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SO 01 - Pravý pavilon - s..." sheetId="2" r:id="rId2"/>
    <sheet name="SO 01-EL - Pravý pavilon ..." sheetId="3" r:id="rId3"/>
    <sheet name="SO 02 - Kuchyně" sheetId="4" r:id="rId4"/>
    <sheet name="SO 02-EL - Kuchyně - elek..." sheetId="5" r:id="rId5"/>
    <sheet name="SO 02-GAS - Gastro" sheetId="6" r:id="rId6"/>
    <sheet name="SO 03 - Levý pavilon - so..." sheetId="7" r:id="rId7"/>
    <sheet name="SO 03-EL - Levý pavilon -..." sheetId="8" r:id="rId8"/>
    <sheet name="VRN - Vedlejší a ostatní ..." sheetId="9" r:id="rId9"/>
    <sheet name="Seznam figur" sheetId="10" r:id="rId10"/>
  </sheets>
  <definedNames>
    <definedName name="_xlnm._FilterDatabase" localSheetId="1" hidden="1">'SO 01 - Pravý pavilon - s...'!$C$140:$K$595</definedName>
    <definedName name="_xlnm._FilterDatabase" localSheetId="2" hidden="1">'SO 01-EL - Pravý pavilon ...'!$C$135:$K$203</definedName>
    <definedName name="_xlnm._FilterDatabase" localSheetId="3" hidden="1">'SO 02 - Kuchyně'!$C$142:$K$458</definedName>
    <definedName name="_xlnm._FilterDatabase" localSheetId="4" hidden="1">'SO 02-EL - Kuchyně - elek...'!$C$150:$K$358</definedName>
    <definedName name="_xlnm._FilterDatabase" localSheetId="5" hidden="1">'SO 02-GAS - Gastro'!$C$117:$K$121</definedName>
    <definedName name="_xlnm._FilterDatabase" localSheetId="6" hidden="1">'SO 03 - Levý pavilon - so...'!$C$140:$K$555</definedName>
    <definedName name="_xlnm._FilterDatabase" localSheetId="7" hidden="1">'SO 03-EL - Levý pavilon -...'!$C$135:$K$203</definedName>
    <definedName name="_xlnm._FilterDatabase" localSheetId="8" hidden="1">'VRN - Vedlejší a ostatní ...'!$C$118:$K$126</definedName>
    <definedName name="_xlnm.Print_Area" localSheetId="0">'Rekapitulace stavby'!$D$4:$AO$76,'Rekapitulace stavby'!$C$82:$AQ$103</definedName>
    <definedName name="_xlnm.Print_Area" localSheetId="9">'Seznam figur'!$C$4:$G$738</definedName>
    <definedName name="_xlnm.Print_Area" localSheetId="1">'SO 01 - Pravý pavilon - s...'!$C$4:$J$76,'SO 01 - Pravý pavilon - s...'!$C$82:$J$122,'SO 01 - Pravý pavilon - s...'!$C$128:$J$595</definedName>
    <definedName name="_xlnm.Print_Area" localSheetId="2">'SO 01-EL - Pravý pavilon ...'!$C$4:$J$76,'SO 01-EL - Pravý pavilon ...'!$C$82:$J$117,'SO 01-EL - Pravý pavilon ...'!$C$123:$J$203</definedName>
    <definedName name="_xlnm.Print_Area" localSheetId="3">'SO 02 - Kuchyně'!$C$4:$J$76,'SO 02 - Kuchyně'!$C$82:$J$124,'SO 02 - Kuchyně'!$C$130:$J$458</definedName>
    <definedName name="_xlnm.Print_Area" localSheetId="4">'SO 02-EL - Kuchyně - elek...'!$C$4:$J$76,'SO 02-EL - Kuchyně - elek...'!$C$82:$J$132,'SO 02-EL - Kuchyně - elek...'!$C$138:$J$358</definedName>
    <definedName name="_xlnm.Print_Area" localSheetId="5">'SO 02-GAS - Gastro'!$C$4:$J$76,'SO 02-GAS - Gastro'!$C$82:$J$99,'SO 02-GAS - Gastro'!$C$105:$J$121</definedName>
    <definedName name="_xlnm.Print_Area" localSheetId="6">'SO 03 - Levý pavilon - so...'!$C$4:$J$76,'SO 03 - Levý pavilon - so...'!$C$82:$J$122,'SO 03 - Levý pavilon - so...'!$C$128:$J$555</definedName>
    <definedName name="_xlnm.Print_Area" localSheetId="7">'SO 03-EL - Levý pavilon -...'!$C$4:$J$76,'SO 03-EL - Levý pavilon -...'!$C$82:$J$117,'SO 03-EL - Levý pavilon -...'!$C$123:$J$203</definedName>
    <definedName name="_xlnm.Print_Area" localSheetId="8">'VRN - Vedlejší a ostatní ...'!$C$4:$J$76,'VRN - Vedlejší a ostatní ...'!$C$82:$J$100,'VRN - Vedlejší a ostatní ...'!$C$106:$J$126</definedName>
    <definedName name="_xlnm.Print_Titles" localSheetId="0">'Rekapitulace stavby'!$92:$92</definedName>
    <definedName name="_xlnm.Print_Titles" localSheetId="1">'SO 01 - Pravý pavilon - s...'!$140:$140</definedName>
    <definedName name="_xlnm.Print_Titles" localSheetId="2">'SO 01-EL - Pravý pavilon ...'!$135:$135</definedName>
    <definedName name="_xlnm.Print_Titles" localSheetId="3">'SO 02 - Kuchyně'!$142:$142</definedName>
    <definedName name="_xlnm.Print_Titles" localSheetId="4">'SO 02-EL - Kuchyně - elek...'!$150:$150</definedName>
    <definedName name="_xlnm.Print_Titles" localSheetId="5">'SO 02-GAS - Gastro'!$117:$117</definedName>
    <definedName name="_xlnm.Print_Titles" localSheetId="6">'SO 03 - Levý pavilon - so...'!$140:$140</definedName>
    <definedName name="_xlnm.Print_Titles" localSheetId="7">'SO 03-EL - Levý pavilon -...'!$135:$135</definedName>
    <definedName name="_xlnm.Print_Titles" localSheetId="8">'VRN - Vedlejší a ostatní ...'!$118:$118</definedName>
    <definedName name="_xlnm.Print_Titles" localSheetId="9">'Seznam figur'!$9:$9</definedName>
  </definedNames>
  <calcPr calcId="191029"/>
  <extLst/>
</workbook>
</file>

<file path=xl/sharedStrings.xml><?xml version="1.0" encoding="utf-8"?>
<sst xmlns="http://schemas.openxmlformats.org/spreadsheetml/2006/main" count="20401" uniqueCount="2172">
  <si>
    <t>Export Komplet</t>
  </si>
  <si>
    <t/>
  </si>
  <si>
    <t>2.0</t>
  </si>
  <si>
    <t>False</t>
  </si>
  <si>
    <t>{b4b30f7c-5e91-434a-82f0-ff9e5b3a1040}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</si>
  <si>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</si>
  <si>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</si>
  <si>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</si>
  <si>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</si>
  <si>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</si>
  <si>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</si>
  <si>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</si>
  <si>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</si>
  <si>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707/2023</t>
  </si>
  <si>
    <t>Stavba:</t>
  </si>
  <si>
    <t>Výměna ZTI a modernizace sociálního zázemí</t>
  </si>
  <si>
    <t>KSO:</t>
  </si>
  <si>
    <t>CC-CZ:</t>
  </si>
  <si>
    <t>Místo:</t>
  </si>
  <si>
    <t>Májová 372, 407 11 Děčín XXXII - Boletice n.L.</t>
  </si>
  <si>
    <t>Datum:</t>
  </si>
  <si>
    <t>3. 2. 2024</t>
  </si>
  <si>
    <t>Zadavatel:</t>
  </si>
  <si>
    <t>IČ:</t>
  </si>
  <si>
    <t>Statutární město Děčín</t>
  </si>
  <si>
    <t>DIČ:</t>
  </si>
  <si>
    <t>Zhotovitel:</t>
  </si>
  <si>
    <t xml:space="preserve"> </t>
  </si>
  <si>
    <t>Projektant:</t>
  </si>
  <si>
    <t>NORDARCH s.r.o.</t>
  </si>
  <si>
    <t>True</t>
  </si>
  <si>
    <t>Zpracovatel:</t>
  </si>
  <si>
    <t>Ing. Jan Duben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</si>
  <si>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</si>
  <si>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</si>
  <si>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</si>
  <si>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</si>
  <si>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</si>
  <si>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</si>
  <si>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</si>
  <si>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</si>
  <si>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</si>
  <si>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</si>
  <si>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</si>
  <si>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</si>
  <si>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</si>
  <si>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</si>
  <si>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</si>
  <si>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</si>
  <si>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</si>
  <si>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</si>
  <si>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</si>
  <si>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</si>
  <si>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</si>
  <si>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</si>
  <si>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</si>
  <si>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</si>
  <si>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</si>
  <si>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</si>
  <si>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</si>
  <si>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</si>
  <si>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</si>
  <si>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</si>
  <si>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</si>
  <si>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</si>
  <si>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</si>
  <si>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</si>
  <si>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</si>
  <si>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</si>
  <si>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</si>
  <si>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</si>
  <si>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</si>
  <si>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</si>
  <si>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</si>
  <si>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</si>
  <si>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</si>
  <si>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</si>
  <si>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</si>
  <si>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</si>
  <si>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</si>
  <si>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Pravý pavilon - sociální zázemí pro zaměstnance a příruční kuchyňky</t>
  </si>
  <si>
    <t>STA</t>
  </si>
  <si>
    <t>1</t>
  </si>
  <si>
    <t>{003b00d6-1df8-486e-a08a-5a2d07a22552}</t>
  </si>
  <si>
    <t>2</t>
  </si>
  <si>
    <t>SO 01-EL</t>
  </si>
  <si>
    <t>Pravý pavilon - elektrotechnologická zařízení</t>
  </si>
  <si>
    <t>{802d6495-9bad-4703-8360-469e1ff4fc3c}</t>
  </si>
  <si>
    <t>SO 02</t>
  </si>
  <si>
    <t>Kuchyně</t>
  </si>
  <si>
    <t>{e0f18a18-b8d0-4739-a78b-21c101596e41}</t>
  </si>
  <si>
    <t>SO 02-EL</t>
  </si>
  <si>
    <t>Kuchyně - elektrotechnologická zařízení</t>
  </si>
  <si>
    <t>{be97c2f3-fea6-4d13-9a2e-9cd0342e8344}</t>
  </si>
  <si>
    <t>SO 02-GAS</t>
  </si>
  <si>
    <t>Gastro</t>
  </si>
  <si>
    <t>{5ffb2748-612f-4d76-99bb-55bc9c0ae014}</t>
  </si>
  <si>
    <t>SO 03</t>
  </si>
  <si>
    <t>Levý pavilon - sociální zázemí pro zaměstnance a příruční kuchyňky</t>
  </si>
  <si>
    <t>{48e50205-830f-4b92-a51b-f80184bac61d}</t>
  </si>
  <si>
    <t>SO 03-EL</t>
  </si>
  <si>
    <t>Levý pavilon - elektrotechnologická zařízení</t>
  </si>
  <si>
    <t>{0c4a5803-8559-4ab5-8c9f-7d3c3870b245}</t>
  </si>
  <si>
    <t>VRN</t>
  </si>
  <si>
    <t>Vedlejší a ostatní náklady</t>
  </si>
  <si>
    <t>{2c3c84ff-bb5e-49b7-bc10-b9f29ea1d9f4}</t>
  </si>
  <si>
    <t>L110</t>
  </si>
  <si>
    <t>4,8</t>
  </si>
  <si>
    <t>L125</t>
  </si>
  <si>
    <t>21,9</t>
  </si>
  <si>
    <t>KRYCÍ LIST SOUPISU PRACÍ</t>
  </si>
  <si>
    <t>L160</t>
  </si>
  <si>
    <t>10,1</t>
  </si>
  <si>
    <t>L200</t>
  </si>
  <si>
    <t>20,1</t>
  </si>
  <si>
    <t>výkop</t>
  </si>
  <si>
    <t>31,864</t>
  </si>
  <si>
    <t>odvoz</t>
  </si>
  <si>
    <t>Objekt:</t>
  </si>
  <si>
    <t>přizd250</t>
  </si>
  <si>
    <t>5,4</t>
  </si>
  <si>
    <t>SO 01 - Pravý pavilon - sociální zázemí pro zaměstnance a příruční kuchyňky</t>
  </si>
  <si>
    <t>přizd100</t>
  </si>
  <si>
    <t>30,807</t>
  </si>
  <si>
    <t>přizd150</t>
  </si>
  <si>
    <t>23,851</t>
  </si>
  <si>
    <t>stropy</t>
  </si>
  <si>
    <t>177,6</t>
  </si>
  <si>
    <t>malby</t>
  </si>
  <si>
    <t>715,115</t>
  </si>
  <si>
    <t>malbyb</t>
  </si>
  <si>
    <t>6,132</t>
  </si>
  <si>
    <t>L40</t>
  </si>
  <si>
    <t>13,44</t>
  </si>
  <si>
    <t>L50</t>
  </si>
  <si>
    <t>2,8</t>
  </si>
  <si>
    <t>L75sv</t>
  </si>
  <si>
    <t>6,7</t>
  </si>
  <si>
    <t>L110sv</t>
  </si>
  <si>
    <t>13,9</t>
  </si>
  <si>
    <t>L125sv</t>
  </si>
  <si>
    <t>17,1</t>
  </si>
  <si>
    <t>L110p</t>
  </si>
  <si>
    <t>vod25</t>
  </si>
  <si>
    <t>80,4</t>
  </si>
  <si>
    <t>sdkpřed</t>
  </si>
  <si>
    <t>33,478</t>
  </si>
  <si>
    <t>podhledy</t>
  </si>
  <si>
    <t>19,45</t>
  </si>
  <si>
    <t>dlažby</t>
  </si>
  <si>
    <t>54,2</t>
  </si>
  <si>
    <t>PVC</t>
  </si>
  <si>
    <t>184,85</t>
  </si>
  <si>
    <t>obklady</t>
  </si>
  <si>
    <t>146,948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</si>
  <si>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</si>
  <si>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</si>
  <si>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</si>
  <si>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</si>
  <si>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</si>
  <si>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</si>
  <si>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</si>
  <si>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</si>
  <si>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</si>
  <si>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</si>
  <si>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</si>
  <si>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</si>
  <si>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</si>
  <si>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</si>
  <si>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</si>
  <si>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</si>
  <si>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</si>
  <si>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</si>
  <si>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</si>
  <si>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</si>
  <si>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</si>
  <si>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</si>
  <si>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</si>
  <si>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</si>
  <si>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</si>
  <si>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</si>
  <si>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</si>
  <si>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</si>
  <si>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</si>
  <si>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</si>
  <si>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</si>
  <si>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</si>
  <si>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</si>
  <si>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</si>
  <si>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</si>
  <si>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</si>
  <si>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</si>
  <si>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</si>
  <si>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</si>
  <si>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</si>
  <si>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</si>
  <si>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</si>
  <si>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</si>
  <si>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</si>
  <si>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</si>
  <si>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</si>
  <si>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</si>
  <si>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</si>
  <si>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</si>
  <si>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</si>
  <si>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</si>
  <si>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4</t>
  </si>
  <si>
    <t>1154165600</t>
  </si>
  <si>
    <t>VV</t>
  </si>
  <si>
    <t>"výkop pro novou kanalizaci" (L110+L125+L160+L200)*0,8*(0,9-0,2)</t>
  </si>
  <si>
    <t>162211201</t>
  </si>
  <si>
    <t>Vodorovné přemístění do 10 m nošením výkopku z horniny třídy těžitelnosti I skupiny 1 až 3</t>
  </si>
  <si>
    <t>1451206479</t>
  </si>
  <si>
    <t>"vnitrostaveništní přesun" výkop</t>
  </si>
  <si>
    <t>3</t>
  </si>
  <si>
    <t>162211209</t>
  </si>
  <si>
    <t>Příplatek k vodorovnému přemístění nošením za každých dalších 10 m nošení výkopku z horniny třídy těžitelnosti I skupiny 1 až 3</t>
  </si>
  <si>
    <t>-6773061</t>
  </si>
  <si>
    <t>"vnitrostaveništní přesun" výkop*5</t>
  </si>
  <si>
    <t>162751117</t>
  </si>
  <si>
    <t>Vodorovné přemístění přes 9 000 do 10000 m výkopku/sypaniny z horniny třídy těžitelnosti I skupiny 1 až 3</t>
  </si>
  <si>
    <t>-2131627572</t>
  </si>
  <si>
    <t>5</t>
  </si>
  <si>
    <t>162751119</t>
  </si>
  <si>
    <t>Příplatek k vodorovnému přemístění výkopku/sypaniny z horniny třídy těžitelnosti I skupiny 1 až 3 ZKD 1000 m přes 10000 m</t>
  </si>
  <si>
    <t>1282896807</t>
  </si>
  <si>
    <t>odvoz*3</t>
  </si>
  <si>
    <t>6</t>
  </si>
  <si>
    <t>171201221</t>
  </si>
  <si>
    <t>Poplatek za uložení na skládce (skládkovné) zeminy a kamení kód odpadu 17 05 04</t>
  </si>
  <si>
    <t>t</t>
  </si>
  <si>
    <t>1587920097</t>
  </si>
  <si>
    <t>odvoz*1,85</t>
  </si>
  <si>
    <t>7</t>
  </si>
  <si>
    <t>171251201</t>
  </si>
  <si>
    <t>Uložení sypaniny na skládky nebo meziskládky</t>
  </si>
  <si>
    <t>-1737047677</t>
  </si>
  <si>
    <t>8</t>
  </si>
  <si>
    <t>175111101</t>
  </si>
  <si>
    <t>Obsypání potrubí ručně sypaninou bez prohození, uloženou do 3 m</t>
  </si>
  <si>
    <t>1836864955</t>
  </si>
  <si>
    <t>L110*0,8*0,5-3,14*0,055*0,055*L110</t>
  </si>
  <si>
    <t>L125*0,8*0,5-3,14*0,0625*0,0625*L125</t>
  </si>
  <si>
    <t>L160*0,8*0,5-3,14*0,08*0,08*L160</t>
  </si>
  <si>
    <t>L200*0,8*0,5-3,14*0,1*0,1*L200</t>
  </si>
  <si>
    <t>Součet</t>
  </si>
  <si>
    <t>9</t>
  </si>
  <si>
    <t>M</t>
  </si>
  <si>
    <t>58337310</t>
  </si>
  <si>
    <t>štěrkopísek frakce 0/4</t>
  </si>
  <si>
    <t>-1198179689</t>
  </si>
  <si>
    <t>21,611*2 'Přepočtené koeficientem množství</t>
  </si>
  <si>
    <t>Zakládání</t>
  </si>
  <si>
    <t>10</t>
  </si>
  <si>
    <t>273313711</t>
  </si>
  <si>
    <t>Základové desky z betonu tř. C 20/25</t>
  </si>
  <si>
    <t>-81228669</t>
  </si>
  <si>
    <t>"nová kanalizace" (L110+L125+L160+L200)*0,8*0,22</t>
  </si>
  <si>
    <t>Svislé a kompletní konstrukce</t>
  </si>
  <si>
    <t>11</t>
  </si>
  <si>
    <t>311272121</t>
  </si>
  <si>
    <t>Zdivo z pórobetonových tvárnic na pero a drážku do P2 do 450 kg/m3 na tenkovrstvou maltu tl 250 mm</t>
  </si>
  <si>
    <t>m2</t>
  </si>
  <si>
    <t>1461089778</t>
  </si>
  <si>
    <t>instalační přizdívka</t>
  </si>
  <si>
    <t>"místnosti 1.46, 1.48 a 1.49" 3*0,9</t>
  </si>
  <si>
    <t>"místnosti 2.02, 2.04 a 2.05" 3*0,9</t>
  </si>
  <si>
    <t>317142422</t>
  </si>
  <si>
    <t>Překlad nenosný pórobetonový š 100 mm v do 250 mm na tenkovrstvou maltu dl přes 1000 do 1250 mm</t>
  </si>
  <si>
    <t>kus</t>
  </si>
  <si>
    <t>-2109953328</t>
  </si>
  <si>
    <t>"místnost 1.54" 2</t>
  </si>
  <si>
    <t>"místnost 2.10" 2</t>
  </si>
  <si>
    <t>13</t>
  </si>
  <si>
    <t>346272236</t>
  </si>
  <si>
    <t>Přizdívka z pórobetonových tvárnic tl 100 mm</t>
  </si>
  <si>
    <t>557487490</t>
  </si>
  <si>
    <t>"místnosti 1.22, 1.23 a 1.24" 0,8*0,974</t>
  </si>
  <si>
    <t>"místnost 1.54" 3*5,8-(0,8*1,97+0,9*0,9)</t>
  </si>
  <si>
    <t>"místnost 2.10" 3*5,8-(0,8*1,97+0,9*0,9)</t>
  </si>
  <si>
    <t>14</t>
  </si>
  <si>
    <t>346272256</t>
  </si>
  <si>
    <t>Přizdívka z pórobetonových tvárnic tl 150 mm</t>
  </si>
  <si>
    <t>421839577</t>
  </si>
  <si>
    <t>"místnosti 1.11 a 1.12" 3*0,805</t>
  </si>
  <si>
    <t>"místnosti 1.22, 1.23 a 1.24" 3*0,985+1,2*0,924</t>
  </si>
  <si>
    <t>"místnosti 1.46, 1.48 a 1.49" 3*(0,78+0,78)</t>
  </si>
  <si>
    <t>"místnosti 2.02, 2.04 a 2.05" 3*(0,78+0,78)</t>
  </si>
  <si>
    <t>"místnosti 1.21" 2,716*2,95</t>
  </si>
  <si>
    <t>Vodorovné konstrukce</t>
  </si>
  <si>
    <t>15</t>
  </si>
  <si>
    <t>452311151</t>
  </si>
  <si>
    <t>Podkladní desky z betonu prostého bez zvýšených nároků na prostředí tř. C 20/25 otevřený výkop</t>
  </si>
  <si>
    <t>31525295</t>
  </si>
  <si>
    <t>"nová kanalizace" (L110+L125+L160+L200)*0,8*0,1</t>
  </si>
  <si>
    <t>Úpravy povrchů, podlahy a osazování výplní</t>
  </si>
  <si>
    <t>16</t>
  </si>
  <si>
    <t>611131121</t>
  </si>
  <si>
    <t>Penetrační disperzní nátěr vnitřních stropů nanášený ručně</t>
  </si>
  <si>
    <t>1344927243</t>
  </si>
  <si>
    <t>"místnosti 1.22, 1.23 a 1.24" 1,3</t>
  </si>
  <si>
    <t>"místnost 1.54" 8,7</t>
  </si>
  <si>
    <t>"místnost 2.10" 8,7</t>
  </si>
  <si>
    <t>"ostatní místnosti z celkového výkresu" 10,35+1,8+6,1+11,5+7,75+2,4+4,15+5,3+5,95+8,4+42,5+18,5+9,95+0,75+7,5+16</t>
  </si>
  <si>
    <t>17</t>
  </si>
  <si>
    <t>611142001</t>
  </si>
  <si>
    <t>Pletivo sklovláknité vnitřních stropů vtlačené do tmelu</t>
  </si>
  <si>
    <t>-1030159227</t>
  </si>
  <si>
    <t>18</t>
  </si>
  <si>
    <t>611321131</t>
  </si>
  <si>
    <t>Vápenocementový štuk vnitřních rovných stropů tloušťky do 3 mm</t>
  </si>
  <si>
    <t>-748381611</t>
  </si>
  <si>
    <t>19</t>
  </si>
  <si>
    <t>612142001</t>
  </si>
  <si>
    <t>Pletivo sklovláknité vnitřních stěn vtlačené do tmelu</t>
  </si>
  <si>
    <t>-921378149</t>
  </si>
  <si>
    <t>"místnosti 1.11 a 1.12" 0,4*(1,532*2+0,805*2+1,486*2+1,532*2)</t>
  </si>
  <si>
    <t>"místnosti 1.22, 1.23 a 1.24" 0,4*(1,26*2+0,924*2+1,26*2+2,06*2+0,67*2)+3*(1,26*2+1,035*2)-0,8*1,97</t>
  </si>
  <si>
    <t>"místnosti 1.46, 1.48 a 1.49" 0,4*(1,66*2+0,86*2+1,66*2+3,54*2)+(2,5-1,35)*(1,18*2+0,78*2)-0,6*(1,97-1,35)</t>
  </si>
  <si>
    <t>"místnost 1.54" 3*(5,8+1,5*2)-(0,8*1,97+1,15*1,15+1,8*1,6+(1,45-0,85)*3+0,9*0,9)</t>
  </si>
  <si>
    <t>"místnosti 2.02, 2.04 a 2.05" 0,4*(1,66*2+0,86*2+1,66*2+3,54*2)+(2,5-1,35)*(1,18*2+0,78*2)-0,6*(1,97-1,35)</t>
  </si>
  <si>
    <t>"místnost 2.10" 3*(5,8+1,5*2)-(0,8*1,97+1,15*1,15+1,8*1,6+(1,45-0,85)*3+0,9*0,9)</t>
  </si>
  <si>
    <t>"ostatní místnosti z celkového výkresu" 56,4+38,85+16,35+35,7+42+37,2+18,6+25,5+28,05+40,2+94,5+56,4+52,5+10,5+36,15+48,15</t>
  </si>
  <si>
    <t>20</t>
  </si>
  <si>
    <t>612321131</t>
  </si>
  <si>
    <t>Vápenocementový štuk vnitřních stěn tloušťky do 3 mm</t>
  </si>
  <si>
    <t>-1490737076</t>
  </si>
  <si>
    <t>612325403</t>
  </si>
  <si>
    <t>Oprava vnitřní vápenocementové hrubé omítky stěn v rozsahu plochy přes 30 do 50 %</t>
  </si>
  <si>
    <t>1944654294</t>
  </si>
  <si>
    <t>22</t>
  </si>
  <si>
    <t>631311115</t>
  </si>
  <si>
    <t>Mazanina tl přes 50 do 80 mm z betonu prostého bez zvýšených nároků na prostředí tř. C 20/25</t>
  </si>
  <si>
    <t>-1214805886</t>
  </si>
  <si>
    <t>"nová kanalizace" (L110+L125+L160+L200)*1*0,08</t>
  </si>
  <si>
    <t>23</t>
  </si>
  <si>
    <t>631362021</t>
  </si>
  <si>
    <t>Výztuž mazanin svařovanými sítěmi Kari</t>
  </si>
  <si>
    <t>253068932</t>
  </si>
  <si>
    <t>"nová kanalizace" (L110+L125+L160+L200)*1*4,44*0,001</t>
  </si>
  <si>
    <t>Ostatní konstrukce a práce, bourání</t>
  </si>
  <si>
    <t>24</t>
  </si>
  <si>
    <t>965042241</t>
  </si>
  <si>
    <t>Bourání podkladů pod dlažby nebo mazanin betonových nebo z litého asfaltu tl přes 100 mm pl přes 4 m2</t>
  </si>
  <si>
    <t>470186292</t>
  </si>
  <si>
    <t>"bourání podlahy pro novou kanalizaci" (L110+L125+L160+L200)*1*0,2</t>
  </si>
  <si>
    <t>25</t>
  </si>
  <si>
    <t>977311114</t>
  </si>
  <si>
    <t>Řezání stávajících betonových mazanin nevyztužených hl do 200 mm</t>
  </si>
  <si>
    <t>m</t>
  </si>
  <si>
    <t>-1383348802</t>
  </si>
  <si>
    <t>"bourání podlahy pro novou kanalizaci" (L110+L125+L160+L200)*2</t>
  </si>
  <si>
    <t>26</t>
  </si>
  <si>
    <t>978013161</t>
  </si>
  <si>
    <t>Otlučení (osekání) vnitřní vápenné nebo vápenocementové omítky stěn v rozsahu přes 30 do 50 %</t>
  </si>
  <si>
    <t>1456552404</t>
  </si>
  <si>
    <t>27</t>
  </si>
  <si>
    <t>978035117</t>
  </si>
  <si>
    <t>Odstranění tenkovrstvé omítky tl do 2 mm obroušením v rozsahu přes 50 do 100 %</t>
  </si>
  <si>
    <t>-442686342</t>
  </si>
  <si>
    <t>997</t>
  </si>
  <si>
    <t>Přesun sutě</t>
  </si>
  <si>
    <t>28</t>
  </si>
  <si>
    <t>997013111</t>
  </si>
  <si>
    <t>Vnitrostaveništní doprava suti a vybouraných hmot pro budovy v do 6 m</t>
  </si>
  <si>
    <t>-1125498622</t>
  </si>
  <si>
    <t>29</t>
  </si>
  <si>
    <t>997013501</t>
  </si>
  <si>
    <t>Odvoz suti a vybouraných hmot na skládku nebo meziskládku do 1 km se složením</t>
  </si>
  <si>
    <t>2134628706</t>
  </si>
  <si>
    <t>30</t>
  </si>
  <si>
    <t>997013509</t>
  </si>
  <si>
    <t>Příplatek k odvozu suti a vybouraných hmot na skládku ZKD 1 km přes 1 km</t>
  </si>
  <si>
    <t>-19596240</t>
  </si>
  <si>
    <t>44,021*12 'Přepočtené koeficientem množství</t>
  </si>
  <si>
    <t>31</t>
  </si>
  <si>
    <t>997013631</t>
  </si>
  <si>
    <t>Poplatek za uložení na skládce (skládkovné) stavebního odpadu směsného kód odpadu 17 09 04</t>
  </si>
  <si>
    <t>-531005997</t>
  </si>
  <si>
    <t>998</t>
  </si>
  <si>
    <t>Přesun hmot</t>
  </si>
  <si>
    <t>32</t>
  </si>
  <si>
    <t>998018001</t>
  </si>
  <si>
    <t>Přesun hmot pro budovy ruční pro budovy v do 6 m</t>
  </si>
  <si>
    <t>208553306</t>
  </si>
  <si>
    <t>PSV</t>
  </si>
  <si>
    <t>Práce a dodávky PSV</t>
  </si>
  <si>
    <t>711</t>
  </si>
  <si>
    <t>Izolace proti vodě, vlhkosti a plynům</t>
  </si>
  <si>
    <t>33</t>
  </si>
  <si>
    <t>711141559</t>
  </si>
  <si>
    <t>Provedení izolace proti zemní vlhkosti pásy přitavením vodorovné NAIP</t>
  </si>
  <si>
    <t>2013020502</t>
  </si>
  <si>
    <t>"nová kanalizace" (L110+L125+L160+L200)*1</t>
  </si>
  <si>
    <t>34</t>
  </si>
  <si>
    <t>62832001</t>
  </si>
  <si>
    <t>pás asfaltový natavitelný oxidovaný s vložkou ze skleněné rohože typu V60 s jemnozrnným minerálním posypem tl 3,5mm</t>
  </si>
  <si>
    <t>772149504</t>
  </si>
  <si>
    <t>56,9*1,1655 'Přepočtené koeficientem množství</t>
  </si>
  <si>
    <t>35</t>
  </si>
  <si>
    <t>998711121</t>
  </si>
  <si>
    <t>Přesun hmot tonážní pro izolace proti vodě, vlhkosti a plynům ruční v objektech v do 6 m</t>
  </si>
  <si>
    <t>1707395228</t>
  </si>
  <si>
    <t>721</t>
  </si>
  <si>
    <t>Zdravotechnika - vnitřní kanalizace</t>
  </si>
  <si>
    <t>36</t>
  </si>
  <si>
    <t>721140806</t>
  </si>
  <si>
    <t>Demontáž potrubí litinové DN přes 100 do 200</t>
  </si>
  <si>
    <t>1791190525</t>
  </si>
  <si>
    <t>"bourání stávající kanalizace" L110+L125+L160+L200</t>
  </si>
  <si>
    <t>37</t>
  </si>
  <si>
    <t>721171803</t>
  </si>
  <si>
    <t>Demontáž potrubí z PVC D do 75</t>
  </si>
  <si>
    <t>1172726114</t>
  </si>
  <si>
    <t>L40+L50+L75sv</t>
  </si>
  <si>
    <t>38</t>
  </si>
  <si>
    <t>721171808</t>
  </si>
  <si>
    <t>Demontáž potrubí z PVC D přes 75 do 114</t>
  </si>
  <si>
    <t>606361812</t>
  </si>
  <si>
    <t>39</t>
  </si>
  <si>
    <t>721171809</t>
  </si>
  <si>
    <t>Demontáž potrubí z PVC D přes 114 do 160</t>
  </si>
  <si>
    <t>-269197172</t>
  </si>
  <si>
    <t>40</t>
  </si>
  <si>
    <t>721173401</t>
  </si>
  <si>
    <t>Potrubí kanalizační z PVC SN 4 svodné DN 110</t>
  </si>
  <si>
    <t>54808778</t>
  </si>
  <si>
    <t>"dle tabulky potrubí - včetně tvarovek" 4,8</t>
  </si>
  <si>
    <t>41</t>
  </si>
  <si>
    <t>721173402</t>
  </si>
  <si>
    <t>Potrubí kanalizační z PVC SN 4 svodné DN 125</t>
  </si>
  <si>
    <t>-1057164279</t>
  </si>
  <si>
    <t>"dle tabulky potrubí - včetně tvarovek" 21,9</t>
  </si>
  <si>
    <t>42</t>
  </si>
  <si>
    <t>721173403</t>
  </si>
  <si>
    <t>Potrubí kanalizační z PVC SN 4 svodné DN 160</t>
  </si>
  <si>
    <t>965885514</t>
  </si>
  <si>
    <t>"dle tabulky potrubí - včetně tvarovek" 10,1</t>
  </si>
  <si>
    <t>43</t>
  </si>
  <si>
    <t>721173404</t>
  </si>
  <si>
    <t>Potrubí kanalizační z PVC SN 4 svodné DN 200</t>
  </si>
  <si>
    <t>-678264198</t>
  </si>
  <si>
    <t>"dle tabulky potrubí - včetně tvarovek" 20,1</t>
  </si>
  <si>
    <t>44</t>
  </si>
  <si>
    <t>721174024</t>
  </si>
  <si>
    <t>Potrubí kanalizační z PP odpadní DN 75</t>
  </si>
  <si>
    <t>-1587081627</t>
  </si>
  <si>
    <t>"dle tabulky potrubí - včetně tvarovek" 6,7</t>
  </si>
  <si>
    <t>45</t>
  </si>
  <si>
    <t>721174025</t>
  </si>
  <si>
    <t>Potrubí kanalizační z PP odpadní DN 110</t>
  </si>
  <si>
    <t>1484028254</t>
  </si>
  <si>
    <t>"dle tabulky potrubí - včetně tvarovek" 13,9</t>
  </si>
  <si>
    <t>46</t>
  </si>
  <si>
    <t>721174026</t>
  </si>
  <si>
    <t>Potrubí kanalizační z PP odpadní DN 125</t>
  </si>
  <si>
    <t>150427956</t>
  </si>
  <si>
    <t>"dle tabulky potrubí - včetně tvarovek" 17,1</t>
  </si>
  <si>
    <t>47</t>
  </si>
  <si>
    <t>721174042</t>
  </si>
  <si>
    <t>Potrubí kanalizační z PP připojovací DN 40</t>
  </si>
  <si>
    <t>-764062760</t>
  </si>
  <si>
    <t>"místnosti 1.11 a 1.12 - včetně tvarovek" 0,6</t>
  </si>
  <si>
    <t>"místnosti 1.22, 1.23 a 1.24 - včetně tvarovek" 0,8</t>
  </si>
  <si>
    <t>"místnosti 1.46, 1.48 a 1.49 - včetně tvarovek" 0,13+0,43+0,7</t>
  </si>
  <si>
    <t>"místnost 1.54 - včetně tvarovek" 0,8+0,9+0,3*5</t>
  </si>
  <si>
    <t>"místnosti 2.02, 2.04 a 2.05 - včetně tvarovek" 0,43+0,45+0,7+0,3+0,5</t>
  </si>
  <si>
    <t>"místnost 2.10 - včetně tvarovek" 3,2+0,3*4</t>
  </si>
  <si>
    <t>"místnost 1.21 - včetně tvarovek" 0,8</t>
  </si>
  <si>
    <t>48</t>
  </si>
  <si>
    <t>721174043</t>
  </si>
  <si>
    <t>Potrubí kanalizační z PP připojovací DN 50</t>
  </si>
  <si>
    <t>1246247334</t>
  </si>
  <si>
    <t>"místnosti 1.46, 1.48 a 1.49 - včetně tvarovek" 1</t>
  </si>
  <si>
    <t>"místnosti 2.02, 2.04 a 2.05 - včetně tvarovek" 1</t>
  </si>
  <si>
    <t>49</t>
  </si>
  <si>
    <t>721174045</t>
  </si>
  <si>
    <t>Potrubí kanalizační z PP připojovací DN 110</t>
  </si>
  <si>
    <t>-521044553</t>
  </si>
  <si>
    <t>"místnosti 1.22, 1.23 a 1.24 - včetně tvarovek" 0,6</t>
  </si>
  <si>
    <t>"místnosti 1.46, 1.48 a 1.49 - včetně tvarovek" 0,6</t>
  </si>
  <si>
    <t>"místnosti 2.02, 2.04 a 2.05 - včetně tvarovek" 0,6</t>
  </si>
  <si>
    <t>"místnosti 1.21 - včetně tvarovek" 0,4</t>
  </si>
  <si>
    <t>50</t>
  </si>
  <si>
    <t>721212121</t>
  </si>
  <si>
    <t>Odtokový sprchový žlab délky 700 mm s krycím roštem a zápachovou uzávěrkou</t>
  </si>
  <si>
    <t>-2092868328</t>
  </si>
  <si>
    <t>"1.NP" 2</t>
  </si>
  <si>
    <t>"2.NP" 1</t>
  </si>
  <si>
    <t>51</t>
  </si>
  <si>
    <t>721290111</t>
  </si>
  <si>
    <t>Zkouška těsnosti potrubí kanalizace vodou DN do 125</t>
  </si>
  <si>
    <t>-342815952</t>
  </si>
  <si>
    <t>4,8+21,9+6,7+13,9+17,1+L40+L50+L110p</t>
  </si>
  <si>
    <t>52</t>
  </si>
  <si>
    <t>721290112</t>
  </si>
  <si>
    <t>Zkouška těsnosti potrubí kanalizace vodou DN 150/DN 200</t>
  </si>
  <si>
    <t>-1110285120</t>
  </si>
  <si>
    <t>10,1+20,1</t>
  </si>
  <si>
    <t>53</t>
  </si>
  <si>
    <t>998721121</t>
  </si>
  <si>
    <t>Přesun hmot tonážní pro vnitřní kanalizaci ruční v objektech v do 6 m</t>
  </si>
  <si>
    <t>977612181</t>
  </si>
  <si>
    <t>722</t>
  </si>
  <si>
    <t>Zdravotechnika - vnitřní vodovod</t>
  </si>
  <si>
    <t>54</t>
  </si>
  <si>
    <t>722170801</t>
  </si>
  <si>
    <t>Demontáž rozvodů vody z plastů D do 25</t>
  </si>
  <si>
    <t>-1357028973</t>
  </si>
  <si>
    <t>"místnosti 1.11 a 1.12" 2</t>
  </si>
  <si>
    <t>"místnosti 1.22, 1.23 a 1.24" 5,5</t>
  </si>
  <si>
    <t>"místnosti 1.46, 1.48 a 1.49" 5,3*2</t>
  </si>
  <si>
    <t>"místnost 1.54" 2*(5,2+1,5*3)</t>
  </si>
  <si>
    <t>"místnosti 2.02, 2.04 a 2.05" 5,3*2</t>
  </si>
  <si>
    <t>"místnost 2.10" 2*(5,2+1,5*3)</t>
  </si>
  <si>
    <t>55</t>
  </si>
  <si>
    <t>722174002</t>
  </si>
  <si>
    <t>Potrubí vodovodní plastové PPR svar polyfúze PN 16 D 20x2,8 mm</t>
  </si>
  <si>
    <t>-1390693581</t>
  </si>
  <si>
    <t>"místnosti 1.11 a 1.12" 0,9</t>
  </si>
  <si>
    <t>"místnosti 1.22, 1.23 a 1.24" 0,3*5</t>
  </si>
  <si>
    <t>"místnosti 1.46, 1.48 a 1.49" 7*0,3+2*0,5</t>
  </si>
  <si>
    <t>"místnost 1.54" 0,3*7</t>
  </si>
  <si>
    <t>"místnosti 2.02, 2.04 a 2.05" 7*0,3+2*0,5</t>
  </si>
  <si>
    <t>"místnost 2.10" 0,3*7</t>
  </si>
  <si>
    <t>56</t>
  </si>
  <si>
    <t>722174003</t>
  </si>
  <si>
    <t>Potrubí vodovodní plastové PPR svar polyfúze PN 16 D 25x3,5 mm</t>
  </si>
  <si>
    <t>1581700842</t>
  </si>
  <si>
    <t>"místnosti 1.11 a 1.12" 1,2</t>
  </si>
  <si>
    <t>"místnosti 1.22, 1.23 a 1.24" 1,3*2+1</t>
  </si>
  <si>
    <t>"místnosti 1.46, 1.48 a 1.49" 2*5,6+1,2+2*7</t>
  </si>
  <si>
    <t>"místnost 1.54" 5,2*2</t>
  </si>
  <si>
    <t>"místnosti 2.02, 2.04 a 2.05" 2*5,6+1,2+2*7</t>
  </si>
  <si>
    <t>"místnost 2.10" 5,2*2</t>
  </si>
  <si>
    <t>"místnost 1.21" 2</t>
  </si>
  <si>
    <t>57</t>
  </si>
  <si>
    <t>722181222</t>
  </si>
  <si>
    <t>Ochrana vodovodního potrubí přilepenými termoizolačními trubicemi z PE tl přes 6 do 9 mm DN přes 22 do 45 mm</t>
  </si>
  <si>
    <t>1240753361</t>
  </si>
  <si>
    <t>58</t>
  </si>
  <si>
    <t>722220122</t>
  </si>
  <si>
    <t>Nástěnka pro baterii G 3/4" s jedním závitem</t>
  </si>
  <si>
    <t>pár</t>
  </si>
  <si>
    <t>243750861</t>
  </si>
  <si>
    <t>59</t>
  </si>
  <si>
    <t>72225911R</t>
  </si>
  <si>
    <t>Demontáž, přesun a následná montáž hydrantu</t>
  </si>
  <si>
    <t>-582831034</t>
  </si>
  <si>
    <t>"místnost 1.54" 1</t>
  </si>
  <si>
    <t>"místnost 2.10" 1</t>
  </si>
  <si>
    <t>60</t>
  </si>
  <si>
    <t>998722121</t>
  </si>
  <si>
    <t>Přesun hmot tonážní pro vnitřní vodovod ruční v objektech v do 6 m</t>
  </si>
  <si>
    <t>1191708745</t>
  </si>
  <si>
    <t>725</t>
  </si>
  <si>
    <t>Zdravotechnika - zařizovací předměty</t>
  </si>
  <si>
    <t>61</t>
  </si>
  <si>
    <t>725110811</t>
  </si>
  <si>
    <t>Demontáž klozetů splachovací s nádrží</t>
  </si>
  <si>
    <t>soubor</t>
  </si>
  <si>
    <t>1957969952</t>
  </si>
  <si>
    <t>"místnosti 1.11 a 1.12" 1</t>
  </si>
  <si>
    <t>"místnosti 1.22, 1.23 a 1.24" 1</t>
  </si>
  <si>
    <t>"místnosti 1.46, 1.48 a 1.49" 1</t>
  </si>
  <si>
    <t>"místnosti 2.02, 2.04 a 2.05" 1</t>
  </si>
  <si>
    <t>136</t>
  </si>
  <si>
    <t>725112015</t>
  </si>
  <si>
    <t>Klozet keramický dětský standardní samostatně stojící s hlubokým splachováním odpad svislý</t>
  </si>
  <si>
    <t>-2032989361</t>
  </si>
  <si>
    <t>62</t>
  </si>
  <si>
    <t>725112022</t>
  </si>
  <si>
    <t>Klozet keramický závěsný na nosné stěny s hlubokým splachováním odpad vodorovný</t>
  </si>
  <si>
    <t>-57478289</t>
  </si>
  <si>
    <t>"1.NP" 3</t>
  </si>
  <si>
    <t>63</t>
  </si>
  <si>
    <t>725210821</t>
  </si>
  <si>
    <t>Demontáž umyvadel bez výtokových armatur</t>
  </si>
  <si>
    <t>-423369079</t>
  </si>
  <si>
    <t>64</t>
  </si>
  <si>
    <t>725211603</t>
  </si>
  <si>
    <t>Umyvadlo keramické bílé šířky 600 mm bez krytu na sifon připevněné na stěnu šrouby</t>
  </si>
  <si>
    <t>-921313642</t>
  </si>
  <si>
    <t>"1.NP" 4</t>
  </si>
  <si>
    <t>"2.NP" 2</t>
  </si>
  <si>
    <t>135</t>
  </si>
  <si>
    <t>725211703</t>
  </si>
  <si>
    <t>Umývátko keramické bílé stěnové šířky 450 mm připevněné na stěnu šrouby</t>
  </si>
  <si>
    <t>-1583644290</t>
  </si>
  <si>
    <t>"1.NP" 1</t>
  </si>
  <si>
    <t>65</t>
  </si>
  <si>
    <t>725311131</t>
  </si>
  <si>
    <t>Dřez dvojitý nerezový se zápachovou uzávěrkou nástavný 800x600 mm</t>
  </si>
  <si>
    <t>-1404529054</t>
  </si>
  <si>
    <t>66</t>
  </si>
  <si>
    <t>725320822</t>
  </si>
  <si>
    <t>Demontáž dřez dvojitý vestavěný v kuchyňských sestavách bez výtokových armatur</t>
  </si>
  <si>
    <t>615954261</t>
  </si>
  <si>
    <t>67</t>
  </si>
  <si>
    <t>725330840</t>
  </si>
  <si>
    <t>Demontáž výlevka litinová nebo ocelová</t>
  </si>
  <si>
    <t>1529768030</t>
  </si>
  <si>
    <t>"místnosti 1.22, 1.23 a 1.24" 2</t>
  </si>
  <si>
    <t>"místnosti 1.46, 1.48 a 1.49" 2</t>
  </si>
  <si>
    <t>"místnosti 2.02, 2.04 a 2.05" 2</t>
  </si>
  <si>
    <t>68</t>
  </si>
  <si>
    <t>725331111</t>
  </si>
  <si>
    <t>Výlevka bez výtokových armatur keramická se sklopnou plastovou mřížkou 500 mm</t>
  </si>
  <si>
    <t>1575296287</t>
  </si>
  <si>
    <t>69</t>
  </si>
  <si>
    <t>725813111</t>
  </si>
  <si>
    <t>Ventil rohový bez připojovací trubičky nebo flexi hadičky G 1/2"</t>
  </si>
  <si>
    <t>-369727543</t>
  </si>
  <si>
    <t>70</t>
  </si>
  <si>
    <t>725821312</t>
  </si>
  <si>
    <t>Baterie dřezová nástěnná páková s otáčivým kulatým ústím a délkou ramínka 300 mm</t>
  </si>
  <si>
    <t>-56442106</t>
  </si>
  <si>
    <t>71</t>
  </si>
  <si>
    <t>725822613</t>
  </si>
  <si>
    <t>Baterie umyvadlová stojánková páková s výpustí</t>
  </si>
  <si>
    <t>-1607294139</t>
  </si>
  <si>
    <t>"1.NP" 5</t>
  </si>
  <si>
    <t>72</t>
  </si>
  <si>
    <t>725829101</t>
  </si>
  <si>
    <t>Montáž baterie nástěnné dřezové pákové a klasické</t>
  </si>
  <si>
    <t>-1426418149</t>
  </si>
  <si>
    <t>pro výlevku</t>
  </si>
  <si>
    <t>73</t>
  </si>
  <si>
    <t>55111984</t>
  </si>
  <si>
    <t>baterie nástěnná horní otočný výtok na jednu vodu chrom G 1/2"</t>
  </si>
  <si>
    <t>212730794</t>
  </si>
  <si>
    <t>74</t>
  </si>
  <si>
    <t>725841354</t>
  </si>
  <si>
    <t>Baterie sprchová automatická s termostatickým ventilem a sprchovou růžicí</t>
  </si>
  <si>
    <t>-871688179</t>
  </si>
  <si>
    <t>75</t>
  </si>
  <si>
    <t>998725121</t>
  </si>
  <si>
    <t>Přesun hmot tonážní pro zařizovací předměty ruční v objektech v do 6 m</t>
  </si>
  <si>
    <t>37041276</t>
  </si>
  <si>
    <t>726</t>
  </si>
  <si>
    <t>Zdravotechnika - předstěnové instalace</t>
  </si>
  <si>
    <t>76</t>
  </si>
  <si>
    <t>726111031</t>
  </si>
  <si>
    <t>Instalační předstěna pro klozet s ovládáním zepředu v 1080 mm závěsný do masivní zděné kce</t>
  </si>
  <si>
    <t>181523075</t>
  </si>
  <si>
    <t>77</t>
  </si>
  <si>
    <t>998726131</t>
  </si>
  <si>
    <t>Přesun hmot tonážní pro instalační prefabrikáty ruční v objektech v do 6 m</t>
  </si>
  <si>
    <t>-2081219177</t>
  </si>
  <si>
    <t>735</t>
  </si>
  <si>
    <t>Ústřední vytápění - otopná tělesa</t>
  </si>
  <si>
    <t>78</t>
  </si>
  <si>
    <t>73516181R</t>
  </si>
  <si>
    <t>Demontáž krytu radiátoru</t>
  </si>
  <si>
    <t>-2100479359</t>
  </si>
  <si>
    <t>741</t>
  </si>
  <si>
    <t>Elektroinstalace - silnoproud</t>
  </si>
  <si>
    <t>79</t>
  </si>
  <si>
    <t>741371841</t>
  </si>
  <si>
    <t>Demontáž svítidla interiérového se standardní paticí nebo int. zdrojem LED přisazeného stropního do 0,09 m2 bez zachování funkčnosti</t>
  </si>
  <si>
    <t>108220878</t>
  </si>
  <si>
    <t>80</t>
  </si>
  <si>
    <t>741371844</t>
  </si>
  <si>
    <t>Demontáž svítidla interiérového se standardní paticí nebo int. zdrojem LED přisazeného nástěnného do 0,09 m2 bez zachování funkčnosti</t>
  </si>
  <si>
    <t>155658809</t>
  </si>
  <si>
    <t>"místnosti 1.22, 1.23 a 1.24" 3</t>
  </si>
  <si>
    <t>"místnosti 1.46, 1.48 a 1.49" 3</t>
  </si>
  <si>
    <t>"místnosti 2.02, 2.04 a 2.05" 3</t>
  </si>
  <si>
    <t>751</t>
  </si>
  <si>
    <t>Vzduchotechnika</t>
  </si>
  <si>
    <t>81</t>
  </si>
  <si>
    <t>751122051</t>
  </si>
  <si>
    <t>Montáž ventilátoru radiálního nízkotlakého podhledového základního D do 100 mm</t>
  </si>
  <si>
    <t>-1111303096</t>
  </si>
  <si>
    <t>82</t>
  </si>
  <si>
    <t>54233R11</t>
  </si>
  <si>
    <t>ventilátor radiální malý plastový - dle specifikace v PD - pol. 1.1</t>
  </si>
  <si>
    <t>180610494</t>
  </si>
  <si>
    <t>83</t>
  </si>
  <si>
    <t>54233R12</t>
  </si>
  <si>
    <t>ventilátor radiální malý plastový - dle specifikace v PD - pol. 1.2</t>
  </si>
  <si>
    <t>1024645454</t>
  </si>
  <si>
    <t>84</t>
  </si>
  <si>
    <t>54233R21</t>
  </si>
  <si>
    <t>ventilátor radiální malý plastový - dle specifikace v PD - pol. 2.1</t>
  </si>
  <si>
    <t>-784570635</t>
  </si>
  <si>
    <t>85</t>
  </si>
  <si>
    <t>54233R22</t>
  </si>
  <si>
    <t>ventilátor radiální malý plastový - dle specifikace v PD - pol. 2.2</t>
  </si>
  <si>
    <t>786295659</t>
  </si>
  <si>
    <t>86</t>
  </si>
  <si>
    <t>751123811</t>
  </si>
  <si>
    <t>Demontáž ventilátoru radiálního nízkotlakého kruhové potrubí D do 300 mm</t>
  </si>
  <si>
    <t>-1472813728</t>
  </si>
  <si>
    <t>87</t>
  </si>
  <si>
    <t>751525818</t>
  </si>
  <si>
    <t>Demontáž vzduchotechnického potrubí plastového kruhového s přírubou nebo bez příruby do suti D do 400 mm</t>
  </si>
  <si>
    <t>-395993137</t>
  </si>
  <si>
    <t>"místnosti 1.11 a 1.12" 0,4</t>
  </si>
  <si>
    <t>"místnosti 1.22, 1.23 a 1.24" 1,6</t>
  </si>
  <si>
    <t>"místnosti 1.46, 1.48 a 1.49" 1,2</t>
  </si>
  <si>
    <t>"místnosti 2.02, 2.04 a 2.05" 1,2</t>
  </si>
  <si>
    <t>88</t>
  </si>
  <si>
    <t>751537011</t>
  </si>
  <si>
    <t>Montáž potrubí ohebného kruhového neizolovaného z Al laminátové hadice D do 100 mm</t>
  </si>
  <si>
    <t>-1428023715</t>
  </si>
  <si>
    <t>"místnosti 1.46, 1.48 a 1.49" 1,5</t>
  </si>
  <si>
    <t>"místnosti 2.02, 2.04 a 2.05" 1,5</t>
  </si>
  <si>
    <t>89</t>
  </si>
  <si>
    <t>42981622</t>
  </si>
  <si>
    <t>hadice neizolovaná z Al-polyesteru vyztužená drátem D 102mm, l=10m</t>
  </si>
  <si>
    <t>-110232050</t>
  </si>
  <si>
    <t>7*0,12 'Přepočtené koeficientem množství</t>
  </si>
  <si>
    <t>90</t>
  </si>
  <si>
    <t>998751121</t>
  </si>
  <si>
    <t>Přesun hmot tonážní pro vzduchotechniku ruční v objektech v do 12 m</t>
  </si>
  <si>
    <t>1109072734</t>
  </si>
  <si>
    <t>763</t>
  </si>
  <si>
    <t>Konstrukce suché výstavby</t>
  </si>
  <si>
    <t>91</t>
  </si>
  <si>
    <t>763121415</t>
  </si>
  <si>
    <t>SDK stěna předsazená tl 112,5 mm profil CW+UW 100 deska 1xA 12,5 bez izolace EI 15</t>
  </si>
  <si>
    <t>-2097510377</t>
  </si>
  <si>
    <t>"místnost 1.54" 5,8*3</t>
  </si>
  <si>
    <t>"místnost 2.10" 5,8*3-1,15*1,15</t>
  </si>
  <si>
    <t>92</t>
  </si>
  <si>
    <t>763121714</t>
  </si>
  <si>
    <t>SDK stěna předsazená základní penetrační nátěr</t>
  </si>
  <si>
    <t>1763929800</t>
  </si>
  <si>
    <t>93</t>
  </si>
  <si>
    <t>763121762</t>
  </si>
  <si>
    <t>Příplatek k SDK stěně předsazené za rovinnost kvality Q4</t>
  </si>
  <si>
    <t>812678895</t>
  </si>
  <si>
    <t>94</t>
  </si>
  <si>
    <t>763131451</t>
  </si>
  <si>
    <t>SDK podhled deska 1xH2 12,5 bez izolace dvouvrstvá spodní kce profil CD+UD</t>
  </si>
  <si>
    <t>-712865904</t>
  </si>
  <si>
    <t>"místnosti 1.11 a 1.12" 2,25+1,1</t>
  </si>
  <si>
    <t>"místnosti 1.22, 1.23 a 1.24" 2,4+1</t>
  </si>
  <si>
    <t>"místnosti 1.46, 1.48 a 1.49" 4,15+0,8+1,4</t>
  </si>
  <si>
    <t>"místnosti 2.02, 2.04 a 2.05" 4,15+0,8+1,4</t>
  </si>
  <si>
    <t>95</t>
  </si>
  <si>
    <t>763131714</t>
  </si>
  <si>
    <t>SDK podhled základní penetrační nátěr</t>
  </si>
  <si>
    <t>-815256505</t>
  </si>
  <si>
    <t>96</t>
  </si>
  <si>
    <t>763131771</t>
  </si>
  <si>
    <t>Příplatek k SDK podhledu za rovinnost kvality Q3</t>
  </si>
  <si>
    <t>-2145634049</t>
  </si>
  <si>
    <t>97</t>
  </si>
  <si>
    <t>998763331</t>
  </si>
  <si>
    <t>Přesun hmot tonážní pro konstrukce montované z desek ruční v objektech v do 6 m</t>
  </si>
  <si>
    <t>-1933643752</t>
  </si>
  <si>
    <t>766</t>
  </si>
  <si>
    <t>Konstrukce truhlářské</t>
  </si>
  <si>
    <t>98</t>
  </si>
  <si>
    <t>766660720</t>
  </si>
  <si>
    <t>Osazení větrací mřížky s vyříznutím otvoru</t>
  </si>
  <si>
    <t>1082145336</t>
  </si>
  <si>
    <t>99</t>
  </si>
  <si>
    <t>56245609</t>
  </si>
  <si>
    <t>mřížka větrací hranatá plast se žaluzií 150x200mm</t>
  </si>
  <si>
    <t>-2034459427</t>
  </si>
  <si>
    <t>100</t>
  </si>
  <si>
    <t>766812840</t>
  </si>
  <si>
    <t>Demontáž kuchyňských linek dřevěných nebo kovových dl přes 1,8 do 2,1 m</t>
  </si>
  <si>
    <t>183918704</t>
  </si>
  <si>
    <t>101</t>
  </si>
  <si>
    <t>998766121</t>
  </si>
  <si>
    <t>Přesun hmot tonážní pro kce truhlářské ruční v objektech v do 6 m</t>
  </si>
  <si>
    <t>1668076912</t>
  </si>
  <si>
    <t>767</t>
  </si>
  <si>
    <t>Konstrukce zámečnické</t>
  </si>
  <si>
    <t>102</t>
  </si>
  <si>
    <t>767646411</t>
  </si>
  <si>
    <t>Montáž revizních dveří a dvířek jednokřídlových s rámem plochy do 0,5 m2</t>
  </si>
  <si>
    <t>2069713904</t>
  </si>
  <si>
    <t>"místnost 1.21" 1</t>
  </si>
  <si>
    <t>103</t>
  </si>
  <si>
    <t>59030752</t>
  </si>
  <si>
    <t>dvířka revizní jednokřídlá s automatickým zámkem 300x600mm</t>
  </si>
  <si>
    <t>-1971566130</t>
  </si>
  <si>
    <t>104</t>
  </si>
  <si>
    <t>998767121</t>
  </si>
  <si>
    <t>Přesun hmot tonážní pro zámečnické konstrukce ruční v objektech v do 6 m</t>
  </si>
  <si>
    <t>1025252082</t>
  </si>
  <si>
    <t>771</t>
  </si>
  <si>
    <t>Podlahy z dlaždic</t>
  </si>
  <si>
    <t>105</t>
  </si>
  <si>
    <t>771111011</t>
  </si>
  <si>
    <t>Vysátí podkladu před pokládkou dlažby</t>
  </si>
  <si>
    <t>1818053747</t>
  </si>
  <si>
    <t>106</t>
  </si>
  <si>
    <t>771121011</t>
  </si>
  <si>
    <t>Nátěr penetrační na podlahu</t>
  </si>
  <si>
    <t>-1989238492</t>
  </si>
  <si>
    <t>dlažby*2</t>
  </si>
  <si>
    <t>107</t>
  </si>
  <si>
    <t>771151011</t>
  </si>
  <si>
    <t>Samonivelační stěrka podlah pevnosti 20 MPa tl 3 mm</t>
  </si>
  <si>
    <t>2060809501</t>
  </si>
  <si>
    <t>108</t>
  </si>
  <si>
    <t>771471810</t>
  </si>
  <si>
    <t>Demontáž soklíků z dlaždic keramických kladených do malty rovných</t>
  </si>
  <si>
    <t>2090223681</t>
  </si>
  <si>
    <t>"ostatní místnosti z celkového výkresu" 1,75*2+4,5*2-0,8+1,56*2+1,55*2-0,8+2,75*2+1,95*2-0,8+1,8*2+4,25*2-0,8-0,6</t>
  </si>
  <si>
    <t>109</t>
  </si>
  <si>
    <t>771474112</t>
  </si>
  <si>
    <t>Montáž soklů z dlaždic keramických rovných lepených cementovým flexibilním lepidlem v přes 65 do 90 mm</t>
  </si>
  <si>
    <t>767989914</t>
  </si>
  <si>
    <t>110</t>
  </si>
  <si>
    <t>59761184</t>
  </si>
  <si>
    <t>sokl keramický mrazuvzdorný povrch hladký/matný tl do 10mm výšky přes 65 do 90mm</t>
  </si>
  <si>
    <t>-123839828</t>
  </si>
  <si>
    <t>36,42*1,1 'Přepočtené koeficientem množství</t>
  </si>
  <si>
    <t>111</t>
  </si>
  <si>
    <t>771573810</t>
  </si>
  <si>
    <t>Demontáž podlah z dlaždic keramických lepených</t>
  </si>
  <si>
    <t>-1609438764</t>
  </si>
  <si>
    <t>"místnosti 1.11 a 1.12" 2,25+1,2</t>
  </si>
  <si>
    <t>"místnosti 1.22, 1.23 a 1.24" 1,3+2,5+1,15</t>
  </si>
  <si>
    <t>"místnosti 1.46, 1.48 a 1.49" 4,5+0,9+1,4</t>
  </si>
  <si>
    <t>"místnosti 2.02, 2.04 a 2.05" 4,5+0,9+1,4</t>
  </si>
  <si>
    <t>"ostatní místnosti z celkového výkresu" 4,55+7,75+2,4+5,3+5,95+7,5</t>
  </si>
  <si>
    <t>dlažbab</t>
  </si>
  <si>
    <t>112</t>
  </si>
  <si>
    <t>771574419</t>
  </si>
  <si>
    <t>Montáž podlah keramických hladkých lepených cementovým flexibilním lepidlem přes 22 do 25 ks/m2</t>
  </si>
  <si>
    <t>-4342679</t>
  </si>
  <si>
    <t>"místnosti 1.22, 1.23 a 1.24" 1,3+2,4+1</t>
  </si>
  <si>
    <t>113</t>
  </si>
  <si>
    <t>59761159</t>
  </si>
  <si>
    <t>dlažba keramická slinutá mrazuvzdorná povrch hladký/matný tl do 10mm přes 22 do 25ks/m2</t>
  </si>
  <si>
    <t>-1908137076</t>
  </si>
  <si>
    <t>54,2*1,1 'Přepočtené koeficientem množství</t>
  </si>
  <si>
    <t>114</t>
  </si>
  <si>
    <t>998771121</t>
  </si>
  <si>
    <t>Přesun hmot tonážní pro podlahy z dlaždic ruční v objektech v do 6 m</t>
  </si>
  <si>
    <t>837765291</t>
  </si>
  <si>
    <t>776</t>
  </si>
  <si>
    <t>Podlahy povlakové</t>
  </si>
  <si>
    <t>115</t>
  </si>
  <si>
    <t>776111311</t>
  </si>
  <si>
    <t>Vysátí podkladu povlakových podlah</t>
  </si>
  <si>
    <t>-1708474203</t>
  </si>
  <si>
    <t>116</t>
  </si>
  <si>
    <t>776121112</t>
  </si>
  <si>
    <t>Vodou ředitelná penetrace savého podkladu povlakových podlah</t>
  </si>
  <si>
    <t>-1982013899</t>
  </si>
  <si>
    <t>PVC*2</t>
  </si>
  <si>
    <t>117</t>
  </si>
  <si>
    <t>776141111</t>
  </si>
  <si>
    <t>Stěrka podlahová nivelační pro vyrovnání podkladu povlakových podlah pevnosti 20 MPa tl do 3 mm</t>
  </si>
  <si>
    <t>-1127999118</t>
  </si>
  <si>
    <t>118</t>
  </si>
  <si>
    <t>776201812</t>
  </si>
  <si>
    <t>Demontáž lepených povlakových podlah s podložkou ručně</t>
  </si>
  <si>
    <t>-874671243</t>
  </si>
  <si>
    <t>"místnost 1.54" 9,85</t>
  </si>
  <si>
    <t>"místnost 2.10" 9,85</t>
  </si>
  <si>
    <t>"ostatní místnosti z celkového výkresu" 10,35+1,8+6,1+11,5+4,15+16+8,4+42,5+18,5+18,95+18,5+9,95+0,75</t>
  </si>
  <si>
    <t>PVCb</t>
  </si>
  <si>
    <t>119</t>
  </si>
  <si>
    <t>776221111</t>
  </si>
  <si>
    <t>Lepení pásů z PVC standardním lepidlem</t>
  </si>
  <si>
    <t>-1887131244</t>
  </si>
  <si>
    <t>120</t>
  </si>
  <si>
    <t>28412285</t>
  </si>
  <si>
    <t>krytina podlahová heterogenní tl 2mm</t>
  </si>
  <si>
    <t>-1639342152</t>
  </si>
  <si>
    <t>184,85*1,1 'Přepočtené koeficientem množství</t>
  </si>
  <si>
    <t>121</t>
  </si>
  <si>
    <t>776411111</t>
  </si>
  <si>
    <t>Montáž obvodových soklíků výšky do 80 mm</t>
  </si>
  <si>
    <t>1616986869</t>
  </si>
  <si>
    <t>"ostatní místnosti z celkového výkresu" 3,87*2+6,05*2-0,8*3+3*2+3,5*2-0,8+1,3*2+1,4*2-0,9-0,8+1,4*2+4,6*2-0,8*5-0,6+2,6*2+4,5*2-0,8*2+2,7*2+1,55*2-0,8</t>
  </si>
  <si>
    <t>2,2*2+4,5*2-0,8*2-0,9+4,3+1,5*2-0,9-0,8*2+2,2*2+6,1*2-0,8*2-0,6+0,95*2+0,8*2-0,6+3,8*2+4,25*2-0,8</t>
  </si>
  <si>
    <t>122</t>
  </si>
  <si>
    <t>28411009</t>
  </si>
  <si>
    <t>lišta soklová PVC 18x80mm</t>
  </si>
  <si>
    <t>211116341</t>
  </si>
  <si>
    <t>109,34*1,02 'Přepočtené koeficientem množství</t>
  </si>
  <si>
    <t>123</t>
  </si>
  <si>
    <t>998776121</t>
  </si>
  <si>
    <t>Přesun hmot tonážní pro podlahy povlakové ruční v objektech v do 6 m</t>
  </si>
  <si>
    <t>212763863</t>
  </si>
  <si>
    <t>781</t>
  </si>
  <si>
    <t>Dokončovací práce - obklady</t>
  </si>
  <si>
    <t>124</t>
  </si>
  <si>
    <t>781111011</t>
  </si>
  <si>
    <t>Ometení (oprášení) stěny při přípravě podkladu</t>
  </si>
  <si>
    <t>564986187</t>
  </si>
  <si>
    <t>125</t>
  </si>
  <si>
    <t>781121011</t>
  </si>
  <si>
    <t>Nátěr penetrační na stěnu</t>
  </si>
  <si>
    <t>466126832</t>
  </si>
  <si>
    <t>126</t>
  </si>
  <si>
    <t>781151031</t>
  </si>
  <si>
    <t>Celoplošné vyrovnání podkladu stěrkou tl 3 mm</t>
  </si>
  <si>
    <t>-343136800</t>
  </si>
  <si>
    <t>127</t>
  </si>
  <si>
    <t>781471810</t>
  </si>
  <si>
    <t>Demontáž obkladů z obkladaček keramických kladených do malty</t>
  </si>
  <si>
    <t>-1082381553</t>
  </si>
  <si>
    <t>"místnosti 1.11 a 1.12" 2,1*(1,532*2+0,805*2+1,486*2+1,532*2)-(0,6*1,97*2+0,8*1,97)</t>
  </si>
  <si>
    <t>"místnosti 1.22, 1.23 a 1.24" 2,1*(1,26*2+1,035*2+1,26*2+0,924*2+1,26*2+2,06*2+0,67*2)-(0,6*1,97*3+0,8*1,97)</t>
  </si>
  <si>
    <t>"místnosti 1.46, 1.48 a 1.49" 2,1*(1,66*2+0,86*2+1,66*2+3,54*2)+1,35*(0,78*2+1,18*2-0,6)-(0,6*1,97*2+0,8*1,97)</t>
  </si>
  <si>
    <t>"místnost 1.54" 1,35*4,6</t>
  </si>
  <si>
    <t>"místnosti 2.02, 2.04 a 2.05" 2,1*(1,66*2+0,86*2+1,66*2+3,54*2)+1,35*(0,78*2+1,18*2-0,6)-(0,6*1,97*2+0,8*1,97)</t>
  </si>
  <si>
    <t>"místnost 2.10" 1,35*4,6</t>
  </si>
  <si>
    <t>"ostatní místnosti z celkového výkresu" 3+29,4+3</t>
  </si>
  <si>
    <t>obkladyb</t>
  </si>
  <si>
    <t>128</t>
  </si>
  <si>
    <t>781472219</t>
  </si>
  <si>
    <t>Montáž obkladů keramických hladkých lepených cementovým flexibilním lepidlem přes 22 do 25 ks/m2</t>
  </si>
  <si>
    <t>-1270909296</t>
  </si>
  <si>
    <t>"místnosti 1.22, 1.23 a 1.24" 2,1*(1,26*2+0,924*2+1,26*2+2,06*2+0,67*2)-(0,6*1,97*3)</t>
  </si>
  <si>
    <t>"místnost 2.10" 1,8*1,6+(1,45-0,85)*3</t>
  </si>
  <si>
    <t>129</t>
  </si>
  <si>
    <t>59761704</t>
  </si>
  <si>
    <t>obklad keramický nemrazuvzdorný povrch hladký/lesklý tl do 10mm přes 22 do 25ks/m2</t>
  </si>
  <si>
    <t>-108869252</t>
  </si>
  <si>
    <t>146,948*1,1 'Přepočtené koeficientem množství</t>
  </si>
  <si>
    <t>130</t>
  </si>
  <si>
    <t>998781121</t>
  </si>
  <si>
    <t>Přesun hmot tonážní pro obklady keramické ruční v objektech v do 6 m</t>
  </si>
  <si>
    <t>-182059271</t>
  </si>
  <si>
    <t>784</t>
  </si>
  <si>
    <t>Dokončovací práce - malby a tapety</t>
  </si>
  <si>
    <t>131</t>
  </si>
  <si>
    <t>784111001</t>
  </si>
  <si>
    <t>Oprášení (ometení ) podkladu v místnostech v do 3,80 m</t>
  </si>
  <si>
    <t>521312655</t>
  </si>
  <si>
    <t>malbyb+malby+stropy</t>
  </si>
  <si>
    <t>132</t>
  </si>
  <si>
    <t>784111031</t>
  </si>
  <si>
    <t>Omytí podkladu v místnostech v do 3,80 m</t>
  </si>
  <si>
    <t>716862001</t>
  </si>
  <si>
    <t>133</t>
  </si>
  <si>
    <t>784121001</t>
  </si>
  <si>
    <t>Oškrabání malby v místnostech v do 3,80 m</t>
  </si>
  <si>
    <t>153732507</t>
  </si>
  <si>
    <t>"místnosti 1.22, 1.23 a 1.24" 0,4*(1,26*2+0,924*2+1,26*2+2,06*2+0,67*2)+(3-2,1)*(1,26*2+1,035*2)</t>
  </si>
  <si>
    <t>"místnost 1.54" 3*(5,8+1,7*2)-(0,8*1,97*2+1,15*1,15+1,35*4,6+0,9*0,9)</t>
  </si>
  <si>
    <t>"místnost 2.10" 3*(5,8+1,7*2)-(0,8*1,97*2+1,15*1,15+1,35*4,6+0,9*0,9)</t>
  </si>
  <si>
    <t>"odpočet přizdívek" -(přizd100+přizd150+přizd250)</t>
  </si>
  <si>
    <t>134</t>
  </si>
  <si>
    <t>784211101</t>
  </si>
  <si>
    <t>Dvojnásobné bílé malby ze směsí za mokra výborně oděruvzdorných v místnostech v do 3,80 m</t>
  </si>
  <si>
    <t>-968667243</t>
  </si>
  <si>
    <t>malby+stropy+podhledy+sdkpřed</t>
  </si>
  <si>
    <t>SO 01-EL - Pravý pavilon - elektrotechnologická zařízení</t>
  </si>
  <si>
    <t>000 - Přípravné práce, dokumentace, měření a revize</t>
  </si>
  <si>
    <t xml:space="preserve">    HZS - Hodinové zúčtovací sazby</t>
  </si>
  <si>
    <t xml:space="preserve">      - - Přípravné a koordinační práce</t>
  </si>
  <si>
    <t xml:space="preserve">      D1 - Ostatní elektromontážní práce nezařazené</t>
  </si>
  <si>
    <t xml:space="preserve">      D2 - Měření a revize</t>
  </si>
  <si>
    <t xml:space="preserve">    013 - Bourání konstrukcí</t>
  </si>
  <si>
    <t xml:space="preserve">      B01 - Vybourání otvorů, vysekání výklenků, kapes a rýh ve stavebních konstrukcích</t>
  </si>
  <si>
    <t xml:space="preserve">    014 - Budovy a haly – opravy a údržba</t>
  </si>
  <si>
    <t xml:space="preserve">      C01 - Opravy a údržba stavebních objektů</t>
  </si>
  <si>
    <t xml:space="preserve">    741 - Elektroinstalace - silnoproud   </t>
  </si>
  <si>
    <t xml:space="preserve">      A00 - Ostatní</t>
  </si>
  <si>
    <t xml:space="preserve">      A01 - Trubky, lišty, hadice, kanály, krabice</t>
  </si>
  <si>
    <t xml:space="preserve">      A02 - Izolované vodiče, šňůry a kabely měděné</t>
  </si>
  <si>
    <t xml:space="preserve">      A04 - Ukončení a propojení vodičů, kabelů - montáž</t>
  </si>
  <si>
    <t xml:space="preserve">      A05 - Rozvaděče, rozvodné skříně, desky, svorkovnice - montáž</t>
  </si>
  <si>
    <t xml:space="preserve">      A07 - Jistící zařízení - montáž</t>
  </si>
  <si>
    <t xml:space="preserve">      A06 - Spínače a zásuvky - montáž a materiál</t>
  </si>
  <si>
    <t xml:space="preserve">      A10 - Svítidla a osvětlovací zařízení</t>
  </si>
  <si>
    <t>000</t>
  </si>
  <si>
    <t>Přípravné práce, dokumentace, měření a revize</t>
  </si>
  <si>
    <t>HZS</t>
  </si>
  <si>
    <t>Hodinové zúčtovací sazby</t>
  </si>
  <si>
    <t>-</t>
  </si>
  <si>
    <t>Přípravné a koordinační práce</t>
  </si>
  <si>
    <t>HZS-07</t>
  </si>
  <si>
    <t>HZS profesí PSV dokumentace elektrických zařízení do 1kV (elektrikář odborný)</t>
  </si>
  <si>
    <t>hod</t>
  </si>
  <si>
    <t>D1</t>
  </si>
  <si>
    <t>Ostatní elektromontážní práce nezařazené</t>
  </si>
  <si>
    <t>HZS-05</t>
  </si>
  <si>
    <t>HZS profesí PSV montáže elektrických zařízení do 1kV (elektrikář)</t>
  </si>
  <si>
    <t>HZS-06</t>
  </si>
  <si>
    <t>HZS profesí PSV opravy elektrických zařízení do 1kV (elektrikář)</t>
  </si>
  <si>
    <t>D2</t>
  </si>
  <si>
    <t>Měření a revize</t>
  </si>
  <si>
    <t>HZS-08</t>
  </si>
  <si>
    <t>HZS profesí PSV revize elektrických zařízení do 1kV (revizní technik VTZ)</t>
  </si>
  <si>
    <t>HZS-07.1</t>
  </si>
  <si>
    <t>HZS profesí PSV dokumentace elektrických zařízení do 1kV</t>
  </si>
  <si>
    <t>013</t>
  </si>
  <si>
    <t>Bourání konstrukcí</t>
  </si>
  <si>
    <t>B01</t>
  </si>
  <si>
    <t>Vybourání otvorů, vysekání výklenků, kapes a rýh ve stavebních konstrukcích</t>
  </si>
  <si>
    <t>971042131</t>
  </si>
  <si>
    <t>Vybourání otvorů v betonových příčkách a zdech D do 60 mm tl do 150 mm</t>
  </si>
  <si>
    <t>972055141</t>
  </si>
  <si>
    <t>Vybourání otvorů ve stropech z ŽB prefabrikátů pl do 0,0225 tl přes 120 mm</t>
  </si>
  <si>
    <t>973031616</t>
  </si>
  <si>
    <t>Vysekání kapes ve zdivu cihelném na MV nebo MVC pro krabice do 100x100x50 mm</t>
  </si>
  <si>
    <t>974031121</t>
  </si>
  <si>
    <t>Vysekání rýh ve zdivu cihelném hl do 30 mm š do 30 mm</t>
  </si>
  <si>
    <t>974031122</t>
  </si>
  <si>
    <t>Vysekání rýh ve zdivu cihelném hl do 30 mm š do 70 mm</t>
  </si>
  <si>
    <t>974031821</t>
  </si>
  <si>
    <t>Vysekání rýh v podhledu stropů z tvárnic hl do 30 mm š do 30 mm</t>
  </si>
  <si>
    <t>014</t>
  </si>
  <si>
    <t>Budovy a haly – opravy a údržba</t>
  </si>
  <si>
    <t>C01</t>
  </si>
  <si>
    <t>Opravy a údržba stavebních objektů</t>
  </si>
  <si>
    <t>611135101</t>
  </si>
  <si>
    <t>Hrubá výplň rýh ve stropech maltou jakékoli šířky rýhy</t>
  </si>
  <si>
    <t>612135101</t>
  </si>
  <si>
    <t>Hrubá výplň rýh ve stěnách maltou jakékoli šířky rýhy</t>
  </si>
  <si>
    <t>611325121</t>
  </si>
  <si>
    <t>Vápenocementová štuková omítka rýh ve stropech šířky do 150 mm</t>
  </si>
  <si>
    <t>612325121</t>
  </si>
  <si>
    <t>Vápenocementová štuková omítka rýh ve stěnách šířky do 150 mm</t>
  </si>
  <si>
    <t xml:space="preserve">Elektroinstalace - silnoproud   </t>
  </si>
  <si>
    <t>A00</t>
  </si>
  <si>
    <t>Ostatní</t>
  </si>
  <si>
    <t>Pol9</t>
  </si>
  <si>
    <t>Podružný a spojovací materiál</t>
  </si>
  <si>
    <t>%</t>
  </si>
  <si>
    <t>A01</t>
  </si>
  <si>
    <t>Trubky, lišty, hadice, kanály, krabice</t>
  </si>
  <si>
    <t>741110511</t>
  </si>
  <si>
    <t>Montáž lišta a kanálek vkládací šířky do 60 mm s víčkem</t>
  </si>
  <si>
    <t>34571007</t>
  </si>
  <si>
    <t>lišta elektroinstalační hranatá bílá 40x20 (s víkem)</t>
  </si>
  <si>
    <t>741112001</t>
  </si>
  <si>
    <t>Montáž krabice zapuštěná plastová kruhová s víčkem</t>
  </si>
  <si>
    <t>34571519</t>
  </si>
  <si>
    <t>krabice univerzální odbočná z PH s víčkem, D 73,5mmx43mm</t>
  </si>
  <si>
    <t>A02</t>
  </si>
  <si>
    <t>Izolované vodiče, šňůry a kabely měděné</t>
  </si>
  <si>
    <t>741122015</t>
  </si>
  <si>
    <t>Montáž kabel Cu bez ukončení uložený pod omítku plný kulatý 3x 1,5 mm2 (CYKY)</t>
  </si>
  <si>
    <t>34111030</t>
  </si>
  <si>
    <t>kabel instalační jádro Cu plné izolace PVC plášť PVC 450/750V (CYKY) 3x1,5mm2</t>
  </si>
  <si>
    <t>741122016</t>
  </si>
  <si>
    <t>Montáž kabel Cu bez ukončení uložený pod omítku plný kulatý 3x 2,5 až 6 mm2 (CYKY)</t>
  </si>
  <si>
    <t>34111036</t>
  </si>
  <si>
    <t>kabel instalační jádro Cu plné izolace PVC plášť PVC 450/750V (CYKY) 3x2,5mm2</t>
  </si>
  <si>
    <t>741122025</t>
  </si>
  <si>
    <t>Montáž kabel Cu bez ukončení uložený pod omítku plný kulatý 4x 16 až 25 mm2 (CYKY)</t>
  </si>
  <si>
    <t>34111080</t>
  </si>
  <si>
    <t>kabel instalační jádro Cu plné izolace PVC plášť PVC 450/750V (CYKY) 4x16mm2</t>
  </si>
  <si>
    <t>A04</t>
  </si>
  <si>
    <t>Ukončení a propojení vodičů, kabelů - montáž</t>
  </si>
  <si>
    <t>741130001</t>
  </si>
  <si>
    <t>Ukončení vodič izolovaný do 2,5 mm2 v rozváděči nebo na přístroji</t>
  </si>
  <si>
    <t>741130006</t>
  </si>
  <si>
    <t>Ukončení vodič izolovaný do 16 mm2 v rozváděči nebo na přístroji</t>
  </si>
  <si>
    <t>A05</t>
  </si>
  <si>
    <t>Rozvaděče, rozvodné skříně, desky, svorkovnice - montáž</t>
  </si>
  <si>
    <t>741210001</t>
  </si>
  <si>
    <t>Montáž rozvodnice oceloplechová nebo plastová běžná do 20 kg (bez připojení)</t>
  </si>
  <si>
    <t>35713101</t>
  </si>
  <si>
    <t>rozvodnice nástěnná, neprůhledné dveře, 1 řada, šířka 8 modulárních jednotek</t>
  </si>
  <si>
    <t>741231004</t>
  </si>
  <si>
    <t>Montáž svorkovnice do rozvaděčů - řadová vodič do 16 mm2 se zapojením vodičů</t>
  </si>
  <si>
    <t>R-položka</t>
  </si>
  <si>
    <t>Hřebenová přípojnice 3+N-fázová 12 modulů</t>
  </si>
  <si>
    <t>A07</t>
  </si>
  <si>
    <t>Jistící zařízení - montáž</t>
  </si>
  <si>
    <t>741321001</t>
  </si>
  <si>
    <t>Montáž proudových chráničů dvoupólových nn do 25 A bez krytu</t>
  </si>
  <si>
    <t>R-položka.1</t>
  </si>
  <si>
    <t>Proudový chránič s nadpr. ochranou 6kA 2-pólový 10A char. B, Idn 0,03A, tř. A</t>
  </si>
  <si>
    <t>R-položka.2</t>
  </si>
  <si>
    <t>Proudový chránič s nadpr. ochranou 6kA 2-pólový 16A char. B, Idn 0,03A, tř. A</t>
  </si>
  <si>
    <t>A06</t>
  </si>
  <si>
    <t>Spínače a zásuvky - montáž a materiál</t>
  </si>
  <si>
    <t>741310101</t>
  </si>
  <si>
    <t>Montáž spínač (polo)zapuštěný bezšroubové připojení, řazení 1 (vypínač)</t>
  </si>
  <si>
    <t>34535515</t>
  </si>
  <si>
    <t>spínač jednopólový 10A bílý, slonová kost</t>
  </si>
  <si>
    <t>741313001</t>
  </si>
  <si>
    <t>Montáž zásuvka (polo)zapuštěná bezšroubové připojení 2P+PE se zapojením vodičů</t>
  </si>
  <si>
    <t>34555202</t>
  </si>
  <si>
    <t>zásuvka zápustná jednonásobná chráněná, šroubové svorky</t>
  </si>
  <si>
    <t>741313003</t>
  </si>
  <si>
    <t>Montáž zásuvka (polo)zapuštěná bezšroubové připojení 2x(2P+PE) dvojnásobná</t>
  </si>
  <si>
    <t>34555238</t>
  </si>
  <si>
    <t>zásuvka zápustná dvojnásobná, šroubové svorky</t>
  </si>
  <si>
    <t>34539059</t>
  </si>
  <si>
    <t>rámeček pro zapuštěné domovní přístroje jednonásobný bílý nebo slonová kost</t>
  </si>
  <si>
    <t>A10</t>
  </si>
  <si>
    <t>Svítidla a osvětlovací zařízení</t>
  </si>
  <si>
    <t>741372021</t>
  </si>
  <si>
    <t>Montáž svítidlo LED bytové přisazené nástěnné panelové do 0,09 m2</t>
  </si>
  <si>
    <t>741372061</t>
  </si>
  <si>
    <t>Montáž svítidlo LED bytové přisazené stropní panelové do 0,09 m2</t>
  </si>
  <si>
    <t>R-položka.3</t>
  </si>
  <si>
    <t>LED svítidlo přisazené lineární se spínačem a difuzorem,  9W, 1070lm, 4000°K (l 360mm)</t>
  </si>
  <si>
    <t>R-položka.4</t>
  </si>
  <si>
    <t>LED svítidlo přisaz. kruh. ø285mm, opálový PMMA difuzor, IP44, 20W, 2000lm, 4000°K</t>
  </si>
  <si>
    <t>R-položka.5</t>
  </si>
  <si>
    <t>LED svítidlo přisazené lineární s opál. difuzorem,  34W, 4800lm, 4000°K (délka 1200mm)</t>
  </si>
  <si>
    <t>20,7</t>
  </si>
  <si>
    <t>14,952</t>
  </si>
  <si>
    <t>196,205</t>
  </si>
  <si>
    <t>115,513</t>
  </si>
  <si>
    <t>12,46</t>
  </si>
  <si>
    <t>SO 02 - Kuchyně</t>
  </si>
  <si>
    <t>3,6</t>
  </si>
  <si>
    <t>1,2</t>
  </si>
  <si>
    <t>11,92</t>
  </si>
  <si>
    <t>84,75</t>
  </si>
  <si>
    <t>40,25</t>
  </si>
  <si>
    <t>15,9</t>
  </si>
  <si>
    <t>123,342</t>
  </si>
  <si>
    <t>strop</t>
  </si>
  <si>
    <t>72,83</t>
  </si>
  <si>
    <t xml:space="preserve">    764 - Konstrukce klempířské</t>
  </si>
  <si>
    <t xml:space="preserve">    786 - Dokončovací práce - čalounické úpravy</t>
  </si>
  <si>
    <t>M - Práce a dodávky M</t>
  </si>
  <si>
    <t xml:space="preserve">    46-M - Zemní práce při extr.mont.pracích</t>
  </si>
  <si>
    <t>VRN - Vedlejší rozpočtové náklady</t>
  </si>
  <si>
    <t xml:space="preserve">    VRN9 - Ostatní náklady</t>
  </si>
  <si>
    <t>1323145394</t>
  </si>
  <si>
    <t>"výkop pro novou kanalizaci" (L110+L200)*0,8*(0,9-0,2)</t>
  </si>
  <si>
    <t>1813166758</t>
  </si>
  <si>
    <t>1684355871</t>
  </si>
  <si>
    <t>-704276715</t>
  </si>
  <si>
    <t>406918413</t>
  </si>
  <si>
    <t>965940754</t>
  </si>
  <si>
    <t>543879687</t>
  </si>
  <si>
    <t>-1263318098</t>
  </si>
  <si>
    <t>1658531511</t>
  </si>
  <si>
    <t>10,295*2 'Přepočtené koeficientem množství</t>
  </si>
  <si>
    <t>-199692391</t>
  </si>
  <si>
    <t>"nová kanalizace" (L110+L200)*0,8*0,22</t>
  </si>
  <si>
    <t>310271021</t>
  </si>
  <si>
    <t>Zazdívka otvorů ve zdivu nadzákladovém pl do 1 m2 pórobetonovými tvárnicemi do P2 na tenkovrstvou maltu tl 250 mm</t>
  </si>
  <si>
    <t>1778709191</t>
  </si>
  <si>
    <t>1,5*(0,7+0,4+1,09)</t>
  </si>
  <si>
    <t>311272031</t>
  </si>
  <si>
    <t>Zdivo z pórobetonových tvárnic hladkých přes P2 do P4 přes 450 do 600 kg/m3 na tenkovrstvou maltu tl 200 mm</t>
  </si>
  <si>
    <t>-537203868</t>
  </si>
  <si>
    <t>1,2*2,25</t>
  </si>
  <si>
    <t>800277512</t>
  </si>
  <si>
    <t>317142428</t>
  </si>
  <si>
    <t>Překlad nenosný pórobetonový š 100 mm v do 250 mm na tenkovrstvou maltu dl přes 2000 do 2500 mm</t>
  </si>
  <si>
    <t>-3720221</t>
  </si>
  <si>
    <t>342272225</t>
  </si>
  <si>
    <t>Příčka z pórobetonových hladkých tvárnic na tenkovrstvou maltu tl 100 mm</t>
  </si>
  <si>
    <t>177575712</t>
  </si>
  <si>
    <t>3*2,67+1,9*0,7</t>
  </si>
  <si>
    <t>-1520707744</t>
  </si>
  <si>
    <t>3*5,55-0,8*1,97</t>
  </si>
  <si>
    <t>346481111</t>
  </si>
  <si>
    <t>Zaplentování rýh, potrubí, výklenků nebo nik ve stěnách rabicovým pletivem</t>
  </si>
  <si>
    <t>993529541</t>
  </si>
  <si>
    <t>"pro ZTI" (3,4+9,5)*0,07</t>
  </si>
  <si>
    <t>"pro nosník" 2,5*0,25*2</t>
  </si>
  <si>
    <t>363311393</t>
  </si>
  <si>
    <t>"nová kanalizace" (L110+L200)*0,8*0,1</t>
  </si>
  <si>
    <t>1730447646</t>
  </si>
  <si>
    <t>5,4+35,75+5+3+6,15+10,25+4,4+1,6*1,8</t>
  </si>
  <si>
    <t>2145748826</t>
  </si>
  <si>
    <t>-1567275980</t>
  </si>
  <si>
    <t>1645724167</t>
  </si>
  <si>
    <t>(3-2,1)*(6,15*2+5,95)</t>
  </si>
  <si>
    <t>(3-2,1)*(2,45*2+2,1*2)</t>
  </si>
  <si>
    <t>(3-2,1)*(1,75*2+2,67*2)</t>
  </si>
  <si>
    <t>(3-2,1)*(2,14+2,67)+3*(2,14+2,67)-0,9*1,5</t>
  </si>
  <si>
    <t>(3-2,1)*2,5*4</t>
  </si>
  <si>
    <t>(3-2,1)*(3,54*2+2,97*2)</t>
  </si>
  <si>
    <t>3*(6,15*2+5,65*2)-(0,8*1,97*6+0,6*1,97+1*1,97)</t>
  </si>
  <si>
    <t>"ostatní místnosti z celkového výkresu" 2,1*(14,9*2+2,3*2)-(0,9*1,97+0,8*1,97*2)</t>
  </si>
  <si>
    <t>-1879175747</t>
  </si>
  <si>
    <t>498010848</t>
  </si>
  <si>
    <t>622142001</t>
  </si>
  <si>
    <t>Sklovláknité pletivo vnějších stěn vtlačené do tmelu</t>
  </si>
  <si>
    <t>-1568992383</t>
  </si>
  <si>
    <t>622521022</t>
  </si>
  <si>
    <t>Tenkovrstvá silikátová zatíraná omítka zrnitost 2,0 mm vnějších stěn</t>
  </si>
  <si>
    <t>-1393439414</t>
  </si>
  <si>
    <t>-574823647</t>
  </si>
  <si>
    <t>"nová kanalizace" (L110+L200)*1*0,08</t>
  </si>
  <si>
    <t>631312141</t>
  </si>
  <si>
    <t>Doplnění rýh v dosavadních mazaninách betonem prostým</t>
  </si>
  <si>
    <t>-1034712760</t>
  </si>
  <si>
    <t>"pro ZTI" (12,5+4,7)*0,07*0,07</t>
  </si>
  <si>
    <t>-1936231463</t>
  </si>
  <si>
    <t>"nová kanalizace" (L110+L200)*1*4,44*0,001</t>
  </si>
  <si>
    <t>642944121</t>
  </si>
  <si>
    <t>Osazování ocelových zárubní dodatečné pl do 2,5 m2</t>
  </si>
  <si>
    <t>985097535</t>
  </si>
  <si>
    <t>"dle tabulky dveří - 1L" 1</t>
  </si>
  <si>
    <t>"dle tabulky dveří - 3L" 5</t>
  </si>
  <si>
    <t>"dle tabulky dveří - 3P" 3</t>
  </si>
  <si>
    <t>55331435</t>
  </si>
  <si>
    <t>zárubeň jednokřídlá ocelová pro dodatečnou montáž tl stěny 110-150mm rozměru 600/1970, 2100mm</t>
  </si>
  <si>
    <t>-485886121</t>
  </si>
  <si>
    <t>55331437</t>
  </si>
  <si>
    <t>zárubeň jednokřídlá ocelová pro dodatečnou montáž tl stěny 110-150mm rozměru 800/1970, 2100mm</t>
  </si>
  <si>
    <t>1638627781</t>
  </si>
  <si>
    <t>-677725020</t>
  </si>
  <si>
    <t>"vybourání drážky v podlaze" 0,15*2,45</t>
  </si>
  <si>
    <t>"bourání podlahy pro novou kanalizaci" (L110+L200)*1*0,2</t>
  </si>
  <si>
    <t>966072111</t>
  </si>
  <si>
    <t>Demontáž opláštění stěn ocelových kcí ze sendvičových panelů budov v do 6 m</t>
  </si>
  <si>
    <t>-928024906</t>
  </si>
  <si>
    <t>3,99*1,5-2,3*1,5</t>
  </si>
  <si>
    <t>968072455</t>
  </si>
  <si>
    <t>Vybourání kovových dveřních zárubní pl do 2 m2</t>
  </si>
  <si>
    <t>-1085526317</t>
  </si>
  <si>
    <t>0,8*1,97*6+0,6*1,97</t>
  </si>
  <si>
    <t>968082017</t>
  </si>
  <si>
    <t>Vybourání plastových rámů oken včetně křídel plochy přes 2 do 4 m2</t>
  </si>
  <si>
    <t>-20613328</t>
  </si>
  <si>
    <t>2,3*1,5</t>
  </si>
  <si>
    <t>971038621</t>
  </si>
  <si>
    <t>Vybourání otvorů ve zdivu z dutých tvárnic nebo příčkovek pl do 4 m2 tl do 100 mm</t>
  </si>
  <si>
    <t>-898410397</t>
  </si>
  <si>
    <t>1,9*3-0,8*1,97</t>
  </si>
  <si>
    <t>974031142</t>
  </si>
  <si>
    <t>Vysekání rýh ve zdivu cihelném hl do 70 mm š do 70 mm</t>
  </si>
  <si>
    <t>-630522522</t>
  </si>
  <si>
    <t>"pro ZTI" 3,4+9,5</t>
  </si>
  <si>
    <t>974032666</t>
  </si>
  <si>
    <t>Vysekání rýh ve stěnách z dutých cihel nebo tvárnic pro vtahování nosníků hl do 150 mm v do 250 mm</t>
  </si>
  <si>
    <t>-1354006402</t>
  </si>
  <si>
    <t>977311113</t>
  </si>
  <si>
    <t>Řezání stávajících betonových mazanin nevyztužených hl do 150 mm</t>
  </si>
  <si>
    <t>-1602176055</t>
  </si>
  <si>
    <t>"vybourání drážky v podlaze" 19</t>
  </si>
  <si>
    <t>-453369188</t>
  </si>
  <si>
    <t>"bourání podlahy pro novou kanalizaci" (L110+L200)*2</t>
  </si>
  <si>
    <t>1188734840</t>
  </si>
  <si>
    <t>-2027181050</t>
  </si>
  <si>
    <t>-799763374</t>
  </si>
  <si>
    <t>887842097</t>
  </si>
  <si>
    <t>-1125235769</t>
  </si>
  <si>
    <t>31,482*12 'Přepočtené koeficientem množství</t>
  </si>
  <si>
    <t>21915925</t>
  </si>
  <si>
    <t>2110661350</t>
  </si>
  <si>
    <t>680181622</t>
  </si>
  <si>
    <t>"nová kanalizace" (L110+L200)*1</t>
  </si>
  <si>
    <t>1389985673</t>
  </si>
  <si>
    <t>26,7*1,1655 'Přepočtené koeficientem množství</t>
  </si>
  <si>
    <t>852515897</t>
  </si>
  <si>
    <t>-1639125492</t>
  </si>
  <si>
    <t>"bourání stávající kanalizace" L110+L200</t>
  </si>
  <si>
    <t>-1878933780</t>
  </si>
  <si>
    <t>L50+L75sv</t>
  </si>
  <si>
    <t>1963316594</t>
  </si>
  <si>
    <t>-1879870805</t>
  </si>
  <si>
    <t>"dle tabulky potrubí - včetně tvarovek" 20,7</t>
  </si>
  <si>
    <t>1142827049</t>
  </si>
  <si>
    <t>"dle tabulky potrubí - včetně tvarovek" 6</t>
  </si>
  <si>
    <t>1569851544</t>
  </si>
  <si>
    <t>"dle tabulky potrubí - včetně tvarovek" 3,6</t>
  </si>
  <si>
    <t>92266827</t>
  </si>
  <si>
    <t>-1740647061</t>
  </si>
  <si>
    <t>"v podlaze" 12,5</t>
  </si>
  <si>
    <t>"ve stěnách" 3,4</t>
  </si>
  <si>
    <t>612434195</t>
  </si>
  <si>
    <t>20,7+3,6+3,6+L40+L50+L110p</t>
  </si>
  <si>
    <t>-189444766</t>
  </si>
  <si>
    <t>-243664662</t>
  </si>
  <si>
    <t>-42465145</t>
  </si>
  <si>
    <t>412616685</t>
  </si>
  <si>
    <t>"v podlaze" 4,7</t>
  </si>
  <si>
    <t>"ve stěnách" 9,5</t>
  </si>
  <si>
    <t>722181221</t>
  </si>
  <si>
    <t>Ochrana vodovodního potrubí přilepenými termoizolačními trubicemi z PE tl přes 6 do 9 mm DN do 22 mm</t>
  </si>
  <si>
    <t>1456228680</t>
  </si>
  <si>
    <t>1982940781</t>
  </si>
  <si>
    <t>-555833281</t>
  </si>
  <si>
    <t>1547360538</t>
  </si>
  <si>
    <t>751111012</t>
  </si>
  <si>
    <t>Montáž ventilátoru axiálního nízkotlakého nástěnného základního D přes 100 do 200 mm</t>
  </si>
  <si>
    <t>414938374</t>
  </si>
  <si>
    <t>42914135</t>
  </si>
  <si>
    <t>ventilátor axiální stěnový skříň z plastu zpětná klapka a nastavitelný doběh IP44 25W D 125mm</t>
  </si>
  <si>
    <t>1102238559</t>
  </si>
  <si>
    <t>751111811</t>
  </si>
  <si>
    <t>Demontáž ventilátoru axiálního nízkotlakého kruhové potrubí D do 200 mm</t>
  </si>
  <si>
    <t>1553085986</t>
  </si>
  <si>
    <t>75161111R</t>
  </si>
  <si>
    <t>Digestoř - dle specifikace v PD - dodávka + montáž</t>
  </si>
  <si>
    <t>-1345042231</t>
  </si>
  <si>
    <t>75161112R</t>
  </si>
  <si>
    <t>Vzduchotechnická jednotka s rekuperací - dle specifikace v PD - dodávka + montáž</t>
  </si>
  <si>
    <t>1258638509</t>
  </si>
  <si>
    <t>75161113R</t>
  </si>
  <si>
    <t>Potrubí + tlumiče - dle specifikace v PD - dodávka + montáž</t>
  </si>
  <si>
    <t>1965601570</t>
  </si>
  <si>
    <t>75161114R</t>
  </si>
  <si>
    <t>Umístění VZT a způsob uložení na střeše + přizpůsobení otvoru</t>
  </si>
  <si>
    <t>-574303655</t>
  </si>
  <si>
    <t>763135102</t>
  </si>
  <si>
    <t>Montáž SDK kazetového podhledu z kazet 600x600 mm na zavěšenou polozapuštěnou nosnou konstrukci</t>
  </si>
  <si>
    <t>1317508335</t>
  </si>
  <si>
    <t>14,8-1,6*1,8</t>
  </si>
  <si>
    <t>59030571</t>
  </si>
  <si>
    <t>podhled kazetový bez děrování polozapuštěná hrana tl 10mm 600x600mm</t>
  </si>
  <si>
    <t>-1334181470</t>
  </si>
  <si>
    <t>11,92*1,05 'Přepočtené koeficientem množství</t>
  </si>
  <si>
    <t>831732648</t>
  </si>
  <si>
    <t>-575306884</t>
  </si>
  <si>
    <t>170979279</t>
  </si>
  <si>
    <t>764</t>
  </si>
  <si>
    <t>Konstrukce klempířské</t>
  </si>
  <si>
    <t>764246401</t>
  </si>
  <si>
    <t>Oplechování parapetů rovných mechanicky kotvené z TiZn předzvětralého plechu rš 150 mm</t>
  </si>
  <si>
    <t>447748119</t>
  </si>
  <si>
    <t>"dle tabulky fasádních výplní - A" 0,9*2</t>
  </si>
  <si>
    <t>766622135</t>
  </si>
  <si>
    <t>Montáž plastových oken plochy přes 1 m2 otevíravých v do 1,5 m s rámem do celostěnových panelů</t>
  </si>
  <si>
    <t>1251648970</t>
  </si>
  <si>
    <t>"dle tabulky fasádních výplní - A" 0,9*1,5*2</t>
  </si>
  <si>
    <t>61140052</t>
  </si>
  <si>
    <t>okno plastové otevíravé/sklopné trojsklo přes plochu 1m2 do v 1,5m</t>
  </si>
  <si>
    <t>706623470</t>
  </si>
  <si>
    <t>766660001</t>
  </si>
  <si>
    <t>Montáž dveřních křídel otvíravých jednokřídlových š do 0,8 m do ocelové zárubně</t>
  </si>
  <si>
    <t>-416642852</t>
  </si>
  <si>
    <t>61162090</t>
  </si>
  <si>
    <t>dveře jednokřídlé dřevotřískové povrch laminátový částečně prosklené 600x1970-2100mm</t>
  </si>
  <si>
    <t>1259961501</t>
  </si>
  <si>
    <t>61162092</t>
  </si>
  <si>
    <t>dveře jednokřídlé dřevotřískové povrch laminátový částečně prosklené 800x1970-2100mm</t>
  </si>
  <si>
    <t>333951542</t>
  </si>
  <si>
    <t>1597741460</t>
  </si>
  <si>
    <t>"dle tabulky dveří - 3L" 1</t>
  </si>
  <si>
    <t>-1030945264</t>
  </si>
  <si>
    <t>766660729</t>
  </si>
  <si>
    <t>Montáž dveřního interiérového kování - štítku s klikou</t>
  </si>
  <si>
    <t>1084804194</t>
  </si>
  <si>
    <t>54914123</t>
  </si>
  <si>
    <t>kování rozetové klika/klika</t>
  </si>
  <si>
    <t>-2049595815</t>
  </si>
  <si>
    <t>54914127</t>
  </si>
  <si>
    <t>kování rozetové spodní pro dozický klíč</t>
  </si>
  <si>
    <t>-1102521112</t>
  </si>
  <si>
    <t>766694116</t>
  </si>
  <si>
    <t>Montáž parapetních desek dřevěných nebo plastových š do 30 cm</t>
  </si>
  <si>
    <t>-276983339</t>
  </si>
  <si>
    <t>61140077</t>
  </si>
  <si>
    <t>parapet plastový vnitřní š 150mm</t>
  </si>
  <si>
    <t>951361893</t>
  </si>
  <si>
    <t>-1399408481</t>
  </si>
  <si>
    <t>853025972</t>
  </si>
  <si>
    <t>-1620414944</t>
  </si>
  <si>
    <t>1625287620</t>
  </si>
  <si>
    <t>-383722773</t>
  </si>
  <si>
    <t>6,15*2+5,65*2-0,8*6-1-0,6</t>
  </si>
  <si>
    <t>2,14+2,67</t>
  </si>
  <si>
    <t>-1555820954</t>
  </si>
  <si>
    <t>22,01*1,1 'Přepočtené koeficientem množství</t>
  </si>
  <si>
    <t>809090757</t>
  </si>
  <si>
    <t>14,8+10,05+35,75+5+3+6,15+10,25</t>
  </si>
  <si>
    <t>-452423180</t>
  </si>
  <si>
    <t>14,8+5,4+35,75+5+3+6,15+10,25+4,4</t>
  </si>
  <si>
    <t>-204472618</t>
  </si>
  <si>
    <t>84,75*1,1 'Přepočtené koeficientem množství</t>
  </si>
  <si>
    <t>1981031752</t>
  </si>
  <si>
    <t>-1901140631</t>
  </si>
  <si>
    <t>1638748671</t>
  </si>
  <si>
    <t>807026786</t>
  </si>
  <si>
    <t>-1584010131</t>
  </si>
  <si>
    <t>1746937179</t>
  </si>
  <si>
    <t>"ostatní místnosti z celkového výkresu" 40,25</t>
  </si>
  <si>
    <t>2114488206</t>
  </si>
  <si>
    <t>40,25*1,1 'Přepočtené koeficientem množství</t>
  </si>
  <si>
    <t>776410811</t>
  </si>
  <si>
    <t>Odstranění soklíků a lišt pryžových nebo plastových</t>
  </si>
  <si>
    <t>1967779547</t>
  </si>
  <si>
    <t>"ostatní místnosti z celkového výkresu" 14,9*2+2,3*2-(0,9+0,8*2)</t>
  </si>
  <si>
    <t>1791276570</t>
  </si>
  <si>
    <t>244904938</t>
  </si>
  <si>
    <t>31,9*1,02 'Přepočtené koeficientem množství</t>
  </si>
  <si>
    <t>-652875337</t>
  </si>
  <si>
    <t>-1890747009</t>
  </si>
  <si>
    <t>1732849194</t>
  </si>
  <si>
    <t>-1886008583</t>
  </si>
  <si>
    <t>-521643852</t>
  </si>
  <si>
    <t>-464081911</t>
  </si>
  <si>
    <t>2,1*(6,15*2+5,95)-0,8*1,97</t>
  </si>
  <si>
    <t>2,1*(2,45*2+2,1*2)-0,8*1,97</t>
  </si>
  <si>
    <t>2,1*(1,75*2+2,6*2)-(0,8*1,97+0,9*1,5)</t>
  </si>
  <si>
    <t>2,1*2,5*4-0,8*1,97</t>
  </si>
  <si>
    <t>2,1*(2,14+2,67)-0,8*1,97</t>
  </si>
  <si>
    <t>2,1*(3,54*2+2,97*2)-0,8*1,97</t>
  </si>
  <si>
    <t>-315093797</t>
  </si>
  <si>
    <t>123,342*1,1 'Přepočtené koeficientem množství</t>
  </si>
  <si>
    <t>-1191232988</t>
  </si>
  <si>
    <t>-1915478002</t>
  </si>
  <si>
    <t>malbyb+malby+strop</t>
  </si>
  <si>
    <t>92689507</t>
  </si>
  <si>
    <t>-585865588</t>
  </si>
  <si>
    <t>(3-2,1)*(3,99*2+2,67*2)</t>
  </si>
  <si>
    <t>-15757968</t>
  </si>
  <si>
    <t>malby+strop+podhledy</t>
  </si>
  <si>
    <t>786</t>
  </si>
  <si>
    <t>Dokončovací práce - čalounické úpravy</t>
  </si>
  <si>
    <t>786626121</t>
  </si>
  <si>
    <t>Montáž lamelové žaluzie vnitřní nebo do oken dvojitých kovových</t>
  </si>
  <si>
    <t>1416915272</t>
  </si>
  <si>
    <t>55346200</t>
  </si>
  <si>
    <t>žaluzie horizontální interiérové</t>
  </si>
  <si>
    <t>-770747704</t>
  </si>
  <si>
    <t>Práce a dodávky M</t>
  </si>
  <si>
    <t>46-M</t>
  </si>
  <si>
    <t>Zemní práce při extr.mont.pracích</t>
  </si>
  <si>
    <t>468101321</t>
  </si>
  <si>
    <t>Vysekání rýh pro montáž trubek a kabelů v betonových podlahách a mazaninách hl přes 5 do 7 cm a š do 7 cm</t>
  </si>
  <si>
    <t>1563703432</t>
  </si>
  <si>
    <t>"pro ZTI" 12,5+4,7</t>
  </si>
  <si>
    <t>Vedlejší rozpočtové náklady</t>
  </si>
  <si>
    <t>VRN9</t>
  </si>
  <si>
    <t>Ostatní náklady</t>
  </si>
  <si>
    <t>09410300R</t>
  </si>
  <si>
    <t>Odstranění technického zařízení (škrabka, robot, sporáky, lednice, mrazák, digestoř, apod...)</t>
  </si>
  <si>
    <t>Kč</t>
  </si>
  <si>
    <t>1024</t>
  </si>
  <si>
    <t>-1172161854</t>
  </si>
  <si>
    <t>"včetně odvozu a následné likvidace" 1</t>
  </si>
  <si>
    <t>09410301R</t>
  </si>
  <si>
    <t>Demontáž a úschova provozovatelem určených zařízení</t>
  </si>
  <si>
    <t>479997672</t>
  </si>
  <si>
    <t>09410302R</t>
  </si>
  <si>
    <t>Odstranění inventáře (stůl, nábytek, vály, kuchyňské linky)</t>
  </si>
  <si>
    <t>1627412262</t>
  </si>
  <si>
    <t>09410303R</t>
  </si>
  <si>
    <t>Odstranění světel, vypínačů a kabeláže</t>
  </si>
  <si>
    <t>674376703</t>
  </si>
  <si>
    <t>09410304R</t>
  </si>
  <si>
    <t>Demontáž rozvodů elektro včetně úpravy rozvaděče</t>
  </si>
  <si>
    <t>-1084909365</t>
  </si>
  <si>
    <t>SO 02-EL - Kuchyně - elektrotechnologická zařízení</t>
  </si>
  <si>
    <t>HZS - Hodinové zúčtovací sazby</t>
  </si>
  <si>
    <t xml:space="preserve">    - - Přípravné a koordinační práce</t>
  </si>
  <si>
    <t xml:space="preserve">    D1 - Ostatní elektromontážní práce nezařazené</t>
  </si>
  <si>
    <t xml:space="preserve">    D2 - Měření a revize</t>
  </si>
  <si>
    <t xml:space="preserve">    001 - Zemní práce</t>
  </si>
  <si>
    <t xml:space="preserve">    A03 - Hloubené vykopávky</t>
  </si>
  <si>
    <t xml:space="preserve">    A07 - Násypy, skládky a zásypy</t>
  </si>
  <si>
    <t xml:space="preserve">    A08 - Úpravy terénu</t>
  </si>
  <si>
    <t xml:space="preserve">      013 - Bourání konstrukcí</t>
  </si>
  <si>
    <t xml:space="preserve">    B01 - Vysekání výklenků nebo kapes ve zdivu z cihel</t>
  </si>
  <si>
    <t xml:space="preserve">      014 - Budovy a haly – opravy a údržba</t>
  </si>
  <si>
    <t xml:space="preserve">    C01 - Opravy a údržba stavebních objektů</t>
  </si>
  <si>
    <t xml:space="preserve">      A02 - Izolované vodiče, šňůry a kabely měděné - montáž a materiál</t>
  </si>
  <si>
    <t xml:space="preserve">      D3 - Izolované vodiče, šňůry a kabely hliníkové - montáž a materiál</t>
  </si>
  <si>
    <t xml:space="preserve">      A11 - Uzemnění a hromosvod</t>
  </si>
  <si>
    <t xml:space="preserve">        D4 - Rozpis kompletu subdodávky: Rozvaděč RH</t>
  </si>
  <si>
    <t xml:space="preserve">      D5 - Jistící zařízení - montáž</t>
  </si>
  <si>
    <t xml:space="preserve">      D6 - Hodinové zúčtovací sazby</t>
  </si>
  <si>
    <t xml:space="preserve">    742 - Elektroinstalace - slaboproud</t>
  </si>
  <si>
    <t xml:space="preserve">      D7 - Trasy-montáž</t>
  </si>
  <si>
    <t xml:space="preserve">      D8 - Kabelové rozvody - montáž</t>
  </si>
  <si>
    <t xml:space="preserve">      D9 - Komunikační a informační systémy-montáž</t>
  </si>
  <si>
    <t>HZS profesí PSV dokumentace elektrických zařízení do 1kV (projektant elektro)</t>
  </si>
  <si>
    <t>HZS profesí PSV demontáže elektrických zařízení do 1kV (elektrikář)</t>
  </si>
  <si>
    <t>HZS-08.1</t>
  </si>
  <si>
    <t>001</t>
  </si>
  <si>
    <t>A03</t>
  </si>
  <si>
    <t>Hloubené vykopávky</t>
  </si>
  <si>
    <t>111111101</t>
  </si>
  <si>
    <t>Odstranění travin v rovině nebo ve svahu do 1:5 ručně</t>
  </si>
  <si>
    <t>131213702</t>
  </si>
  <si>
    <t>Hloubení nezapažených jam v nesoudržných horninách třídy těžitelnosti I skupiny 3 ručně</t>
  </si>
  <si>
    <t>132212132</t>
  </si>
  <si>
    <t>Hloubení nezapažených rýh šířky do 800 mm v nesoudržných horninách třídy těžitelnosti I skupiny 3 ručně</t>
  </si>
  <si>
    <t>Násypy, skládky a zásypy</t>
  </si>
  <si>
    <t>174111101</t>
  </si>
  <si>
    <t>Zásyp jam, šachet rýh nebo kolem objektů sypaninou se zhutněním ručně</t>
  </si>
  <si>
    <t>174111109</t>
  </si>
  <si>
    <t>Příplatek k zásypu za ruční prohození sypaniny sítem</t>
  </si>
  <si>
    <t>A08</t>
  </si>
  <si>
    <t>Úpravy terénu</t>
  </si>
  <si>
    <t>181311103</t>
  </si>
  <si>
    <t>Rozprostření ornice tl vrstvy do 200 mm v rovině nebo ve svahu do 1:5 ručně</t>
  </si>
  <si>
    <t>Vysekání výklenků nebo kapes ve zdivu z cihel</t>
  </si>
  <si>
    <t>971033131</t>
  </si>
  <si>
    <t>Vybourání otvorů ve zdivu cihelném D do 60 mm na MVC nebo MV tl do 150 mm</t>
  </si>
  <si>
    <t>971033141</t>
  </si>
  <si>
    <t>Vybourání otvorů ve zdivu cihelném D do 60 mm na MVC nebo MV tl do 300 mm</t>
  </si>
  <si>
    <t>971033231</t>
  </si>
  <si>
    <t>Vybourání otvorů ve zdivu cihelném pl do 0,0225 m2 na MVC nebo MV tl do 150 mm</t>
  </si>
  <si>
    <t>974031133</t>
  </si>
  <si>
    <t>Vysekání rýh ve zdivu cihelném hl do 50 mm š do 100 mm</t>
  </si>
  <si>
    <t>974031134</t>
  </si>
  <si>
    <t>Vysekání rýh ve zdivu cihelném hl do 50 mm š do 150 mm</t>
  </si>
  <si>
    <t>Pol1</t>
  </si>
  <si>
    <t>Betonový základ pro kompaktní elektroměrový pilíř 60x30x70cm</t>
  </si>
  <si>
    <t>Pol2</t>
  </si>
  <si>
    <t>beton B20</t>
  </si>
  <si>
    <t>Pol3</t>
  </si>
  <si>
    <t>741110051</t>
  </si>
  <si>
    <t>Montáž trubka plastová ohebná D přes 11 do 23 mm uložená volně</t>
  </si>
  <si>
    <t>741110061</t>
  </si>
  <si>
    <t>Montáž trubka plastová ohebná D přes 11 do 23 mm uložená pod omítku</t>
  </si>
  <si>
    <t>34571072</t>
  </si>
  <si>
    <t>trubka elektroinstalační ohebná z PVC (EN) 2320</t>
  </si>
  <si>
    <t>741110053</t>
  </si>
  <si>
    <t>Montáž trubka plastová ohebná D přes 35 mm uložená volně</t>
  </si>
  <si>
    <t>34571075</t>
  </si>
  <si>
    <t>trubka elektroinstalační ohebná z PVC (EN) 2340</t>
  </si>
  <si>
    <t>741110053.1</t>
  </si>
  <si>
    <t>Montáž trubka plastová ohebná D přes 35 mm uložená volně (v zemi)</t>
  </si>
  <si>
    <t>Pol4</t>
  </si>
  <si>
    <t>trubka ochranná korugovaná ohebná z PE D50mm</t>
  </si>
  <si>
    <t>34571521</t>
  </si>
  <si>
    <t>krabice univerzální rozvodná z PH s víčkem a svorkovnicí D 73,5mmx43mm</t>
  </si>
  <si>
    <t>741112061</t>
  </si>
  <si>
    <t>Montáž krabice přístrojová zapuštěná plastová kruhová</t>
  </si>
  <si>
    <t>34571511</t>
  </si>
  <si>
    <t>krabice přístrojová instalační 500V, D 69mmx30mm</t>
  </si>
  <si>
    <t>741112021</t>
  </si>
  <si>
    <t>Montáž krabice nástěnná plastová čtyřhranná do 100x100 mm</t>
  </si>
  <si>
    <t>34571482</t>
  </si>
  <si>
    <t>krabice v uzavřeném provedení PVC s krytím IP 54 čtvercová 100x100mm</t>
  </si>
  <si>
    <t>741112301</t>
  </si>
  <si>
    <t>Montáž rozvodka pancéřová plastová čtyřhranná 120x120 mm</t>
  </si>
  <si>
    <t>741112302</t>
  </si>
  <si>
    <t>Montáž rozvodka pancéřová plastová čtyřhranná 170x170 mm</t>
  </si>
  <si>
    <t>34571479</t>
  </si>
  <si>
    <t>krabice v uzavřeném provedení PP s krytím IP 66 čtvercová 100x100mm</t>
  </si>
  <si>
    <t>34571480</t>
  </si>
  <si>
    <t>krabice v uzavřeném provedení PP s krytím IP 66 čtvercová 125x125mm</t>
  </si>
  <si>
    <t>34562692</t>
  </si>
  <si>
    <t>svorkovnice krabicová šroubovací pětipólová pro 5x4 vodiče 1,5-4,0mm2, 500V</t>
  </si>
  <si>
    <t>Izolované vodiče, šňůry a kabely měděné - montáž a materiál</t>
  </si>
  <si>
    <t>741120001</t>
  </si>
  <si>
    <t>Montáž vodič Cu izolovaný plný a laněný žíla 0,35-6 mm2 pod omítku (CY)</t>
  </si>
  <si>
    <t>34140825</t>
  </si>
  <si>
    <t>vodič propojovací jádro Cu plné izolace PVC 450/750V (H07V-U) 1x4mm2</t>
  </si>
  <si>
    <t>741120003</t>
  </si>
  <si>
    <t>Montáž vodič Cu izolovaný plný a laněný žíla 10-16 mm2 pod omítku (CY)</t>
  </si>
  <si>
    <t>34141040</t>
  </si>
  <si>
    <t>vodič propojovací jádro Cu plné izolace PVC 450/750V (H07V-U) 1x10mm2</t>
  </si>
  <si>
    <t>741120005</t>
  </si>
  <si>
    <t>Montáž vodič Cu izolovaný plný a laněný žíla 25-35 mm2 pod omítku (CY)</t>
  </si>
  <si>
    <t>34141030</t>
  </si>
  <si>
    <t>vodič propojovací flexibilní jádro Cu lanované izolace PVC 450/750V (H07V-K) 1x25mm2</t>
  </si>
  <si>
    <t>741122011</t>
  </si>
  <si>
    <t>Montáž kabel Cu bez ukončení uložený pod omítku plný kulatý 2x 1,5 až 2,5 mm2 (CYKY)</t>
  </si>
  <si>
    <t>34111005</t>
  </si>
  <si>
    <t>kabel instalační jádro Cu plné izolace PVC plášť PVC 450/750V (CYKY) 2x1,5mm2</t>
  </si>
  <si>
    <t>34111610</t>
  </si>
  <si>
    <t>kabel silový jádro Cu izolace PVC plášť PVC 0,6/1kV (1-CYKY) 4x25mm2</t>
  </si>
  <si>
    <t>741122031</t>
  </si>
  <si>
    <t>Montáž kabel Cu bez ukončení uložený pod omítku plný kulatý 5x 1,5 až 2,5 mm2 (CYKY)</t>
  </si>
  <si>
    <t>34111094</t>
  </si>
  <si>
    <t>kabel instalační jádro Cu plné izolace PVC plášť PVC 450/750V (CYKY) 5x2,5mm2</t>
  </si>
  <si>
    <t>741122032</t>
  </si>
  <si>
    <t>Montáž kabel Cu bez ukončení uložený pod omítku plný kulatý 5x 4 až 6 mm2 (CYKY)</t>
  </si>
  <si>
    <t>34111098</t>
  </si>
  <si>
    <t>kabel instalační jádro Cu plné izolace PVC plášť PVC 450/750V (CYKY) 5x4mm2</t>
  </si>
  <si>
    <t>741122033</t>
  </si>
  <si>
    <t>Montáž kabel Cu bez ukončení uložený pod omítku plný kulatý 5x 10 až 16 mm2 (CYKY)</t>
  </si>
  <si>
    <t>34113034</t>
  </si>
  <si>
    <t>kabel instalační jádro Cu plné izolace PVC plášť PVC 450/750V (CYKY) 5x10mm2</t>
  </si>
  <si>
    <t>741120551</t>
  </si>
  <si>
    <t>Montáž šňůra Cu těžká přes 2,5 mm2 žíla do 6 mm2 uložená volně (např. CGTG)</t>
  </si>
  <si>
    <t>34113278</t>
  </si>
  <si>
    <t>kabel Instalační flexibilní jádro Cu lanované izolace pryž plášť pryž (H07RN-F) 5x2,5mm2</t>
  </si>
  <si>
    <t>34113280</t>
  </si>
  <si>
    <t>kabel Instalační flexibilní jádro Cu lanované izolace pryž plášť pryž (H07RN-F) 5x6mm2</t>
  </si>
  <si>
    <t>741120101</t>
  </si>
  <si>
    <t>Montáž vodič Cu izolovaný plný a laněný s PVC pláštěm žíla 0,15-16 mm2 zatažený</t>
  </si>
  <si>
    <t>34121582</t>
  </si>
  <si>
    <t>kabel ovládací stíněný 4x0,8mm (JQTQ)</t>
  </si>
  <si>
    <t>D3</t>
  </si>
  <si>
    <t>Izolované vodiče, šňůry a kabely hliníkové - montáž a materiál</t>
  </si>
  <si>
    <t>741123312</t>
  </si>
  <si>
    <t>Montáž kabel Al plný kulatý žíla 4x25 mm2 uložený pevně (např. AYKY)</t>
  </si>
  <si>
    <t>34113120</t>
  </si>
  <si>
    <t>kabel silový jádro Al izolace PVC plášť PVC 0,6/1kV (1-AYKY) 4x25mm2</t>
  </si>
  <si>
    <t>138</t>
  </si>
  <si>
    <t>140</t>
  </si>
  <si>
    <t>741130003</t>
  </si>
  <si>
    <t>Ukončení vodič izolovaný do 4 mm2 v rozváděči nebo na přístroji</t>
  </si>
  <si>
    <t>142</t>
  </si>
  <si>
    <t>741130005</t>
  </si>
  <si>
    <t>Ukončení vodič izolovaný do 10 mm2 v rozváděči nebo na přístroji</t>
  </si>
  <si>
    <t>144</t>
  </si>
  <si>
    <t>741130007</t>
  </si>
  <si>
    <t>Ukončení vodič izolovaný do 25 mm2 v rozváděči nebo na přístroji</t>
  </si>
  <si>
    <t>146</t>
  </si>
  <si>
    <t>741130011</t>
  </si>
  <si>
    <t>Ukončení vodič izolovaný do 50 mm2 v rozváděči nebo na přístroji</t>
  </si>
  <si>
    <t>148</t>
  </si>
  <si>
    <t>741210002</t>
  </si>
  <si>
    <t>Montáž rozvodnice oceloplechová nebo plastová běžná do 50 kg (bez připojení)</t>
  </si>
  <si>
    <t>150</t>
  </si>
  <si>
    <t>rozvaděč elektroměrový plastový 80A jednosazbový předvyzbrojený - kompaktní pilíř</t>
  </si>
  <si>
    <t>152</t>
  </si>
  <si>
    <t>741320171</t>
  </si>
  <si>
    <t>Montáž jistič třípólový nn do 63 A bez krytu</t>
  </si>
  <si>
    <t>154</t>
  </si>
  <si>
    <t>Jistič 15kA, 3-pólový, 80A, char. B</t>
  </si>
  <si>
    <t>156</t>
  </si>
  <si>
    <t>158</t>
  </si>
  <si>
    <t>160</t>
  </si>
  <si>
    <t>741310121</t>
  </si>
  <si>
    <t>Montáž spínač (polo)zapuštěný bezšroubové připojení, řazení 5 (dvojitý)</t>
  </si>
  <si>
    <t>162</t>
  </si>
  <si>
    <t>34535575</t>
  </si>
  <si>
    <t>spínač řazení 5 10A bílý, slonová kost</t>
  </si>
  <si>
    <t>164</t>
  </si>
  <si>
    <t>741310022</t>
  </si>
  <si>
    <t>Montáž spínač (polo)zapuštěný bezšroubové připojení, řazení 6 (střídavý)</t>
  </si>
  <si>
    <t>166</t>
  </si>
  <si>
    <t>34535555</t>
  </si>
  <si>
    <t>přepínač střídavý řazení 6 10A bílý, slonová kost</t>
  </si>
  <si>
    <t>168</t>
  </si>
  <si>
    <t>741310026</t>
  </si>
  <si>
    <t>Montáž spínač (polo)zapuštěný bezšroubové připojení, řazení 7 (křížový)</t>
  </si>
  <si>
    <t>170</t>
  </si>
  <si>
    <t>34535713</t>
  </si>
  <si>
    <t>přepínač křížový řazení 7 10A bílý, slonová kost</t>
  </si>
  <si>
    <t>172</t>
  </si>
  <si>
    <t>174</t>
  </si>
  <si>
    <t>Domovní zásuvka jednofázová 16A zapuštěná jednonásobná bez rámečku bílá</t>
  </si>
  <si>
    <t>176</t>
  </si>
  <si>
    <t>Rámeček pro zapuštěné domovní přístroje jednonásobný bílý</t>
  </si>
  <si>
    <t>178</t>
  </si>
  <si>
    <t>741310251</t>
  </si>
  <si>
    <t>Montáž spínač (polo)zapuštěný 1-jednopólových prostředí venkovní/mokré se zapojením</t>
  </si>
  <si>
    <t>180</t>
  </si>
  <si>
    <t>741310263</t>
  </si>
  <si>
    <t>Montáž přepínač (polo)zapuštěný 6-střídavých prostředí venkovní/mokré se zapojením</t>
  </si>
  <si>
    <t>182</t>
  </si>
  <si>
    <t>34535040</t>
  </si>
  <si>
    <t>přepínač zápustný střídavý, řazení 1/6, IP44, šroubové svorky</t>
  </si>
  <si>
    <t>184</t>
  </si>
  <si>
    <t>741310261</t>
  </si>
  <si>
    <t>Montáž přepínač (polo)zapuštěný 5-sériových prostředí venkovní/mokré se zapojením</t>
  </si>
  <si>
    <t>186</t>
  </si>
  <si>
    <t>34535039</t>
  </si>
  <si>
    <t>přepínač zápustný sériový, řazení 5, IP44, šroubové svorky</t>
  </si>
  <si>
    <t>188</t>
  </si>
  <si>
    <t>190</t>
  </si>
  <si>
    <t>Domovní zásuvka chráněná jednofázová 16A zapuštěná dvojnásobná s rámečkem</t>
  </si>
  <si>
    <t>192</t>
  </si>
  <si>
    <t>741313011</t>
  </si>
  <si>
    <t>Montáž zásuvka chráněná bezšroubové připojení v krabici 2P+PE prostředí základní, vlhké se zapojením vodičů</t>
  </si>
  <si>
    <t>194</t>
  </si>
  <si>
    <t>34555229</t>
  </si>
  <si>
    <t>zásuvka nástěnná jednonásobná s víčkem, IP44, šroubové svorky</t>
  </si>
  <si>
    <t>196</t>
  </si>
  <si>
    <t>741313052</t>
  </si>
  <si>
    <t>Montáž zásuvka nástěnná šroubové připojení 3P+N+PE se zapojením vodičů</t>
  </si>
  <si>
    <t>198</t>
  </si>
  <si>
    <t>35811472</t>
  </si>
  <si>
    <t>zásuvka nástěnná průmyslová 16A - 5pól, řazení 3P+N+PE IP44, šroubové svorky</t>
  </si>
  <si>
    <t>200</t>
  </si>
  <si>
    <t>741310413</t>
  </si>
  <si>
    <t>Montáž spínač tří/čtyřpólový nástěnný do 63 A venkovní nebo mokré se zapojením vodičů</t>
  </si>
  <si>
    <t>202</t>
  </si>
  <si>
    <t>spínač třípólový v nástěnné skříni IP66, 25A</t>
  </si>
  <si>
    <t>204</t>
  </si>
  <si>
    <t>spínač třípólový v nástěnné skříni IP66, 40A</t>
  </si>
  <si>
    <t>206</t>
  </si>
  <si>
    <t>741331075</t>
  </si>
  <si>
    <t>Montáž termostatu bez zapojení vodičů</t>
  </si>
  <si>
    <t>208</t>
  </si>
  <si>
    <t>termostat mechanický nastavitelný, přepínací kontakt</t>
  </si>
  <si>
    <t>210</t>
  </si>
  <si>
    <t>741372012</t>
  </si>
  <si>
    <t>Montáž svítidlo LED bytové přisazené stropní panelové do 0,36 m2</t>
  </si>
  <si>
    <t>212</t>
  </si>
  <si>
    <t>LED svítidlo přisazené lineární 4000°K, 38W, 6000lm, IP66, opál difuzor (A)</t>
  </si>
  <si>
    <t>214</t>
  </si>
  <si>
    <t>741372111</t>
  </si>
  <si>
    <t>Montáž svítidlo LED bytové vestavné podhledové čtvercové do 0,09 m2</t>
  </si>
  <si>
    <t>216</t>
  </si>
  <si>
    <t>R-položka.6</t>
  </si>
  <si>
    <t>LED svítidlo vestavné ø200mm, 4000°K, 18W, 1620lm, opál difuzor (B)</t>
  </si>
  <si>
    <t>218</t>
  </si>
  <si>
    <t>R-položka.7</t>
  </si>
  <si>
    <t>LED svítidlo nouzové automomní 1h, 4000°K, 2W, 280lm, IP44, plast (N)</t>
  </si>
  <si>
    <t>220</t>
  </si>
  <si>
    <t>741372066</t>
  </si>
  <si>
    <t>Montáž svítidlo LED exteriérové přisazené nástěnné reflektorové bez pohybového čidla se zapojením vodičů</t>
  </si>
  <si>
    <t>222</t>
  </si>
  <si>
    <t>R-položka.8</t>
  </si>
  <si>
    <t>LED reflektor nástěnný venkovní 20W, 2200lm</t>
  </si>
  <si>
    <t>224</t>
  </si>
  <si>
    <t>A11</t>
  </si>
  <si>
    <t>Uzemnění a hromosvod</t>
  </si>
  <si>
    <t>741410073</t>
  </si>
  <si>
    <t>Montáž vedení uzemňovací - kruh v jímce</t>
  </si>
  <si>
    <t>226</t>
  </si>
  <si>
    <t>R-položka.9</t>
  </si>
  <si>
    <t>Ekvipotenciální svorkovnice EPS2</t>
  </si>
  <si>
    <t>228</t>
  </si>
  <si>
    <t>741410021</t>
  </si>
  <si>
    <t>Montáž vodič uzemňovací pásek průřezu do 120 mm2 v městské zástavbě v zemi</t>
  </si>
  <si>
    <t>230</t>
  </si>
  <si>
    <t>R-položka.10</t>
  </si>
  <si>
    <t>drát D 10/13mm FeZn s PVC povlakem (0,695kg/m)</t>
  </si>
  <si>
    <t>kg</t>
  </si>
  <si>
    <t>232</t>
  </si>
  <si>
    <t>741420021</t>
  </si>
  <si>
    <t>Montáž svorka hromosvodná se 1-2 šrouby</t>
  </si>
  <si>
    <t>234</t>
  </si>
  <si>
    <t>35441996</t>
  </si>
  <si>
    <t>svorka odbočovací a spojovací pro spojování kruhových a páskových vodičů, FeZn</t>
  </si>
  <si>
    <t>236</t>
  </si>
  <si>
    <t>D4</t>
  </si>
  <si>
    <t>Rozpis kompletu subdodávky: Rozvaděč RH</t>
  </si>
  <si>
    <t>Pol6</t>
  </si>
  <si>
    <t>238</t>
  </si>
  <si>
    <t>741120401</t>
  </si>
  <si>
    <t>Montáž vodič Cu izolovaný drátovací plný/laněný  žíla 0,35-6 mm2 v rozváděči (CY)</t>
  </si>
  <si>
    <t>240</t>
  </si>
  <si>
    <t>34140840</t>
  </si>
  <si>
    <t>vodič izolovaný s Cu jádrem 1,50mm2 (H07V-R)</t>
  </si>
  <si>
    <t>242</t>
  </si>
  <si>
    <t>34140844</t>
  </si>
  <si>
    <t>vodič izolovaný s Cu jádrem 6mm2 (H07V-R)</t>
  </si>
  <si>
    <t>244</t>
  </si>
  <si>
    <t>741120403</t>
  </si>
  <si>
    <t>Montáž vodič Cu izolovaný drátovací plný/laněný žíla 10-16 mm2 v rozváděči (CY)</t>
  </si>
  <si>
    <t>246</t>
  </si>
  <si>
    <t>34140846</t>
  </si>
  <si>
    <t>vodič izolovaný s Cu jádrem 10mm2 (H07V-R)</t>
  </si>
  <si>
    <t>248</t>
  </si>
  <si>
    <t>34141359</t>
  </si>
  <si>
    <t>vodič ohebný s Cu jádrem propojovací pro 450/750V 16mm2</t>
  </si>
  <si>
    <t>250</t>
  </si>
  <si>
    <t>741210201</t>
  </si>
  <si>
    <t>Montáž rozváděč skříňový nebo panelový dělitelný pole do 200 kg</t>
  </si>
  <si>
    <t>252</t>
  </si>
  <si>
    <t>R-položka.11</t>
  </si>
  <si>
    <t>rozvaděčové pole OCEP 600x400 v.2000 se soklem</t>
  </si>
  <si>
    <t>254</t>
  </si>
  <si>
    <t>741231001</t>
  </si>
  <si>
    <t>Montáž svorkovnice do rozvaděčů - řadová vodič do 2,5 mm2 se zapojením vodičů</t>
  </si>
  <si>
    <t>256</t>
  </si>
  <si>
    <t>R-položka.12</t>
  </si>
  <si>
    <t>svorkovnice řadová šroubová do 2,5mm2</t>
  </si>
  <si>
    <t>258</t>
  </si>
  <si>
    <t>741231003</t>
  </si>
  <si>
    <t>Montáž svorkovnice do rozvaděčů - řadová vodič do 10 mm2 se zapojením vodičů</t>
  </si>
  <si>
    <t>260</t>
  </si>
  <si>
    <t>R-položka.13</t>
  </si>
  <si>
    <t>svorkovnice řadová šroubová do 10mm2</t>
  </si>
  <si>
    <t>262</t>
  </si>
  <si>
    <t>741231005</t>
  </si>
  <si>
    <t>Montáž svorkovnice do rozvaděčů - řadová vodič do 25 mm2 se zapojením vodičů</t>
  </si>
  <si>
    <t>264</t>
  </si>
  <si>
    <t>266</t>
  </si>
  <si>
    <t>741231014</t>
  </si>
  <si>
    <t>Montáž svorkovnice do rozvaděčů - nulová</t>
  </si>
  <si>
    <t>268</t>
  </si>
  <si>
    <t>R-položka.14</t>
  </si>
  <si>
    <t>Hřebenová přípojnice 3-fázová 18 modulů</t>
  </si>
  <si>
    <t>270</t>
  </si>
  <si>
    <t>D5</t>
  </si>
  <si>
    <t>741312531</t>
  </si>
  <si>
    <t>Montáž odpínače kompaktního třípólového do 750 V do 63 A bez zapojení vodičů</t>
  </si>
  <si>
    <t>272</t>
  </si>
  <si>
    <t>137</t>
  </si>
  <si>
    <t>R-položka.15</t>
  </si>
  <si>
    <t>pojistkový odpínač pro válcové pojistky velikost 14, 3-pól bez signal.</t>
  </si>
  <si>
    <t>274</t>
  </si>
  <si>
    <t>R-položka.16</t>
  </si>
  <si>
    <t>pojistka válcová vel. 14, In=50A gG</t>
  </si>
  <si>
    <t>276</t>
  </si>
  <si>
    <t>139</t>
  </si>
  <si>
    <t>741320101</t>
  </si>
  <si>
    <t>Montáž jistič jednopólový nn do 25 A bez krytu</t>
  </si>
  <si>
    <t>278</t>
  </si>
  <si>
    <t>R-položka.17</t>
  </si>
  <si>
    <t>Jistič 6kA, 1-pólový, 6A, char. B</t>
  </si>
  <si>
    <t>280</t>
  </si>
  <si>
    <t>141</t>
  </si>
  <si>
    <t>R-položka.18</t>
  </si>
  <si>
    <t>Jistič 6kA, 1-pólový, 10A, char. B</t>
  </si>
  <si>
    <t>282</t>
  </si>
  <si>
    <t>R-položka.19</t>
  </si>
  <si>
    <t>Jistič 6kA, 1-pólový, 16A, char. B</t>
  </si>
  <si>
    <t>284</t>
  </si>
  <si>
    <t>143</t>
  </si>
  <si>
    <t>741320161</t>
  </si>
  <si>
    <t>Montáž jistič třípólový nn do 25 A bez krytu</t>
  </si>
  <si>
    <t>286</t>
  </si>
  <si>
    <t>R-položka.20</t>
  </si>
  <si>
    <t>Jistič 6kA, 3-pólový, 16A, char. B</t>
  </si>
  <si>
    <t>288</t>
  </si>
  <si>
    <t>145</t>
  </si>
  <si>
    <t>R-položka.21</t>
  </si>
  <si>
    <t>Jistič 6kA, 3-pólový, 16A, char. C</t>
  </si>
  <si>
    <t>290</t>
  </si>
  <si>
    <t>R-položka.22</t>
  </si>
  <si>
    <t>Jistič 6kA, 3-pólový, 20A, char. B</t>
  </si>
  <si>
    <t>292</t>
  </si>
  <si>
    <t>147</t>
  </si>
  <si>
    <t>741320131</t>
  </si>
  <si>
    <t>Montáž jistič dvoupólový nn do 25 A bez krytu</t>
  </si>
  <si>
    <t>294</t>
  </si>
  <si>
    <t>R-položka.23</t>
  </si>
  <si>
    <t>Proudový chránič s nadpr. ochranou 6kA 2-pólový 10A char. B, Idn 0,03A, tř. AC</t>
  </si>
  <si>
    <t>296</t>
  </si>
  <si>
    <t>149</t>
  </si>
  <si>
    <t>R-položka.24</t>
  </si>
  <si>
    <t>Proudový chránič s nadpr. ochranou 6kA 2-pólový 16A char. B, Idn 0,03A, tř. AC</t>
  </si>
  <si>
    <t>298</t>
  </si>
  <si>
    <t>300</t>
  </si>
  <si>
    <t>151</t>
  </si>
  <si>
    <t>R-položka.25</t>
  </si>
  <si>
    <t>Jistič 6kA, 3-pólový, 40A, char. B</t>
  </si>
  <si>
    <t>302</t>
  </si>
  <si>
    <t>R-položka.26</t>
  </si>
  <si>
    <t>Spínač modulový 3-pólový 80A</t>
  </si>
  <si>
    <t>304</t>
  </si>
  <si>
    <t>153</t>
  </si>
  <si>
    <t>741321041</t>
  </si>
  <si>
    <t>Montáž proudových chráničů čtyřpólových nn do 63 A bez krytu</t>
  </si>
  <si>
    <t>306</t>
  </si>
  <si>
    <t>R-položka.27</t>
  </si>
  <si>
    <t>chránič proudový 4-pólový 40A vybavovacího proudu 0,03A, typ AC</t>
  </si>
  <si>
    <t>308</t>
  </si>
  <si>
    <t>155</t>
  </si>
  <si>
    <t>741322011</t>
  </si>
  <si>
    <t>Montáž svodiče bleskových proudů nn typ 1 třípólových impulzní proud do 35 kA</t>
  </si>
  <si>
    <t>310</t>
  </si>
  <si>
    <t>35883425</t>
  </si>
  <si>
    <t>svodič bleskových proudů B+C, 3x 12,5kA, 230V výměnné moduly</t>
  </si>
  <si>
    <t>312</t>
  </si>
  <si>
    <t>157</t>
  </si>
  <si>
    <t>R-položka.28</t>
  </si>
  <si>
    <t>zvonkový transformátor 8V zkratuvzdorný</t>
  </si>
  <si>
    <t>314</t>
  </si>
  <si>
    <t>D6</t>
  </si>
  <si>
    <t>HZS-007</t>
  </si>
  <si>
    <t>HZS profesí PSV dokumentace elektrických zařízení NN do 63A (elektrikář odborný)</t>
  </si>
  <si>
    <t>316</t>
  </si>
  <si>
    <t>159</t>
  </si>
  <si>
    <t>HZS-007.1</t>
  </si>
  <si>
    <t>HZS profesí PSV ověření elektrických zařízení NN do 63A (elektrikář odborný)</t>
  </si>
  <si>
    <t>318</t>
  </si>
  <si>
    <t>742</t>
  </si>
  <si>
    <t>Elektroinstalace - slaboproud</t>
  </si>
  <si>
    <t>Pol7</t>
  </si>
  <si>
    <t>320</t>
  </si>
  <si>
    <t>D7</t>
  </si>
  <si>
    <t>Trasy-montáž</t>
  </si>
  <si>
    <t>161</t>
  </si>
  <si>
    <t>742110001</t>
  </si>
  <si>
    <t>Montáž trubek pro slaboproud plastových ohebných uložených pod omítku se zasekáním</t>
  </si>
  <si>
    <t>322</t>
  </si>
  <si>
    <t>34571073</t>
  </si>
  <si>
    <t>trubka elektroinstalační ohebná z PVC (EN) 2325</t>
  </si>
  <si>
    <t>324</t>
  </si>
  <si>
    <t>163</t>
  </si>
  <si>
    <t>326</t>
  </si>
  <si>
    <t>742110501</t>
  </si>
  <si>
    <t>Montáž krabic pro slaboproud zapuštěných plastových odbočných kruhových s víčkem a se zasekáním</t>
  </si>
  <si>
    <t>328</t>
  </si>
  <si>
    <t>165</t>
  </si>
  <si>
    <t>330</t>
  </si>
  <si>
    <t>D8</t>
  </si>
  <si>
    <t>Kabelové rozvody - montáž</t>
  </si>
  <si>
    <t>742121001</t>
  </si>
  <si>
    <t>Montáž kabelů sdělovacích pro vnitřní rozvody do 15 žil</t>
  </si>
  <si>
    <t>332</t>
  </si>
  <si>
    <t>167</t>
  </si>
  <si>
    <t>21422001-R</t>
  </si>
  <si>
    <t>kabel datový nestíněný UTP cat. 6</t>
  </si>
  <si>
    <t>334</t>
  </si>
  <si>
    <t>D9</t>
  </si>
  <si>
    <t>Komunikační a informační systémy-montáž</t>
  </si>
  <si>
    <t>742330042</t>
  </si>
  <si>
    <t>Montáž datové dvouzásuvky</t>
  </si>
  <si>
    <t>336</t>
  </si>
  <si>
    <t>169</t>
  </si>
  <si>
    <t>37451242-R</t>
  </si>
  <si>
    <t>zásuvka data 2x cat. 5e modul RJ45 bílá</t>
  </si>
  <si>
    <t>338</t>
  </si>
  <si>
    <t>742330051</t>
  </si>
  <si>
    <t>Popis portu datové zásuvky</t>
  </si>
  <si>
    <t>340</t>
  </si>
  <si>
    <t>171</t>
  </si>
  <si>
    <t>742330101</t>
  </si>
  <si>
    <t>Měření metalického segmentu s vyhotovením protokolu</t>
  </si>
  <si>
    <t>342</t>
  </si>
  <si>
    <t>HZS462002</t>
  </si>
  <si>
    <t>HZS profesí PSV provádění oživení datových komunikačních zařízení</t>
  </si>
  <si>
    <t>344</t>
  </si>
  <si>
    <t>SO 02-GAS - Gastro</t>
  </si>
  <si>
    <t xml:space="preserve">    791 - Zařízení velkokuchyní</t>
  </si>
  <si>
    <t>791</t>
  </si>
  <si>
    <t>Zařízení velkokuchyní</t>
  </si>
  <si>
    <t>791-GAS</t>
  </si>
  <si>
    <t>Gastrotechnologie - dle specifikace v PD</t>
  </si>
  <si>
    <t>-222916003</t>
  </si>
  <si>
    <t>9,6</t>
  </si>
  <si>
    <t>2,5</t>
  </si>
  <si>
    <t>24,6</t>
  </si>
  <si>
    <t>25,592</t>
  </si>
  <si>
    <t>SO 03 - Levý pavilon - sociální zázemí pro zaměstnance a příruční kuchyňky</t>
  </si>
  <si>
    <t>48,12</t>
  </si>
  <si>
    <t>165,9</t>
  </si>
  <si>
    <t>sokl</t>
  </si>
  <si>
    <t>57,63</t>
  </si>
  <si>
    <t>6,8</t>
  </si>
  <si>
    <t>13,5</t>
  </si>
  <si>
    <t>94,2</t>
  </si>
  <si>
    <t>12,7</t>
  </si>
  <si>
    <t>9,36</t>
  </si>
  <si>
    <t>34,8</t>
  </si>
  <si>
    <t>30,028</t>
  </si>
  <si>
    <t>597,568</t>
  </si>
  <si>
    <t>79,612</t>
  </si>
  <si>
    <t>73,4</t>
  </si>
  <si>
    <t>95,4</t>
  </si>
  <si>
    <t>944138221</t>
  </si>
  <si>
    <t>772247866</t>
  </si>
  <si>
    <t>2109256285</t>
  </si>
  <si>
    <t>-723024285</t>
  </si>
  <si>
    <t>1389138500</t>
  </si>
  <si>
    <t>1686850276</t>
  </si>
  <si>
    <t>-819345215</t>
  </si>
  <si>
    <t>-1219257392</t>
  </si>
  <si>
    <t>-1347056958</t>
  </si>
  <si>
    <t>17,257*2 'Přepočtené koeficientem množství</t>
  </si>
  <si>
    <t>-1528213375</t>
  </si>
  <si>
    <t>-2018286841</t>
  </si>
  <si>
    <t>"místnosti 1.39, 1.40 a 1.41" 3*0,9</t>
  </si>
  <si>
    <t>"místnosti 2.23, 2.24 a 2.25" 3*0,9</t>
  </si>
  <si>
    <t>1593714483</t>
  </si>
  <si>
    <t>"místnost 1.34" 2</t>
  </si>
  <si>
    <t>"místnost 2.18" 2</t>
  </si>
  <si>
    <t>-1500004391</t>
  </si>
  <si>
    <t>"místnost 1.34" 3*5,8-(0,8*1,97+0,9*0,9)</t>
  </si>
  <si>
    <t>"místnost 2.18" 3*5,8-(0,8*1,97+0,9*0,9)</t>
  </si>
  <si>
    <t>1657378599</t>
  </si>
  <si>
    <t>"místnosti 1.39, 1.40 a 1.41" 3*(0,78+0,78)</t>
  </si>
  <si>
    <t>"místnosti 2.23, 2.24 a 2.25" 3*(0,78+0,78)</t>
  </si>
  <si>
    <t>1235375183</t>
  </si>
  <si>
    <t>1091548087</t>
  </si>
  <si>
    <t>"místnost 1.28" 12,65</t>
  </si>
  <si>
    <t>"místnost 1.34" 8,7</t>
  </si>
  <si>
    <t>"místnost 2.18" 8,7</t>
  </si>
  <si>
    <t>"ostatní místnosti z celkového výkresu" 18,95+9,95+0,75+18,5+8,35+19,65+5,35+6+10,9+18,95+18,5</t>
  </si>
  <si>
    <t>1562339970</t>
  </si>
  <si>
    <t>-1265132511</t>
  </si>
  <si>
    <t>882271232</t>
  </si>
  <si>
    <t>"místnost 1.28" 3*(3*2+4,215*2)-(0,8*1,97+1,15*1,15)</t>
  </si>
  <si>
    <t>"místnosti 1.39, 1.40 a 1.41" 0,4*(1,56*2+0,86*2+1,56*2+3,54*2)+(2,5-1,35)*(1,18*2+0,78*2)-0,6*(1,97-1,35)</t>
  </si>
  <si>
    <t>"místnosti 2.23, 2.24 a 2.25" 0,4*(1,56*2+0,86*2+1,56*2+3,54*2)+(2,5-1,35)*(1,18*2+0,78*2)-0,6*(1,97-1,35)</t>
  </si>
  <si>
    <t>"místnost 1.34" 3*(5,8+1,5*2)-(0,8*1,97*2+0,9*0,9+1,15*1,15+1,8*1,6+(1,45-0,85)*3)</t>
  </si>
  <si>
    <t>"místnost 2.18" 3*(5,8+1,5*2)-(0,8*1,97*2+0,9*0,9+1,15*1,15+1,8*1,6+(1,45-0,85)*3)</t>
  </si>
  <si>
    <t>"ostatní místnosti z celkového výkresu" 61,65+52,5+10,5+56,4+37,35+57,3+28,2+29,55+52,5+56,4+61,65</t>
  </si>
  <si>
    <t>1792576633</t>
  </si>
  <si>
    <t>-801960603</t>
  </si>
  <si>
    <t>958441577</t>
  </si>
  <si>
    <t>667632307</t>
  </si>
  <si>
    <t>1495418442</t>
  </si>
  <si>
    <t>"místnost 1.28 - zvýšené podlahy" 0,2*(1,2*1,2*2+1*1)</t>
  </si>
  <si>
    <t>-1033493864</t>
  </si>
  <si>
    <t>1084370233</t>
  </si>
  <si>
    <t>-2074577157</t>
  </si>
  <si>
    <t>-527310216</t>
  </si>
  <si>
    <t>1668010766</t>
  </si>
  <si>
    <t>-1033358910</t>
  </si>
  <si>
    <t>35,206*12 'Přepočtené koeficientem množství</t>
  </si>
  <si>
    <t>976605645</t>
  </si>
  <si>
    <t>105995053</t>
  </si>
  <si>
    <t>666596132</t>
  </si>
  <si>
    <t>-456021001</t>
  </si>
  <si>
    <t>45,7*1,1655 'Přepočtené koeficientem množství</t>
  </si>
  <si>
    <t>1575648710</t>
  </si>
  <si>
    <t>452055659</t>
  </si>
  <si>
    <t>1388885683</t>
  </si>
  <si>
    <t>927344742</t>
  </si>
  <si>
    <t>1385764759</t>
  </si>
  <si>
    <t>-1368990366</t>
  </si>
  <si>
    <t>"dle tabulky potrubí - včetně tvarovek" 9,6</t>
  </si>
  <si>
    <t>-1550886427</t>
  </si>
  <si>
    <t>"dle tabulky potrubí - včetně tvarovek" 9</t>
  </si>
  <si>
    <t>1088738951</t>
  </si>
  <si>
    <t>"dle tabulky potrubí - včetně tvarovek" 2,5</t>
  </si>
  <si>
    <t>-911753985</t>
  </si>
  <si>
    <t>"dle tabulky potrubí - včetně tvarovek" 24,6</t>
  </si>
  <si>
    <t>1972681409</t>
  </si>
  <si>
    <t>"dle tabulky potrubí - včetně tvarovek" 6,8</t>
  </si>
  <si>
    <t>-89370707</t>
  </si>
  <si>
    <t>-722387878</t>
  </si>
  <si>
    <t>"dle tabulky potrubí - včetně tvarovek" 13,5</t>
  </si>
  <si>
    <t>-1507037370</t>
  </si>
  <si>
    <t>"místnost 1.28 - včetně tvarovek" 2*0,5</t>
  </si>
  <si>
    <t>"místnosti 1.39, 1.40 a 1.41 - včetně tvarovek" 0,45+0,43+0,5+0,7</t>
  </si>
  <si>
    <t>"místnosti 2.23, 2.24 a 2.25 - včetně tvarovek" 0,45+0,43+0,5+0,7</t>
  </si>
  <si>
    <t>"místnost 1.34" 2,9</t>
  </si>
  <si>
    <t>"místnost 2.18" 3,2+0,3*4</t>
  </si>
  <si>
    <t>296513581</t>
  </si>
  <si>
    <t>"místnosti 1.39, 1.40 a 1.41 - včetně tvarovek" 1</t>
  </si>
  <si>
    <t>"místnosti 2.23, 2.24 a 2.25 - včetně tvarovek" 1</t>
  </si>
  <si>
    <t>772065878</t>
  </si>
  <si>
    <t>"místnosti 1.39, 1.40 a 1.41 - včetně tvarovek" 0,6</t>
  </si>
  <si>
    <t>"místnosti 2.23, 2.24 a 2.25 - včetně tvarovek" 0,6</t>
  </si>
  <si>
    <t>-1612975113</t>
  </si>
  <si>
    <t>-1122899900</t>
  </si>
  <si>
    <t>9,6+9+6,8+6,8+13,5+L40+L50+L110p</t>
  </si>
  <si>
    <t>-1381237122</t>
  </si>
  <si>
    <t>2,5+24,6</t>
  </si>
  <si>
    <t>574260796</t>
  </si>
  <si>
    <t>1386355669</t>
  </si>
  <si>
    <t>"místnost 1.28" 2*(3*2+3+1,3)</t>
  </si>
  <si>
    <t>"místnosti 1.39, 1.40 a 1.41" 5,3*2</t>
  </si>
  <si>
    <t>"místnosti 2.23, 2.24 a 2.25" 5,3*2</t>
  </si>
  <si>
    <t>"místnost 1.34" 2*(5,2+1,5*3)</t>
  </si>
  <si>
    <t>"místnost 2.18" 2*(5,2+1,5*3)</t>
  </si>
  <si>
    <t>-891798108</t>
  </si>
  <si>
    <t>"místnost 1.28" 0,3*2+0,6+0,3*2</t>
  </si>
  <si>
    <t>"místnosti 1.39, 1.40 a 1.41" 7*0,3+2*0,5</t>
  </si>
  <si>
    <t>"místnosti 2.23, 2.24 a 2.25" 7*0,3+2*0,5</t>
  </si>
  <si>
    <t>"místnost 1.34" 0,3*7</t>
  </si>
  <si>
    <t>"místnost 2.18" 0,3*7</t>
  </si>
  <si>
    <t>-329491640</t>
  </si>
  <si>
    <t>"místnosti 1.39, 1.40 a 1.41" 2*5,6+1,2+2*7</t>
  </si>
  <si>
    <t>"místnosti 2.23, 2.24 a 2.25" 2*5,6+1,2+2*7</t>
  </si>
  <si>
    <t>"místnost 1.34" 5,2*2</t>
  </si>
  <si>
    <t>"místnost 2.18" 5,2*2</t>
  </si>
  <si>
    <t>2034574158</t>
  </si>
  <si>
    <t>-663581788</t>
  </si>
  <si>
    <t>885220728</t>
  </si>
  <si>
    <t>"místnost 1.34" 1</t>
  </si>
  <si>
    <t>"místnost 2.18" 1</t>
  </si>
  <si>
    <t>800008107</t>
  </si>
  <si>
    <t>1364092322</t>
  </si>
  <si>
    <t>"místnosti 1.39, 1.40 a 1.41" 1</t>
  </si>
  <si>
    <t>"místnosti 2.23, 2.24 a 2.25" 1</t>
  </si>
  <si>
    <t>1458780817</t>
  </si>
  <si>
    <t>-1690229473</t>
  </si>
  <si>
    <t>164468146</t>
  </si>
  <si>
    <t>1548725</t>
  </si>
  <si>
    <t>-1331947</t>
  </si>
  <si>
    <t>984862122</t>
  </si>
  <si>
    <t>"místnost 1.28" 2</t>
  </si>
  <si>
    <t>"místnosti 1.39, 1.40 a 1.41" 2</t>
  </si>
  <si>
    <t>"místnosti 2.23, 2.24 a 2.25" 2</t>
  </si>
  <si>
    <t>-1352953504</t>
  </si>
  <si>
    <t>-2063165149</t>
  </si>
  <si>
    <t>-74954065</t>
  </si>
  <si>
    <t>155248296</t>
  </si>
  <si>
    <t>1809482295</t>
  </si>
  <si>
    <t>-242819630</t>
  </si>
  <si>
    <t>-1158149892</t>
  </si>
  <si>
    <t>1668566061</t>
  </si>
  <si>
    <t>975209966</t>
  </si>
  <si>
    <t>-1876474246</t>
  </si>
  <si>
    <t>1464015868</t>
  </si>
  <si>
    <t>817095588</t>
  </si>
  <si>
    <t>"místnost 1.28" 1</t>
  </si>
  <si>
    <t>522744609</t>
  </si>
  <si>
    <t>"místnosti 1.39, 1.40 a 1.41" 3</t>
  </si>
  <si>
    <t>"místnosti 2.23, 2.24 a 2.25" 3</t>
  </si>
  <si>
    <t>62887448</t>
  </si>
  <si>
    <t>746900967</t>
  </si>
  <si>
    <t>394499694</t>
  </si>
  <si>
    <t>-2091077991</t>
  </si>
  <si>
    <t>984291957</t>
  </si>
  <si>
    <t>-1091344050</t>
  </si>
  <si>
    <t>588829263</t>
  </si>
  <si>
    <t>"místnosti 1.39, 1.40 a 1.41" 1,2</t>
  </si>
  <si>
    <t>"místnosti 2.23, 2.24 a 2.25" 1,2</t>
  </si>
  <si>
    <t>275514196</t>
  </si>
  <si>
    <t>"místnosti 1.39, 1.40 a 1.41" 1,5</t>
  </si>
  <si>
    <t>"místnosti 2.23, 2.24 a 2.25" 1,5</t>
  </si>
  <si>
    <t>326720202</t>
  </si>
  <si>
    <t>3*0,12 'Přepočtené koeficientem množství</t>
  </si>
  <si>
    <t>1974615848</t>
  </si>
  <si>
    <t>833049974</t>
  </si>
  <si>
    <t>"místnost 1.34" 5,8*3</t>
  </si>
  <si>
    <t>"místnost 2.18" 5,8*3</t>
  </si>
  <si>
    <t>604631421</t>
  </si>
  <si>
    <t>1072471545</t>
  </si>
  <si>
    <t>-1313033571</t>
  </si>
  <si>
    <t>"místnosti 1.39, 1.40 a 1.41" 4,15+0,8+1,4</t>
  </si>
  <si>
    <t>"místnosti 2.23, 2.24 a 2.25" 4,15+0,8+1,4</t>
  </si>
  <si>
    <t>1556950233</t>
  </si>
  <si>
    <t>1006359797</t>
  </si>
  <si>
    <t>-554168702</t>
  </si>
  <si>
    <t>619296266</t>
  </si>
  <si>
    <t>-1325475368</t>
  </si>
  <si>
    <t>1593242430</t>
  </si>
  <si>
    <t>-543864262</t>
  </si>
  <si>
    <t>1107200293</t>
  </si>
  <si>
    <t>511527453</t>
  </si>
  <si>
    <t>-663447561</t>
  </si>
  <si>
    <t>1880492399</t>
  </si>
  <si>
    <t>-687003632</t>
  </si>
  <si>
    <t>-1171103609</t>
  </si>
  <si>
    <t>2036541772</t>
  </si>
  <si>
    <t>"místnost 1.28" 3*2+4,215*2-0,8</t>
  </si>
  <si>
    <t>"ostatní místnosti z celkového výkresu" 2*2+4,25*2-0,8*2+5,8*2+3,45*2-0,8*3+2,7*2+2,05*2-0,8+2,75*2+2,2*2-0,8*2</t>
  </si>
  <si>
    <t>1558769744</t>
  </si>
  <si>
    <t>-1274206613</t>
  </si>
  <si>
    <t>57,63*1,1 'Přepočtené koeficientem množství</t>
  </si>
  <si>
    <t>-696040732</t>
  </si>
  <si>
    <t>"místnosti 1.39, 1.40 a 1.41" 4,5+0,9+1,4</t>
  </si>
  <si>
    <t>"místnosti 2.23, 2.24 a 2.25" 4,65+0,9+1,4</t>
  </si>
  <si>
    <t>"ostatní místnosti z celkového výkresu" 8,35+19,65+5,35+6</t>
  </si>
  <si>
    <t>1997523751</t>
  </si>
  <si>
    <t>"ostatní místnosti z celkového výkresu" 8,35+19,65+5,35+6+8,7</t>
  </si>
  <si>
    <t>-1995597050</t>
  </si>
  <si>
    <t>73,4*1,1 'Přepočtené koeficientem množství</t>
  </si>
  <si>
    <t>725389957</t>
  </si>
  <si>
    <t>31695074</t>
  </si>
  <si>
    <t>-793350</t>
  </si>
  <si>
    <t>930921646</t>
  </si>
  <si>
    <t>1477036242</t>
  </si>
  <si>
    <t>"místnost 1.34" 9,85</t>
  </si>
  <si>
    <t>"místnost 2.18" 9,85</t>
  </si>
  <si>
    <t>"ostatní místnosti z celkového výkresu" 10,9+18,5+18,95+11,55+9,95+0,75+18,5</t>
  </si>
  <si>
    <t>-1020714154</t>
  </si>
  <si>
    <t>"ostatní místnosti z celkového výkresu" 10,9+18,5+18,95+18,95+9,95+0,75</t>
  </si>
  <si>
    <t>-64030170</t>
  </si>
  <si>
    <t>95,4*1,1 'Přepočtené koeficientem množství</t>
  </si>
  <si>
    <t>-1380159494</t>
  </si>
  <si>
    <t>"ostatní místnosti z celkového výkresu" 4,3+1,45*2-0,8*2+2,2*2+6,05*2-0,8*2-0,6+0,95*2+0,8*2-0,6+1,6*2+3,55*2-0,6-0,8+2,2*2+6,1*2-0,9-0,8*2+3,9*2</t>
  </si>
  <si>
    <t>6,05*2-0,8*3-0,6+4,25+1,45*2-0,8*2</t>
  </si>
  <si>
    <t>-1199059633</t>
  </si>
  <si>
    <t>68,25*1,02 'Přepočtené koeficientem množství</t>
  </si>
  <si>
    <t>-1095076207</t>
  </si>
  <si>
    <t>-1304865447</t>
  </si>
  <si>
    <t>-1498068748</t>
  </si>
  <si>
    <t>-84848841</t>
  </si>
  <si>
    <t>-26338315</t>
  </si>
  <si>
    <t>"místnosti 1.39, 1.40 a 1.41" 2,1*(1,56*2+0,86*2+1,56*2+3,54*2)+1,35*(0,78*2+1,18*2-0,6)-(0,6*1,97*2+0,8*1,97)</t>
  </si>
  <si>
    <t>"místnosti 2.23, 2.24 a 2.25" 2,1*(1,56*2+0,86*2+1,56*2+3,54*2)+1,35*(0,78*2+1,18*2-0,6)-(0,6*1,97*2+0,8*1,97)</t>
  </si>
  <si>
    <t>"místnost 1.34" 1,35*4,6</t>
  </si>
  <si>
    <t>"místnost 2.18" 1,35*4,6</t>
  </si>
  <si>
    <t>"ostatní místnosti z celkového výkresu" 3+3</t>
  </si>
  <si>
    <t>1673977202</t>
  </si>
  <si>
    <t>"místnost 1.34" 1,8*1,6+(1,45-0,85)*3</t>
  </si>
  <si>
    <t>"místnost 2.18" 1,8*1,6+(1,45-0,85)*3</t>
  </si>
  <si>
    <t>1261326889</t>
  </si>
  <si>
    <t>79,612*1,1 'Přepočtené koeficientem množství</t>
  </si>
  <si>
    <t>-2010381930</t>
  </si>
  <si>
    <t>291931865</t>
  </si>
  <si>
    <t>1154544869</t>
  </si>
  <si>
    <t>624453906</t>
  </si>
  <si>
    <t>"místnost 1.34" 3*(5,8+1,7*2)-(0,8*1,97*2+0,9*0,9+1,15*1,15+1,35*4,6)</t>
  </si>
  <si>
    <t>"místnost 2.18" 3*(5,8+1,7*2)-(0,8*1,97*2+0,9*0,9+1,15*1,15+1,35*4,6)</t>
  </si>
  <si>
    <t>230225516</t>
  </si>
  <si>
    <t>SO 03-EL - Levý pavilon - elektrotechnologická zařízení</t>
  </si>
  <si>
    <t>Pol5</t>
  </si>
  <si>
    <t>VRN - Vedlejší a ostatní náklady</t>
  </si>
  <si>
    <t xml:space="preserve">    VRN3 - Zařízení staveniště</t>
  </si>
  <si>
    <t xml:space="preserve">    VRN7 - Provozní vlivy</t>
  </si>
  <si>
    <t>VRN3</t>
  </si>
  <si>
    <t>Zařízení staveniště</t>
  </si>
  <si>
    <t>030001000</t>
  </si>
  <si>
    <t>1513068432</t>
  </si>
  <si>
    <t>"včetně případného záboru veřejného prostranství" 1</t>
  </si>
  <si>
    <t>VRN7</t>
  </si>
  <si>
    <t>Provozní vlivy</t>
  </si>
  <si>
    <t>070001000</t>
  </si>
  <si>
    <t>401471548</t>
  </si>
  <si>
    <t>"provoz školy" 1</t>
  </si>
  <si>
    <t>SEZNAM FIGUR</t>
  </si>
  <si>
    <t>Výměra</t>
  </si>
  <si>
    <t xml:space="preserve"> SO 01</t>
  </si>
  <si>
    <t>Použití figury:</t>
  </si>
  <si>
    <t xml:space="preserve"> SO 02</t>
  </si>
  <si>
    <t>podhledy_1</t>
  </si>
  <si>
    <t xml:space="preserve"> SO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</si>
</sst>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13" fillId="0" borderId="3" xfId="0" applyFont="1" applyBorder="1"/>
    <xf numFmtId="0" fontId="13" fillId="0" borderId="0" xfId="0" applyFont="1" applyAlignment="1">
      <alignment horizontal="left"/>
    </xf>
    <xf numFmtId="4" fontId="13" fillId="0" borderId="0" xfId="0" applyNumberFormat="1" applyFont="1"/>
    <xf numFmtId="0" fontId="13" fillId="0" borderId="17" xfId="0" applyFont="1" applyBorder="1"/>
    <xf numFmtId="166" fontId="13" fillId="0" borderId="0" xfId="0" applyNumberFormat="1" applyFont="1"/>
    <xf numFmtId="166" fontId="13" fillId="0" borderId="12" xfId="0" applyNumberFormat="1" applyFont="1" applyBorder="1"/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30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ht="12" customHeight="1">
      <c r="B5" s="20"/>
      <c r="D5" s="23" t="s">
        <v>12</v>
      </c>
      <c r="K5" s="216" t="s">
        <v>13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S5" s="17" t="s">
        <v>6</v>
      </c>
    </row>
    <row r="6" spans="2:71" ht="36.95" customHeight="1">
      <c r="B6" s="20"/>
      <c r="D6" s="25" t="s">
        <v>14</v>
      </c>
      <c r="K6" s="218" t="s">
        <v>15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S6" s="17" t="s">
        <v>6</v>
      </c>
    </row>
    <row r="7" spans="2:71" ht="12" customHeight="1">
      <c r="B7" s="20"/>
      <c r="D7" s="26" t="s">
        <v>16</v>
      </c>
      <c r="K7" s="24" t="s">
        <v>1</v>
      </c>
      <c r="AK7" s="26" t="s">
        <v>17</v>
      </c>
      <c r="AN7" s="24" t="s">
        <v>1</v>
      </c>
      <c r="AR7" s="20"/>
      <c r="BS7" s="17" t="s">
        <v>6</v>
      </c>
    </row>
    <row r="8" spans="2:71" ht="12" customHeight="1">
      <c r="B8" s="20"/>
      <c r="D8" s="26" t="s">
        <v>18</v>
      </c>
      <c r="K8" s="24" t="s">
        <v>19</v>
      </c>
      <c r="AK8" s="26" t="s">
        <v>20</v>
      </c>
      <c r="AN8" s="24" t="s">
        <v>21</v>
      </c>
      <c r="AR8" s="20"/>
      <c r="BS8" s="17" t="s">
        <v>6</v>
      </c>
    </row>
    <row r="9" spans="2:71" ht="14.45" customHeight="1">
      <c r="B9" s="20"/>
      <c r="AR9" s="20"/>
      <c r="BS9" s="17" t="s">
        <v>6</v>
      </c>
    </row>
    <row r="10" spans="2:71" ht="12" customHeight="1">
      <c r="B10" s="20"/>
      <c r="D10" s="26" t="s">
        <v>22</v>
      </c>
      <c r="AK10" s="26" t="s">
        <v>23</v>
      </c>
      <c r="AN10" s="24" t="s">
        <v>1</v>
      </c>
      <c r="AR10" s="20"/>
      <c r="BS10" s="17" t="s">
        <v>6</v>
      </c>
    </row>
    <row r="11" spans="2:7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ht="6.95" customHeight="1">
      <c r="B12" s="20"/>
      <c r="AR12" s="20"/>
      <c r="BS12" s="17" t="s">
        <v>6</v>
      </c>
    </row>
    <row r="13" spans="2:71" ht="12" customHeight="1">
      <c r="B13" s="20"/>
      <c r="D13" s="26" t="s">
        <v>26</v>
      </c>
      <c r="AK13" s="26" t="s">
        <v>23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2:71" ht="6.95" customHeight="1">
      <c r="B15" s="20"/>
      <c r="AR15" s="20"/>
      <c r="BS15" s="17" t="s">
        <v>3</v>
      </c>
    </row>
    <row r="16" spans="2:71" ht="12" customHeight="1">
      <c r="B16" s="20"/>
      <c r="D16" s="26" t="s">
        <v>28</v>
      </c>
      <c r="AK16" s="26" t="s">
        <v>23</v>
      </c>
      <c r="AN16" s="24" t="s">
        <v>1</v>
      </c>
      <c r="AR16" s="20"/>
      <c r="BS16" s="17" t="s">
        <v>3</v>
      </c>
    </row>
    <row r="17" spans="2:71" ht="18.4" customHeight="1">
      <c r="B17" s="20"/>
      <c r="E17" s="24" t="s">
        <v>29</v>
      </c>
      <c r="AK17" s="26" t="s">
        <v>25</v>
      </c>
      <c r="AN17" s="24" t="s">
        <v>1</v>
      </c>
      <c r="AR17" s="20"/>
      <c r="BS17" s="17" t="s">
        <v>30</v>
      </c>
    </row>
    <row r="18" spans="2:71" ht="6.95" customHeight="1">
      <c r="B18" s="20"/>
      <c r="AR18" s="20"/>
      <c r="BS18" s="17" t="s">
        <v>6</v>
      </c>
    </row>
    <row r="19" spans="2:71" ht="12" customHeight="1">
      <c r="B19" s="20"/>
      <c r="D19" s="26" t="s">
        <v>31</v>
      </c>
      <c r="AK19" s="26" t="s">
        <v>23</v>
      </c>
      <c r="AN19" s="24" t="s">
        <v>1</v>
      </c>
      <c r="AR19" s="20"/>
      <c r="BS19" s="17" t="s">
        <v>6</v>
      </c>
    </row>
    <row r="20" spans="2:71" ht="18.4" customHeight="1">
      <c r="B20" s="20"/>
      <c r="E20" s="24" t="s">
        <v>32</v>
      </c>
      <c r="AK20" s="26" t="s">
        <v>25</v>
      </c>
      <c r="AN20" s="24" t="s">
        <v>1</v>
      </c>
      <c r="AR20" s="20"/>
      <c r="BS20" s="17" t="s">
        <v>30</v>
      </c>
    </row>
    <row r="21" spans="2:44" ht="6.95" customHeight="1">
      <c r="B21" s="20"/>
      <c r="AR21" s="20"/>
    </row>
    <row r="22" spans="2:44" ht="12" customHeight="1">
      <c r="B22" s="20"/>
      <c r="D22" s="26" t="s">
        <v>33</v>
      </c>
      <c r="AR22" s="20"/>
    </row>
    <row r="23" spans="2:44" ht="16.5" customHeight="1">
      <c r="B23" s="20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20"/>
    </row>
    <row r="24" spans="2:44" ht="6.95" customHeight="1">
      <c r="B24" s="20"/>
      <c r="AR24" s="20"/>
    </row>
    <row r="25" spans="2:44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2:44" s="1" customFormat="1" ht="25.9" customHeight="1">
      <c r="B26" s="29"/>
      <c r="D26" s="30" t="s">
        <v>34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20">
        <f>ROUND(AG94,2)</f>
        <v>0</v>
      </c>
      <c r="AL26" s="221"/>
      <c r="AM26" s="221"/>
      <c r="AN26" s="221"/>
      <c r="AO26" s="221"/>
      <c r="AR26" s="29"/>
    </row>
    <row r="27" spans="2:44" s="1" customFormat="1" ht="6.95" customHeight="1">
      <c r="B27" s="29"/>
      <c r="AR27" s="29"/>
    </row>
    <row r="28" spans="2:44" s="1" customFormat="1" ht="12.75">
      <c r="B28" s="29"/>
      <c r="L28" s="222" t="s">
        <v>35</v>
      </c>
      <c r="M28" s="222"/>
      <c r="N28" s="222"/>
      <c r="O28" s="222"/>
      <c r="P28" s="222"/>
      <c r="W28" s="222" t="s">
        <v>36</v>
      </c>
      <c r="X28" s="222"/>
      <c r="Y28" s="222"/>
      <c r="Z28" s="222"/>
      <c r="AA28" s="222"/>
      <c r="AB28" s="222"/>
      <c r="AC28" s="222"/>
      <c r="AD28" s="222"/>
      <c r="AE28" s="222"/>
      <c r="AK28" s="222" t="s">
        <v>37</v>
      </c>
      <c r="AL28" s="222"/>
      <c r="AM28" s="222"/>
      <c r="AN28" s="222"/>
      <c r="AO28" s="222"/>
      <c r="AR28" s="29"/>
    </row>
    <row r="29" spans="2:44" s="2" customFormat="1" ht="14.45" customHeight="1">
      <c r="B29" s="33"/>
      <c r="D29" s="26" t="s">
        <v>38</v>
      </c>
      <c r="F29" s="26" t="s">
        <v>39</v>
      </c>
      <c r="L29" s="223">
        <v>0.21</v>
      </c>
      <c r="M29" s="224"/>
      <c r="N29" s="224"/>
      <c r="O29" s="224"/>
      <c r="P29" s="224"/>
      <c r="W29" s="225">
        <f>ROUND(AZ94,2)</f>
        <v>0</v>
      </c>
      <c r="X29" s="224"/>
      <c r="Y29" s="224"/>
      <c r="Z29" s="224"/>
      <c r="AA29" s="224"/>
      <c r="AB29" s="224"/>
      <c r="AC29" s="224"/>
      <c r="AD29" s="224"/>
      <c r="AE29" s="224"/>
      <c r="AK29" s="225">
        <f>ROUND(AV94,2)</f>
        <v>0</v>
      </c>
      <c r="AL29" s="224"/>
      <c r="AM29" s="224"/>
      <c r="AN29" s="224"/>
      <c r="AO29" s="224"/>
      <c r="AR29" s="33"/>
    </row>
    <row r="30" spans="2:44" s="2" customFormat="1" ht="14.45" customHeight="1">
      <c r="B30" s="33"/>
      <c r="F30" s="26" t="s">
        <v>40</v>
      </c>
      <c r="L30" s="223">
        <v>0.12</v>
      </c>
      <c r="M30" s="224"/>
      <c r="N30" s="224"/>
      <c r="O30" s="224"/>
      <c r="P30" s="224"/>
      <c r="W30" s="225">
        <f>ROUND(BA94,2)</f>
        <v>0</v>
      </c>
      <c r="X30" s="224"/>
      <c r="Y30" s="224"/>
      <c r="Z30" s="224"/>
      <c r="AA30" s="224"/>
      <c r="AB30" s="224"/>
      <c r="AC30" s="224"/>
      <c r="AD30" s="224"/>
      <c r="AE30" s="224"/>
      <c r="AK30" s="225">
        <f>ROUND(AW94,2)</f>
        <v>0</v>
      </c>
      <c r="AL30" s="224"/>
      <c r="AM30" s="224"/>
      <c r="AN30" s="224"/>
      <c r="AO30" s="224"/>
      <c r="AR30" s="33"/>
    </row>
    <row r="31" spans="2:44" s="2" customFormat="1" ht="14.45" customHeight="1" hidden="1">
      <c r="B31" s="33"/>
      <c r="F31" s="26" t="s">
        <v>41</v>
      </c>
      <c r="L31" s="223">
        <v>0.21</v>
      </c>
      <c r="M31" s="224"/>
      <c r="N31" s="224"/>
      <c r="O31" s="224"/>
      <c r="P31" s="224"/>
      <c r="W31" s="225">
        <f>ROUND(BB94,2)</f>
        <v>0</v>
      </c>
      <c r="X31" s="224"/>
      <c r="Y31" s="224"/>
      <c r="Z31" s="224"/>
      <c r="AA31" s="224"/>
      <c r="AB31" s="224"/>
      <c r="AC31" s="224"/>
      <c r="AD31" s="224"/>
      <c r="AE31" s="224"/>
      <c r="AK31" s="225">
        <v>0</v>
      </c>
      <c r="AL31" s="224"/>
      <c r="AM31" s="224"/>
      <c r="AN31" s="224"/>
      <c r="AO31" s="224"/>
      <c r="AR31" s="33"/>
    </row>
    <row r="32" spans="2:44" s="2" customFormat="1" ht="14.45" customHeight="1" hidden="1">
      <c r="B32" s="33"/>
      <c r="F32" s="26" t="s">
        <v>42</v>
      </c>
      <c r="L32" s="223">
        <v>0.12</v>
      </c>
      <c r="M32" s="224"/>
      <c r="N32" s="224"/>
      <c r="O32" s="224"/>
      <c r="P32" s="224"/>
      <c r="W32" s="225">
        <f>ROUND(BC94,2)</f>
        <v>0</v>
      </c>
      <c r="X32" s="224"/>
      <c r="Y32" s="224"/>
      <c r="Z32" s="224"/>
      <c r="AA32" s="224"/>
      <c r="AB32" s="224"/>
      <c r="AC32" s="224"/>
      <c r="AD32" s="224"/>
      <c r="AE32" s="224"/>
      <c r="AK32" s="225">
        <v>0</v>
      </c>
      <c r="AL32" s="224"/>
      <c r="AM32" s="224"/>
      <c r="AN32" s="224"/>
      <c r="AO32" s="224"/>
      <c r="AR32" s="33"/>
    </row>
    <row r="33" spans="2:44" s="2" customFormat="1" ht="14.45" customHeight="1" hidden="1">
      <c r="B33" s="33"/>
      <c r="F33" s="26" t="s">
        <v>43</v>
      </c>
      <c r="L33" s="223">
        <v>0</v>
      </c>
      <c r="M33" s="224"/>
      <c r="N33" s="224"/>
      <c r="O33" s="224"/>
      <c r="P33" s="224"/>
      <c r="W33" s="225">
        <f>ROUND(BD94,2)</f>
        <v>0</v>
      </c>
      <c r="X33" s="224"/>
      <c r="Y33" s="224"/>
      <c r="Z33" s="224"/>
      <c r="AA33" s="224"/>
      <c r="AB33" s="224"/>
      <c r="AC33" s="224"/>
      <c r="AD33" s="224"/>
      <c r="AE33" s="224"/>
      <c r="AK33" s="225">
        <v>0</v>
      </c>
      <c r="AL33" s="224"/>
      <c r="AM33" s="224"/>
      <c r="AN33" s="224"/>
      <c r="AO33" s="224"/>
      <c r="AR33" s="33"/>
    </row>
    <row r="34" spans="2:44" s="1" customFormat="1" ht="6.95" customHeight="1">
      <c r="B34" s="29"/>
      <c r="AR34" s="29"/>
    </row>
    <row r="35" spans="2:44" s="1" customFormat="1" ht="25.9" customHeight="1">
      <c r="B35" s="29"/>
      <c r="C35" s="34"/>
      <c r="D35" s="35" t="s">
        <v>44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45</v>
      </c>
      <c r="U35" s="36"/>
      <c r="V35" s="36"/>
      <c r="W35" s="36"/>
      <c r="X35" s="229" t="s">
        <v>46</v>
      </c>
      <c r="Y35" s="227"/>
      <c r="Z35" s="227"/>
      <c r="AA35" s="227"/>
      <c r="AB35" s="227"/>
      <c r="AC35" s="36"/>
      <c r="AD35" s="36"/>
      <c r="AE35" s="36"/>
      <c r="AF35" s="36"/>
      <c r="AG35" s="36"/>
      <c r="AH35" s="36"/>
      <c r="AI35" s="36"/>
      <c r="AJ35" s="36"/>
      <c r="AK35" s="226">
        <f>SUM(AK26:AK33)</f>
        <v>0</v>
      </c>
      <c r="AL35" s="227"/>
      <c r="AM35" s="227"/>
      <c r="AN35" s="227"/>
      <c r="AO35" s="228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29"/>
      <c r="D49" s="38" t="s">
        <v>47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48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2:44" s="1" customFormat="1" ht="12.75">
      <c r="B60" s="29"/>
      <c r="D60" s="40" t="s">
        <v>49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50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49</v>
      </c>
      <c r="AI60" s="31"/>
      <c r="AJ60" s="31"/>
      <c r="AK60" s="31"/>
      <c r="AL60" s="31"/>
      <c r="AM60" s="40" t="s">
        <v>50</v>
      </c>
      <c r="AN60" s="31"/>
      <c r="AO60" s="31"/>
      <c r="AR60" s="29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2:44" s="1" customFormat="1" ht="12.75">
      <c r="B64" s="29"/>
      <c r="D64" s="38" t="s">
        <v>51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52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2:44" s="1" customFormat="1" ht="12.75">
      <c r="B75" s="29"/>
      <c r="D75" s="40" t="s">
        <v>49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50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49</v>
      </c>
      <c r="AI75" s="31"/>
      <c r="AJ75" s="31"/>
      <c r="AK75" s="31"/>
      <c r="AL75" s="31"/>
      <c r="AM75" s="40" t="s">
        <v>50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21" t="s">
        <v>53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6" t="s">
        <v>12</v>
      </c>
      <c r="L84" s="3" t="str">
        <f>K5</f>
        <v>707/2023</v>
      </c>
      <c r="AR84" s="45"/>
    </row>
    <row r="85" spans="2:44" s="4" customFormat="1" ht="36.95" customHeight="1">
      <c r="B85" s="46"/>
      <c r="C85" s="47" t="s">
        <v>14</v>
      </c>
      <c r="L85" s="197" t="str">
        <f>K6</f>
        <v>Výměna ZTI a modernizace sociálního zázemí</v>
      </c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6" t="s">
        <v>18</v>
      </c>
      <c r="L87" s="48" t="str">
        <f>IF(K8="","",K8)</f>
        <v>Májová 372, 407 11 Děčín XXXII - Boletice n.L.</v>
      </c>
      <c r="AI87" s="26" t="s">
        <v>20</v>
      </c>
      <c r="AM87" s="199" t="str">
        <f>IF(AN8="","",AN8)</f>
        <v>3. 2. 2024</v>
      </c>
      <c r="AN87" s="199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6" t="s">
        <v>22</v>
      </c>
      <c r="L89" s="3" t="str">
        <f>IF(E11="","",E11)</f>
        <v>Statutární město Děčín</v>
      </c>
      <c r="AI89" s="26" t="s">
        <v>28</v>
      </c>
      <c r="AM89" s="200" t="str">
        <f>IF(E17="","",E17)</f>
        <v>NORDARCH s.r.o.</v>
      </c>
      <c r="AN89" s="201"/>
      <c r="AO89" s="201"/>
      <c r="AP89" s="201"/>
      <c r="AR89" s="29"/>
      <c r="AS89" s="202" t="s">
        <v>54</v>
      </c>
      <c r="AT89" s="203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6" t="s">
        <v>26</v>
      </c>
      <c r="L90" s="3" t="str">
        <f>IF(E14="","",E14)</f>
        <v xml:space="preserve"> </v>
      </c>
      <c r="AI90" s="26" t="s">
        <v>31</v>
      </c>
      <c r="AM90" s="200" t="str">
        <f>IF(E20="","",E20)</f>
        <v>Ing. Jan Duben</v>
      </c>
      <c r="AN90" s="201"/>
      <c r="AO90" s="201"/>
      <c r="AP90" s="201"/>
      <c r="AR90" s="29"/>
      <c r="AS90" s="204"/>
      <c r="AT90" s="205"/>
      <c r="BD90" s="53"/>
    </row>
    <row r="91" spans="2:56" s="1" customFormat="1" ht="10.9" customHeight="1">
      <c r="B91" s="29"/>
      <c r="AR91" s="29"/>
      <c r="AS91" s="204"/>
      <c r="AT91" s="205"/>
      <c r="BD91" s="53"/>
    </row>
    <row r="92" spans="2:56" s="1" customFormat="1" ht="29.25" customHeight="1">
      <c r="B92" s="29"/>
      <c r="C92" s="206" t="s">
        <v>55</v>
      </c>
      <c r="D92" s="207"/>
      <c r="E92" s="207"/>
      <c r="F92" s="207"/>
      <c r="G92" s="207"/>
      <c r="H92" s="54"/>
      <c r="I92" s="208" t="s">
        <v>56</v>
      </c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10" t="s">
        <v>57</v>
      </c>
      <c r="AH92" s="207"/>
      <c r="AI92" s="207"/>
      <c r="AJ92" s="207"/>
      <c r="AK92" s="207"/>
      <c r="AL92" s="207"/>
      <c r="AM92" s="207"/>
      <c r="AN92" s="208" t="s">
        <v>58</v>
      </c>
      <c r="AO92" s="207"/>
      <c r="AP92" s="209"/>
      <c r="AQ92" s="55" t="s">
        <v>59</v>
      </c>
      <c r="AR92" s="29"/>
      <c r="AS92" s="56" t="s">
        <v>60</v>
      </c>
      <c r="AT92" s="57" t="s">
        <v>61</v>
      </c>
      <c r="AU92" s="57" t="s">
        <v>62</v>
      </c>
      <c r="AV92" s="57" t="s">
        <v>63</v>
      </c>
      <c r="AW92" s="57" t="s">
        <v>64</v>
      </c>
      <c r="AX92" s="57" t="s">
        <v>65</v>
      </c>
      <c r="AY92" s="57" t="s">
        <v>66</v>
      </c>
      <c r="AZ92" s="57" t="s">
        <v>67</v>
      </c>
      <c r="BA92" s="57" t="s">
        <v>68</v>
      </c>
      <c r="BB92" s="57" t="s">
        <v>69</v>
      </c>
      <c r="BC92" s="57" t="s">
        <v>70</v>
      </c>
      <c r="BD92" s="58" t="s">
        <v>71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72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14">
        <f>ROUND(SUM(AG95:AG102),2)</f>
        <v>0</v>
      </c>
      <c r="AH94" s="214"/>
      <c r="AI94" s="214"/>
      <c r="AJ94" s="214"/>
      <c r="AK94" s="214"/>
      <c r="AL94" s="214"/>
      <c r="AM94" s="214"/>
      <c r="AN94" s="215">
        <f aca="true" t="shared" si="0" ref="AN94:AN102">SUM(AG94,AT94)</f>
        <v>0</v>
      </c>
      <c r="AO94" s="215"/>
      <c r="AP94" s="215"/>
      <c r="AQ94" s="64" t="s">
        <v>1</v>
      </c>
      <c r="AR94" s="60"/>
      <c r="AS94" s="65">
        <f>ROUND(SUM(AS95:AS102),2)</f>
        <v>0</v>
      </c>
      <c r="AT94" s="66">
        <f aca="true" t="shared" si="1" ref="AT94:AT102">ROUND(SUM(AV94:AW94),2)</f>
        <v>0</v>
      </c>
      <c r="AU94" s="67">
        <f>ROUND(SUM(AU95:AU102),5)</f>
        <v>7037.85868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ROUND(SUM(AZ95:AZ102),2)</f>
        <v>0</v>
      </c>
      <c r="BA94" s="66">
        <f>ROUND(SUM(BA95:BA102),2)</f>
        <v>0</v>
      </c>
      <c r="BB94" s="66">
        <f>ROUND(SUM(BB95:BB102),2)</f>
        <v>0</v>
      </c>
      <c r="BC94" s="66">
        <f>ROUND(SUM(BC95:BC102),2)</f>
        <v>0</v>
      </c>
      <c r="BD94" s="68">
        <f>ROUND(SUM(BD95:BD102),2)</f>
        <v>0</v>
      </c>
      <c r="BS94" s="69" t="s">
        <v>73</v>
      </c>
      <c r="BT94" s="69" t="s">
        <v>74</v>
      </c>
      <c r="BU94" s="70" t="s">
        <v>75</v>
      </c>
      <c r="BV94" s="69" t="s">
        <v>76</v>
      </c>
      <c r="BW94" s="69" t="s">
        <v>4</v>
      </c>
      <c r="BX94" s="69" t="s">
        <v>77</v>
      </c>
      <c r="CL94" s="69" t="s">
        <v>1</v>
      </c>
    </row>
    <row r="95" spans="1:91" s="6" customFormat="1" ht="24.75" customHeight="1">
      <c r="A95" s="71" t="s">
        <v>78</v>
      </c>
      <c r="B95" s="72"/>
      <c r="C95" s="73"/>
      <c r="D95" s="213" t="s">
        <v>79</v>
      </c>
      <c r="E95" s="213"/>
      <c r="F95" s="213"/>
      <c r="G95" s="213"/>
      <c r="H95" s="213"/>
      <c r="I95" s="74"/>
      <c r="J95" s="213" t="s">
        <v>80</v>
      </c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1">
        <f>'SO 01 - Pravý pavilon - s...'!J30</f>
        <v>0</v>
      </c>
      <c r="AH95" s="212"/>
      <c r="AI95" s="212"/>
      <c r="AJ95" s="212"/>
      <c r="AK95" s="212"/>
      <c r="AL95" s="212"/>
      <c r="AM95" s="212"/>
      <c r="AN95" s="211">
        <f t="shared" si="0"/>
        <v>0</v>
      </c>
      <c r="AO95" s="212"/>
      <c r="AP95" s="212"/>
      <c r="AQ95" s="75" t="s">
        <v>81</v>
      </c>
      <c r="AR95" s="72"/>
      <c r="AS95" s="76">
        <v>0</v>
      </c>
      <c r="AT95" s="77">
        <f t="shared" si="1"/>
        <v>0</v>
      </c>
      <c r="AU95" s="78">
        <f>'SO 01 - Pravý pavilon - s...'!P141</f>
        <v>3061.533918</v>
      </c>
      <c r="AV95" s="77">
        <f>'SO 01 - Pravý pavilon - s...'!J33</f>
        <v>0</v>
      </c>
      <c r="AW95" s="77">
        <f>'SO 01 - Pravý pavilon - s...'!J34</f>
        <v>0</v>
      </c>
      <c r="AX95" s="77">
        <f>'SO 01 - Pravý pavilon - s...'!J35</f>
        <v>0</v>
      </c>
      <c r="AY95" s="77">
        <f>'SO 01 - Pravý pavilon - s...'!J36</f>
        <v>0</v>
      </c>
      <c r="AZ95" s="77">
        <f>'SO 01 - Pravý pavilon - s...'!F33</f>
        <v>0</v>
      </c>
      <c r="BA95" s="77">
        <f>'SO 01 - Pravý pavilon - s...'!F34</f>
        <v>0</v>
      </c>
      <c r="BB95" s="77">
        <f>'SO 01 - Pravý pavilon - s...'!F35</f>
        <v>0</v>
      </c>
      <c r="BC95" s="77">
        <f>'SO 01 - Pravý pavilon - s...'!F36</f>
        <v>0</v>
      </c>
      <c r="BD95" s="79">
        <f>'SO 01 - Pravý pavilon - s...'!F37</f>
        <v>0</v>
      </c>
      <c r="BT95" s="80" t="s">
        <v>82</v>
      </c>
      <c r="BV95" s="80" t="s">
        <v>76</v>
      </c>
      <c r="BW95" s="80" t="s">
        <v>83</v>
      </c>
      <c r="BX95" s="80" t="s">
        <v>4</v>
      </c>
      <c r="CL95" s="80" t="s">
        <v>1</v>
      </c>
      <c r="CM95" s="80" t="s">
        <v>84</v>
      </c>
    </row>
    <row r="96" spans="1:91" s="6" customFormat="1" ht="24.75" customHeight="1">
      <c r="A96" s="71" t="s">
        <v>78</v>
      </c>
      <c r="B96" s="72"/>
      <c r="C96" s="73"/>
      <c r="D96" s="213" t="s">
        <v>85</v>
      </c>
      <c r="E96" s="213"/>
      <c r="F96" s="213"/>
      <c r="G96" s="213"/>
      <c r="H96" s="213"/>
      <c r="I96" s="74"/>
      <c r="J96" s="213" t="s">
        <v>86</v>
      </c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1">
        <f>'SO 01-EL - Pravý pavilon ...'!J30</f>
        <v>0</v>
      </c>
      <c r="AH96" s="212"/>
      <c r="AI96" s="212"/>
      <c r="AJ96" s="212"/>
      <c r="AK96" s="212"/>
      <c r="AL96" s="212"/>
      <c r="AM96" s="212"/>
      <c r="AN96" s="211">
        <f t="shared" si="0"/>
        <v>0</v>
      </c>
      <c r="AO96" s="212"/>
      <c r="AP96" s="212"/>
      <c r="AQ96" s="75" t="s">
        <v>81</v>
      </c>
      <c r="AR96" s="72"/>
      <c r="AS96" s="76">
        <v>0</v>
      </c>
      <c r="AT96" s="77">
        <f t="shared" si="1"/>
        <v>0</v>
      </c>
      <c r="AU96" s="78">
        <f>'SO 01-EL - Pravý pavilon ...'!P136</f>
        <v>0</v>
      </c>
      <c r="AV96" s="77">
        <f>'SO 01-EL - Pravý pavilon ...'!J33</f>
        <v>0</v>
      </c>
      <c r="AW96" s="77">
        <f>'SO 01-EL - Pravý pavilon ...'!J34</f>
        <v>0</v>
      </c>
      <c r="AX96" s="77">
        <f>'SO 01-EL - Pravý pavilon ...'!J35</f>
        <v>0</v>
      </c>
      <c r="AY96" s="77">
        <f>'SO 01-EL - Pravý pavilon ...'!J36</f>
        <v>0</v>
      </c>
      <c r="AZ96" s="77">
        <f>'SO 01-EL - Pravý pavilon ...'!F33</f>
        <v>0</v>
      </c>
      <c r="BA96" s="77">
        <f>'SO 01-EL - Pravý pavilon ...'!F34</f>
        <v>0</v>
      </c>
      <c r="BB96" s="77">
        <f>'SO 01-EL - Pravý pavilon ...'!F35</f>
        <v>0</v>
      </c>
      <c r="BC96" s="77">
        <f>'SO 01-EL - Pravý pavilon ...'!F36</f>
        <v>0</v>
      </c>
      <c r="BD96" s="79">
        <f>'SO 01-EL - Pravý pavilon ...'!F37</f>
        <v>0</v>
      </c>
      <c r="BT96" s="80" t="s">
        <v>82</v>
      </c>
      <c r="BV96" s="80" t="s">
        <v>76</v>
      </c>
      <c r="BW96" s="80" t="s">
        <v>87</v>
      </c>
      <c r="BX96" s="80" t="s">
        <v>4</v>
      </c>
      <c r="CL96" s="80" t="s">
        <v>1</v>
      </c>
      <c r="CM96" s="80" t="s">
        <v>84</v>
      </c>
    </row>
    <row r="97" spans="1:91" s="6" customFormat="1" ht="16.5" customHeight="1">
      <c r="A97" s="71" t="s">
        <v>78</v>
      </c>
      <c r="B97" s="72"/>
      <c r="C97" s="73"/>
      <c r="D97" s="213" t="s">
        <v>88</v>
      </c>
      <c r="E97" s="213"/>
      <c r="F97" s="213"/>
      <c r="G97" s="213"/>
      <c r="H97" s="213"/>
      <c r="I97" s="74"/>
      <c r="J97" s="213" t="s">
        <v>89</v>
      </c>
      <c r="K97" s="213"/>
      <c r="L97" s="213"/>
      <c r="M97" s="213"/>
      <c r="N97" s="21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1">
        <f>'SO 02 - Kuchyně'!J30</f>
        <v>0</v>
      </c>
      <c r="AH97" s="212"/>
      <c r="AI97" s="212"/>
      <c r="AJ97" s="212"/>
      <c r="AK97" s="212"/>
      <c r="AL97" s="212"/>
      <c r="AM97" s="212"/>
      <c r="AN97" s="211">
        <f t="shared" si="0"/>
        <v>0</v>
      </c>
      <c r="AO97" s="212"/>
      <c r="AP97" s="212"/>
      <c r="AQ97" s="75" t="s">
        <v>81</v>
      </c>
      <c r="AR97" s="72"/>
      <c r="AS97" s="76">
        <v>0</v>
      </c>
      <c r="AT97" s="77">
        <f t="shared" si="1"/>
        <v>0</v>
      </c>
      <c r="AU97" s="78">
        <f>'SO 02 - Kuchyně'!P143</f>
        <v>1466.5065690000001</v>
      </c>
      <c r="AV97" s="77">
        <f>'SO 02 - Kuchyně'!J33</f>
        <v>0</v>
      </c>
      <c r="AW97" s="77">
        <f>'SO 02 - Kuchyně'!J34</f>
        <v>0</v>
      </c>
      <c r="AX97" s="77">
        <f>'SO 02 - Kuchyně'!J35</f>
        <v>0</v>
      </c>
      <c r="AY97" s="77">
        <f>'SO 02 - Kuchyně'!J36</f>
        <v>0</v>
      </c>
      <c r="AZ97" s="77">
        <f>'SO 02 - Kuchyně'!F33</f>
        <v>0</v>
      </c>
      <c r="BA97" s="77">
        <f>'SO 02 - Kuchyně'!F34</f>
        <v>0</v>
      </c>
      <c r="BB97" s="77">
        <f>'SO 02 - Kuchyně'!F35</f>
        <v>0</v>
      </c>
      <c r="BC97" s="77">
        <f>'SO 02 - Kuchyně'!F36</f>
        <v>0</v>
      </c>
      <c r="BD97" s="79">
        <f>'SO 02 - Kuchyně'!F37</f>
        <v>0</v>
      </c>
      <c r="BT97" s="80" t="s">
        <v>82</v>
      </c>
      <c r="BV97" s="80" t="s">
        <v>76</v>
      </c>
      <c r="BW97" s="80" t="s">
        <v>90</v>
      </c>
      <c r="BX97" s="80" t="s">
        <v>4</v>
      </c>
      <c r="CL97" s="80" t="s">
        <v>1</v>
      </c>
      <c r="CM97" s="80" t="s">
        <v>84</v>
      </c>
    </row>
    <row r="98" spans="1:91" s="6" customFormat="1" ht="24.75" customHeight="1">
      <c r="A98" s="71" t="s">
        <v>78</v>
      </c>
      <c r="B98" s="72"/>
      <c r="C98" s="73"/>
      <c r="D98" s="213" t="s">
        <v>91</v>
      </c>
      <c r="E98" s="213"/>
      <c r="F98" s="213"/>
      <c r="G98" s="213"/>
      <c r="H98" s="213"/>
      <c r="I98" s="74"/>
      <c r="J98" s="213" t="s">
        <v>92</v>
      </c>
      <c r="K98" s="213"/>
      <c r="L98" s="213"/>
      <c r="M98" s="213"/>
      <c r="N98" s="21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1">
        <f>'SO 02-EL - Kuchyně - elek...'!J30</f>
        <v>0</v>
      </c>
      <c r="AH98" s="212"/>
      <c r="AI98" s="212"/>
      <c r="AJ98" s="212"/>
      <c r="AK98" s="212"/>
      <c r="AL98" s="212"/>
      <c r="AM98" s="212"/>
      <c r="AN98" s="211">
        <f t="shared" si="0"/>
        <v>0</v>
      </c>
      <c r="AO98" s="212"/>
      <c r="AP98" s="212"/>
      <c r="AQ98" s="75" t="s">
        <v>81</v>
      </c>
      <c r="AR98" s="72"/>
      <c r="AS98" s="76">
        <v>0</v>
      </c>
      <c r="AT98" s="77">
        <f t="shared" si="1"/>
        <v>0</v>
      </c>
      <c r="AU98" s="78">
        <f>'SO 02-EL - Kuchyně - elek...'!P151</f>
        <v>0</v>
      </c>
      <c r="AV98" s="77">
        <f>'SO 02-EL - Kuchyně - elek...'!J33</f>
        <v>0</v>
      </c>
      <c r="AW98" s="77">
        <f>'SO 02-EL - Kuchyně - elek...'!J34</f>
        <v>0</v>
      </c>
      <c r="AX98" s="77">
        <f>'SO 02-EL - Kuchyně - elek...'!J35</f>
        <v>0</v>
      </c>
      <c r="AY98" s="77">
        <f>'SO 02-EL - Kuchyně - elek...'!J36</f>
        <v>0</v>
      </c>
      <c r="AZ98" s="77">
        <f>'SO 02-EL - Kuchyně - elek...'!F33</f>
        <v>0</v>
      </c>
      <c r="BA98" s="77">
        <f>'SO 02-EL - Kuchyně - elek...'!F34</f>
        <v>0</v>
      </c>
      <c r="BB98" s="77">
        <f>'SO 02-EL - Kuchyně - elek...'!F35</f>
        <v>0</v>
      </c>
      <c r="BC98" s="77">
        <f>'SO 02-EL - Kuchyně - elek...'!F36</f>
        <v>0</v>
      </c>
      <c r="BD98" s="79">
        <f>'SO 02-EL - Kuchyně - elek...'!F37</f>
        <v>0</v>
      </c>
      <c r="BT98" s="80" t="s">
        <v>82</v>
      </c>
      <c r="BV98" s="80" t="s">
        <v>76</v>
      </c>
      <c r="BW98" s="80" t="s">
        <v>93</v>
      </c>
      <c r="BX98" s="80" t="s">
        <v>4</v>
      </c>
      <c r="CL98" s="80" t="s">
        <v>1</v>
      </c>
      <c r="CM98" s="80" t="s">
        <v>84</v>
      </c>
    </row>
    <row r="99" spans="1:91" s="6" customFormat="1" ht="24.75" customHeight="1">
      <c r="A99" s="71" t="s">
        <v>78</v>
      </c>
      <c r="B99" s="72"/>
      <c r="C99" s="73"/>
      <c r="D99" s="213" t="s">
        <v>94</v>
      </c>
      <c r="E99" s="213"/>
      <c r="F99" s="213"/>
      <c r="G99" s="213"/>
      <c r="H99" s="213"/>
      <c r="I99" s="74"/>
      <c r="J99" s="213" t="s">
        <v>95</v>
      </c>
      <c r="K99" s="213"/>
      <c r="L99" s="213"/>
      <c r="M99" s="213"/>
      <c r="N99" s="21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1">
        <f>'SO 02-GAS - Gastro'!J30</f>
        <v>0</v>
      </c>
      <c r="AH99" s="212"/>
      <c r="AI99" s="212"/>
      <c r="AJ99" s="212"/>
      <c r="AK99" s="212"/>
      <c r="AL99" s="212"/>
      <c r="AM99" s="212"/>
      <c r="AN99" s="211">
        <f t="shared" si="0"/>
        <v>0</v>
      </c>
      <c r="AO99" s="212"/>
      <c r="AP99" s="212"/>
      <c r="AQ99" s="75" t="s">
        <v>81</v>
      </c>
      <c r="AR99" s="72"/>
      <c r="AS99" s="76">
        <v>0</v>
      </c>
      <c r="AT99" s="77">
        <f t="shared" si="1"/>
        <v>0</v>
      </c>
      <c r="AU99" s="78">
        <f>'SO 02-GAS - Gastro'!P118</f>
        <v>0</v>
      </c>
      <c r="AV99" s="77">
        <f>'SO 02-GAS - Gastro'!J33</f>
        <v>0</v>
      </c>
      <c r="AW99" s="77">
        <f>'SO 02-GAS - Gastro'!J34</f>
        <v>0</v>
      </c>
      <c r="AX99" s="77">
        <f>'SO 02-GAS - Gastro'!J35</f>
        <v>0</v>
      </c>
      <c r="AY99" s="77">
        <f>'SO 02-GAS - Gastro'!J36</f>
        <v>0</v>
      </c>
      <c r="AZ99" s="77">
        <f>'SO 02-GAS - Gastro'!F33</f>
        <v>0</v>
      </c>
      <c r="BA99" s="77">
        <f>'SO 02-GAS - Gastro'!F34</f>
        <v>0</v>
      </c>
      <c r="BB99" s="77">
        <f>'SO 02-GAS - Gastro'!F35</f>
        <v>0</v>
      </c>
      <c r="BC99" s="77">
        <f>'SO 02-GAS - Gastro'!F36</f>
        <v>0</v>
      </c>
      <c r="BD99" s="79">
        <f>'SO 02-GAS - Gastro'!F37</f>
        <v>0</v>
      </c>
      <c r="BT99" s="80" t="s">
        <v>82</v>
      </c>
      <c r="BV99" s="80" t="s">
        <v>76</v>
      </c>
      <c r="BW99" s="80" t="s">
        <v>96</v>
      </c>
      <c r="BX99" s="80" t="s">
        <v>4</v>
      </c>
      <c r="CL99" s="80" t="s">
        <v>1</v>
      </c>
      <c r="CM99" s="80" t="s">
        <v>84</v>
      </c>
    </row>
    <row r="100" spans="1:91" s="6" customFormat="1" ht="24.75" customHeight="1">
      <c r="A100" s="71" t="s">
        <v>78</v>
      </c>
      <c r="B100" s="72"/>
      <c r="C100" s="73"/>
      <c r="D100" s="213" t="s">
        <v>97</v>
      </c>
      <c r="E100" s="213"/>
      <c r="F100" s="213"/>
      <c r="G100" s="213"/>
      <c r="H100" s="213"/>
      <c r="I100" s="74"/>
      <c r="J100" s="213" t="s">
        <v>98</v>
      </c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1">
        <f>'SO 03 - Levý pavilon - so...'!J30</f>
        <v>0</v>
      </c>
      <c r="AH100" s="212"/>
      <c r="AI100" s="212"/>
      <c r="AJ100" s="212"/>
      <c r="AK100" s="212"/>
      <c r="AL100" s="212"/>
      <c r="AM100" s="212"/>
      <c r="AN100" s="211">
        <f t="shared" si="0"/>
        <v>0</v>
      </c>
      <c r="AO100" s="212"/>
      <c r="AP100" s="212"/>
      <c r="AQ100" s="75" t="s">
        <v>81</v>
      </c>
      <c r="AR100" s="72"/>
      <c r="AS100" s="76">
        <v>0</v>
      </c>
      <c r="AT100" s="77">
        <f t="shared" si="1"/>
        <v>0</v>
      </c>
      <c r="AU100" s="78">
        <f>'SO 03 - Levý pavilon - so...'!P141</f>
        <v>2509.818193</v>
      </c>
      <c r="AV100" s="77">
        <f>'SO 03 - Levý pavilon - so...'!J33</f>
        <v>0</v>
      </c>
      <c r="AW100" s="77">
        <f>'SO 03 - Levý pavilon - so...'!J34</f>
        <v>0</v>
      </c>
      <c r="AX100" s="77">
        <f>'SO 03 - Levý pavilon - so...'!J35</f>
        <v>0</v>
      </c>
      <c r="AY100" s="77">
        <f>'SO 03 - Levý pavilon - so...'!J36</f>
        <v>0</v>
      </c>
      <c r="AZ100" s="77">
        <f>'SO 03 - Levý pavilon - so...'!F33</f>
        <v>0</v>
      </c>
      <c r="BA100" s="77">
        <f>'SO 03 - Levý pavilon - so...'!F34</f>
        <v>0</v>
      </c>
      <c r="BB100" s="77">
        <f>'SO 03 - Levý pavilon - so...'!F35</f>
        <v>0</v>
      </c>
      <c r="BC100" s="77">
        <f>'SO 03 - Levý pavilon - so...'!F36</f>
        <v>0</v>
      </c>
      <c r="BD100" s="79">
        <f>'SO 03 - Levý pavilon - so...'!F37</f>
        <v>0</v>
      </c>
      <c r="BT100" s="80" t="s">
        <v>82</v>
      </c>
      <c r="BV100" s="80" t="s">
        <v>76</v>
      </c>
      <c r="BW100" s="80" t="s">
        <v>99</v>
      </c>
      <c r="BX100" s="80" t="s">
        <v>4</v>
      </c>
      <c r="CL100" s="80" t="s">
        <v>1</v>
      </c>
      <c r="CM100" s="80" t="s">
        <v>84</v>
      </c>
    </row>
    <row r="101" spans="1:91" s="6" customFormat="1" ht="24.75" customHeight="1">
      <c r="A101" s="71" t="s">
        <v>78</v>
      </c>
      <c r="B101" s="72"/>
      <c r="C101" s="73"/>
      <c r="D101" s="213" t="s">
        <v>100</v>
      </c>
      <c r="E101" s="213"/>
      <c r="F101" s="213"/>
      <c r="G101" s="213"/>
      <c r="H101" s="213"/>
      <c r="I101" s="74"/>
      <c r="J101" s="213" t="s">
        <v>101</v>
      </c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1">
        <f>'SO 03-EL - Levý pavilon -...'!J30</f>
        <v>0</v>
      </c>
      <c r="AH101" s="212"/>
      <c r="AI101" s="212"/>
      <c r="AJ101" s="212"/>
      <c r="AK101" s="212"/>
      <c r="AL101" s="212"/>
      <c r="AM101" s="212"/>
      <c r="AN101" s="211">
        <f t="shared" si="0"/>
        <v>0</v>
      </c>
      <c r="AO101" s="212"/>
      <c r="AP101" s="212"/>
      <c r="AQ101" s="75" t="s">
        <v>81</v>
      </c>
      <c r="AR101" s="72"/>
      <c r="AS101" s="76">
        <v>0</v>
      </c>
      <c r="AT101" s="77">
        <f t="shared" si="1"/>
        <v>0</v>
      </c>
      <c r="AU101" s="78">
        <f>'SO 03-EL - Levý pavilon -...'!P136</f>
        <v>0</v>
      </c>
      <c r="AV101" s="77">
        <f>'SO 03-EL - Levý pavilon -...'!J33</f>
        <v>0</v>
      </c>
      <c r="AW101" s="77">
        <f>'SO 03-EL - Levý pavilon -...'!J34</f>
        <v>0</v>
      </c>
      <c r="AX101" s="77">
        <f>'SO 03-EL - Levý pavilon -...'!J35</f>
        <v>0</v>
      </c>
      <c r="AY101" s="77">
        <f>'SO 03-EL - Levý pavilon -...'!J36</f>
        <v>0</v>
      </c>
      <c r="AZ101" s="77">
        <f>'SO 03-EL - Levý pavilon -...'!F33</f>
        <v>0</v>
      </c>
      <c r="BA101" s="77">
        <f>'SO 03-EL - Levý pavilon -...'!F34</f>
        <v>0</v>
      </c>
      <c r="BB101" s="77">
        <f>'SO 03-EL - Levý pavilon -...'!F35</f>
        <v>0</v>
      </c>
      <c r="BC101" s="77">
        <f>'SO 03-EL - Levý pavilon -...'!F36</f>
        <v>0</v>
      </c>
      <c r="BD101" s="79">
        <f>'SO 03-EL - Levý pavilon -...'!F37</f>
        <v>0</v>
      </c>
      <c r="BT101" s="80" t="s">
        <v>82</v>
      </c>
      <c r="BV101" s="80" t="s">
        <v>76</v>
      </c>
      <c r="BW101" s="80" t="s">
        <v>102</v>
      </c>
      <c r="BX101" s="80" t="s">
        <v>4</v>
      </c>
      <c r="CL101" s="80" t="s">
        <v>1</v>
      </c>
      <c r="CM101" s="80" t="s">
        <v>84</v>
      </c>
    </row>
    <row r="102" spans="1:91" s="6" customFormat="1" ht="16.5" customHeight="1">
      <c r="A102" s="71" t="s">
        <v>78</v>
      </c>
      <c r="B102" s="72"/>
      <c r="C102" s="73"/>
      <c r="D102" s="213" t="s">
        <v>103</v>
      </c>
      <c r="E102" s="213"/>
      <c r="F102" s="213"/>
      <c r="G102" s="213"/>
      <c r="H102" s="213"/>
      <c r="I102" s="74"/>
      <c r="J102" s="213" t="s">
        <v>104</v>
      </c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1">
        <f>'VRN - Vedlejší a ostatní ...'!J30</f>
        <v>0</v>
      </c>
      <c r="AH102" s="212"/>
      <c r="AI102" s="212"/>
      <c r="AJ102" s="212"/>
      <c r="AK102" s="212"/>
      <c r="AL102" s="212"/>
      <c r="AM102" s="212"/>
      <c r="AN102" s="211">
        <f t="shared" si="0"/>
        <v>0</v>
      </c>
      <c r="AO102" s="212"/>
      <c r="AP102" s="212"/>
      <c r="AQ102" s="75" t="s">
        <v>81</v>
      </c>
      <c r="AR102" s="72"/>
      <c r="AS102" s="81">
        <v>0</v>
      </c>
      <c r="AT102" s="82">
        <f t="shared" si="1"/>
        <v>0</v>
      </c>
      <c r="AU102" s="83">
        <f>'VRN - Vedlejší a ostatní ...'!P119</f>
        <v>0</v>
      </c>
      <c r="AV102" s="82">
        <f>'VRN - Vedlejší a ostatní ...'!J33</f>
        <v>0</v>
      </c>
      <c r="AW102" s="82">
        <f>'VRN - Vedlejší a ostatní ...'!J34</f>
        <v>0</v>
      </c>
      <c r="AX102" s="82">
        <f>'VRN - Vedlejší a ostatní ...'!J35</f>
        <v>0</v>
      </c>
      <c r="AY102" s="82">
        <f>'VRN - Vedlejší a ostatní ...'!J36</f>
        <v>0</v>
      </c>
      <c r="AZ102" s="82">
        <f>'VRN - Vedlejší a ostatní ...'!F33</f>
        <v>0</v>
      </c>
      <c r="BA102" s="82">
        <f>'VRN - Vedlejší a ostatní ...'!F34</f>
        <v>0</v>
      </c>
      <c r="BB102" s="82">
        <f>'VRN - Vedlejší a ostatní ...'!F35</f>
        <v>0</v>
      </c>
      <c r="BC102" s="82">
        <f>'VRN - Vedlejší a ostatní ...'!F36</f>
        <v>0</v>
      </c>
      <c r="BD102" s="84">
        <f>'VRN - Vedlejší a ostatní ...'!F37</f>
        <v>0</v>
      </c>
      <c r="BT102" s="80" t="s">
        <v>82</v>
      </c>
      <c r="BV102" s="80" t="s">
        <v>76</v>
      </c>
      <c r="BW102" s="80" t="s">
        <v>105</v>
      </c>
      <c r="BX102" s="80" t="s">
        <v>4</v>
      </c>
      <c r="CL102" s="80" t="s">
        <v>1</v>
      </c>
      <c r="CM102" s="80" t="s">
        <v>84</v>
      </c>
    </row>
    <row r="103" spans="2:44" s="1" customFormat="1" ht="30" customHeight="1">
      <c r="B103" s="29"/>
      <c r="AR103" s="29"/>
    </row>
    <row r="104" spans="2:44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29"/>
    </row>
  </sheetData>
  <mergeCells count="68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2:AP102"/>
    <mergeCell ref="AG102:AM102"/>
    <mergeCell ref="D102:H102"/>
    <mergeCell ref="J102:AF102"/>
    <mergeCell ref="AG94:AM94"/>
    <mergeCell ref="AN94:AP94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J98:AF98"/>
    <mergeCell ref="D98:H98"/>
    <mergeCell ref="AN99:AP99"/>
    <mergeCell ref="AG99:AM99"/>
    <mergeCell ref="D99:H99"/>
    <mergeCell ref="J99:AF99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SO 01 - Pravý pavilon - s...'!C2" display="/"/>
    <hyperlink ref="A96" location="'SO 01-EL - Pravý pavilon ...'!C2" display="/"/>
    <hyperlink ref="A97" location="'SO 02 - Kuchyně'!C2" display="/"/>
    <hyperlink ref="A98" location="'SO 02-EL - Kuchyně - elek...'!C2" display="/"/>
    <hyperlink ref="A99" location="'SO 02-GAS - Gastro'!C2" display="/"/>
    <hyperlink ref="A100" location="'SO 03 - Levý pavilon - so...'!C2" display="/"/>
    <hyperlink ref="A101" location="'SO 03-EL - Levý pavilon -...'!C2" display="/"/>
    <hyperlink ref="A102" location="'VR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3:H73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8"/>
      <c r="C3" s="19"/>
      <c r="D3" s="19"/>
      <c r="E3" s="19"/>
      <c r="F3" s="19"/>
      <c r="G3" s="19"/>
      <c r="H3" s="20"/>
    </row>
    <row r="4" spans="2:8" ht="24.95" customHeight="1">
      <c r="B4" s="20"/>
      <c r="C4" s="21" t="s">
        <v>2165</v>
      </c>
      <c r="H4" s="20"/>
    </row>
    <row r="5" spans="2:8" ht="12" customHeight="1">
      <c r="B5" s="20"/>
      <c r="C5" s="23" t="s">
        <v>12</v>
      </c>
      <c r="D5" s="219" t="s">
        <v>13</v>
      </c>
      <c r="E5" s="217"/>
      <c r="F5" s="217"/>
      <c r="H5" s="20"/>
    </row>
    <row r="6" spans="2:8" ht="36.95" customHeight="1">
      <c r="B6" s="20"/>
      <c r="C6" s="25" t="s">
        <v>14</v>
      </c>
      <c r="D6" s="218" t="s">
        <v>15</v>
      </c>
      <c r="E6" s="217"/>
      <c r="F6" s="217"/>
      <c r="H6" s="20"/>
    </row>
    <row r="7" spans="2:8" ht="16.5" customHeight="1">
      <c r="B7" s="20"/>
      <c r="C7" s="26" t="s">
        <v>20</v>
      </c>
      <c r="D7" s="49" t="str">
        <f>'Rekapitulace stavby'!AN8</f>
        <v>3. 2. 2024</v>
      </c>
      <c r="H7" s="20"/>
    </row>
    <row r="8" spans="2:8" s="1" customFormat="1" ht="10.9" customHeight="1">
      <c r="B8" s="29"/>
      <c r="H8" s="29"/>
    </row>
    <row r="9" spans="2:8" s="10" customFormat="1" ht="29.25" customHeight="1">
      <c r="B9" s="110"/>
      <c r="C9" s="111" t="s">
        <v>55</v>
      </c>
      <c r="D9" s="112" t="s">
        <v>56</v>
      </c>
      <c r="E9" s="112" t="s">
        <v>187</v>
      </c>
      <c r="F9" s="113" t="s">
        <v>2166</v>
      </c>
      <c r="H9" s="110"/>
    </row>
    <row r="10" spans="2:8" s="1" customFormat="1" ht="26.45" customHeight="1">
      <c r="B10" s="29"/>
      <c r="C10" s="189" t="s">
        <v>2167</v>
      </c>
      <c r="D10" s="189" t="s">
        <v>80</v>
      </c>
      <c r="H10" s="29"/>
    </row>
    <row r="11" spans="2:8" s="1" customFormat="1" ht="16.9" customHeight="1">
      <c r="B11" s="29"/>
      <c r="C11" s="190" t="s">
        <v>824</v>
      </c>
      <c r="D11" s="191" t="s">
        <v>1</v>
      </c>
      <c r="E11" s="192" t="s">
        <v>1</v>
      </c>
      <c r="F11" s="193">
        <v>55.45</v>
      </c>
      <c r="H11" s="29"/>
    </row>
    <row r="12" spans="2:8" s="1" customFormat="1" ht="16.9" customHeight="1">
      <c r="B12" s="29"/>
      <c r="C12" s="194" t="s">
        <v>1</v>
      </c>
      <c r="D12" s="194" t="s">
        <v>819</v>
      </c>
      <c r="E12" s="17" t="s">
        <v>1</v>
      </c>
      <c r="F12" s="195">
        <v>3.45</v>
      </c>
      <c r="H12" s="29"/>
    </row>
    <row r="13" spans="2:8" s="1" customFormat="1" ht="16.9" customHeight="1">
      <c r="B13" s="29"/>
      <c r="C13" s="194" t="s">
        <v>1</v>
      </c>
      <c r="D13" s="194" t="s">
        <v>820</v>
      </c>
      <c r="E13" s="17" t="s">
        <v>1</v>
      </c>
      <c r="F13" s="195">
        <v>4.95</v>
      </c>
      <c r="H13" s="29"/>
    </row>
    <row r="14" spans="2:8" s="1" customFormat="1" ht="16.9" customHeight="1">
      <c r="B14" s="29"/>
      <c r="C14" s="194" t="s">
        <v>1</v>
      </c>
      <c r="D14" s="194" t="s">
        <v>821</v>
      </c>
      <c r="E14" s="17" t="s">
        <v>1</v>
      </c>
      <c r="F14" s="195">
        <v>6.8</v>
      </c>
      <c r="H14" s="29"/>
    </row>
    <row r="15" spans="2:8" s="1" customFormat="1" ht="16.9" customHeight="1">
      <c r="B15" s="29"/>
      <c r="C15" s="194" t="s">
        <v>1</v>
      </c>
      <c r="D15" s="194" t="s">
        <v>822</v>
      </c>
      <c r="E15" s="17" t="s">
        <v>1</v>
      </c>
      <c r="F15" s="195">
        <v>6.8</v>
      </c>
      <c r="H15" s="29"/>
    </row>
    <row r="16" spans="2:8" s="1" customFormat="1" ht="16.9" customHeight="1">
      <c r="B16" s="29"/>
      <c r="C16" s="194" t="s">
        <v>1</v>
      </c>
      <c r="D16" s="194" t="s">
        <v>823</v>
      </c>
      <c r="E16" s="17" t="s">
        <v>1</v>
      </c>
      <c r="F16" s="195">
        <v>33.45</v>
      </c>
      <c r="H16" s="29"/>
    </row>
    <row r="17" spans="2:8" s="1" customFormat="1" ht="16.9" customHeight="1">
      <c r="B17" s="29"/>
      <c r="C17" s="194" t="s">
        <v>824</v>
      </c>
      <c r="D17" s="194" t="s">
        <v>245</v>
      </c>
      <c r="E17" s="17" t="s">
        <v>1</v>
      </c>
      <c r="F17" s="195">
        <v>55.45</v>
      </c>
      <c r="H17" s="29"/>
    </row>
    <row r="18" spans="2:8" s="1" customFormat="1" ht="16.9" customHeight="1">
      <c r="B18" s="29"/>
      <c r="C18" s="190" t="s">
        <v>149</v>
      </c>
      <c r="D18" s="191" t="s">
        <v>1</v>
      </c>
      <c r="E18" s="192" t="s">
        <v>1</v>
      </c>
      <c r="F18" s="193">
        <v>54.2</v>
      </c>
      <c r="H18" s="29"/>
    </row>
    <row r="19" spans="2:8" s="1" customFormat="1" ht="16.9" customHeight="1">
      <c r="B19" s="29"/>
      <c r="C19" s="194" t="s">
        <v>1</v>
      </c>
      <c r="D19" s="194" t="s">
        <v>737</v>
      </c>
      <c r="E19" s="17" t="s">
        <v>1</v>
      </c>
      <c r="F19" s="195">
        <v>3.35</v>
      </c>
      <c r="H19" s="29"/>
    </row>
    <row r="20" spans="2:8" s="1" customFormat="1" ht="16.9" customHeight="1">
      <c r="B20" s="29"/>
      <c r="C20" s="194" t="s">
        <v>1</v>
      </c>
      <c r="D20" s="194" t="s">
        <v>829</v>
      </c>
      <c r="E20" s="17" t="s">
        <v>1</v>
      </c>
      <c r="F20" s="195">
        <v>4.7</v>
      </c>
      <c r="H20" s="29"/>
    </row>
    <row r="21" spans="2:8" s="1" customFormat="1" ht="16.9" customHeight="1">
      <c r="B21" s="29"/>
      <c r="C21" s="194" t="s">
        <v>1</v>
      </c>
      <c r="D21" s="194" t="s">
        <v>739</v>
      </c>
      <c r="E21" s="17" t="s">
        <v>1</v>
      </c>
      <c r="F21" s="195">
        <v>6.35</v>
      </c>
      <c r="H21" s="29"/>
    </row>
    <row r="22" spans="2:8" s="1" customFormat="1" ht="16.9" customHeight="1">
      <c r="B22" s="29"/>
      <c r="C22" s="194" t="s">
        <v>1</v>
      </c>
      <c r="D22" s="194" t="s">
        <v>740</v>
      </c>
      <c r="E22" s="17" t="s">
        <v>1</v>
      </c>
      <c r="F22" s="195">
        <v>6.35</v>
      </c>
      <c r="H22" s="29"/>
    </row>
    <row r="23" spans="2:8" s="1" customFormat="1" ht="16.9" customHeight="1">
      <c r="B23" s="29"/>
      <c r="C23" s="194" t="s">
        <v>1</v>
      </c>
      <c r="D23" s="194" t="s">
        <v>823</v>
      </c>
      <c r="E23" s="17" t="s">
        <v>1</v>
      </c>
      <c r="F23" s="195">
        <v>33.45</v>
      </c>
      <c r="H23" s="29"/>
    </row>
    <row r="24" spans="2:8" s="1" customFormat="1" ht="16.9" customHeight="1">
      <c r="B24" s="29"/>
      <c r="C24" s="194" t="s">
        <v>149</v>
      </c>
      <c r="D24" s="194" t="s">
        <v>245</v>
      </c>
      <c r="E24" s="17" t="s">
        <v>1</v>
      </c>
      <c r="F24" s="195">
        <v>54.2</v>
      </c>
      <c r="H24" s="29"/>
    </row>
    <row r="25" spans="2:8" s="1" customFormat="1" ht="16.9" customHeight="1">
      <c r="B25" s="29"/>
      <c r="C25" s="196" t="s">
        <v>2168</v>
      </c>
      <c r="H25" s="29"/>
    </row>
    <row r="26" spans="2:8" s="1" customFormat="1" ht="22.5">
      <c r="B26" s="29"/>
      <c r="C26" s="194" t="s">
        <v>826</v>
      </c>
      <c r="D26" s="194" t="s">
        <v>827</v>
      </c>
      <c r="E26" s="17" t="s">
        <v>262</v>
      </c>
      <c r="F26" s="195">
        <v>54.2</v>
      </c>
      <c r="H26" s="29"/>
    </row>
    <row r="27" spans="2:8" s="1" customFormat="1" ht="16.9" customHeight="1">
      <c r="B27" s="29"/>
      <c r="C27" s="194" t="s">
        <v>789</v>
      </c>
      <c r="D27" s="194" t="s">
        <v>790</v>
      </c>
      <c r="E27" s="17" t="s">
        <v>262</v>
      </c>
      <c r="F27" s="195">
        <v>54.2</v>
      </c>
      <c r="H27" s="29"/>
    </row>
    <row r="28" spans="2:8" s="1" customFormat="1" ht="16.9" customHeight="1">
      <c r="B28" s="29"/>
      <c r="C28" s="194" t="s">
        <v>793</v>
      </c>
      <c r="D28" s="194" t="s">
        <v>794</v>
      </c>
      <c r="E28" s="17" t="s">
        <v>262</v>
      </c>
      <c r="F28" s="195">
        <v>108.4</v>
      </c>
      <c r="H28" s="29"/>
    </row>
    <row r="29" spans="2:8" s="1" customFormat="1" ht="16.9" customHeight="1">
      <c r="B29" s="29"/>
      <c r="C29" s="194" t="s">
        <v>798</v>
      </c>
      <c r="D29" s="194" t="s">
        <v>799</v>
      </c>
      <c r="E29" s="17" t="s">
        <v>262</v>
      </c>
      <c r="F29" s="195">
        <v>54.2</v>
      </c>
      <c r="H29" s="29"/>
    </row>
    <row r="30" spans="2:8" s="1" customFormat="1" ht="16.9" customHeight="1">
      <c r="B30" s="29"/>
      <c r="C30" s="190" t="s">
        <v>106</v>
      </c>
      <c r="D30" s="191" t="s">
        <v>1</v>
      </c>
      <c r="E30" s="192" t="s">
        <v>1</v>
      </c>
      <c r="F30" s="193">
        <v>4.8</v>
      </c>
      <c r="H30" s="29"/>
    </row>
    <row r="31" spans="2:8" s="1" customFormat="1" ht="16.9" customHeight="1">
      <c r="B31" s="29"/>
      <c r="C31" s="194" t="s">
        <v>106</v>
      </c>
      <c r="D31" s="194" t="s">
        <v>427</v>
      </c>
      <c r="E31" s="17" t="s">
        <v>1</v>
      </c>
      <c r="F31" s="195">
        <v>4.8</v>
      </c>
      <c r="H31" s="29"/>
    </row>
    <row r="32" spans="2:8" s="1" customFormat="1" ht="16.9" customHeight="1">
      <c r="B32" s="29"/>
      <c r="C32" s="196" t="s">
        <v>2168</v>
      </c>
      <c r="H32" s="29"/>
    </row>
    <row r="33" spans="2:8" s="1" customFormat="1" ht="16.9" customHeight="1">
      <c r="B33" s="29"/>
      <c r="C33" s="194" t="s">
        <v>424</v>
      </c>
      <c r="D33" s="194" t="s">
        <v>425</v>
      </c>
      <c r="E33" s="17" t="s">
        <v>349</v>
      </c>
      <c r="F33" s="195">
        <v>4.8</v>
      </c>
      <c r="H33" s="29"/>
    </row>
    <row r="34" spans="2:8" s="1" customFormat="1" ht="16.9" customHeight="1">
      <c r="B34" s="29"/>
      <c r="C34" s="194" t="s">
        <v>203</v>
      </c>
      <c r="D34" s="194" t="s">
        <v>204</v>
      </c>
      <c r="E34" s="17" t="s">
        <v>205</v>
      </c>
      <c r="F34" s="195">
        <v>31.864</v>
      </c>
      <c r="H34" s="29"/>
    </row>
    <row r="35" spans="2:8" s="1" customFormat="1" ht="16.9" customHeight="1">
      <c r="B35" s="29"/>
      <c r="C35" s="194" t="s">
        <v>238</v>
      </c>
      <c r="D35" s="194" t="s">
        <v>239</v>
      </c>
      <c r="E35" s="17" t="s">
        <v>205</v>
      </c>
      <c r="F35" s="195">
        <v>21.611</v>
      </c>
      <c r="H35" s="29"/>
    </row>
    <row r="36" spans="2:8" s="1" customFormat="1" ht="16.9" customHeight="1">
      <c r="B36" s="29"/>
      <c r="C36" s="194" t="s">
        <v>254</v>
      </c>
      <c r="D36" s="194" t="s">
        <v>255</v>
      </c>
      <c r="E36" s="17" t="s">
        <v>205</v>
      </c>
      <c r="F36" s="195">
        <v>10.014</v>
      </c>
      <c r="H36" s="29"/>
    </row>
    <row r="37" spans="2:8" s="1" customFormat="1" ht="22.5">
      <c r="B37" s="29"/>
      <c r="C37" s="194" t="s">
        <v>291</v>
      </c>
      <c r="D37" s="194" t="s">
        <v>292</v>
      </c>
      <c r="E37" s="17" t="s">
        <v>205</v>
      </c>
      <c r="F37" s="195">
        <v>4.552</v>
      </c>
      <c r="H37" s="29"/>
    </row>
    <row r="38" spans="2:8" s="1" customFormat="1" ht="22.5">
      <c r="B38" s="29"/>
      <c r="C38" s="194" t="s">
        <v>331</v>
      </c>
      <c r="D38" s="194" t="s">
        <v>332</v>
      </c>
      <c r="E38" s="17" t="s">
        <v>205</v>
      </c>
      <c r="F38" s="195">
        <v>4.552</v>
      </c>
      <c r="H38" s="29"/>
    </row>
    <row r="39" spans="2:8" s="1" customFormat="1" ht="16.9" customHeight="1">
      <c r="B39" s="29"/>
      <c r="C39" s="194" t="s">
        <v>336</v>
      </c>
      <c r="D39" s="194" t="s">
        <v>337</v>
      </c>
      <c r="E39" s="17" t="s">
        <v>230</v>
      </c>
      <c r="F39" s="195">
        <v>0.253</v>
      </c>
      <c r="H39" s="29"/>
    </row>
    <row r="40" spans="2:8" s="1" customFormat="1" ht="16.9" customHeight="1">
      <c r="B40" s="29"/>
      <c r="C40" s="194" t="s">
        <v>390</v>
      </c>
      <c r="D40" s="194" t="s">
        <v>391</v>
      </c>
      <c r="E40" s="17" t="s">
        <v>262</v>
      </c>
      <c r="F40" s="195">
        <v>56.9</v>
      </c>
      <c r="H40" s="29"/>
    </row>
    <row r="41" spans="2:8" s="1" customFormat="1" ht="16.9" customHeight="1">
      <c r="B41" s="29"/>
      <c r="C41" s="194" t="s">
        <v>406</v>
      </c>
      <c r="D41" s="194" t="s">
        <v>407</v>
      </c>
      <c r="E41" s="17" t="s">
        <v>349</v>
      </c>
      <c r="F41" s="195">
        <v>56.9</v>
      </c>
      <c r="H41" s="29"/>
    </row>
    <row r="42" spans="2:8" s="1" customFormat="1" ht="22.5">
      <c r="B42" s="29"/>
      <c r="C42" s="194" t="s">
        <v>342</v>
      </c>
      <c r="D42" s="194" t="s">
        <v>343</v>
      </c>
      <c r="E42" s="17" t="s">
        <v>205</v>
      </c>
      <c r="F42" s="195">
        <v>11.38</v>
      </c>
      <c r="H42" s="29"/>
    </row>
    <row r="43" spans="2:8" s="1" customFormat="1" ht="16.9" customHeight="1">
      <c r="B43" s="29"/>
      <c r="C43" s="194" t="s">
        <v>347</v>
      </c>
      <c r="D43" s="194" t="s">
        <v>348</v>
      </c>
      <c r="E43" s="17" t="s">
        <v>349</v>
      </c>
      <c r="F43" s="195">
        <v>113.8</v>
      </c>
      <c r="H43" s="29"/>
    </row>
    <row r="44" spans="2:8" s="1" customFormat="1" ht="16.9" customHeight="1">
      <c r="B44" s="29"/>
      <c r="C44" s="190" t="s">
        <v>142</v>
      </c>
      <c r="D44" s="191" t="s">
        <v>1</v>
      </c>
      <c r="E44" s="192" t="s">
        <v>1</v>
      </c>
      <c r="F44" s="193">
        <v>2.8</v>
      </c>
      <c r="H44" s="29"/>
    </row>
    <row r="45" spans="2:8" s="1" customFormat="1" ht="16.9" customHeight="1">
      <c r="B45" s="29"/>
      <c r="C45" s="194" t="s">
        <v>1</v>
      </c>
      <c r="D45" s="194" t="s">
        <v>462</v>
      </c>
      <c r="E45" s="17" t="s">
        <v>1</v>
      </c>
      <c r="F45" s="195">
        <v>0.6</v>
      </c>
      <c r="H45" s="29"/>
    </row>
    <row r="46" spans="2:8" s="1" customFormat="1" ht="16.9" customHeight="1">
      <c r="B46" s="29"/>
      <c r="C46" s="194" t="s">
        <v>1</v>
      </c>
      <c r="D46" s="194" t="s">
        <v>479</v>
      </c>
      <c r="E46" s="17" t="s">
        <v>1</v>
      </c>
      <c r="F46" s="195">
        <v>0.6</v>
      </c>
      <c r="H46" s="29"/>
    </row>
    <row r="47" spans="2:8" s="1" customFormat="1" ht="16.9" customHeight="1">
      <c r="B47" s="29"/>
      <c r="C47" s="194" t="s">
        <v>1</v>
      </c>
      <c r="D47" s="194" t="s">
        <v>480</v>
      </c>
      <c r="E47" s="17" t="s">
        <v>1</v>
      </c>
      <c r="F47" s="195">
        <v>0.6</v>
      </c>
      <c r="H47" s="29"/>
    </row>
    <row r="48" spans="2:8" s="1" customFormat="1" ht="16.9" customHeight="1">
      <c r="B48" s="29"/>
      <c r="C48" s="194" t="s">
        <v>1</v>
      </c>
      <c r="D48" s="194" t="s">
        <v>481</v>
      </c>
      <c r="E48" s="17" t="s">
        <v>1</v>
      </c>
      <c r="F48" s="195">
        <v>0.6</v>
      </c>
      <c r="H48" s="29"/>
    </row>
    <row r="49" spans="2:8" s="1" customFormat="1" ht="16.9" customHeight="1">
      <c r="B49" s="29"/>
      <c r="C49" s="194" t="s">
        <v>1</v>
      </c>
      <c r="D49" s="194" t="s">
        <v>482</v>
      </c>
      <c r="E49" s="17" t="s">
        <v>1</v>
      </c>
      <c r="F49" s="195">
        <v>0.4</v>
      </c>
      <c r="H49" s="29"/>
    </row>
    <row r="50" spans="2:8" s="1" customFormat="1" ht="16.9" customHeight="1">
      <c r="B50" s="29"/>
      <c r="C50" s="194" t="s">
        <v>142</v>
      </c>
      <c r="D50" s="194" t="s">
        <v>245</v>
      </c>
      <c r="E50" s="17" t="s">
        <v>1</v>
      </c>
      <c r="F50" s="195">
        <v>2.8</v>
      </c>
      <c r="H50" s="29"/>
    </row>
    <row r="51" spans="2:8" s="1" customFormat="1" ht="16.9" customHeight="1">
      <c r="B51" s="29"/>
      <c r="C51" s="196" t="s">
        <v>2168</v>
      </c>
      <c r="H51" s="29"/>
    </row>
    <row r="52" spans="2:8" s="1" customFormat="1" ht="16.9" customHeight="1">
      <c r="B52" s="29"/>
      <c r="C52" s="194" t="s">
        <v>476</v>
      </c>
      <c r="D52" s="194" t="s">
        <v>477</v>
      </c>
      <c r="E52" s="17" t="s">
        <v>349</v>
      </c>
      <c r="F52" s="195">
        <v>2.8</v>
      </c>
      <c r="H52" s="29"/>
    </row>
    <row r="53" spans="2:8" s="1" customFormat="1" ht="16.9" customHeight="1">
      <c r="B53" s="29"/>
      <c r="C53" s="194" t="s">
        <v>490</v>
      </c>
      <c r="D53" s="194" t="s">
        <v>491</v>
      </c>
      <c r="E53" s="17" t="s">
        <v>349</v>
      </c>
      <c r="F53" s="195">
        <v>83.44</v>
      </c>
      <c r="H53" s="29"/>
    </row>
    <row r="54" spans="2:8" s="1" customFormat="1" ht="16.9" customHeight="1">
      <c r="B54" s="29"/>
      <c r="C54" s="190" t="s">
        <v>138</v>
      </c>
      <c r="D54" s="191" t="s">
        <v>1</v>
      </c>
      <c r="E54" s="192" t="s">
        <v>1</v>
      </c>
      <c r="F54" s="193">
        <v>13.9</v>
      </c>
      <c r="H54" s="29"/>
    </row>
    <row r="55" spans="2:8" s="1" customFormat="1" ht="16.9" customHeight="1">
      <c r="B55" s="29"/>
      <c r="C55" s="194" t="s">
        <v>138</v>
      </c>
      <c r="D55" s="194" t="s">
        <v>452</v>
      </c>
      <c r="E55" s="17" t="s">
        <v>1</v>
      </c>
      <c r="F55" s="195">
        <v>13.9</v>
      </c>
      <c r="H55" s="29"/>
    </row>
    <row r="56" spans="2:8" s="1" customFormat="1" ht="16.9" customHeight="1">
      <c r="B56" s="29"/>
      <c r="C56" s="196" t="s">
        <v>2168</v>
      </c>
      <c r="H56" s="29"/>
    </row>
    <row r="57" spans="2:8" s="1" customFormat="1" ht="16.9" customHeight="1">
      <c r="B57" s="29"/>
      <c r="C57" s="194" t="s">
        <v>449</v>
      </c>
      <c r="D57" s="194" t="s">
        <v>450</v>
      </c>
      <c r="E57" s="17" t="s">
        <v>349</v>
      </c>
      <c r="F57" s="195">
        <v>13.9</v>
      </c>
      <c r="H57" s="29"/>
    </row>
    <row r="58" spans="2:8" s="1" customFormat="1" ht="16.9" customHeight="1">
      <c r="B58" s="29"/>
      <c r="C58" s="194" t="s">
        <v>416</v>
      </c>
      <c r="D58" s="194" t="s">
        <v>417</v>
      </c>
      <c r="E58" s="17" t="s">
        <v>349</v>
      </c>
      <c r="F58" s="195">
        <v>13.9</v>
      </c>
      <c r="H58" s="29"/>
    </row>
    <row r="59" spans="2:8" s="1" customFormat="1" ht="16.9" customHeight="1">
      <c r="B59" s="29"/>
      <c r="C59" s="190" t="s">
        <v>108</v>
      </c>
      <c r="D59" s="191" t="s">
        <v>1</v>
      </c>
      <c r="E59" s="192" t="s">
        <v>1</v>
      </c>
      <c r="F59" s="193">
        <v>21.9</v>
      </c>
      <c r="H59" s="29"/>
    </row>
    <row r="60" spans="2:8" s="1" customFormat="1" ht="16.9" customHeight="1">
      <c r="B60" s="29"/>
      <c r="C60" s="194" t="s">
        <v>108</v>
      </c>
      <c r="D60" s="194" t="s">
        <v>432</v>
      </c>
      <c r="E60" s="17" t="s">
        <v>1</v>
      </c>
      <c r="F60" s="195">
        <v>21.9</v>
      </c>
      <c r="H60" s="29"/>
    </row>
    <row r="61" spans="2:8" s="1" customFormat="1" ht="16.9" customHeight="1">
      <c r="B61" s="29"/>
      <c r="C61" s="196" t="s">
        <v>2168</v>
      </c>
      <c r="H61" s="29"/>
    </row>
    <row r="62" spans="2:8" s="1" customFormat="1" ht="16.9" customHeight="1">
      <c r="B62" s="29"/>
      <c r="C62" s="194" t="s">
        <v>429</v>
      </c>
      <c r="D62" s="194" t="s">
        <v>430</v>
      </c>
      <c r="E62" s="17" t="s">
        <v>349</v>
      </c>
      <c r="F62" s="195">
        <v>21.9</v>
      </c>
      <c r="H62" s="29"/>
    </row>
    <row r="63" spans="2:8" s="1" customFormat="1" ht="16.9" customHeight="1">
      <c r="B63" s="29"/>
      <c r="C63" s="194" t="s">
        <v>203</v>
      </c>
      <c r="D63" s="194" t="s">
        <v>204</v>
      </c>
      <c r="E63" s="17" t="s">
        <v>205</v>
      </c>
      <c r="F63" s="195">
        <v>31.864</v>
      </c>
      <c r="H63" s="29"/>
    </row>
    <row r="64" spans="2:8" s="1" customFormat="1" ht="16.9" customHeight="1">
      <c r="B64" s="29"/>
      <c r="C64" s="194" t="s">
        <v>238</v>
      </c>
      <c r="D64" s="194" t="s">
        <v>239</v>
      </c>
      <c r="E64" s="17" t="s">
        <v>205</v>
      </c>
      <c r="F64" s="195">
        <v>21.611</v>
      </c>
      <c r="H64" s="29"/>
    </row>
    <row r="65" spans="2:8" s="1" customFormat="1" ht="16.9" customHeight="1">
      <c r="B65" s="29"/>
      <c r="C65" s="194" t="s">
        <v>254</v>
      </c>
      <c r="D65" s="194" t="s">
        <v>255</v>
      </c>
      <c r="E65" s="17" t="s">
        <v>205</v>
      </c>
      <c r="F65" s="195">
        <v>10.014</v>
      </c>
      <c r="H65" s="29"/>
    </row>
    <row r="66" spans="2:8" s="1" customFormat="1" ht="22.5">
      <c r="B66" s="29"/>
      <c r="C66" s="194" t="s">
        <v>291</v>
      </c>
      <c r="D66" s="194" t="s">
        <v>292</v>
      </c>
      <c r="E66" s="17" t="s">
        <v>205</v>
      </c>
      <c r="F66" s="195">
        <v>4.552</v>
      </c>
      <c r="H66" s="29"/>
    </row>
    <row r="67" spans="2:8" s="1" customFormat="1" ht="22.5">
      <c r="B67" s="29"/>
      <c r="C67" s="194" t="s">
        <v>331</v>
      </c>
      <c r="D67" s="194" t="s">
        <v>332</v>
      </c>
      <c r="E67" s="17" t="s">
        <v>205</v>
      </c>
      <c r="F67" s="195">
        <v>4.552</v>
      </c>
      <c r="H67" s="29"/>
    </row>
    <row r="68" spans="2:8" s="1" customFormat="1" ht="16.9" customHeight="1">
      <c r="B68" s="29"/>
      <c r="C68" s="194" t="s">
        <v>336</v>
      </c>
      <c r="D68" s="194" t="s">
        <v>337</v>
      </c>
      <c r="E68" s="17" t="s">
        <v>230</v>
      </c>
      <c r="F68" s="195">
        <v>0.253</v>
      </c>
      <c r="H68" s="29"/>
    </row>
    <row r="69" spans="2:8" s="1" customFormat="1" ht="16.9" customHeight="1">
      <c r="B69" s="29"/>
      <c r="C69" s="194" t="s">
        <v>390</v>
      </c>
      <c r="D69" s="194" t="s">
        <v>391</v>
      </c>
      <c r="E69" s="17" t="s">
        <v>262</v>
      </c>
      <c r="F69" s="195">
        <v>56.9</v>
      </c>
      <c r="H69" s="29"/>
    </row>
    <row r="70" spans="2:8" s="1" customFormat="1" ht="16.9" customHeight="1">
      <c r="B70" s="29"/>
      <c r="C70" s="194" t="s">
        <v>406</v>
      </c>
      <c r="D70" s="194" t="s">
        <v>407</v>
      </c>
      <c r="E70" s="17" t="s">
        <v>349</v>
      </c>
      <c r="F70" s="195">
        <v>56.9</v>
      </c>
      <c r="H70" s="29"/>
    </row>
    <row r="71" spans="2:8" s="1" customFormat="1" ht="22.5">
      <c r="B71" s="29"/>
      <c r="C71" s="194" t="s">
        <v>342</v>
      </c>
      <c r="D71" s="194" t="s">
        <v>343</v>
      </c>
      <c r="E71" s="17" t="s">
        <v>205</v>
      </c>
      <c r="F71" s="195">
        <v>11.38</v>
      </c>
      <c r="H71" s="29"/>
    </row>
    <row r="72" spans="2:8" s="1" customFormat="1" ht="16.9" customHeight="1">
      <c r="B72" s="29"/>
      <c r="C72" s="194" t="s">
        <v>347</v>
      </c>
      <c r="D72" s="194" t="s">
        <v>348</v>
      </c>
      <c r="E72" s="17" t="s">
        <v>349</v>
      </c>
      <c r="F72" s="195">
        <v>113.8</v>
      </c>
      <c r="H72" s="29"/>
    </row>
    <row r="73" spans="2:8" s="1" customFormat="1" ht="16.9" customHeight="1">
      <c r="B73" s="29"/>
      <c r="C73" s="190" t="s">
        <v>140</v>
      </c>
      <c r="D73" s="191" t="s">
        <v>1</v>
      </c>
      <c r="E73" s="192" t="s">
        <v>1</v>
      </c>
      <c r="F73" s="193">
        <v>17.1</v>
      </c>
      <c r="H73" s="29"/>
    </row>
    <row r="74" spans="2:8" s="1" customFormat="1" ht="16.9" customHeight="1">
      <c r="B74" s="29"/>
      <c r="C74" s="194" t="s">
        <v>140</v>
      </c>
      <c r="D74" s="194" t="s">
        <v>457</v>
      </c>
      <c r="E74" s="17" t="s">
        <v>1</v>
      </c>
      <c r="F74" s="195">
        <v>17.1</v>
      </c>
      <c r="H74" s="29"/>
    </row>
    <row r="75" spans="2:8" s="1" customFormat="1" ht="16.9" customHeight="1">
      <c r="B75" s="29"/>
      <c r="C75" s="196" t="s">
        <v>2168</v>
      </c>
      <c r="H75" s="29"/>
    </row>
    <row r="76" spans="2:8" s="1" customFormat="1" ht="16.9" customHeight="1">
      <c r="B76" s="29"/>
      <c r="C76" s="194" t="s">
        <v>454</v>
      </c>
      <c r="D76" s="194" t="s">
        <v>455</v>
      </c>
      <c r="E76" s="17" t="s">
        <v>349</v>
      </c>
      <c r="F76" s="195">
        <v>17.1</v>
      </c>
      <c r="H76" s="29"/>
    </row>
    <row r="77" spans="2:8" s="1" customFormat="1" ht="16.9" customHeight="1">
      <c r="B77" s="29"/>
      <c r="C77" s="194" t="s">
        <v>420</v>
      </c>
      <c r="D77" s="194" t="s">
        <v>421</v>
      </c>
      <c r="E77" s="17" t="s">
        <v>349</v>
      </c>
      <c r="F77" s="195">
        <v>17.1</v>
      </c>
      <c r="H77" s="29"/>
    </row>
    <row r="78" spans="2:8" s="1" customFormat="1" ht="16.9" customHeight="1">
      <c r="B78" s="29"/>
      <c r="C78" s="190" t="s">
        <v>111</v>
      </c>
      <c r="D78" s="191" t="s">
        <v>1</v>
      </c>
      <c r="E78" s="192" t="s">
        <v>1</v>
      </c>
      <c r="F78" s="193">
        <v>10.1</v>
      </c>
      <c r="H78" s="29"/>
    </row>
    <row r="79" spans="2:8" s="1" customFormat="1" ht="16.9" customHeight="1">
      <c r="B79" s="29"/>
      <c r="C79" s="194" t="s">
        <v>111</v>
      </c>
      <c r="D79" s="194" t="s">
        <v>437</v>
      </c>
      <c r="E79" s="17" t="s">
        <v>1</v>
      </c>
      <c r="F79" s="195">
        <v>10.1</v>
      </c>
      <c r="H79" s="29"/>
    </row>
    <row r="80" spans="2:8" s="1" customFormat="1" ht="16.9" customHeight="1">
      <c r="B80" s="29"/>
      <c r="C80" s="196" t="s">
        <v>2168</v>
      </c>
      <c r="H80" s="29"/>
    </row>
    <row r="81" spans="2:8" s="1" customFormat="1" ht="16.9" customHeight="1">
      <c r="B81" s="29"/>
      <c r="C81" s="194" t="s">
        <v>434</v>
      </c>
      <c r="D81" s="194" t="s">
        <v>435</v>
      </c>
      <c r="E81" s="17" t="s">
        <v>349</v>
      </c>
      <c r="F81" s="195">
        <v>10.1</v>
      </c>
      <c r="H81" s="29"/>
    </row>
    <row r="82" spans="2:8" s="1" customFormat="1" ht="16.9" customHeight="1">
      <c r="B82" s="29"/>
      <c r="C82" s="194" t="s">
        <v>203</v>
      </c>
      <c r="D82" s="194" t="s">
        <v>204</v>
      </c>
      <c r="E82" s="17" t="s">
        <v>205</v>
      </c>
      <c r="F82" s="195">
        <v>31.864</v>
      </c>
      <c r="H82" s="29"/>
    </row>
    <row r="83" spans="2:8" s="1" customFormat="1" ht="16.9" customHeight="1">
      <c r="B83" s="29"/>
      <c r="C83" s="194" t="s">
        <v>238</v>
      </c>
      <c r="D83" s="194" t="s">
        <v>239</v>
      </c>
      <c r="E83" s="17" t="s">
        <v>205</v>
      </c>
      <c r="F83" s="195">
        <v>21.611</v>
      </c>
      <c r="H83" s="29"/>
    </row>
    <row r="84" spans="2:8" s="1" customFormat="1" ht="16.9" customHeight="1">
      <c r="B84" s="29"/>
      <c r="C84" s="194" t="s">
        <v>254</v>
      </c>
      <c r="D84" s="194" t="s">
        <v>255</v>
      </c>
      <c r="E84" s="17" t="s">
        <v>205</v>
      </c>
      <c r="F84" s="195">
        <v>10.014</v>
      </c>
      <c r="H84" s="29"/>
    </row>
    <row r="85" spans="2:8" s="1" customFormat="1" ht="22.5">
      <c r="B85" s="29"/>
      <c r="C85" s="194" t="s">
        <v>291</v>
      </c>
      <c r="D85" s="194" t="s">
        <v>292</v>
      </c>
      <c r="E85" s="17" t="s">
        <v>205</v>
      </c>
      <c r="F85" s="195">
        <v>4.552</v>
      </c>
      <c r="H85" s="29"/>
    </row>
    <row r="86" spans="2:8" s="1" customFormat="1" ht="22.5">
      <c r="B86" s="29"/>
      <c r="C86" s="194" t="s">
        <v>331</v>
      </c>
      <c r="D86" s="194" t="s">
        <v>332</v>
      </c>
      <c r="E86" s="17" t="s">
        <v>205</v>
      </c>
      <c r="F86" s="195">
        <v>4.552</v>
      </c>
      <c r="H86" s="29"/>
    </row>
    <row r="87" spans="2:8" s="1" customFormat="1" ht="16.9" customHeight="1">
      <c r="B87" s="29"/>
      <c r="C87" s="194" t="s">
        <v>336</v>
      </c>
      <c r="D87" s="194" t="s">
        <v>337</v>
      </c>
      <c r="E87" s="17" t="s">
        <v>230</v>
      </c>
      <c r="F87" s="195">
        <v>0.253</v>
      </c>
      <c r="H87" s="29"/>
    </row>
    <row r="88" spans="2:8" s="1" customFormat="1" ht="16.9" customHeight="1">
      <c r="B88" s="29"/>
      <c r="C88" s="194" t="s">
        <v>390</v>
      </c>
      <c r="D88" s="194" t="s">
        <v>391</v>
      </c>
      <c r="E88" s="17" t="s">
        <v>262</v>
      </c>
      <c r="F88" s="195">
        <v>56.9</v>
      </c>
      <c r="H88" s="29"/>
    </row>
    <row r="89" spans="2:8" s="1" customFormat="1" ht="16.9" customHeight="1">
      <c r="B89" s="29"/>
      <c r="C89" s="194" t="s">
        <v>406</v>
      </c>
      <c r="D89" s="194" t="s">
        <v>407</v>
      </c>
      <c r="E89" s="17" t="s">
        <v>349</v>
      </c>
      <c r="F89" s="195">
        <v>56.9</v>
      </c>
      <c r="H89" s="29"/>
    </row>
    <row r="90" spans="2:8" s="1" customFormat="1" ht="22.5">
      <c r="B90" s="29"/>
      <c r="C90" s="194" t="s">
        <v>342</v>
      </c>
      <c r="D90" s="194" t="s">
        <v>343</v>
      </c>
      <c r="E90" s="17" t="s">
        <v>205</v>
      </c>
      <c r="F90" s="195">
        <v>11.38</v>
      </c>
      <c r="H90" s="29"/>
    </row>
    <row r="91" spans="2:8" s="1" customFormat="1" ht="16.9" customHeight="1">
      <c r="B91" s="29"/>
      <c r="C91" s="194" t="s">
        <v>347</v>
      </c>
      <c r="D91" s="194" t="s">
        <v>348</v>
      </c>
      <c r="E91" s="17" t="s">
        <v>349</v>
      </c>
      <c r="F91" s="195">
        <v>113.8</v>
      </c>
      <c r="H91" s="29"/>
    </row>
    <row r="92" spans="2:8" s="1" customFormat="1" ht="16.9" customHeight="1">
      <c r="B92" s="29"/>
      <c r="C92" s="190" t="s">
        <v>113</v>
      </c>
      <c r="D92" s="191" t="s">
        <v>1</v>
      </c>
      <c r="E92" s="192" t="s">
        <v>1</v>
      </c>
      <c r="F92" s="193">
        <v>20.1</v>
      </c>
      <c r="H92" s="29"/>
    </row>
    <row r="93" spans="2:8" s="1" customFormat="1" ht="16.9" customHeight="1">
      <c r="B93" s="29"/>
      <c r="C93" s="194" t="s">
        <v>113</v>
      </c>
      <c r="D93" s="194" t="s">
        <v>442</v>
      </c>
      <c r="E93" s="17" t="s">
        <v>1</v>
      </c>
      <c r="F93" s="195">
        <v>20.1</v>
      </c>
      <c r="H93" s="29"/>
    </row>
    <row r="94" spans="2:8" s="1" customFormat="1" ht="16.9" customHeight="1">
      <c r="B94" s="29"/>
      <c r="C94" s="196" t="s">
        <v>2168</v>
      </c>
      <c r="H94" s="29"/>
    </row>
    <row r="95" spans="2:8" s="1" customFormat="1" ht="16.9" customHeight="1">
      <c r="B95" s="29"/>
      <c r="C95" s="194" t="s">
        <v>439</v>
      </c>
      <c r="D95" s="194" t="s">
        <v>440</v>
      </c>
      <c r="E95" s="17" t="s">
        <v>349</v>
      </c>
      <c r="F95" s="195">
        <v>20.1</v>
      </c>
      <c r="H95" s="29"/>
    </row>
    <row r="96" spans="2:8" s="1" customFormat="1" ht="16.9" customHeight="1">
      <c r="B96" s="29"/>
      <c r="C96" s="194" t="s">
        <v>203</v>
      </c>
      <c r="D96" s="194" t="s">
        <v>204</v>
      </c>
      <c r="E96" s="17" t="s">
        <v>205</v>
      </c>
      <c r="F96" s="195">
        <v>31.864</v>
      </c>
      <c r="H96" s="29"/>
    </row>
    <row r="97" spans="2:8" s="1" customFormat="1" ht="16.9" customHeight="1">
      <c r="B97" s="29"/>
      <c r="C97" s="194" t="s">
        <v>238</v>
      </c>
      <c r="D97" s="194" t="s">
        <v>239</v>
      </c>
      <c r="E97" s="17" t="s">
        <v>205</v>
      </c>
      <c r="F97" s="195">
        <v>21.611</v>
      </c>
      <c r="H97" s="29"/>
    </row>
    <row r="98" spans="2:8" s="1" customFormat="1" ht="16.9" customHeight="1">
      <c r="B98" s="29"/>
      <c r="C98" s="194" t="s">
        <v>254</v>
      </c>
      <c r="D98" s="194" t="s">
        <v>255</v>
      </c>
      <c r="E98" s="17" t="s">
        <v>205</v>
      </c>
      <c r="F98" s="195">
        <v>10.014</v>
      </c>
      <c r="H98" s="29"/>
    </row>
    <row r="99" spans="2:8" s="1" customFormat="1" ht="22.5">
      <c r="B99" s="29"/>
      <c r="C99" s="194" t="s">
        <v>291</v>
      </c>
      <c r="D99" s="194" t="s">
        <v>292</v>
      </c>
      <c r="E99" s="17" t="s">
        <v>205</v>
      </c>
      <c r="F99" s="195">
        <v>4.552</v>
      </c>
      <c r="H99" s="29"/>
    </row>
    <row r="100" spans="2:8" s="1" customFormat="1" ht="22.5">
      <c r="B100" s="29"/>
      <c r="C100" s="194" t="s">
        <v>331</v>
      </c>
      <c r="D100" s="194" t="s">
        <v>332</v>
      </c>
      <c r="E100" s="17" t="s">
        <v>205</v>
      </c>
      <c r="F100" s="195">
        <v>4.552</v>
      </c>
      <c r="H100" s="29"/>
    </row>
    <row r="101" spans="2:8" s="1" customFormat="1" ht="16.9" customHeight="1">
      <c r="B101" s="29"/>
      <c r="C101" s="194" t="s">
        <v>336</v>
      </c>
      <c r="D101" s="194" t="s">
        <v>337</v>
      </c>
      <c r="E101" s="17" t="s">
        <v>230</v>
      </c>
      <c r="F101" s="195">
        <v>0.253</v>
      </c>
      <c r="H101" s="29"/>
    </row>
    <row r="102" spans="2:8" s="1" customFormat="1" ht="16.9" customHeight="1">
      <c r="B102" s="29"/>
      <c r="C102" s="194" t="s">
        <v>390</v>
      </c>
      <c r="D102" s="194" t="s">
        <v>391</v>
      </c>
      <c r="E102" s="17" t="s">
        <v>262</v>
      </c>
      <c r="F102" s="195">
        <v>56.9</v>
      </c>
      <c r="H102" s="29"/>
    </row>
    <row r="103" spans="2:8" s="1" customFormat="1" ht="16.9" customHeight="1">
      <c r="B103" s="29"/>
      <c r="C103" s="194" t="s">
        <v>406</v>
      </c>
      <c r="D103" s="194" t="s">
        <v>407</v>
      </c>
      <c r="E103" s="17" t="s">
        <v>349</v>
      </c>
      <c r="F103" s="195">
        <v>56.9</v>
      </c>
      <c r="H103" s="29"/>
    </row>
    <row r="104" spans="2:8" s="1" customFormat="1" ht="22.5">
      <c r="B104" s="29"/>
      <c r="C104" s="194" t="s">
        <v>342</v>
      </c>
      <c r="D104" s="194" t="s">
        <v>343</v>
      </c>
      <c r="E104" s="17" t="s">
        <v>205</v>
      </c>
      <c r="F104" s="195">
        <v>11.38</v>
      </c>
      <c r="H104" s="29"/>
    </row>
    <row r="105" spans="2:8" s="1" customFormat="1" ht="16.9" customHeight="1">
      <c r="B105" s="29"/>
      <c r="C105" s="194" t="s">
        <v>347</v>
      </c>
      <c r="D105" s="194" t="s">
        <v>348</v>
      </c>
      <c r="E105" s="17" t="s">
        <v>349</v>
      </c>
      <c r="F105" s="195">
        <v>113.8</v>
      </c>
      <c r="H105" s="29"/>
    </row>
    <row r="106" spans="2:8" s="1" customFormat="1" ht="16.9" customHeight="1">
      <c r="B106" s="29"/>
      <c r="C106" s="190" t="s">
        <v>132</v>
      </c>
      <c r="D106" s="191" t="s">
        <v>1</v>
      </c>
      <c r="E106" s="192" t="s">
        <v>1</v>
      </c>
      <c r="F106" s="193">
        <v>13.44</v>
      </c>
      <c r="H106" s="29"/>
    </row>
    <row r="107" spans="2:8" s="1" customFormat="1" ht="16.9" customHeight="1">
      <c r="B107" s="29"/>
      <c r="C107" s="194" t="s">
        <v>1</v>
      </c>
      <c r="D107" s="194" t="s">
        <v>462</v>
      </c>
      <c r="E107" s="17" t="s">
        <v>1</v>
      </c>
      <c r="F107" s="195">
        <v>0.6</v>
      </c>
      <c r="H107" s="29"/>
    </row>
    <row r="108" spans="2:8" s="1" customFormat="1" ht="16.9" customHeight="1">
      <c r="B108" s="29"/>
      <c r="C108" s="194" t="s">
        <v>1</v>
      </c>
      <c r="D108" s="194" t="s">
        <v>463</v>
      </c>
      <c r="E108" s="17" t="s">
        <v>1</v>
      </c>
      <c r="F108" s="195">
        <v>0.8</v>
      </c>
      <c r="H108" s="29"/>
    </row>
    <row r="109" spans="2:8" s="1" customFormat="1" ht="16.9" customHeight="1">
      <c r="B109" s="29"/>
      <c r="C109" s="194" t="s">
        <v>1</v>
      </c>
      <c r="D109" s="194" t="s">
        <v>464</v>
      </c>
      <c r="E109" s="17" t="s">
        <v>1</v>
      </c>
      <c r="F109" s="195">
        <v>1.26</v>
      </c>
      <c r="H109" s="29"/>
    </row>
    <row r="110" spans="2:8" s="1" customFormat="1" ht="16.9" customHeight="1">
      <c r="B110" s="29"/>
      <c r="C110" s="194" t="s">
        <v>1</v>
      </c>
      <c r="D110" s="194" t="s">
        <v>465</v>
      </c>
      <c r="E110" s="17" t="s">
        <v>1</v>
      </c>
      <c r="F110" s="195">
        <v>3.2</v>
      </c>
      <c r="H110" s="29"/>
    </row>
    <row r="111" spans="2:8" s="1" customFormat="1" ht="16.9" customHeight="1">
      <c r="B111" s="29"/>
      <c r="C111" s="194" t="s">
        <v>1</v>
      </c>
      <c r="D111" s="194" t="s">
        <v>466</v>
      </c>
      <c r="E111" s="17" t="s">
        <v>1</v>
      </c>
      <c r="F111" s="195">
        <v>2.38</v>
      </c>
      <c r="H111" s="29"/>
    </row>
    <row r="112" spans="2:8" s="1" customFormat="1" ht="16.9" customHeight="1">
      <c r="B112" s="29"/>
      <c r="C112" s="194" t="s">
        <v>1</v>
      </c>
      <c r="D112" s="194" t="s">
        <v>467</v>
      </c>
      <c r="E112" s="17" t="s">
        <v>1</v>
      </c>
      <c r="F112" s="195">
        <v>4.4</v>
      </c>
      <c r="H112" s="29"/>
    </row>
    <row r="113" spans="2:8" s="1" customFormat="1" ht="16.9" customHeight="1">
      <c r="B113" s="29"/>
      <c r="C113" s="194" t="s">
        <v>1</v>
      </c>
      <c r="D113" s="194" t="s">
        <v>468</v>
      </c>
      <c r="E113" s="17" t="s">
        <v>1</v>
      </c>
      <c r="F113" s="195">
        <v>0.8</v>
      </c>
      <c r="H113" s="29"/>
    </row>
    <row r="114" spans="2:8" s="1" customFormat="1" ht="16.9" customHeight="1">
      <c r="B114" s="29"/>
      <c r="C114" s="194" t="s">
        <v>132</v>
      </c>
      <c r="D114" s="194" t="s">
        <v>245</v>
      </c>
      <c r="E114" s="17" t="s">
        <v>1</v>
      </c>
      <c r="F114" s="195">
        <v>13.44</v>
      </c>
      <c r="H114" s="29"/>
    </row>
    <row r="115" spans="2:8" s="1" customFormat="1" ht="16.9" customHeight="1">
      <c r="B115" s="29"/>
      <c r="C115" s="196" t="s">
        <v>2168</v>
      </c>
      <c r="H115" s="29"/>
    </row>
    <row r="116" spans="2:8" s="1" customFormat="1" ht="16.9" customHeight="1">
      <c r="B116" s="29"/>
      <c r="C116" s="194" t="s">
        <v>459</v>
      </c>
      <c r="D116" s="194" t="s">
        <v>460</v>
      </c>
      <c r="E116" s="17" t="s">
        <v>349</v>
      </c>
      <c r="F116" s="195">
        <v>13.44</v>
      </c>
      <c r="H116" s="29"/>
    </row>
    <row r="117" spans="2:8" s="1" customFormat="1" ht="16.9" customHeight="1">
      <c r="B117" s="29"/>
      <c r="C117" s="194" t="s">
        <v>411</v>
      </c>
      <c r="D117" s="194" t="s">
        <v>412</v>
      </c>
      <c r="E117" s="17" t="s">
        <v>349</v>
      </c>
      <c r="F117" s="195">
        <v>22.94</v>
      </c>
      <c r="H117" s="29"/>
    </row>
    <row r="118" spans="2:8" s="1" customFormat="1" ht="16.9" customHeight="1">
      <c r="B118" s="29"/>
      <c r="C118" s="194" t="s">
        <v>490</v>
      </c>
      <c r="D118" s="194" t="s">
        <v>491</v>
      </c>
      <c r="E118" s="17" t="s">
        <v>349</v>
      </c>
      <c r="F118" s="195">
        <v>83.44</v>
      </c>
      <c r="H118" s="29"/>
    </row>
    <row r="119" spans="2:8" s="1" customFormat="1" ht="16.9" customHeight="1">
      <c r="B119" s="29"/>
      <c r="C119" s="190" t="s">
        <v>134</v>
      </c>
      <c r="D119" s="191" t="s">
        <v>1</v>
      </c>
      <c r="E119" s="192" t="s">
        <v>1</v>
      </c>
      <c r="F119" s="193">
        <v>2.8</v>
      </c>
      <c r="H119" s="29"/>
    </row>
    <row r="120" spans="2:8" s="1" customFormat="1" ht="16.9" customHeight="1">
      <c r="B120" s="29"/>
      <c r="C120" s="194" t="s">
        <v>1</v>
      </c>
      <c r="D120" s="194" t="s">
        <v>463</v>
      </c>
      <c r="E120" s="17" t="s">
        <v>1</v>
      </c>
      <c r="F120" s="195">
        <v>0.8</v>
      </c>
      <c r="H120" s="29"/>
    </row>
    <row r="121" spans="2:8" s="1" customFormat="1" ht="16.9" customHeight="1">
      <c r="B121" s="29"/>
      <c r="C121" s="194" t="s">
        <v>1</v>
      </c>
      <c r="D121" s="194" t="s">
        <v>473</v>
      </c>
      <c r="E121" s="17" t="s">
        <v>1</v>
      </c>
      <c r="F121" s="195">
        <v>1</v>
      </c>
      <c r="H121" s="29"/>
    </row>
    <row r="122" spans="2:8" s="1" customFormat="1" ht="16.9" customHeight="1">
      <c r="B122" s="29"/>
      <c r="C122" s="194" t="s">
        <v>1</v>
      </c>
      <c r="D122" s="194" t="s">
        <v>474</v>
      </c>
      <c r="E122" s="17" t="s">
        <v>1</v>
      </c>
      <c r="F122" s="195">
        <v>1</v>
      </c>
      <c r="H122" s="29"/>
    </row>
    <row r="123" spans="2:8" s="1" customFormat="1" ht="16.9" customHeight="1">
      <c r="B123" s="29"/>
      <c r="C123" s="194" t="s">
        <v>134</v>
      </c>
      <c r="D123" s="194" t="s">
        <v>245</v>
      </c>
      <c r="E123" s="17" t="s">
        <v>1</v>
      </c>
      <c r="F123" s="195">
        <v>2.8</v>
      </c>
      <c r="H123" s="29"/>
    </row>
    <row r="124" spans="2:8" s="1" customFormat="1" ht="16.9" customHeight="1">
      <c r="B124" s="29"/>
      <c r="C124" s="196" t="s">
        <v>2168</v>
      </c>
      <c r="H124" s="29"/>
    </row>
    <row r="125" spans="2:8" s="1" customFormat="1" ht="16.9" customHeight="1">
      <c r="B125" s="29"/>
      <c r="C125" s="194" t="s">
        <v>470</v>
      </c>
      <c r="D125" s="194" t="s">
        <v>471</v>
      </c>
      <c r="E125" s="17" t="s">
        <v>349</v>
      </c>
      <c r="F125" s="195">
        <v>2.8</v>
      </c>
      <c r="H125" s="29"/>
    </row>
    <row r="126" spans="2:8" s="1" customFormat="1" ht="16.9" customHeight="1">
      <c r="B126" s="29"/>
      <c r="C126" s="194" t="s">
        <v>411</v>
      </c>
      <c r="D126" s="194" t="s">
        <v>412</v>
      </c>
      <c r="E126" s="17" t="s">
        <v>349</v>
      </c>
      <c r="F126" s="195">
        <v>22.94</v>
      </c>
      <c r="H126" s="29"/>
    </row>
    <row r="127" spans="2:8" s="1" customFormat="1" ht="16.9" customHeight="1">
      <c r="B127" s="29"/>
      <c r="C127" s="194" t="s">
        <v>490</v>
      </c>
      <c r="D127" s="194" t="s">
        <v>491</v>
      </c>
      <c r="E127" s="17" t="s">
        <v>349</v>
      </c>
      <c r="F127" s="195">
        <v>83.44</v>
      </c>
      <c r="H127" s="29"/>
    </row>
    <row r="128" spans="2:8" s="1" customFormat="1" ht="16.9" customHeight="1">
      <c r="B128" s="29"/>
      <c r="C128" s="190" t="s">
        <v>136</v>
      </c>
      <c r="D128" s="191" t="s">
        <v>1</v>
      </c>
      <c r="E128" s="192" t="s">
        <v>1</v>
      </c>
      <c r="F128" s="193">
        <v>6.7</v>
      </c>
      <c r="H128" s="29"/>
    </row>
    <row r="129" spans="2:8" s="1" customFormat="1" ht="16.9" customHeight="1">
      <c r="B129" s="29"/>
      <c r="C129" s="194" t="s">
        <v>136</v>
      </c>
      <c r="D129" s="194" t="s">
        <v>447</v>
      </c>
      <c r="E129" s="17" t="s">
        <v>1</v>
      </c>
      <c r="F129" s="195">
        <v>6.7</v>
      </c>
      <c r="H129" s="29"/>
    </row>
    <row r="130" spans="2:8" s="1" customFormat="1" ht="16.9" customHeight="1">
      <c r="B130" s="29"/>
      <c r="C130" s="196" t="s">
        <v>2168</v>
      </c>
      <c r="H130" s="29"/>
    </row>
    <row r="131" spans="2:8" s="1" customFormat="1" ht="16.9" customHeight="1">
      <c r="B131" s="29"/>
      <c r="C131" s="194" t="s">
        <v>444</v>
      </c>
      <c r="D131" s="194" t="s">
        <v>445</v>
      </c>
      <c r="E131" s="17" t="s">
        <v>349</v>
      </c>
      <c r="F131" s="195">
        <v>6.7</v>
      </c>
      <c r="H131" s="29"/>
    </row>
    <row r="132" spans="2:8" s="1" customFormat="1" ht="16.9" customHeight="1">
      <c r="B132" s="29"/>
      <c r="C132" s="194" t="s">
        <v>411</v>
      </c>
      <c r="D132" s="194" t="s">
        <v>412</v>
      </c>
      <c r="E132" s="17" t="s">
        <v>349</v>
      </c>
      <c r="F132" s="195">
        <v>22.94</v>
      </c>
      <c r="H132" s="29"/>
    </row>
    <row r="133" spans="2:8" s="1" customFormat="1" ht="16.9" customHeight="1">
      <c r="B133" s="29"/>
      <c r="C133" s="190" t="s">
        <v>128</v>
      </c>
      <c r="D133" s="191" t="s">
        <v>1</v>
      </c>
      <c r="E133" s="192" t="s">
        <v>1</v>
      </c>
      <c r="F133" s="193">
        <v>715.115</v>
      </c>
      <c r="H133" s="29"/>
    </row>
    <row r="134" spans="2:8" s="1" customFormat="1" ht="16.9" customHeight="1">
      <c r="B134" s="29"/>
      <c r="C134" s="194" t="s">
        <v>1</v>
      </c>
      <c r="D134" s="194" t="s">
        <v>316</v>
      </c>
      <c r="E134" s="17" t="s">
        <v>1</v>
      </c>
      <c r="F134" s="195">
        <v>4.284</v>
      </c>
      <c r="H134" s="29"/>
    </row>
    <row r="135" spans="2:8" s="1" customFormat="1" ht="22.5">
      <c r="B135" s="29"/>
      <c r="C135" s="194" t="s">
        <v>1</v>
      </c>
      <c r="D135" s="194" t="s">
        <v>317</v>
      </c>
      <c r="E135" s="17" t="s">
        <v>1</v>
      </c>
      <c r="F135" s="195">
        <v>17.133</v>
      </c>
      <c r="H135" s="29"/>
    </row>
    <row r="136" spans="2:8" s="1" customFormat="1" ht="22.5">
      <c r="B136" s="29"/>
      <c r="C136" s="194" t="s">
        <v>1</v>
      </c>
      <c r="D136" s="194" t="s">
        <v>318</v>
      </c>
      <c r="E136" s="17" t="s">
        <v>1</v>
      </c>
      <c r="F136" s="195">
        <v>10.312</v>
      </c>
      <c r="H136" s="29"/>
    </row>
    <row r="137" spans="2:8" s="1" customFormat="1" ht="16.9" customHeight="1">
      <c r="B137" s="29"/>
      <c r="C137" s="194" t="s">
        <v>1</v>
      </c>
      <c r="D137" s="194" t="s">
        <v>319</v>
      </c>
      <c r="E137" s="17" t="s">
        <v>1</v>
      </c>
      <c r="F137" s="195">
        <v>18.012</v>
      </c>
      <c r="H137" s="29"/>
    </row>
    <row r="138" spans="2:8" s="1" customFormat="1" ht="22.5">
      <c r="B138" s="29"/>
      <c r="C138" s="194" t="s">
        <v>1</v>
      </c>
      <c r="D138" s="194" t="s">
        <v>320</v>
      </c>
      <c r="E138" s="17" t="s">
        <v>1</v>
      </c>
      <c r="F138" s="195">
        <v>10.312</v>
      </c>
      <c r="H138" s="29"/>
    </row>
    <row r="139" spans="2:8" s="1" customFormat="1" ht="16.9" customHeight="1">
      <c r="B139" s="29"/>
      <c r="C139" s="194" t="s">
        <v>1</v>
      </c>
      <c r="D139" s="194" t="s">
        <v>321</v>
      </c>
      <c r="E139" s="17" t="s">
        <v>1</v>
      </c>
      <c r="F139" s="195">
        <v>18.012</v>
      </c>
      <c r="H139" s="29"/>
    </row>
    <row r="140" spans="2:8" s="1" customFormat="1" ht="33.75">
      <c r="B140" s="29"/>
      <c r="C140" s="194" t="s">
        <v>1</v>
      </c>
      <c r="D140" s="194" t="s">
        <v>322</v>
      </c>
      <c r="E140" s="17" t="s">
        <v>1</v>
      </c>
      <c r="F140" s="195">
        <v>637.05</v>
      </c>
      <c r="H140" s="29"/>
    </row>
    <row r="141" spans="2:8" s="1" customFormat="1" ht="16.9" customHeight="1">
      <c r="B141" s="29"/>
      <c r="C141" s="194" t="s">
        <v>128</v>
      </c>
      <c r="D141" s="194" t="s">
        <v>245</v>
      </c>
      <c r="E141" s="17" t="s">
        <v>1</v>
      </c>
      <c r="F141" s="195">
        <v>715.115</v>
      </c>
      <c r="H141" s="29"/>
    </row>
    <row r="142" spans="2:8" s="1" customFormat="1" ht="16.9" customHeight="1">
      <c r="B142" s="29"/>
      <c r="C142" s="196" t="s">
        <v>2168</v>
      </c>
      <c r="H142" s="29"/>
    </row>
    <row r="143" spans="2:8" s="1" customFormat="1" ht="16.9" customHeight="1">
      <c r="B143" s="29"/>
      <c r="C143" s="194" t="s">
        <v>313</v>
      </c>
      <c r="D143" s="194" t="s">
        <v>314</v>
      </c>
      <c r="E143" s="17" t="s">
        <v>262</v>
      </c>
      <c r="F143" s="195">
        <v>715.115</v>
      </c>
      <c r="H143" s="29"/>
    </row>
    <row r="144" spans="2:8" s="1" customFormat="1" ht="16.9" customHeight="1">
      <c r="B144" s="29"/>
      <c r="C144" s="194" t="s">
        <v>324</v>
      </c>
      <c r="D144" s="194" t="s">
        <v>325</v>
      </c>
      <c r="E144" s="17" t="s">
        <v>262</v>
      </c>
      <c r="F144" s="195">
        <v>715.115</v>
      </c>
      <c r="H144" s="29"/>
    </row>
    <row r="145" spans="2:8" s="1" customFormat="1" ht="16.9" customHeight="1">
      <c r="B145" s="29"/>
      <c r="C145" s="194" t="s">
        <v>327</v>
      </c>
      <c r="D145" s="194" t="s">
        <v>328</v>
      </c>
      <c r="E145" s="17" t="s">
        <v>262</v>
      </c>
      <c r="F145" s="195">
        <v>715.115</v>
      </c>
      <c r="H145" s="29"/>
    </row>
    <row r="146" spans="2:8" s="1" customFormat="1" ht="16.9" customHeight="1">
      <c r="B146" s="29"/>
      <c r="C146" s="194" t="s">
        <v>930</v>
      </c>
      <c r="D146" s="194" t="s">
        <v>931</v>
      </c>
      <c r="E146" s="17" t="s">
        <v>262</v>
      </c>
      <c r="F146" s="195">
        <v>898.847</v>
      </c>
      <c r="H146" s="29"/>
    </row>
    <row r="147" spans="2:8" s="1" customFormat="1" ht="16.9" customHeight="1">
      <c r="B147" s="29"/>
      <c r="C147" s="194" t="s">
        <v>935</v>
      </c>
      <c r="D147" s="194" t="s">
        <v>936</v>
      </c>
      <c r="E147" s="17" t="s">
        <v>262</v>
      </c>
      <c r="F147" s="195">
        <v>898.847</v>
      </c>
      <c r="H147" s="29"/>
    </row>
    <row r="148" spans="2:8" s="1" customFormat="1" ht="22.5">
      <c r="B148" s="29"/>
      <c r="C148" s="194" t="s">
        <v>947</v>
      </c>
      <c r="D148" s="194" t="s">
        <v>948</v>
      </c>
      <c r="E148" s="17" t="s">
        <v>262</v>
      </c>
      <c r="F148" s="195">
        <v>945.643</v>
      </c>
      <c r="H148" s="29"/>
    </row>
    <row r="149" spans="2:8" s="1" customFormat="1" ht="16.9" customHeight="1">
      <c r="B149" s="29"/>
      <c r="C149" s="190" t="s">
        <v>130</v>
      </c>
      <c r="D149" s="191" t="s">
        <v>1</v>
      </c>
      <c r="E149" s="192" t="s">
        <v>1</v>
      </c>
      <c r="F149" s="193">
        <v>6.132</v>
      </c>
      <c r="H149" s="29"/>
    </row>
    <row r="150" spans="2:8" s="1" customFormat="1" ht="16.9" customHeight="1">
      <c r="B150" s="29"/>
      <c r="C150" s="194" t="s">
        <v>1</v>
      </c>
      <c r="D150" s="194" t="s">
        <v>316</v>
      </c>
      <c r="E150" s="17" t="s">
        <v>1</v>
      </c>
      <c r="F150" s="195">
        <v>4.284</v>
      </c>
      <c r="H150" s="29"/>
    </row>
    <row r="151" spans="2:8" s="1" customFormat="1" ht="22.5">
      <c r="B151" s="29"/>
      <c r="C151" s="194" t="s">
        <v>1</v>
      </c>
      <c r="D151" s="194" t="s">
        <v>942</v>
      </c>
      <c r="E151" s="17" t="s">
        <v>1</v>
      </c>
      <c r="F151" s="195">
        <v>9.07</v>
      </c>
      <c r="H151" s="29"/>
    </row>
    <row r="152" spans="2:8" s="1" customFormat="1" ht="22.5">
      <c r="B152" s="29"/>
      <c r="C152" s="194" t="s">
        <v>1</v>
      </c>
      <c r="D152" s="194" t="s">
        <v>318</v>
      </c>
      <c r="E152" s="17" t="s">
        <v>1</v>
      </c>
      <c r="F152" s="195">
        <v>10.312</v>
      </c>
      <c r="H152" s="29"/>
    </row>
    <row r="153" spans="2:8" s="1" customFormat="1" ht="16.9" customHeight="1">
      <c r="B153" s="29"/>
      <c r="C153" s="194" t="s">
        <v>1</v>
      </c>
      <c r="D153" s="194" t="s">
        <v>943</v>
      </c>
      <c r="E153" s="17" t="s">
        <v>1</v>
      </c>
      <c r="F153" s="195">
        <v>16.106</v>
      </c>
      <c r="H153" s="29"/>
    </row>
    <row r="154" spans="2:8" s="1" customFormat="1" ht="22.5">
      <c r="B154" s="29"/>
      <c r="C154" s="194" t="s">
        <v>1</v>
      </c>
      <c r="D154" s="194" t="s">
        <v>320</v>
      </c>
      <c r="E154" s="17" t="s">
        <v>1</v>
      </c>
      <c r="F154" s="195">
        <v>10.312</v>
      </c>
      <c r="H154" s="29"/>
    </row>
    <row r="155" spans="2:8" s="1" customFormat="1" ht="16.9" customHeight="1">
      <c r="B155" s="29"/>
      <c r="C155" s="194" t="s">
        <v>1</v>
      </c>
      <c r="D155" s="194" t="s">
        <v>944</v>
      </c>
      <c r="E155" s="17" t="s">
        <v>1</v>
      </c>
      <c r="F155" s="195">
        <v>16.106</v>
      </c>
      <c r="H155" s="29"/>
    </row>
    <row r="156" spans="2:8" s="1" customFormat="1" ht="16.9" customHeight="1">
      <c r="B156" s="29"/>
      <c r="C156" s="194" t="s">
        <v>1</v>
      </c>
      <c r="D156" s="194" t="s">
        <v>945</v>
      </c>
      <c r="E156" s="17" t="s">
        <v>1</v>
      </c>
      <c r="F156" s="195">
        <v>-60.058</v>
      </c>
      <c r="H156" s="29"/>
    </row>
    <row r="157" spans="2:8" s="1" customFormat="1" ht="16.9" customHeight="1">
      <c r="B157" s="29"/>
      <c r="C157" s="194" t="s">
        <v>130</v>
      </c>
      <c r="D157" s="194" t="s">
        <v>245</v>
      </c>
      <c r="E157" s="17" t="s">
        <v>1</v>
      </c>
      <c r="F157" s="195">
        <v>6.132</v>
      </c>
      <c r="H157" s="29"/>
    </row>
    <row r="158" spans="2:8" s="1" customFormat="1" ht="16.9" customHeight="1">
      <c r="B158" s="29"/>
      <c r="C158" s="196" t="s">
        <v>2168</v>
      </c>
      <c r="H158" s="29"/>
    </row>
    <row r="159" spans="2:8" s="1" customFormat="1" ht="16.9" customHeight="1">
      <c r="B159" s="29"/>
      <c r="C159" s="194" t="s">
        <v>939</v>
      </c>
      <c r="D159" s="194" t="s">
        <v>940</v>
      </c>
      <c r="E159" s="17" t="s">
        <v>262</v>
      </c>
      <c r="F159" s="195">
        <v>6.132</v>
      </c>
      <c r="H159" s="29"/>
    </row>
    <row r="160" spans="2:8" s="1" customFormat="1" ht="16.9" customHeight="1">
      <c r="B160" s="29"/>
      <c r="C160" s="194" t="s">
        <v>930</v>
      </c>
      <c r="D160" s="194" t="s">
        <v>931</v>
      </c>
      <c r="E160" s="17" t="s">
        <v>262</v>
      </c>
      <c r="F160" s="195">
        <v>898.847</v>
      </c>
      <c r="H160" s="29"/>
    </row>
    <row r="161" spans="2:8" s="1" customFormat="1" ht="16.9" customHeight="1">
      <c r="B161" s="29"/>
      <c r="C161" s="194" t="s">
        <v>935</v>
      </c>
      <c r="D161" s="194" t="s">
        <v>936</v>
      </c>
      <c r="E161" s="17" t="s">
        <v>262</v>
      </c>
      <c r="F161" s="195">
        <v>898.847</v>
      </c>
      <c r="H161" s="29"/>
    </row>
    <row r="162" spans="2:8" s="1" customFormat="1" ht="22.5">
      <c r="B162" s="29"/>
      <c r="C162" s="194" t="s">
        <v>353</v>
      </c>
      <c r="D162" s="194" t="s">
        <v>354</v>
      </c>
      <c r="E162" s="17" t="s">
        <v>262</v>
      </c>
      <c r="F162" s="195">
        <v>6.132</v>
      </c>
      <c r="H162" s="29"/>
    </row>
    <row r="163" spans="2:8" s="1" customFormat="1" ht="16.9" customHeight="1">
      <c r="B163" s="29"/>
      <c r="C163" s="194" t="s">
        <v>357</v>
      </c>
      <c r="D163" s="194" t="s">
        <v>358</v>
      </c>
      <c r="E163" s="17" t="s">
        <v>262</v>
      </c>
      <c r="F163" s="195">
        <v>6.132</v>
      </c>
      <c r="H163" s="29"/>
    </row>
    <row r="164" spans="2:8" s="1" customFormat="1" ht="16.9" customHeight="1">
      <c r="B164" s="29"/>
      <c r="C164" s="190" t="s">
        <v>153</v>
      </c>
      <c r="D164" s="191" t="s">
        <v>1</v>
      </c>
      <c r="E164" s="192" t="s">
        <v>1</v>
      </c>
      <c r="F164" s="193">
        <v>146.948</v>
      </c>
      <c r="H164" s="29"/>
    </row>
    <row r="165" spans="2:8" s="1" customFormat="1" ht="16.9" customHeight="1">
      <c r="B165" s="29"/>
      <c r="C165" s="194" t="s">
        <v>1</v>
      </c>
      <c r="D165" s="194" t="s">
        <v>904</v>
      </c>
      <c r="E165" s="17" t="s">
        <v>1</v>
      </c>
      <c r="F165" s="195">
        <v>18.551</v>
      </c>
      <c r="H165" s="29"/>
    </row>
    <row r="166" spans="2:8" s="1" customFormat="1" ht="16.9" customHeight="1">
      <c r="B166" s="29"/>
      <c r="C166" s="194" t="s">
        <v>1</v>
      </c>
      <c r="D166" s="194" t="s">
        <v>916</v>
      </c>
      <c r="E166" s="17" t="s">
        <v>1</v>
      </c>
      <c r="F166" s="195">
        <v>22.385</v>
      </c>
      <c r="H166" s="29"/>
    </row>
    <row r="167" spans="2:8" s="1" customFormat="1" ht="22.5">
      <c r="B167" s="29"/>
      <c r="C167" s="194" t="s">
        <v>1</v>
      </c>
      <c r="D167" s="194" t="s">
        <v>906</v>
      </c>
      <c r="E167" s="17" t="s">
        <v>1</v>
      </c>
      <c r="F167" s="195">
        <v>32.966</v>
      </c>
      <c r="H167" s="29"/>
    </row>
    <row r="168" spans="2:8" s="1" customFormat="1" ht="22.5">
      <c r="B168" s="29"/>
      <c r="C168" s="194" t="s">
        <v>1</v>
      </c>
      <c r="D168" s="194" t="s">
        <v>908</v>
      </c>
      <c r="E168" s="17" t="s">
        <v>1</v>
      </c>
      <c r="F168" s="195">
        <v>32.966</v>
      </c>
      <c r="H168" s="29"/>
    </row>
    <row r="169" spans="2:8" s="1" customFormat="1" ht="16.9" customHeight="1">
      <c r="B169" s="29"/>
      <c r="C169" s="194" t="s">
        <v>1</v>
      </c>
      <c r="D169" s="194" t="s">
        <v>917</v>
      </c>
      <c r="E169" s="17" t="s">
        <v>1</v>
      </c>
      <c r="F169" s="195">
        <v>4.68</v>
      </c>
      <c r="H169" s="29"/>
    </row>
    <row r="170" spans="2:8" s="1" customFormat="1" ht="16.9" customHeight="1">
      <c r="B170" s="29"/>
      <c r="C170" s="194" t="s">
        <v>1</v>
      </c>
      <c r="D170" s="194" t="s">
        <v>910</v>
      </c>
      <c r="E170" s="17" t="s">
        <v>1</v>
      </c>
      <c r="F170" s="195">
        <v>35.4</v>
      </c>
      <c r="H170" s="29"/>
    </row>
    <row r="171" spans="2:8" s="1" customFormat="1" ht="16.9" customHeight="1">
      <c r="B171" s="29"/>
      <c r="C171" s="194" t="s">
        <v>153</v>
      </c>
      <c r="D171" s="194" t="s">
        <v>245</v>
      </c>
      <c r="E171" s="17" t="s">
        <v>1</v>
      </c>
      <c r="F171" s="195">
        <v>146.948</v>
      </c>
      <c r="H171" s="29"/>
    </row>
    <row r="172" spans="2:8" s="1" customFormat="1" ht="16.9" customHeight="1">
      <c r="B172" s="29"/>
      <c r="C172" s="196" t="s">
        <v>2168</v>
      </c>
      <c r="H172" s="29"/>
    </row>
    <row r="173" spans="2:8" s="1" customFormat="1" ht="22.5">
      <c r="B173" s="29"/>
      <c r="C173" s="194" t="s">
        <v>913</v>
      </c>
      <c r="D173" s="194" t="s">
        <v>914</v>
      </c>
      <c r="E173" s="17" t="s">
        <v>262</v>
      </c>
      <c r="F173" s="195">
        <v>146.948</v>
      </c>
      <c r="H173" s="29"/>
    </row>
    <row r="174" spans="2:8" s="1" customFormat="1" ht="16.9" customHeight="1">
      <c r="B174" s="29"/>
      <c r="C174" s="194" t="s">
        <v>889</v>
      </c>
      <c r="D174" s="194" t="s">
        <v>890</v>
      </c>
      <c r="E174" s="17" t="s">
        <v>262</v>
      </c>
      <c r="F174" s="195">
        <v>146.948</v>
      </c>
      <c r="H174" s="29"/>
    </row>
    <row r="175" spans="2:8" s="1" customFormat="1" ht="16.9" customHeight="1">
      <c r="B175" s="29"/>
      <c r="C175" s="194" t="s">
        <v>893</v>
      </c>
      <c r="D175" s="194" t="s">
        <v>894</v>
      </c>
      <c r="E175" s="17" t="s">
        <v>262</v>
      </c>
      <c r="F175" s="195">
        <v>146.948</v>
      </c>
      <c r="H175" s="29"/>
    </row>
    <row r="176" spans="2:8" s="1" customFormat="1" ht="16.9" customHeight="1">
      <c r="B176" s="29"/>
      <c r="C176" s="194" t="s">
        <v>897</v>
      </c>
      <c r="D176" s="194" t="s">
        <v>898</v>
      </c>
      <c r="E176" s="17" t="s">
        <v>262</v>
      </c>
      <c r="F176" s="195">
        <v>146.948</v>
      </c>
      <c r="H176" s="29"/>
    </row>
    <row r="177" spans="2:8" s="1" customFormat="1" ht="16.9" customHeight="1">
      <c r="B177" s="29"/>
      <c r="C177" s="190" t="s">
        <v>911</v>
      </c>
      <c r="D177" s="191" t="s">
        <v>1</v>
      </c>
      <c r="E177" s="192" t="s">
        <v>1</v>
      </c>
      <c r="F177" s="193">
        <v>162.751</v>
      </c>
      <c r="H177" s="29"/>
    </row>
    <row r="178" spans="2:8" s="1" customFormat="1" ht="16.9" customHeight="1">
      <c r="B178" s="29"/>
      <c r="C178" s="194" t="s">
        <v>1</v>
      </c>
      <c r="D178" s="194" t="s">
        <v>904</v>
      </c>
      <c r="E178" s="17" t="s">
        <v>1</v>
      </c>
      <c r="F178" s="195">
        <v>18.551</v>
      </c>
      <c r="H178" s="29"/>
    </row>
    <row r="179" spans="2:8" s="1" customFormat="1" ht="22.5">
      <c r="B179" s="29"/>
      <c r="C179" s="194" t="s">
        <v>1</v>
      </c>
      <c r="D179" s="194" t="s">
        <v>905</v>
      </c>
      <c r="E179" s="17" t="s">
        <v>1</v>
      </c>
      <c r="F179" s="195">
        <v>30.448</v>
      </c>
      <c r="H179" s="29"/>
    </row>
    <row r="180" spans="2:8" s="1" customFormat="1" ht="22.5">
      <c r="B180" s="29"/>
      <c r="C180" s="194" t="s">
        <v>1</v>
      </c>
      <c r="D180" s="194" t="s">
        <v>906</v>
      </c>
      <c r="E180" s="17" t="s">
        <v>1</v>
      </c>
      <c r="F180" s="195">
        <v>32.966</v>
      </c>
      <c r="H180" s="29"/>
    </row>
    <row r="181" spans="2:8" s="1" customFormat="1" ht="16.9" customHeight="1">
      <c r="B181" s="29"/>
      <c r="C181" s="194" t="s">
        <v>1</v>
      </c>
      <c r="D181" s="194" t="s">
        <v>907</v>
      </c>
      <c r="E181" s="17" t="s">
        <v>1</v>
      </c>
      <c r="F181" s="195">
        <v>6.21</v>
      </c>
      <c r="H181" s="29"/>
    </row>
    <row r="182" spans="2:8" s="1" customFormat="1" ht="22.5">
      <c r="B182" s="29"/>
      <c r="C182" s="194" t="s">
        <v>1</v>
      </c>
      <c r="D182" s="194" t="s">
        <v>908</v>
      </c>
      <c r="E182" s="17" t="s">
        <v>1</v>
      </c>
      <c r="F182" s="195">
        <v>32.966</v>
      </c>
      <c r="H182" s="29"/>
    </row>
    <row r="183" spans="2:8" s="1" customFormat="1" ht="16.9" customHeight="1">
      <c r="B183" s="29"/>
      <c r="C183" s="194" t="s">
        <v>1</v>
      </c>
      <c r="D183" s="194" t="s">
        <v>909</v>
      </c>
      <c r="E183" s="17" t="s">
        <v>1</v>
      </c>
      <c r="F183" s="195">
        <v>6.21</v>
      </c>
      <c r="H183" s="29"/>
    </row>
    <row r="184" spans="2:8" s="1" customFormat="1" ht="16.9" customHeight="1">
      <c r="B184" s="29"/>
      <c r="C184" s="194" t="s">
        <v>1</v>
      </c>
      <c r="D184" s="194" t="s">
        <v>910</v>
      </c>
      <c r="E184" s="17" t="s">
        <v>1</v>
      </c>
      <c r="F184" s="195">
        <v>35.4</v>
      </c>
      <c r="H184" s="29"/>
    </row>
    <row r="185" spans="2:8" s="1" customFormat="1" ht="16.9" customHeight="1">
      <c r="B185" s="29"/>
      <c r="C185" s="194" t="s">
        <v>911</v>
      </c>
      <c r="D185" s="194" t="s">
        <v>245</v>
      </c>
      <c r="E185" s="17" t="s">
        <v>1</v>
      </c>
      <c r="F185" s="195">
        <v>162.751</v>
      </c>
      <c r="H185" s="29"/>
    </row>
    <row r="186" spans="2:8" s="1" customFormat="1" ht="16.9" customHeight="1">
      <c r="B186" s="29"/>
      <c r="C186" s="190" t="s">
        <v>117</v>
      </c>
      <c r="D186" s="191" t="s">
        <v>1</v>
      </c>
      <c r="E186" s="192" t="s">
        <v>1</v>
      </c>
      <c r="F186" s="193">
        <v>31.864</v>
      </c>
      <c r="H186" s="29"/>
    </row>
    <row r="187" spans="2:8" s="1" customFormat="1" ht="16.9" customHeight="1">
      <c r="B187" s="29"/>
      <c r="C187" s="194" t="s">
        <v>117</v>
      </c>
      <c r="D187" s="194" t="s">
        <v>115</v>
      </c>
      <c r="E187" s="17" t="s">
        <v>1</v>
      </c>
      <c r="F187" s="195">
        <v>31.864</v>
      </c>
      <c r="H187" s="29"/>
    </row>
    <row r="188" spans="2:8" s="1" customFormat="1" ht="16.9" customHeight="1">
      <c r="B188" s="29"/>
      <c r="C188" s="196" t="s">
        <v>2168</v>
      </c>
      <c r="H188" s="29"/>
    </row>
    <row r="189" spans="2:8" s="1" customFormat="1" ht="22.5">
      <c r="B189" s="29"/>
      <c r="C189" s="194" t="s">
        <v>219</v>
      </c>
      <c r="D189" s="194" t="s">
        <v>220</v>
      </c>
      <c r="E189" s="17" t="s">
        <v>205</v>
      </c>
      <c r="F189" s="195">
        <v>31.864</v>
      </c>
      <c r="H189" s="29"/>
    </row>
    <row r="190" spans="2:8" s="1" customFormat="1" ht="22.5">
      <c r="B190" s="29"/>
      <c r="C190" s="194" t="s">
        <v>223</v>
      </c>
      <c r="D190" s="194" t="s">
        <v>224</v>
      </c>
      <c r="E190" s="17" t="s">
        <v>205</v>
      </c>
      <c r="F190" s="195">
        <v>95.592</v>
      </c>
      <c r="H190" s="29"/>
    </row>
    <row r="191" spans="2:8" s="1" customFormat="1" ht="16.9" customHeight="1">
      <c r="B191" s="29"/>
      <c r="C191" s="194" t="s">
        <v>228</v>
      </c>
      <c r="D191" s="194" t="s">
        <v>229</v>
      </c>
      <c r="E191" s="17" t="s">
        <v>230</v>
      </c>
      <c r="F191" s="195">
        <v>58.948</v>
      </c>
      <c r="H191" s="29"/>
    </row>
    <row r="192" spans="2:8" s="1" customFormat="1" ht="16.9" customHeight="1">
      <c r="B192" s="29"/>
      <c r="C192" s="194" t="s">
        <v>234</v>
      </c>
      <c r="D192" s="194" t="s">
        <v>235</v>
      </c>
      <c r="E192" s="17" t="s">
        <v>205</v>
      </c>
      <c r="F192" s="195">
        <v>31.864</v>
      </c>
      <c r="H192" s="29"/>
    </row>
    <row r="193" spans="2:8" s="1" customFormat="1" ht="16.9" customHeight="1">
      <c r="B193" s="29"/>
      <c r="C193" s="190" t="s">
        <v>147</v>
      </c>
      <c r="D193" s="191" t="s">
        <v>1</v>
      </c>
      <c r="E193" s="192" t="s">
        <v>1</v>
      </c>
      <c r="F193" s="193">
        <v>19.45</v>
      </c>
      <c r="H193" s="29"/>
    </row>
    <row r="194" spans="2:8" s="1" customFormat="1" ht="16.9" customHeight="1">
      <c r="B194" s="29"/>
      <c r="C194" s="194" t="s">
        <v>1</v>
      </c>
      <c r="D194" s="194" t="s">
        <v>737</v>
      </c>
      <c r="E194" s="17" t="s">
        <v>1</v>
      </c>
      <c r="F194" s="195">
        <v>3.35</v>
      </c>
      <c r="H194" s="29"/>
    </row>
    <row r="195" spans="2:8" s="1" customFormat="1" ht="16.9" customHeight="1">
      <c r="B195" s="29"/>
      <c r="C195" s="194" t="s">
        <v>1</v>
      </c>
      <c r="D195" s="194" t="s">
        <v>738</v>
      </c>
      <c r="E195" s="17" t="s">
        <v>1</v>
      </c>
      <c r="F195" s="195">
        <v>3.4</v>
      </c>
      <c r="H195" s="29"/>
    </row>
    <row r="196" spans="2:8" s="1" customFormat="1" ht="16.9" customHeight="1">
      <c r="B196" s="29"/>
      <c r="C196" s="194" t="s">
        <v>1</v>
      </c>
      <c r="D196" s="194" t="s">
        <v>739</v>
      </c>
      <c r="E196" s="17" t="s">
        <v>1</v>
      </c>
      <c r="F196" s="195">
        <v>6.35</v>
      </c>
      <c r="H196" s="29"/>
    </row>
    <row r="197" spans="2:8" s="1" customFormat="1" ht="16.9" customHeight="1">
      <c r="B197" s="29"/>
      <c r="C197" s="194" t="s">
        <v>1</v>
      </c>
      <c r="D197" s="194" t="s">
        <v>740</v>
      </c>
      <c r="E197" s="17" t="s">
        <v>1</v>
      </c>
      <c r="F197" s="195">
        <v>6.35</v>
      </c>
      <c r="H197" s="29"/>
    </row>
    <row r="198" spans="2:8" s="1" customFormat="1" ht="16.9" customHeight="1">
      <c r="B198" s="29"/>
      <c r="C198" s="194" t="s">
        <v>147</v>
      </c>
      <c r="D198" s="194" t="s">
        <v>245</v>
      </c>
      <c r="E198" s="17" t="s">
        <v>1</v>
      </c>
      <c r="F198" s="195">
        <v>19.45</v>
      </c>
      <c r="H198" s="29"/>
    </row>
    <row r="199" spans="2:8" s="1" customFormat="1" ht="16.9" customHeight="1">
      <c r="B199" s="29"/>
      <c r="C199" s="196" t="s">
        <v>2168</v>
      </c>
      <c r="H199" s="29"/>
    </row>
    <row r="200" spans="2:8" s="1" customFormat="1" ht="16.9" customHeight="1">
      <c r="B200" s="29"/>
      <c r="C200" s="194" t="s">
        <v>734</v>
      </c>
      <c r="D200" s="194" t="s">
        <v>735</v>
      </c>
      <c r="E200" s="17" t="s">
        <v>262</v>
      </c>
      <c r="F200" s="195">
        <v>19.45</v>
      </c>
      <c r="H200" s="29"/>
    </row>
    <row r="201" spans="2:8" s="1" customFormat="1" ht="16.9" customHeight="1">
      <c r="B201" s="29"/>
      <c r="C201" s="194" t="s">
        <v>742</v>
      </c>
      <c r="D201" s="194" t="s">
        <v>743</v>
      </c>
      <c r="E201" s="17" t="s">
        <v>262</v>
      </c>
      <c r="F201" s="195">
        <v>19.45</v>
      </c>
      <c r="H201" s="29"/>
    </row>
    <row r="202" spans="2:8" s="1" customFormat="1" ht="16.9" customHeight="1">
      <c r="B202" s="29"/>
      <c r="C202" s="194" t="s">
        <v>746</v>
      </c>
      <c r="D202" s="194" t="s">
        <v>747</v>
      </c>
      <c r="E202" s="17" t="s">
        <v>262</v>
      </c>
      <c r="F202" s="195">
        <v>19.45</v>
      </c>
      <c r="H202" s="29"/>
    </row>
    <row r="203" spans="2:8" s="1" customFormat="1" ht="22.5">
      <c r="B203" s="29"/>
      <c r="C203" s="194" t="s">
        <v>947</v>
      </c>
      <c r="D203" s="194" t="s">
        <v>948</v>
      </c>
      <c r="E203" s="17" t="s">
        <v>262</v>
      </c>
      <c r="F203" s="195">
        <v>945.643</v>
      </c>
      <c r="H203" s="29"/>
    </row>
    <row r="204" spans="2:8" s="1" customFormat="1" ht="16.9" customHeight="1">
      <c r="B204" s="29"/>
      <c r="C204" s="190" t="s">
        <v>122</v>
      </c>
      <c r="D204" s="191" t="s">
        <v>1</v>
      </c>
      <c r="E204" s="192" t="s">
        <v>1</v>
      </c>
      <c r="F204" s="193">
        <v>30.807</v>
      </c>
      <c r="H204" s="29"/>
    </row>
    <row r="205" spans="2:8" s="1" customFormat="1" ht="16.9" customHeight="1">
      <c r="B205" s="29"/>
      <c r="C205" s="194" t="s">
        <v>1</v>
      </c>
      <c r="D205" s="194" t="s">
        <v>277</v>
      </c>
      <c r="E205" s="17" t="s">
        <v>1</v>
      </c>
      <c r="F205" s="195">
        <v>0.779</v>
      </c>
      <c r="H205" s="29"/>
    </row>
    <row r="206" spans="2:8" s="1" customFormat="1" ht="16.9" customHeight="1">
      <c r="B206" s="29"/>
      <c r="C206" s="194" t="s">
        <v>1</v>
      </c>
      <c r="D206" s="194" t="s">
        <v>278</v>
      </c>
      <c r="E206" s="17" t="s">
        <v>1</v>
      </c>
      <c r="F206" s="195">
        <v>15.014</v>
      </c>
      <c r="H206" s="29"/>
    </row>
    <row r="207" spans="2:8" s="1" customFormat="1" ht="16.9" customHeight="1">
      <c r="B207" s="29"/>
      <c r="C207" s="194" t="s">
        <v>1</v>
      </c>
      <c r="D207" s="194" t="s">
        <v>279</v>
      </c>
      <c r="E207" s="17" t="s">
        <v>1</v>
      </c>
      <c r="F207" s="195">
        <v>15.014</v>
      </c>
      <c r="H207" s="29"/>
    </row>
    <row r="208" spans="2:8" s="1" customFormat="1" ht="16.9" customHeight="1">
      <c r="B208" s="29"/>
      <c r="C208" s="194" t="s">
        <v>122</v>
      </c>
      <c r="D208" s="194" t="s">
        <v>245</v>
      </c>
      <c r="E208" s="17" t="s">
        <v>1</v>
      </c>
      <c r="F208" s="195">
        <v>30.807</v>
      </c>
      <c r="H208" s="29"/>
    </row>
    <row r="209" spans="2:8" s="1" customFormat="1" ht="16.9" customHeight="1">
      <c r="B209" s="29"/>
      <c r="C209" s="196" t="s">
        <v>2168</v>
      </c>
      <c r="H209" s="29"/>
    </row>
    <row r="210" spans="2:8" s="1" customFormat="1" ht="16.9" customHeight="1">
      <c r="B210" s="29"/>
      <c r="C210" s="194" t="s">
        <v>274</v>
      </c>
      <c r="D210" s="194" t="s">
        <v>275</v>
      </c>
      <c r="E210" s="17" t="s">
        <v>262</v>
      </c>
      <c r="F210" s="195">
        <v>30.807</v>
      </c>
      <c r="H210" s="29"/>
    </row>
    <row r="211" spans="2:8" s="1" customFormat="1" ht="16.9" customHeight="1">
      <c r="B211" s="29"/>
      <c r="C211" s="194" t="s">
        <v>939</v>
      </c>
      <c r="D211" s="194" t="s">
        <v>940</v>
      </c>
      <c r="E211" s="17" t="s">
        <v>262</v>
      </c>
      <c r="F211" s="195">
        <v>6.132</v>
      </c>
      <c r="H211" s="29"/>
    </row>
    <row r="212" spans="2:8" s="1" customFormat="1" ht="16.9" customHeight="1">
      <c r="B212" s="29"/>
      <c r="C212" s="190" t="s">
        <v>124</v>
      </c>
      <c r="D212" s="191" t="s">
        <v>1</v>
      </c>
      <c r="E212" s="192" t="s">
        <v>1</v>
      </c>
      <c r="F212" s="193">
        <v>23.851</v>
      </c>
      <c r="H212" s="29"/>
    </row>
    <row r="213" spans="2:8" s="1" customFormat="1" ht="16.9" customHeight="1">
      <c r="B213" s="29"/>
      <c r="C213" s="194" t="s">
        <v>1</v>
      </c>
      <c r="D213" s="194" t="s">
        <v>284</v>
      </c>
      <c r="E213" s="17" t="s">
        <v>1</v>
      </c>
      <c r="F213" s="195">
        <v>2.415</v>
      </c>
      <c r="H213" s="29"/>
    </row>
    <row r="214" spans="2:8" s="1" customFormat="1" ht="16.9" customHeight="1">
      <c r="B214" s="29"/>
      <c r="C214" s="194" t="s">
        <v>1</v>
      </c>
      <c r="D214" s="194" t="s">
        <v>285</v>
      </c>
      <c r="E214" s="17" t="s">
        <v>1</v>
      </c>
      <c r="F214" s="195">
        <v>4.064</v>
      </c>
      <c r="H214" s="29"/>
    </row>
    <row r="215" spans="2:8" s="1" customFormat="1" ht="16.9" customHeight="1">
      <c r="B215" s="29"/>
      <c r="C215" s="194" t="s">
        <v>1</v>
      </c>
      <c r="D215" s="194" t="s">
        <v>286</v>
      </c>
      <c r="E215" s="17" t="s">
        <v>1</v>
      </c>
      <c r="F215" s="195">
        <v>4.68</v>
      </c>
      <c r="H215" s="29"/>
    </row>
    <row r="216" spans="2:8" s="1" customFormat="1" ht="16.9" customHeight="1">
      <c r="B216" s="29"/>
      <c r="C216" s="194" t="s">
        <v>1</v>
      </c>
      <c r="D216" s="194" t="s">
        <v>287</v>
      </c>
      <c r="E216" s="17" t="s">
        <v>1</v>
      </c>
      <c r="F216" s="195">
        <v>4.68</v>
      </c>
      <c r="H216" s="29"/>
    </row>
    <row r="217" spans="2:8" s="1" customFormat="1" ht="16.9" customHeight="1">
      <c r="B217" s="29"/>
      <c r="C217" s="194" t="s">
        <v>1</v>
      </c>
      <c r="D217" s="194" t="s">
        <v>288</v>
      </c>
      <c r="E217" s="17" t="s">
        <v>1</v>
      </c>
      <c r="F217" s="195">
        <v>8.012</v>
      </c>
      <c r="H217" s="29"/>
    </row>
    <row r="218" spans="2:8" s="1" customFormat="1" ht="16.9" customHeight="1">
      <c r="B218" s="29"/>
      <c r="C218" s="194" t="s">
        <v>124</v>
      </c>
      <c r="D218" s="194" t="s">
        <v>245</v>
      </c>
      <c r="E218" s="17" t="s">
        <v>1</v>
      </c>
      <c r="F218" s="195">
        <v>23.851</v>
      </c>
      <c r="H218" s="29"/>
    </row>
    <row r="219" spans="2:8" s="1" customFormat="1" ht="16.9" customHeight="1">
      <c r="B219" s="29"/>
      <c r="C219" s="196" t="s">
        <v>2168</v>
      </c>
      <c r="H219" s="29"/>
    </row>
    <row r="220" spans="2:8" s="1" customFormat="1" ht="16.9" customHeight="1">
      <c r="B220" s="29"/>
      <c r="C220" s="194" t="s">
        <v>281</v>
      </c>
      <c r="D220" s="194" t="s">
        <v>282</v>
      </c>
      <c r="E220" s="17" t="s">
        <v>262</v>
      </c>
      <c r="F220" s="195">
        <v>23.851</v>
      </c>
      <c r="H220" s="29"/>
    </row>
    <row r="221" spans="2:8" s="1" customFormat="1" ht="16.9" customHeight="1">
      <c r="B221" s="29"/>
      <c r="C221" s="194" t="s">
        <v>939</v>
      </c>
      <c r="D221" s="194" t="s">
        <v>940</v>
      </c>
      <c r="E221" s="17" t="s">
        <v>262</v>
      </c>
      <c r="F221" s="195">
        <v>6.132</v>
      </c>
      <c r="H221" s="29"/>
    </row>
    <row r="222" spans="2:8" s="1" customFormat="1" ht="16.9" customHeight="1">
      <c r="B222" s="29"/>
      <c r="C222" s="190" t="s">
        <v>119</v>
      </c>
      <c r="D222" s="191" t="s">
        <v>1</v>
      </c>
      <c r="E222" s="192" t="s">
        <v>1</v>
      </c>
      <c r="F222" s="193">
        <v>5.4</v>
      </c>
      <c r="H222" s="29"/>
    </row>
    <row r="223" spans="2:8" s="1" customFormat="1" ht="16.9" customHeight="1">
      <c r="B223" s="29"/>
      <c r="C223" s="194" t="s">
        <v>1</v>
      </c>
      <c r="D223" s="194" t="s">
        <v>264</v>
      </c>
      <c r="E223" s="17" t="s">
        <v>1</v>
      </c>
      <c r="F223" s="195">
        <v>0</v>
      </c>
      <c r="H223" s="29"/>
    </row>
    <row r="224" spans="2:8" s="1" customFormat="1" ht="16.9" customHeight="1">
      <c r="B224" s="29"/>
      <c r="C224" s="194" t="s">
        <v>1</v>
      </c>
      <c r="D224" s="194" t="s">
        <v>265</v>
      </c>
      <c r="E224" s="17" t="s">
        <v>1</v>
      </c>
      <c r="F224" s="195">
        <v>2.7</v>
      </c>
      <c r="H224" s="29"/>
    </row>
    <row r="225" spans="2:8" s="1" customFormat="1" ht="16.9" customHeight="1">
      <c r="B225" s="29"/>
      <c r="C225" s="194" t="s">
        <v>1</v>
      </c>
      <c r="D225" s="194" t="s">
        <v>266</v>
      </c>
      <c r="E225" s="17" t="s">
        <v>1</v>
      </c>
      <c r="F225" s="195">
        <v>2.7</v>
      </c>
      <c r="H225" s="29"/>
    </row>
    <row r="226" spans="2:8" s="1" customFormat="1" ht="16.9" customHeight="1">
      <c r="B226" s="29"/>
      <c r="C226" s="194" t="s">
        <v>119</v>
      </c>
      <c r="D226" s="194" t="s">
        <v>245</v>
      </c>
      <c r="E226" s="17" t="s">
        <v>1</v>
      </c>
      <c r="F226" s="195">
        <v>5.4</v>
      </c>
      <c r="H226" s="29"/>
    </row>
    <row r="227" spans="2:8" s="1" customFormat="1" ht="16.9" customHeight="1">
      <c r="B227" s="29"/>
      <c r="C227" s="196" t="s">
        <v>2168</v>
      </c>
      <c r="H227" s="29"/>
    </row>
    <row r="228" spans="2:8" s="1" customFormat="1" ht="22.5">
      <c r="B228" s="29"/>
      <c r="C228" s="194" t="s">
        <v>260</v>
      </c>
      <c r="D228" s="194" t="s">
        <v>261</v>
      </c>
      <c r="E228" s="17" t="s">
        <v>262</v>
      </c>
      <c r="F228" s="195">
        <v>5.4</v>
      </c>
      <c r="H228" s="29"/>
    </row>
    <row r="229" spans="2:8" s="1" customFormat="1" ht="16.9" customHeight="1">
      <c r="B229" s="29"/>
      <c r="C229" s="194" t="s">
        <v>939</v>
      </c>
      <c r="D229" s="194" t="s">
        <v>940</v>
      </c>
      <c r="E229" s="17" t="s">
        <v>262</v>
      </c>
      <c r="F229" s="195">
        <v>6.132</v>
      </c>
      <c r="H229" s="29"/>
    </row>
    <row r="230" spans="2:8" s="1" customFormat="1" ht="16.9" customHeight="1">
      <c r="B230" s="29"/>
      <c r="C230" s="190" t="s">
        <v>151</v>
      </c>
      <c r="D230" s="191" t="s">
        <v>1</v>
      </c>
      <c r="E230" s="192" t="s">
        <v>1</v>
      </c>
      <c r="F230" s="193">
        <v>184.85</v>
      </c>
      <c r="H230" s="29"/>
    </row>
    <row r="231" spans="2:8" s="1" customFormat="1" ht="16.9" customHeight="1">
      <c r="B231" s="29"/>
      <c r="C231" s="194" t="s">
        <v>1</v>
      </c>
      <c r="D231" s="194" t="s">
        <v>301</v>
      </c>
      <c r="E231" s="17" t="s">
        <v>1</v>
      </c>
      <c r="F231" s="195">
        <v>8.7</v>
      </c>
      <c r="H231" s="29"/>
    </row>
    <row r="232" spans="2:8" s="1" customFormat="1" ht="16.9" customHeight="1">
      <c r="B232" s="29"/>
      <c r="C232" s="194" t="s">
        <v>1</v>
      </c>
      <c r="D232" s="194" t="s">
        <v>302</v>
      </c>
      <c r="E232" s="17" t="s">
        <v>1</v>
      </c>
      <c r="F232" s="195">
        <v>8.7</v>
      </c>
      <c r="H232" s="29"/>
    </row>
    <row r="233" spans="2:8" s="1" customFormat="1" ht="22.5">
      <c r="B233" s="29"/>
      <c r="C233" s="194" t="s">
        <v>1</v>
      </c>
      <c r="D233" s="194" t="s">
        <v>860</v>
      </c>
      <c r="E233" s="17" t="s">
        <v>1</v>
      </c>
      <c r="F233" s="195">
        <v>167.45</v>
      </c>
      <c r="H233" s="29"/>
    </row>
    <row r="234" spans="2:8" s="1" customFormat="1" ht="16.9" customHeight="1">
      <c r="B234" s="29"/>
      <c r="C234" s="194" t="s">
        <v>151</v>
      </c>
      <c r="D234" s="194" t="s">
        <v>245</v>
      </c>
      <c r="E234" s="17" t="s">
        <v>1</v>
      </c>
      <c r="F234" s="195">
        <v>184.85</v>
      </c>
      <c r="H234" s="29"/>
    </row>
    <row r="235" spans="2:8" s="1" customFormat="1" ht="16.9" customHeight="1">
      <c r="B235" s="29"/>
      <c r="C235" s="196" t="s">
        <v>2168</v>
      </c>
      <c r="H235" s="29"/>
    </row>
    <row r="236" spans="2:8" s="1" customFormat="1" ht="16.9" customHeight="1">
      <c r="B236" s="29"/>
      <c r="C236" s="194" t="s">
        <v>863</v>
      </c>
      <c r="D236" s="194" t="s">
        <v>864</v>
      </c>
      <c r="E236" s="17" t="s">
        <v>262</v>
      </c>
      <c r="F236" s="195">
        <v>184.85</v>
      </c>
      <c r="H236" s="29"/>
    </row>
    <row r="237" spans="2:8" s="1" customFormat="1" ht="16.9" customHeight="1">
      <c r="B237" s="29"/>
      <c r="C237" s="194" t="s">
        <v>842</v>
      </c>
      <c r="D237" s="194" t="s">
        <v>843</v>
      </c>
      <c r="E237" s="17" t="s">
        <v>262</v>
      </c>
      <c r="F237" s="195">
        <v>184.85</v>
      </c>
      <c r="H237" s="29"/>
    </row>
    <row r="238" spans="2:8" s="1" customFormat="1" ht="16.9" customHeight="1">
      <c r="B238" s="29"/>
      <c r="C238" s="194" t="s">
        <v>846</v>
      </c>
      <c r="D238" s="194" t="s">
        <v>847</v>
      </c>
      <c r="E238" s="17" t="s">
        <v>262</v>
      </c>
      <c r="F238" s="195">
        <v>369.7</v>
      </c>
      <c r="H238" s="29"/>
    </row>
    <row r="239" spans="2:8" s="1" customFormat="1" ht="22.5">
      <c r="B239" s="29"/>
      <c r="C239" s="194" t="s">
        <v>851</v>
      </c>
      <c r="D239" s="194" t="s">
        <v>852</v>
      </c>
      <c r="E239" s="17" t="s">
        <v>262</v>
      </c>
      <c r="F239" s="195">
        <v>184.85</v>
      </c>
      <c r="H239" s="29"/>
    </row>
    <row r="240" spans="2:8" s="1" customFormat="1" ht="16.9" customHeight="1">
      <c r="B240" s="29"/>
      <c r="C240" s="190" t="s">
        <v>861</v>
      </c>
      <c r="D240" s="191" t="s">
        <v>1</v>
      </c>
      <c r="E240" s="192" t="s">
        <v>1</v>
      </c>
      <c r="F240" s="193">
        <v>187.15</v>
      </c>
      <c r="H240" s="29"/>
    </row>
    <row r="241" spans="2:8" s="1" customFormat="1" ht="16.9" customHeight="1">
      <c r="B241" s="29"/>
      <c r="C241" s="194" t="s">
        <v>1</v>
      </c>
      <c r="D241" s="194" t="s">
        <v>858</v>
      </c>
      <c r="E241" s="17" t="s">
        <v>1</v>
      </c>
      <c r="F241" s="195">
        <v>9.85</v>
      </c>
      <c r="H241" s="29"/>
    </row>
    <row r="242" spans="2:8" s="1" customFormat="1" ht="16.9" customHeight="1">
      <c r="B242" s="29"/>
      <c r="C242" s="194" t="s">
        <v>1</v>
      </c>
      <c r="D242" s="194" t="s">
        <v>859</v>
      </c>
      <c r="E242" s="17" t="s">
        <v>1</v>
      </c>
      <c r="F242" s="195">
        <v>9.85</v>
      </c>
      <c r="H242" s="29"/>
    </row>
    <row r="243" spans="2:8" s="1" customFormat="1" ht="22.5">
      <c r="B243" s="29"/>
      <c r="C243" s="194" t="s">
        <v>1</v>
      </c>
      <c r="D243" s="194" t="s">
        <v>860</v>
      </c>
      <c r="E243" s="17" t="s">
        <v>1</v>
      </c>
      <c r="F243" s="195">
        <v>167.45</v>
      </c>
      <c r="H243" s="29"/>
    </row>
    <row r="244" spans="2:8" s="1" customFormat="1" ht="16.9" customHeight="1">
      <c r="B244" s="29"/>
      <c r="C244" s="194" t="s">
        <v>861</v>
      </c>
      <c r="D244" s="194" t="s">
        <v>245</v>
      </c>
      <c r="E244" s="17" t="s">
        <v>1</v>
      </c>
      <c r="F244" s="195">
        <v>187.15</v>
      </c>
      <c r="H244" s="29"/>
    </row>
    <row r="245" spans="2:8" s="1" customFormat="1" ht="16.9" customHeight="1">
      <c r="B245" s="29"/>
      <c r="C245" s="190" t="s">
        <v>145</v>
      </c>
      <c r="D245" s="191" t="s">
        <v>1</v>
      </c>
      <c r="E245" s="192" t="s">
        <v>1</v>
      </c>
      <c r="F245" s="193">
        <v>33.478</v>
      </c>
      <c r="H245" s="29"/>
    </row>
    <row r="246" spans="2:8" s="1" customFormat="1" ht="16.9" customHeight="1">
      <c r="B246" s="29"/>
      <c r="C246" s="194" t="s">
        <v>1</v>
      </c>
      <c r="D246" s="194" t="s">
        <v>723</v>
      </c>
      <c r="E246" s="17" t="s">
        <v>1</v>
      </c>
      <c r="F246" s="195">
        <v>17.4</v>
      </c>
      <c r="H246" s="29"/>
    </row>
    <row r="247" spans="2:8" s="1" customFormat="1" ht="16.9" customHeight="1">
      <c r="B247" s="29"/>
      <c r="C247" s="194" t="s">
        <v>1</v>
      </c>
      <c r="D247" s="194" t="s">
        <v>724</v>
      </c>
      <c r="E247" s="17" t="s">
        <v>1</v>
      </c>
      <c r="F247" s="195">
        <v>16.078</v>
      </c>
      <c r="H247" s="29"/>
    </row>
    <row r="248" spans="2:8" s="1" customFormat="1" ht="16.9" customHeight="1">
      <c r="B248" s="29"/>
      <c r="C248" s="194" t="s">
        <v>145</v>
      </c>
      <c r="D248" s="194" t="s">
        <v>245</v>
      </c>
      <c r="E248" s="17" t="s">
        <v>1</v>
      </c>
      <c r="F248" s="195">
        <v>33.478</v>
      </c>
      <c r="H248" s="29"/>
    </row>
    <row r="249" spans="2:8" s="1" customFormat="1" ht="16.9" customHeight="1">
      <c r="B249" s="29"/>
      <c r="C249" s="196" t="s">
        <v>2168</v>
      </c>
      <c r="H249" s="29"/>
    </row>
    <row r="250" spans="2:8" s="1" customFormat="1" ht="16.9" customHeight="1">
      <c r="B250" s="29"/>
      <c r="C250" s="194" t="s">
        <v>720</v>
      </c>
      <c r="D250" s="194" t="s">
        <v>721</v>
      </c>
      <c r="E250" s="17" t="s">
        <v>262</v>
      </c>
      <c r="F250" s="195">
        <v>33.478</v>
      </c>
      <c r="H250" s="29"/>
    </row>
    <row r="251" spans="2:8" s="1" customFormat="1" ht="16.9" customHeight="1">
      <c r="B251" s="29"/>
      <c r="C251" s="194" t="s">
        <v>726</v>
      </c>
      <c r="D251" s="194" t="s">
        <v>727</v>
      </c>
      <c r="E251" s="17" t="s">
        <v>262</v>
      </c>
      <c r="F251" s="195">
        <v>33.478</v>
      </c>
      <c r="H251" s="29"/>
    </row>
    <row r="252" spans="2:8" s="1" customFormat="1" ht="16.9" customHeight="1">
      <c r="B252" s="29"/>
      <c r="C252" s="194" t="s">
        <v>730</v>
      </c>
      <c r="D252" s="194" t="s">
        <v>731</v>
      </c>
      <c r="E252" s="17" t="s">
        <v>262</v>
      </c>
      <c r="F252" s="195">
        <v>33.478</v>
      </c>
      <c r="H252" s="29"/>
    </row>
    <row r="253" spans="2:8" s="1" customFormat="1" ht="22.5">
      <c r="B253" s="29"/>
      <c r="C253" s="194" t="s">
        <v>947</v>
      </c>
      <c r="D253" s="194" t="s">
        <v>948</v>
      </c>
      <c r="E253" s="17" t="s">
        <v>262</v>
      </c>
      <c r="F253" s="195">
        <v>945.643</v>
      </c>
      <c r="H253" s="29"/>
    </row>
    <row r="254" spans="2:8" s="1" customFormat="1" ht="16.9" customHeight="1">
      <c r="B254" s="29"/>
      <c r="C254" s="190" t="s">
        <v>1905</v>
      </c>
      <c r="D254" s="191" t="s">
        <v>1</v>
      </c>
      <c r="E254" s="192" t="s">
        <v>1</v>
      </c>
      <c r="F254" s="193">
        <v>0</v>
      </c>
      <c r="H254" s="29"/>
    </row>
    <row r="255" spans="2:8" s="1" customFormat="1" ht="16.9" customHeight="1">
      <c r="B255" s="29"/>
      <c r="C255" s="190" t="s">
        <v>126</v>
      </c>
      <c r="D255" s="191" t="s">
        <v>1</v>
      </c>
      <c r="E255" s="192" t="s">
        <v>1</v>
      </c>
      <c r="F255" s="193">
        <v>177.6</v>
      </c>
      <c r="H255" s="29"/>
    </row>
    <row r="256" spans="2:8" s="1" customFormat="1" ht="16.9" customHeight="1">
      <c r="B256" s="29"/>
      <c r="C256" s="194" t="s">
        <v>1</v>
      </c>
      <c r="D256" s="194" t="s">
        <v>300</v>
      </c>
      <c r="E256" s="17" t="s">
        <v>1</v>
      </c>
      <c r="F256" s="195">
        <v>1.3</v>
      </c>
      <c r="H256" s="29"/>
    </row>
    <row r="257" spans="2:8" s="1" customFormat="1" ht="16.9" customHeight="1">
      <c r="B257" s="29"/>
      <c r="C257" s="194" t="s">
        <v>1</v>
      </c>
      <c r="D257" s="194" t="s">
        <v>301</v>
      </c>
      <c r="E257" s="17" t="s">
        <v>1</v>
      </c>
      <c r="F257" s="195">
        <v>8.7</v>
      </c>
      <c r="H257" s="29"/>
    </row>
    <row r="258" spans="2:8" s="1" customFormat="1" ht="16.9" customHeight="1">
      <c r="B258" s="29"/>
      <c r="C258" s="194" t="s">
        <v>1</v>
      </c>
      <c r="D258" s="194" t="s">
        <v>302</v>
      </c>
      <c r="E258" s="17" t="s">
        <v>1</v>
      </c>
      <c r="F258" s="195">
        <v>8.7</v>
      </c>
      <c r="H258" s="29"/>
    </row>
    <row r="259" spans="2:8" s="1" customFormat="1" ht="22.5">
      <c r="B259" s="29"/>
      <c r="C259" s="194" t="s">
        <v>1</v>
      </c>
      <c r="D259" s="194" t="s">
        <v>303</v>
      </c>
      <c r="E259" s="17" t="s">
        <v>1</v>
      </c>
      <c r="F259" s="195">
        <v>158.9</v>
      </c>
      <c r="H259" s="29"/>
    </row>
    <row r="260" spans="2:8" s="1" customFormat="1" ht="16.9" customHeight="1">
      <c r="B260" s="29"/>
      <c r="C260" s="194" t="s">
        <v>126</v>
      </c>
      <c r="D260" s="194" t="s">
        <v>245</v>
      </c>
      <c r="E260" s="17" t="s">
        <v>1</v>
      </c>
      <c r="F260" s="195">
        <v>177.6</v>
      </c>
      <c r="H260" s="29"/>
    </row>
    <row r="261" spans="2:8" s="1" customFormat="1" ht="16.9" customHeight="1">
      <c r="B261" s="29"/>
      <c r="C261" s="196" t="s">
        <v>2168</v>
      </c>
      <c r="H261" s="29"/>
    </row>
    <row r="262" spans="2:8" s="1" customFormat="1" ht="16.9" customHeight="1">
      <c r="B262" s="29"/>
      <c r="C262" s="194" t="s">
        <v>297</v>
      </c>
      <c r="D262" s="194" t="s">
        <v>298</v>
      </c>
      <c r="E262" s="17" t="s">
        <v>262</v>
      </c>
      <c r="F262" s="195">
        <v>177.6</v>
      </c>
      <c r="H262" s="29"/>
    </row>
    <row r="263" spans="2:8" s="1" customFormat="1" ht="16.9" customHeight="1">
      <c r="B263" s="29"/>
      <c r="C263" s="194" t="s">
        <v>305</v>
      </c>
      <c r="D263" s="194" t="s">
        <v>306</v>
      </c>
      <c r="E263" s="17" t="s">
        <v>262</v>
      </c>
      <c r="F263" s="195">
        <v>177.6</v>
      </c>
      <c r="H263" s="29"/>
    </row>
    <row r="264" spans="2:8" s="1" customFormat="1" ht="16.9" customHeight="1">
      <c r="B264" s="29"/>
      <c r="C264" s="194" t="s">
        <v>309</v>
      </c>
      <c r="D264" s="194" t="s">
        <v>310</v>
      </c>
      <c r="E264" s="17" t="s">
        <v>262</v>
      </c>
      <c r="F264" s="195">
        <v>177.6</v>
      </c>
      <c r="H264" s="29"/>
    </row>
    <row r="265" spans="2:8" s="1" customFormat="1" ht="16.9" customHeight="1">
      <c r="B265" s="29"/>
      <c r="C265" s="194" t="s">
        <v>930</v>
      </c>
      <c r="D265" s="194" t="s">
        <v>931</v>
      </c>
      <c r="E265" s="17" t="s">
        <v>262</v>
      </c>
      <c r="F265" s="195">
        <v>898.847</v>
      </c>
      <c r="H265" s="29"/>
    </row>
    <row r="266" spans="2:8" s="1" customFormat="1" ht="16.9" customHeight="1">
      <c r="B266" s="29"/>
      <c r="C266" s="194" t="s">
        <v>935</v>
      </c>
      <c r="D266" s="194" t="s">
        <v>936</v>
      </c>
      <c r="E266" s="17" t="s">
        <v>262</v>
      </c>
      <c r="F266" s="195">
        <v>898.847</v>
      </c>
      <c r="H266" s="29"/>
    </row>
    <row r="267" spans="2:8" s="1" customFormat="1" ht="22.5">
      <c r="B267" s="29"/>
      <c r="C267" s="194" t="s">
        <v>947</v>
      </c>
      <c r="D267" s="194" t="s">
        <v>948</v>
      </c>
      <c r="E267" s="17" t="s">
        <v>262</v>
      </c>
      <c r="F267" s="195">
        <v>945.643</v>
      </c>
      <c r="H267" s="29"/>
    </row>
    <row r="268" spans="2:8" s="1" customFormat="1" ht="16.9" customHeight="1">
      <c r="B268" s="29"/>
      <c r="C268" s="190" t="s">
        <v>143</v>
      </c>
      <c r="D268" s="191" t="s">
        <v>1</v>
      </c>
      <c r="E268" s="192" t="s">
        <v>1</v>
      </c>
      <c r="F268" s="193">
        <v>80.4</v>
      </c>
      <c r="H268" s="29"/>
    </row>
    <row r="269" spans="2:8" s="1" customFormat="1" ht="16.9" customHeight="1">
      <c r="B269" s="29"/>
      <c r="C269" s="194" t="s">
        <v>1</v>
      </c>
      <c r="D269" s="194" t="s">
        <v>529</v>
      </c>
      <c r="E269" s="17" t="s">
        <v>1</v>
      </c>
      <c r="F269" s="195">
        <v>1.2</v>
      </c>
      <c r="H269" s="29"/>
    </row>
    <row r="270" spans="2:8" s="1" customFormat="1" ht="16.9" customHeight="1">
      <c r="B270" s="29"/>
      <c r="C270" s="194" t="s">
        <v>1</v>
      </c>
      <c r="D270" s="194" t="s">
        <v>530</v>
      </c>
      <c r="E270" s="17" t="s">
        <v>1</v>
      </c>
      <c r="F270" s="195">
        <v>3.6</v>
      </c>
      <c r="H270" s="29"/>
    </row>
    <row r="271" spans="2:8" s="1" customFormat="1" ht="16.9" customHeight="1">
      <c r="B271" s="29"/>
      <c r="C271" s="194" t="s">
        <v>1</v>
      </c>
      <c r="D271" s="194" t="s">
        <v>531</v>
      </c>
      <c r="E271" s="17" t="s">
        <v>1</v>
      </c>
      <c r="F271" s="195">
        <v>26.4</v>
      </c>
      <c r="H271" s="29"/>
    </row>
    <row r="272" spans="2:8" s="1" customFormat="1" ht="16.9" customHeight="1">
      <c r="B272" s="29"/>
      <c r="C272" s="194" t="s">
        <v>1</v>
      </c>
      <c r="D272" s="194" t="s">
        <v>532</v>
      </c>
      <c r="E272" s="17" t="s">
        <v>1</v>
      </c>
      <c r="F272" s="195">
        <v>10.4</v>
      </c>
      <c r="H272" s="29"/>
    </row>
    <row r="273" spans="2:8" s="1" customFormat="1" ht="16.9" customHeight="1">
      <c r="B273" s="29"/>
      <c r="C273" s="194" t="s">
        <v>1</v>
      </c>
      <c r="D273" s="194" t="s">
        <v>533</v>
      </c>
      <c r="E273" s="17" t="s">
        <v>1</v>
      </c>
      <c r="F273" s="195">
        <v>26.4</v>
      </c>
      <c r="H273" s="29"/>
    </row>
    <row r="274" spans="2:8" s="1" customFormat="1" ht="16.9" customHeight="1">
      <c r="B274" s="29"/>
      <c r="C274" s="194" t="s">
        <v>1</v>
      </c>
      <c r="D274" s="194" t="s">
        <v>534</v>
      </c>
      <c r="E274" s="17" t="s">
        <v>1</v>
      </c>
      <c r="F274" s="195">
        <v>10.4</v>
      </c>
      <c r="H274" s="29"/>
    </row>
    <row r="275" spans="2:8" s="1" customFormat="1" ht="16.9" customHeight="1">
      <c r="B275" s="29"/>
      <c r="C275" s="194" t="s">
        <v>1</v>
      </c>
      <c r="D275" s="194" t="s">
        <v>535</v>
      </c>
      <c r="E275" s="17" t="s">
        <v>1</v>
      </c>
      <c r="F275" s="195">
        <v>2</v>
      </c>
      <c r="H275" s="29"/>
    </row>
    <row r="276" spans="2:8" s="1" customFormat="1" ht="16.9" customHeight="1">
      <c r="B276" s="29"/>
      <c r="C276" s="194" t="s">
        <v>143</v>
      </c>
      <c r="D276" s="194" t="s">
        <v>245</v>
      </c>
      <c r="E276" s="17" t="s">
        <v>1</v>
      </c>
      <c r="F276" s="195">
        <v>80.4</v>
      </c>
      <c r="H276" s="29"/>
    </row>
    <row r="277" spans="2:8" s="1" customFormat="1" ht="16.9" customHeight="1">
      <c r="B277" s="29"/>
      <c r="C277" s="196" t="s">
        <v>2168</v>
      </c>
      <c r="H277" s="29"/>
    </row>
    <row r="278" spans="2:8" s="1" customFormat="1" ht="16.9" customHeight="1">
      <c r="B278" s="29"/>
      <c r="C278" s="194" t="s">
        <v>526</v>
      </c>
      <c r="D278" s="194" t="s">
        <v>527</v>
      </c>
      <c r="E278" s="17" t="s">
        <v>349</v>
      </c>
      <c r="F278" s="195">
        <v>80.4</v>
      </c>
      <c r="H278" s="29"/>
    </row>
    <row r="279" spans="2:8" s="1" customFormat="1" ht="22.5">
      <c r="B279" s="29"/>
      <c r="C279" s="194" t="s">
        <v>537</v>
      </c>
      <c r="D279" s="194" t="s">
        <v>538</v>
      </c>
      <c r="E279" s="17" t="s">
        <v>349</v>
      </c>
      <c r="F279" s="195">
        <v>80.4</v>
      </c>
      <c r="H279" s="29"/>
    </row>
    <row r="280" spans="2:8" s="1" customFormat="1" ht="16.9" customHeight="1">
      <c r="B280" s="29"/>
      <c r="C280" s="190" t="s">
        <v>115</v>
      </c>
      <c r="D280" s="191" t="s">
        <v>1</v>
      </c>
      <c r="E280" s="192" t="s">
        <v>1</v>
      </c>
      <c r="F280" s="193">
        <v>31.864</v>
      </c>
      <c r="H280" s="29"/>
    </row>
    <row r="281" spans="2:8" s="1" customFormat="1" ht="16.9" customHeight="1">
      <c r="B281" s="29"/>
      <c r="C281" s="194" t="s">
        <v>115</v>
      </c>
      <c r="D281" s="194" t="s">
        <v>209</v>
      </c>
      <c r="E281" s="17" t="s">
        <v>1</v>
      </c>
      <c r="F281" s="195">
        <v>31.864</v>
      </c>
      <c r="H281" s="29"/>
    </row>
    <row r="282" spans="2:8" s="1" customFormat="1" ht="16.9" customHeight="1">
      <c r="B282" s="29"/>
      <c r="C282" s="196" t="s">
        <v>2168</v>
      </c>
      <c r="H282" s="29"/>
    </row>
    <row r="283" spans="2:8" s="1" customFormat="1" ht="16.9" customHeight="1">
      <c r="B283" s="29"/>
      <c r="C283" s="194" t="s">
        <v>203</v>
      </c>
      <c r="D283" s="194" t="s">
        <v>204</v>
      </c>
      <c r="E283" s="17" t="s">
        <v>205</v>
      </c>
      <c r="F283" s="195">
        <v>31.864</v>
      </c>
      <c r="H283" s="29"/>
    </row>
    <row r="284" spans="2:8" s="1" customFormat="1" ht="16.9" customHeight="1">
      <c r="B284" s="29"/>
      <c r="C284" s="194" t="s">
        <v>210</v>
      </c>
      <c r="D284" s="194" t="s">
        <v>211</v>
      </c>
      <c r="E284" s="17" t="s">
        <v>205</v>
      </c>
      <c r="F284" s="195">
        <v>31.864</v>
      </c>
      <c r="H284" s="29"/>
    </row>
    <row r="285" spans="2:8" s="1" customFormat="1" ht="22.5">
      <c r="B285" s="29"/>
      <c r="C285" s="194" t="s">
        <v>215</v>
      </c>
      <c r="D285" s="194" t="s">
        <v>216</v>
      </c>
      <c r="E285" s="17" t="s">
        <v>205</v>
      </c>
      <c r="F285" s="195">
        <v>159.32</v>
      </c>
      <c r="H285" s="29"/>
    </row>
    <row r="286" spans="2:8" s="1" customFormat="1" ht="22.5">
      <c r="B286" s="29"/>
      <c r="C286" s="194" t="s">
        <v>219</v>
      </c>
      <c r="D286" s="194" t="s">
        <v>220</v>
      </c>
      <c r="E286" s="17" t="s">
        <v>205</v>
      </c>
      <c r="F286" s="195">
        <v>31.864</v>
      </c>
      <c r="H286" s="29"/>
    </row>
    <row r="287" spans="2:8" s="1" customFormat="1" ht="26.45" customHeight="1">
      <c r="B287" s="29"/>
      <c r="C287" s="189" t="s">
        <v>2169</v>
      </c>
      <c r="D287" s="189" t="s">
        <v>89</v>
      </c>
      <c r="H287" s="29"/>
    </row>
    <row r="288" spans="2:8" s="1" customFormat="1" ht="16.9" customHeight="1">
      <c r="B288" s="29"/>
      <c r="C288" s="190" t="s">
        <v>824</v>
      </c>
      <c r="D288" s="191" t="s">
        <v>1</v>
      </c>
      <c r="E288" s="192" t="s">
        <v>1</v>
      </c>
      <c r="F288" s="193">
        <v>26.25</v>
      </c>
      <c r="H288" s="29"/>
    </row>
    <row r="289" spans="2:8" s="1" customFormat="1" ht="16.9" customHeight="1">
      <c r="B289" s="29"/>
      <c r="C289" s="190" t="s">
        <v>149</v>
      </c>
      <c r="D289" s="191" t="s">
        <v>1</v>
      </c>
      <c r="E289" s="192" t="s">
        <v>1</v>
      </c>
      <c r="F289" s="193">
        <v>84.75</v>
      </c>
      <c r="H289" s="29"/>
    </row>
    <row r="290" spans="2:8" s="1" customFormat="1" ht="16.9" customHeight="1">
      <c r="B290" s="29"/>
      <c r="C290" s="194" t="s">
        <v>1</v>
      </c>
      <c r="D290" s="194" t="s">
        <v>1359</v>
      </c>
      <c r="E290" s="17" t="s">
        <v>1</v>
      </c>
      <c r="F290" s="195">
        <v>84.75</v>
      </c>
      <c r="H290" s="29"/>
    </row>
    <row r="291" spans="2:8" s="1" customFormat="1" ht="16.9" customHeight="1">
      <c r="B291" s="29"/>
      <c r="C291" s="194" t="s">
        <v>149</v>
      </c>
      <c r="D291" s="194" t="s">
        <v>245</v>
      </c>
      <c r="E291" s="17" t="s">
        <v>1</v>
      </c>
      <c r="F291" s="195">
        <v>84.75</v>
      </c>
      <c r="H291" s="29"/>
    </row>
    <row r="292" spans="2:8" s="1" customFormat="1" ht="16.9" customHeight="1">
      <c r="B292" s="29"/>
      <c r="C292" s="196" t="s">
        <v>2168</v>
      </c>
      <c r="H292" s="29"/>
    </row>
    <row r="293" spans="2:8" s="1" customFormat="1" ht="22.5">
      <c r="B293" s="29"/>
      <c r="C293" s="194" t="s">
        <v>826</v>
      </c>
      <c r="D293" s="194" t="s">
        <v>827</v>
      </c>
      <c r="E293" s="17" t="s">
        <v>262</v>
      </c>
      <c r="F293" s="195">
        <v>84.75</v>
      </c>
      <c r="H293" s="29"/>
    </row>
    <row r="294" spans="2:8" s="1" customFormat="1" ht="16.9" customHeight="1">
      <c r="B294" s="29"/>
      <c r="C294" s="194" t="s">
        <v>789</v>
      </c>
      <c r="D294" s="194" t="s">
        <v>790</v>
      </c>
      <c r="E294" s="17" t="s">
        <v>262</v>
      </c>
      <c r="F294" s="195">
        <v>84.75</v>
      </c>
      <c r="H294" s="29"/>
    </row>
    <row r="295" spans="2:8" s="1" customFormat="1" ht="16.9" customHeight="1">
      <c r="B295" s="29"/>
      <c r="C295" s="194" t="s">
        <v>793</v>
      </c>
      <c r="D295" s="194" t="s">
        <v>794</v>
      </c>
      <c r="E295" s="17" t="s">
        <v>262</v>
      </c>
      <c r="F295" s="195">
        <v>169.5</v>
      </c>
      <c r="H295" s="29"/>
    </row>
    <row r="296" spans="2:8" s="1" customFormat="1" ht="16.9" customHeight="1">
      <c r="B296" s="29"/>
      <c r="C296" s="194" t="s">
        <v>798</v>
      </c>
      <c r="D296" s="194" t="s">
        <v>799</v>
      </c>
      <c r="E296" s="17" t="s">
        <v>262</v>
      </c>
      <c r="F296" s="195">
        <v>84.75</v>
      </c>
      <c r="H296" s="29"/>
    </row>
    <row r="297" spans="2:8" s="1" customFormat="1" ht="16.9" customHeight="1">
      <c r="B297" s="29"/>
      <c r="C297" s="190" t="s">
        <v>106</v>
      </c>
      <c r="D297" s="191" t="s">
        <v>1</v>
      </c>
      <c r="E297" s="192" t="s">
        <v>1</v>
      </c>
      <c r="F297" s="193">
        <v>20.7</v>
      </c>
      <c r="H297" s="29"/>
    </row>
    <row r="298" spans="2:8" s="1" customFormat="1" ht="16.9" customHeight="1">
      <c r="B298" s="29"/>
      <c r="C298" s="194" t="s">
        <v>106</v>
      </c>
      <c r="D298" s="194" t="s">
        <v>1252</v>
      </c>
      <c r="E298" s="17" t="s">
        <v>1</v>
      </c>
      <c r="F298" s="195">
        <v>20.7</v>
      </c>
      <c r="H298" s="29"/>
    </row>
    <row r="299" spans="2:8" s="1" customFormat="1" ht="16.9" customHeight="1">
      <c r="B299" s="29"/>
      <c r="C299" s="196" t="s">
        <v>2168</v>
      </c>
      <c r="H299" s="29"/>
    </row>
    <row r="300" spans="2:8" s="1" customFormat="1" ht="16.9" customHeight="1">
      <c r="B300" s="29"/>
      <c r="C300" s="194" t="s">
        <v>424</v>
      </c>
      <c r="D300" s="194" t="s">
        <v>425</v>
      </c>
      <c r="E300" s="17" t="s">
        <v>349</v>
      </c>
      <c r="F300" s="195">
        <v>20.7</v>
      </c>
      <c r="H300" s="29"/>
    </row>
    <row r="301" spans="2:8" s="1" customFormat="1" ht="16.9" customHeight="1">
      <c r="B301" s="29"/>
      <c r="C301" s="194" t="s">
        <v>203</v>
      </c>
      <c r="D301" s="194" t="s">
        <v>204</v>
      </c>
      <c r="E301" s="17" t="s">
        <v>205</v>
      </c>
      <c r="F301" s="195">
        <v>14.952</v>
      </c>
      <c r="H301" s="29"/>
    </row>
    <row r="302" spans="2:8" s="1" customFormat="1" ht="16.9" customHeight="1">
      <c r="B302" s="29"/>
      <c r="C302" s="194" t="s">
        <v>238</v>
      </c>
      <c r="D302" s="194" t="s">
        <v>239</v>
      </c>
      <c r="E302" s="17" t="s">
        <v>205</v>
      </c>
      <c r="F302" s="195">
        <v>10.295</v>
      </c>
      <c r="H302" s="29"/>
    </row>
    <row r="303" spans="2:8" s="1" customFormat="1" ht="16.9" customHeight="1">
      <c r="B303" s="29"/>
      <c r="C303" s="194" t="s">
        <v>254</v>
      </c>
      <c r="D303" s="194" t="s">
        <v>255</v>
      </c>
      <c r="E303" s="17" t="s">
        <v>205</v>
      </c>
      <c r="F303" s="195">
        <v>4.699</v>
      </c>
      <c r="H303" s="29"/>
    </row>
    <row r="304" spans="2:8" s="1" customFormat="1" ht="22.5">
      <c r="B304" s="29"/>
      <c r="C304" s="194" t="s">
        <v>291</v>
      </c>
      <c r="D304" s="194" t="s">
        <v>292</v>
      </c>
      <c r="E304" s="17" t="s">
        <v>205</v>
      </c>
      <c r="F304" s="195">
        <v>2.136</v>
      </c>
      <c r="H304" s="29"/>
    </row>
    <row r="305" spans="2:8" s="1" customFormat="1" ht="22.5">
      <c r="B305" s="29"/>
      <c r="C305" s="194" t="s">
        <v>331</v>
      </c>
      <c r="D305" s="194" t="s">
        <v>332</v>
      </c>
      <c r="E305" s="17" t="s">
        <v>205</v>
      </c>
      <c r="F305" s="195">
        <v>2.136</v>
      </c>
      <c r="H305" s="29"/>
    </row>
    <row r="306" spans="2:8" s="1" customFormat="1" ht="16.9" customHeight="1">
      <c r="B306" s="29"/>
      <c r="C306" s="194" t="s">
        <v>336</v>
      </c>
      <c r="D306" s="194" t="s">
        <v>337</v>
      </c>
      <c r="E306" s="17" t="s">
        <v>230</v>
      </c>
      <c r="F306" s="195">
        <v>0.119</v>
      </c>
      <c r="H306" s="29"/>
    </row>
    <row r="307" spans="2:8" s="1" customFormat="1" ht="16.9" customHeight="1">
      <c r="B307" s="29"/>
      <c r="C307" s="194" t="s">
        <v>390</v>
      </c>
      <c r="D307" s="194" t="s">
        <v>391</v>
      </c>
      <c r="E307" s="17" t="s">
        <v>262</v>
      </c>
      <c r="F307" s="195">
        <v>26.7</v>
      </c>
      <c r="H307" s="29"/>
    </row>
    <row r="308" spans="2:8" s="1" customFormat="1" ht="16.9" customHeight="1">
      <c r="B308" s="29"/>
      <c r="C308" s="194" t="s">
        <v>406</v>
      </c>
      <c r="D308" s="194" t="s">
        <v>407</v>
      </c>
      <c r="E308" s="17" t="s">
        <v>349</v>
      </c>
      <c r="F308" s="195">
        <v>26.7</v>
      </c>
      <c r="H308" s="29"/>
    </row>
    <row r="309" spans="2:8" s="1" customFormat="1" ht="22.5">
      <c r="B309" s="29"/>
      <c r="C309" s="194" t="s">
        <v>342</v>
      </c>
      <c r="D309" s="194" t="s">
        <v>343</v>
      </c>
      <c r="E309" s="17" t="s">
        <v>205</v>
      </c>
      <c r="F309" s="195">
        <v>5.708</v>
      </c>
      <c r="H309" s="29"/>
    </row>
    <row r="310" spans="2:8" s="1" customFormat="1" ht="16.9" customHeight="1">
      <c r="B310" s="29"/>
      <c r="C310" s="194" t="s">
        <v>347</v>
      </c>
      <c r="D310" s="194" t="s">
        <v>348</v>
      </c>
      <c r="E310" s="17" t="s">
        <v>349</v>
      </c>
      <c r="F310" s="195">
        <v>53.4</v>
      </c>
      <c r="H310" s="29"/>
    </row>
    <row r="311" spans="2:8" s="1" customFormat="1" ht="16.9" customHeight="1">
      <c r="B311" s="29"/>
      <c r="C311" s="190" t="s">
        <v>142</v>
      </c>
      <c r="D311" s="191" t="s">
        <v>1</v>
      </c>
      <c r="E311" s="192" t="s">
        <v>1</v>
      </c>
      <c r="F311" s="193">
        <v>1.2</v>
      </c>
      <c r="H311" s="29"/>
    </row>
    <row r="312" spans="2:8" s="1" customFormat="1" ht="16.9" customHeight="1">
      <c r="B312" s="29"/>
      <c r="C312" s="194" t="s">
        <v>1</v>
      </c>
      <c r="D312" s="194" t="s">
        <v>2002</v>
      </c>
      <c r="E312" s="17" t="s">
        <v>1</v>
      </c>
      <c r="F312" s="195">
        <v>0.6</v>
      </c>
      <c r="H312" s="29"/>
    </row>
    <row r="313" spans="2:8" s="1" customFormat="1" ht="16.9" customHeight="1">
      <c r="B313" s="29"/>
      <c r="C313" s="194" t="s">
        <v>1</v>
      </c>
      <c r="D313" s="194" t="s">
        <v>2003</v>
      </c>
      <c r="E313" s="17" t="s">
        <v>1</v>
      </c>
      <c r="F313" s="195">
        <v>0.6</v>
      </c>
      <c r="H313" s="29"/>
    </row>
    <row r="314" spans="2:8" s="1" customFormat="1" ht="16.9" customHeight="1">
      <c r="B314" s="29"/>
      <c r="C314" s="194" t="s">
        <v>142</v>
      </c>
      <c r="D314" s="194" t="s">
        <v>245</v>
      </c>
      <c r="E314" s="17" t="s">
        <v>1</v>
      </c>
      <c r="F314" s="195">
        <v>1.2</v>
      </c>
      <c r="H314" s="29"/>
    </row>
    <row r="315" spans="2:8" s="1" customFormat="1" ht="16.9" customHeight="1">
      <c r="B315" s="29"/>
      <c r="C315" s="196" t="s">
        <v>2168</v>
      </c>
      <c r="H315" s="29"/>
    </row>
    <row r="316" spans="2:8" s="1" customFormat="1" ht="16.9" customHeight="1">
      <c r="B316" s="29"/>
      <c r="C316" s="194" t="s">
        <v>490</v>
      </c>
      <c r="D316" s="194" t="s">
        <v>491</v>
      </c>
      <c r="E316" s="17" t="s">
        <v>349</v>
      </c>
      <c r="F316" s="195">
        <v>57.46</v>
      </c>
      <c r="H316" s="29"/>
    </row>
    <row r="317" spans="2:8" s="1" customFormat="1" ht="16.9" customHeight="1">
      <c r="B317" s="29"/>
      <c r="C317" s="190" t="s">
        <v>138</v>
      </c>
      <c r="D317" s="191" t="s">
        <v>1</v>
      </c>
      <c r="E317" s="192" t="s">
        <v>1</v>
      </c>
      <c r="F317" s="193">
        <v>6.8</v>
      </c>
      <c r="H317" s="29"/>
    </row>
    <row r="318" spans="2:8" s="1" customFormat="1" ht="16.9" customHeight="1">
      <c r="B318" s="29"/>
      <c r="C318" s="194" t="s">
        <v>138</v>
      </c>
      <c r="D318" s="194" t="s">
        <v>1988</v>
      </c>
      <c r="E318" s="17" t="s">
        <v>1</v>
      </c>
      <c r="F318" s="195">
        <v>6.8</v>
      </c>
      <c r="H318" s="29"/>
    </row>
    <row r="319" spans="2:8" s="1" customFormat="1" ht="16.9" customHeight="1">
      <c r="B319" s="29"/>
      <c r="C319" s="190" t="s">
        <v>108</v>
      </c>
      <c r="D319" s="191" t="s">
        <v>1</v>
      </c>
      <c r="E319" s="192" t="s">
        <v>1</v>
      </c>
      <c r="F319" s="193">
        <v>9</v>
      </c>
      <c r="H319" s="29"/>
    </row>
    <row r="320" spans="2:8" s="1" customFormat="1" ht="16.9" customHeight="1">
      <c r="B320" s="29"/>
      <c r="C320" s="194" t="s">
        <v>108</v>
      </c>
      <c r="D320" s="194" t="s">
        <v>1982</v>
      </c>
      <c r="E320" s="17" t="s">
        <v>1</v>
      </c>
      <c r="F320" s="195">
        <v>9</v>
      </c>
      <c r="H320" s="29"/>
    </row>
    <row r="321" spans="2:8" s="1" customFormat="1" ht="16.9" customHeight="1">
      <c r="B321" s="29"/>
      <c r="C321" s="190" t="s">
        <v>140</v>
      </c>
      <c r="D321" s="191" t="s">
        <v>1</v>
      </c>
      <c r="E321" s="192" t="s">
        <v>1</v>
      </c>
      <c r="F321" s="193">
        <v>3.6</v>
      </c>
      <c r="H321" s="29"/>
    </row>
    <row r="322" spans="2:8" s="1" customFormat="1" ht="16.9" customHeight="1">
      <c r="B322" s="29"/>
      <c r="C322" s="194" t="s">
        <v>140</v>
      </c>
      <c r="D322" s="194" t="s">
        <v>1256</v>
      </c>
      <c r="E322" s="17" t="s">
        <v>1</v>
      </c>
      <c r="F322" s="195">
        <v>3.6</v>
      </c>
      <c r="H322" s="29"/>
    </row>
    <row r="323" spans="2:8" s="1" customFormat="1" ht="16.9" customHeight="1">
      <c r="B323" s="29"/>
      <c r="C323" s="196" t="s">
        <v>2168</v>
      </c>
      <c r="H323" s="29"/>
    </row>
    <row r="324" spans="2:8" s="1" customFormat="1" ht="16.9" customHeight="1">
      <c r="B324" s="29"/>
      <c r="C324" s="194" t="s">
        <v>454</v>
      </c>
      <c r="D324" s="194" t="s">
        <v>455</v>
      </c>
      <c r="E324" s="17" t="s">
        <v>349</v>
      </c>
      <c r="F324" s="195">
        <v>3.6</v>
      </c>
      <c r="H324" s="29"/>
    </row>
    <row r="325" spans="2:8" s="1" customFormat="1" ht="16.9" customHeight="1">
      <c r="B325" s="29"/>
      <c r="C325" s="194" t="s">
        <v>420</v>
      </c>
      <c r="D325" s="194" t="s">
        <v>421</v>
      </c>
      <c r="E325" s="17" t="s">
        <v>349</v>
      </c>
      <c r="F325" s="195">
        <v>3.6</v>
      </c>
      <c r="H325" s="29"/>
    </row>
    <row r="326" spans="2:8" s="1" customFormat="1" ht="16.9" customHeight="1">
      <c r="B326" s="29"/>
      <c r="C326" s="190" t="s">
        <v>111</v>
      </c>
      <c r="D326" s="191" t="s">
        <v>1</v>
      </c>
      <c r="E326" s="192" t="s">
        <v>1</v>
      </c>
      <c r="F326" s="193">
        <v>2.5</v>
      </c>
      <c r="H326" s="29"/>
    </row>
    <row r="327" spans="2:8" s="1" customFormat="1" ht="16.9" customHeight="1">
      <c r="B327" s="29"/>
      <c r="C327" s="194" t="s">
        <v>111</v>
      </c>
      <c r="D327" s="194" t="s">
        <v>1984</v>
      </c>
      <c r="E327" s="17" t="s">
        <v>1</v>
      </c>
      <c r="F327" s="195">
        <v>2.5</v>
      </c>
      <c r="H327" s="29"/>
    </row>
    <row r="328" spans="2:8" s="1" customFormat="1" ht="16.9" customHeight="1">
      <c r="B328" s="29"/>
      <c r="C328" s="190" t="s">
        <v>113</v>
      </c>
      <c r="D328" s="191" t="s">
        <v>1</v>
      </c>
      <c r="E328" s="192" t="s">
        <v>1</v>
      </c>
      <c r="F328" s="193">
        <v>6</v>
      </c>
      <c r="H328" s="29"/>
    </row>
    <row r="329" spans="2:8" s="1" customFormat="1" ht="16.9" customHeight="1">
      <c r="B329" s="29"/>
      <c r="C329" s="194" t="s">
        <v>113</v>
      </c>
      <c r="D329" s="194" t="s">
        <v>1254</v>
      </c>
      <c r="E329" s="17" t="s">
        <v>1</v>
      </c>
      <c r="F329" s="195">
        <v>6</v>
      </c>
      <c r="H329" s="29"/>
    </row>
    <row r="330" spans="2:8" s="1" customFormat="1" ht="16.9" customHeight="1">
      <c r="B330" s="29"/>
      <c r="C330" s="196" t="s">
        <v>2168</v>
      </c>
      <c r="H330" s="29"/>
    </row>
    <row r="331" spans="2:8" s="1" customFormat="1" ht="16.9" customHeight="1">
      <c r="B331" s="29"/>
      <c r="C331" s="194" t="s">
        <v>439</v>
      </c>
      <c r="D331" s="194" t="s">
        <v>440</v>
      </c>
      <c r="E331" s="17" t="s">
        <v>349</v>
      </c>
      <c r="F331" s="195">
        <v>6</v>
      </c>
      <c r="H331" s="29"/>
    </row>
    <row r="332" spans="2:8" s="1" customFormat="1" ht="16.9" customHeight="1">
      <c r="B332" s="29"/>
      <c r="C332" s="194" t="s">
        <v>203</v>
      </c>
      <c r="D332" s="194" t="s">
        <v>204</v>
      </c>
      <c r="E332" s="17" t="s">
        <v>205</v>
      </c>
      <c r="F332" s="195">
        <v>14.952</v>
      </c>
      <c r="H332" s="29"/>
    </row>
    <row r="333" spans="2:8" s="1" customFormat="1" ht="16.9" customHeight="1">
      <c r="B333" s="29"/>
      <c r="C333" s="194" t="s">
        <v>238</v>
      </c>
      <c r="D333" s="194" t="s">
        <v>239</v>
      </c>
      <c r="E333" s="17" t="s">
        <v>205</v>
      </c>
      <c r="F333" s="195">
        <v>10.295</v>
      </c>
      <c r="H333" s="29"/>
    </row>
    <row r="334" spans="2:8" s="1" customFormat="1" ht="16.9" customHeight="1">
      <c r="B334" s="29"/>
      <c r="C334" s="194" t="s">
        <v>254</v>
      </c>
      <c r="D334" s="194" t="s">
        <v>255</v>
      </c>
      <c r="E334" s="17" t="s">
        <v>205</v>
      </c>
      <c r="F334" s="195">
        <v>4.699</v>
      </c>
      <c r="H334" s="29"/>
    </row>
    <row r="335" spans="2:8" s="1" customFormat="1" ht="22.5">
      <c r="B335" s="29"/>
      <c r="C335" s="194" t="s">
        <v>291</v>
      </c>
      <c r="D335" s="194" t="s">
        <v>292</v>
      </c>
      <c r="E335" s="17" t="s">
        <v>205</v>
      </c>
      <c r="F335" s="195">
        <v>2.136</v>
      </c>
      <c r="H335" s="29"/>
    </row>
    <row r="336" spans="2:8" s="1" customFormat="1" ht="22.5">
      <c r="B336" s="29"/>
      <c r="C336" s="194" t="s">
        <v>331</v>
      </c>
      <c r="D336" s="194" t="s">
        <v>332</v>
      </c>
      <c r="E336" s="17" t="s">
        <v>205</v>
      </c>
      <c r="F336" s="195">
        <v>2.136</v>
      </c>
      <c r="H336" s="29"/>
    </row>
    <row r="337" spans="2:8" s="1" customFormat="1" ht="16.9" customHeight="1">
      <c r="B337" s="29"/>
      <c r="C337" s="194" t="s">
        <v>336</v>
      </c>
      <c r="D337" s="194" t="s">
        <v>337</v>
      </c>
      <c r="E337" s="17" t="s">
        <v>230</v>
      </c>
      <c r="F337" s="195">
        <v>0.119</v>
      </c>
      <c r="H337" s="29"/>
    </row>
    <row r="338" spans="2:8" s="1" customFormat="1" ht="16.9" customHeight="1">
      <c r="B338" s="29"/>
      <c r="C338" s="194" t="s">
        <v>390</v>
      </c>
      <c r="D338" s="194" t="s">
        <v>391</v>
      </c>
      <c r="E338" s="17" t="s">
        <v>262</v>
      </c>
      <c r="F338" s="195">
        <v>26.7</v>
      </c>
      <c r="H338" s="29"/>
    </row>
    <row r="339" spans="2:8" s="1" customFormat="1" ht="16.9" customHeight="1">
      <c r="B339" s="29"/>
      <c r="C339" s="194" t="s">
        <v>406</v>
      </c>
      <c r="D339" s="194" t="s">
        <v>407</v>
      </c>
      <c r="E339" s="17" t="s">
        <v>349</v>
      </c>
      <c r="F339" s="195">
        <v>26.7</v>
      </c>
      <c r="H339" s="29"/>
    </row>
    <row r="340" spans="2:8" s="1" customFormat="1" ht="22.5">
      <c r="B340" s="29"/>
      <c r="C340" s="194" t="s">
        <v>342</v>
      </c>
      <c r="D340" s="194" t="s">
        <v>343</v>
      </c>
      <c r="E340" s="17" t="s">
        <v>205</v>
      </c>
      <c r="F340" s="195">
        <v>5.708</v>
      </c>
      <c r="H340" s="29"/>
    </row>
    <row r="341" spans="2:8" s="1" customFormat="1" ht="16.9" customHeight="1">
      <c r="B341" s="29"/>
      <c r="C341" s="194" t="s">
        <v>347</v>
      </c>
      <c r="D341" s="194" t="s">
        <v>348</v>
      </c>
      <c r="E341" s="17" t="s">
        <v>349</v>
      </c>
      <c r="F341" s="195">
        <v>53.4</v>
      </c>
      <c r="H341" s="29"/>
    </row>
    <row r="342" spans="2:8" s="1" customFormat="1" ht="16.9" customHeight="1">
      <c r="B342" s="29"/>
      <c r="C342" s="190" t="s">
        <v>132</v>
      </c>
      <c r="D342" s="191" t="s">
        <v>1</v>
      </c>
      <c r="E342" s="192" t="s">
        <v>1</v>
      </c>
      <c r="F342" s="193">
        <v>12.46</v>
      </c>
      <c r="H342" s="29"/>
    </row>
    <row r="343" spans="2:8" s="1" customFormat="1" ht="16.9" customHeight="1">
      <c r="B343" s="29"/>
      <c r="C343" s="194" t="s">
        <v>1</v>
      </c>
      <c r="D343" s="194" t="s">
        <v>1993</v>
      </c>
      <c r="E343" s="17" t="s">
        <v>1</v>
      </c>
      <c r="F343" s="195">
        <v>1</v>
      </c>
      <c r="H343" s="29"/>
    </row>
    <row r="344" spans="2:8" s="1" customFormat="1" ht="16.9" customHeight="1">
      <c r="B344" s="29"/>
      <c r="C344" s="194" t="s">
        <v>1</v>
      </c>
      <c r="D344" s="194" t="s">
        <v>1994</v>
      </c>
      <c r="E344" s="17" t="s">
        <v>1</v>
      </c>
      <c r="F344" s="195">
        <v>2.08</v>
      </c>
      <c r="H344" s="29"/>
    </row>
    <row r="345" spans="2:8" s="1" customFormat="1" ht="16.9" customHeight="1">
      <c r="B345" s="29"/>
      <c r="C345" s="194" t="s">
        <v>1</v>
      </c>
      <c r="D345" s="194" t="s">
        <v>1995</v>
      </c>
      <c r="E345" s="17" t="s">
        <v>1</v>
      </c>
      <c r="F345" s="195">
        <v>2.08</v>
      </c>
      <c r="H345" s="29"/>
    </row>
    <row r="346" spans="2:8" s="1" customFormat="1" ht="16.9" customHeight="1">
      <c r="B346" s="29"/>
      <c r="C346" s="194" t="s">
        <v>1</v>
      </c>
      <c r="D346" s="194" t="s">
        <v>1996</v>
      </c>
      <c r="E346" s="17" t="s">
        <v>1</v>
      </c>
      <c r="F346" s="195">
        <v>2.9</v>
      </c>
      <c r="H346" s="29"/>
    </row>
    <row r="347" spans="2:8" s="1" customFormat="1" ht="16.9" customHeight="1">
      <c r="B347" s="29"/>
      <c r="C347" s="194" t="s">
        <v>1</v>
      </c>
      <c r="D347" s="194" t="s">
        <v>1997</v>
      </c>
      <c r="E347" s="17" t="s">
        <v>1</v>
      </c>
      <c r="F347" s="195">
        <v>4.4</v>
      </c>
      <c r="H347" s="29"/>
    </row>
    <row r="348" spans="2:8" s="1" customFormat="1" ht="16.9" customHeight="1">
      <c r="B348" s="29"/>
      <c r="C348" s="194" t="s">
        <v>132</v>
      </c>
      <c r="D348" s="194" t="s">
        <v>245</v>
      </c>
      <c r="E348" s="17" t="s">
        <v>1</v>
      </c>
      <c r="F348" s="195">
        <v>12.46</v>
      </c>
      <c r="H348" s="29"/>
    </row>
    <row r="349" spans="2:8" s="1" customFormat="1" ht="16.9" customHeight="1">
      <c r="B349" s="29"/>
      <c r="C349" s="196" t="s">
        <v>2168</v>
      </c>
      <c r="H349" s="29"/>
    </row>
    <row r="350" spans="2:8" s="1" customFormat="1" ht="16.9" customHeight="1">
      <c r="B350" s="29"/>
      <c r="C350" s="194" t="s">
        <v>490</v>
      </c>
      <c r="D350" s="194" t="s">
        <v>491</v>
      </c>
      <c r="E350" s="17" t="s">
        <v>349</v>
      </c>
      <c r="F350" s="195">
        <v>57.46</v>
      </c>
      <c r="H350" s="29"/>
    </row>
    <row r="351" spans="2:8" s="1" customFormat="1" ht="16.9" customHeight="1">
      <c r="B351" s="29"/>
      <c r="C351" s="190" t="s">
        <v>134</v>
      </c>
      <c r="D351" s="191" t="s">
        <v>1</v>
      </c>
      <c r="E351" s="192" t="s">
        <v>1</v>
      </c>
      <c r="F351" s="193">
        <v>15.9</v>
      </c>
      <c r="H351" s="29"/>
    </row>
    <row r="352" spans="2:8" s="1" customFormat="1" ht="16.9" customHeight="1">
      <c r="B352" s="29"/>
      <c r="C352" s="194" t="s">
        <v>1</v>
      </c>
      <c r="D352" s="194" t="s">
        <v>1259</v>
      </c>
      <c r="E352" s="17" t="s">
        <v>1</v>
      </c>
      <c r="F352" s="195">
        <v>12.5</v>
      </c>
      <c r="H352" s="29"/>
    </row>
    <row r="353" spans="2:8" s="1" customFormat="1" ht="16.9" customHeight="1">
      <c r="B353" s="29"/>
      <c r="C353" s="194" t="s">
        <v>1</v>
      </c>
      <c r="D353" s="194" t="s">
        <v>1260</v>
      </c>
      <c r="E353" s="17" t="s">
        <v>1</v>
      </c>
      <c r="F353" s="195">
        <v>3.4</v>
      </c>
      <c r="H353" s="29"/>
    </row>
    <row r="354" spans="2:8" s="1" customFormat="1" ht="16.9" customHeight="1">
      <c r="B354" s="29"/>
      <c r="C354" s="194" t="s">
        <v>134</v>
      </c>
      <c r="D354" s="194" t="s">
        <v>245</v>
      </c>
      <c r="E354" s="17" t="s">
        <v>1</v>
      </c>
      <c r="F354" s="195">
        <v>15.9</v>
      </c>
      <c r="H354" s="29"/>
    </row>
    <row r="355" spans="2:8" s="1" customFormat="1" ht="16.9" customHeight="1">
      <c r="B355" s="29"/>
      <c r="C355" s="196" t="s">
        <v>2168</v>
      </c>
      <c r="H355" s="29"/>
    </row>
    <row r="356" spans="2:8" s="1" customFormat="1" ht="16.9" customHeight="1">
      <c r="B356" s="29"/>
      <c r="C356" s="194" t="s">
        <v>470</v>
      </c>
      <c r="D356" s="194" t="s">
        <v>471</v>
      </c>
      <c r="E356" s="17" t="s">
        <v>349</v>
      </c>
      <c r="F356" s="195">
        <v>15.9</v>
      </c>
      <c r="H356" s="29"/>
    </row>
    <row r="357" spans="2:8" s="1" customFormat="1" ht="16.9" customHeight="1">
      <c r="B357" s="29"/>
      <c r="C357" s="194" t="s">
        <v>411</v>
      </c>
      <c r="D357" s="194" t="s">
        <v>412</v>
      </c>
      <c r="E357" s="17" t="s">
        <v>349</v>
      </c>
      <c r="F357" s="195">
        <v>19.5</v>
      </c>
      <c r="H357" s="29"/>
    </row>
    <row r="358" spans="2:8" s="1" customFormat="1" ht="16.9" customHeight="1">
      <c r="B358" s="29"/>
      <c r="C358" s="194" t="s">
        <v>490</v>
      </c>
      <c r="D358" s="194" t="s">
        <v>491</v>
      </c>
      <c r="E358" s="17" t="s">
        <v>349</v>
      </c>
      <c r="F358" s="195">
        <v>57.46</v>
      </c>
      <c r="H358" s="29"/>
    </row>
    <row r="359" spans="2:8" s="1" customFormat="1" ht="16.9" customHeight="1">
      <c r="B359" s="29"/>
      <c r="C359" s="190" t="s">
        <v>136</v>
      </c>
      <c r="D359" s="191" t="s">
        <v>1</v>
      </c>
      <c r="E359" s="192" t="s">
        <v>1</v>
      </c>
      <c r="F359" s="193">
        <v>3.6</v>
      </c>
      <c r="H359" s="29"/>
    </row>
    <row r="360" spans="2:8" s="1" customFormat="1" ht="16.9" customHeight="1">
      <c r="B360" s="29"/>
      <c r="C360" s="194" t="s">
        <v>136</v>
      </c>
      <c r="D360" s="194" t="s">
        <v>1256</v>
      </c>
      <c r="E360" s="17" t="s">
        <v>1</v>
      </c>
      <c r="F360" s="195">
        <v>3.6</v>
      </c>
      <c r="H360" s="29"/>
    </row>
    <row r="361" spans="2:8" s="1" customFormat="1" ht="16.9" customHeight="1">
      <c r="B361" s="29"/>
      <c r="C361" s="196" t="s">
        <v>2168</v>
      </c>
      <c r="H361" s="29"/>
    </row>
    <row r="362" spans="2:8" s="1" customFormat="1" ht="16.9" customHeight="1">
      <c r="B362" s="29"/>
      <c r="C362" s="194" t="s">
        <v>444</v>
      </c>
      <c r="D362" s="194" t="s">
        <v>445</v>
      </c>
      <c r="E362" s="17" t="s">
        <v>349</v>
      </c>
      <c r="F362" s="195">
        <v>3.6</v>
      </c>
      <c r="H362" s="29"/>
    </row>
    <row r="363" spans="2:8" s="1" customFormat="1" ht="16.9" customHeight="1">
      <c r="B363" s="29"/>
      <c r="C363" s="194" t="s">
        <v>411</v>
      </c>
      <c r="D363" s="194" t="s">
        <v>412</v>
      </c>
      <c r="E363" s="17" t="s">
        <v>349</v>
      </c>
      <c r="F363" s="195">
        <v>19.5</v>
      </c>
      <c r="H363" s="29"/>
    </row>
    <row r="364" spans="2:8" s="1" customFormat="1" ht="16.9" customHeight="1">
      <c r="B364" s="29"/>
      <c r="C364" s="190" t="s">
        <v>128</v>
      </c>
      <c r="D364" s="191" t="s">
        <v>1</v>
      </c>
      <c r="E364" s="192" t="s">
        <v>1</v>
      </c>
      <c r="F364" s="193">
        <v>196.205</v>
      </c>
      <c r="H364" s="29"/>
    </row>
    <row r="365" spans="2:8" s="1" customFormat="1" ht="16.9" customHeight="1">
      <c r="B365" s="29"/>
      <c r="C365" s="194" t="s">
        <v>1</v>
      </c>
      <c r="D365" s="194" t="s">
        <v>1165</v>
      </c>
      <c r="E365" s="17" t="s">
        <v>1</v>
      </c>
      <c r="F365" s="195">
        <v>16.425</v>
      </c>
      <c r="H365" s="29"/>
    </row>
    <row r="366" spans="2:8" s="1" customFormat="1" ht="16.9" customHeight="1">
      <c r="B366" s="29"/>
      <c r="C366" s="194" t="s">
        <v>1</v>
      </c>
      <c r="D366" s="194" t="s">
        <v>1166</v>
      </c>
      <c r="E366" s="17" t="s">
        <v>1</v>
      </c>
      <c r="F366" s="195">
        <v>8.19</v>
      </c>
      <c r="H366" s="29"/>
    </row>
    <row r="367" spans="2:8" s="1" customFormat="1" ht="16.9" customHeight="1">
      <c r="B367" s="29"/>
      <c r="C367" s="194" t="s">
        <v>1</v>
      </c>
      <c r="D367" s="194" t="s">
        <v>1167</v>
      </c>
      <c r="E367" s="17" t="s">
        <v>1</v>
      </c>
      <c r="F367" s="195">
        <v>7.956</v>
      </c>
      <c r="H367" s="29"/>
    </row>
    <row r="368" spans="2:8" s="1" customFormat="1" ht="16.9" customHeight="1">
      <c r="B368" s="29"/>
      <c r="C368" s="194" t="s">
        <v>1</v>
      </c>
      <c r="D368" s="194" t="s">
        <v>1168</v>
      </c>
      <c r="E368" s="17" t="s">
        <v>1</v>
      </c>
      <c r="F368" s="195">
        <v>17.409</v>
      </c>
      <c r="H368" s="29"/>
    </row>
    <row r="369" spans="2:8" s="1" customFormat="1" ht="16.9" customHeight="1">
      <c r="B369" s="29"/>
      <c r="C369" s="194" t="s">
        <v>1</v>
      </c>
      <c r="D369" s="194" t="s">
        <v>1169</v>
      </c>
      <c r="E369" s="17" t="s">
        <v>1</v>
      </c>
      <c r="F369" s="195">
        <v>9</v>
      </c>
      <c r="H369" s="29"/>
    </row>
    <row r="370" spans="2:8" s="1" customFormat="1" ht="16.9" customHeight="1">
      <c r="B370" s="29"/>
      <c r="C370" s="194" t="s">
        <v>1</v>
      </c>
      <c r="D370" s="194" t="s">
        <v>1170</v>
      </c>
      <c r="E370" s="17" t="s">
        <v>1</v>
      </c>
      <c r="F370" s="195">
        <v>11.718</v>
      </c>
      <c r="H370" s="29"/>
    </row>
    <row r="371" spans="2:8" s="1" customFormat="1" ht="16.9" customHeight="1">
      <c r="B371" s="29"/>
      <c r="C371" s="194" t="s">
        <v>1</v>
      </c>
      <c r="D371" s="194" t="s">
        <v>1171</v>
      </c>
      <c r="E371" s="17" t="s">
        <v>1</v>
      </c>
      <c r="F371" s="195">
        <v>58.192</v>
      </c>
      <c r="H371" s="29"/>
    </row>
    <row r="372" spans="2:8" s="1" customFormat="1" ht="16.9" customHeight="1">
      <c r="B372" s="29"/>
      <c r="C372" s="194" t="s">
        <v>1</v>
      </c>
      <c r="D372" s="194" t="s">
        <v>1172</v>
      </c>
      <c r="E372" s="17" t="s">
        <v>1</v>
      </c>
      <c r="F372" s="195">
        <v>67.315</v>
      </c>
      <c r="H372" s="29"/>
    </row>
    <row r="373" spans="2:8" s="1" customFormat="1" ht="16.9" customHeight="1">
      <c r="B373" s="29"/>
      <c r="C373" s="194" t="s">
        <v>128</v>
      </c>
      <c r="D373" s="194" t="s">
        <v>245</v>
      </c>
      <c r="E373" s="17" t="s">
        <v>1</v>
      </c>
      <c r="F373" s="195">
        <v>196.205</v>
      </c>
      <c r="H373" s="29"/>
    </row>
    <row r="374" spans="2:8" s="1" customFormat="1" ht="16.9" customHeight="1">
      <c r="B374" s="29"/>
      <c r="C374" s="196" t="s">
        <v>2168</v>
      </c>
      <c r="H374" s="29"/>
    </row>
    <row r="375" spans="2:8" s="1" customFormat="1" ht="16.9" customHeight="1">
      <c r="B375" s="29"/>
      <c r="C375" s="194" t="s">
        <v>313</v>
      </c>
      <c r="D375" s="194" t="s">
        <v>314</v>
      </c>
      <c r="E375" s="17" t="s">
        <v>262</v>
      </c>
      <c r="F375" s="195">
        <v>196.205</v>
      </c>
      <c r="H375" s="29"/>
    </row>
    <row r="376" spans="2:8" s="1" customFormat="1" ht="16.9" customHeight="1">
      <c r="B376" s="29"/>
      <c r="C376" s="194" t="s">
        <v>324</v>
      </c>
      <c r="D376" s="194" t="s">
        <v>325</v>
      </c>
      <c r="E376" s="17" t="s">
        <v>262</v>
      </c>
      <c r="F376" s="195">
        <v>196.205</v>
      </c>
      <c r="H376" s="29"/>
    </row>
    <row r="377" spans="2:8" s="1" customFormat="1" ht="16.9" customHeight="1">
      <c r="B377" s="29"/>
      <c r="C377" s="194" t="s">
        <v>327</v>
      </c>
      <c r="D377" s="194" t="s">
        <v>328</v>
      </c>
      <c r="E377" s="17" t="s">
        <v>262</v>
      </c>
      <c r="F377" s="195">
        <v>196.205</v>
      </c>
      <c r="H377" s="29"/>
    </row>
    <row r="378" spans="2:8" s="1" customFormat="1" ht="16.9" customHeight="1">
      <c r="B378" s="29"/>
      <c r="C378" s="194" t="s">
        <v>930</v>
      </c>
      <c r="D378" s="194" t="s">
        <v>931</v>
      </c>
      <c r="E378" s="17" t="s">
        <v>262</v>
      </c>
      <c r="F378" s="195">
        <v>384.548</v>
      </c>
      <c r="H378" s="29"/>
    </row>
    <row r="379" spans="2:8" s="1" customFormat="1" ht="16.9" customHeight="1">
      <c r="B379" s="29"/>
      <c r="C379" s="194" t="s">
        <v>935</v>
      </c>
      <c r="D379" s="194" t="s">
        <v>936</v>
      </c>
      <c r="E379" s="17" t="s">
        <v>262</v>
      </c>
      <c r="F379" s="195">
        <v>384.548</v>
      </c>
      <c r="H379" s="29"/>
    </row>
    <row r="380" spans="2:8" s="1" customFormat="1" ht="22.5">
      <c r="B380" s="29"/>
      <c r="C380" s="194" t="s">
        <v>947</v>
      </c>
      <c r="D380" s="194" t="s">
        <v>948</v>
      </c>
      <c r="E380" s="17" t="s">
        <v>262</v>
      </c>
      <c r="F380" s="195">
        <v>280.955</v>
      </c>
      <c r="H380" s="29"/>
    </row>
    <row r="381" spans="2:8" s="1" customFormat="1" ht="16.9" customHeight="1">
      <c r="B381" s="29"/>
      <c r="C381" s="190" t="s">
        <v>130</v>
      </c>
      <c r="D381" s="191" t="s">
        <v>1</v>
      </c>
      <c r="E381" s="192" t="s">
        <v>1</v>
      </c>
      <c r="F381" s="193">
        <v>115.513</v>
      </c>
      <c r="H381" s="29"/>
    </row>
    <row r="382" spans="2:8" s="1" customFormat="1" ht="16.9" customHeight="1">
      <c r="B382" s="29"/>
      <c r="C382" s="194" t="s">
        <v>1</v>
      </c>
      <c r="D382" s="194" t="s">
        <v>1165</v>
      </c>
      <c r="E382" s="17" t="s">
        <v>1</v>
      </c>
      <c r="F382" s="195">
        <v>16.425</v>
      </c>
      <c r="H382" s="29"/>
    </row>
    <row r="383" spans="2:8" s="1" customFormat="1" ht="16.9" customHeight="1">
      <c r="B383" s="29"/>
      <c r="C383" s="194" t="s">
        <v>1</v>
      </c>
      <c r="D383" s="194" t="s">
        <v>1166</v>
      </c>
      <c r="E383" s="17" t="s">
        <v>1</v>
      </c>
      <c r="F383" s="195">
        <v>8.19</v>
      </c>
      <c r="H383" s="29"/>
    </row>
    <row r="384" spans="2:8" s="1" customFormat="1" ht="16.9" customHeight="1">
      <c r="B384" s="29"/>
      <c r="C384" s="194" t="s">
        <v>1</v>
      </c>
      <c r="D384" s="194" t="s">
        <v>1397</v>
      </c>
      <c r="E384" s="17" t="s">
        <v>1</v>
      </c>
      <c r="F384" s="195">
        <v>11.988</v>
      </c>
      <c r="H384" s="29"/>
    </row>
    <row r="385" spans="2:8" s="1" customFormat="1" ht="16.9" customHeight="1">
      <c r="B385" s="29"/>
      <c r="C385" s="194" t="s">
        <v>1</v>
      </c>
      <c r="D385" s="194" t="s">
        <v>1169</v>
      </c>
      <c r="E385" s="17" t="s">
        <v>1</v>
      </c>
      <c r="F385" s="195">
        <v>9</v>
      </c>
      <c r="H385" s="29"/>
    </row>
    <row r="386" spans="2:8" s="1" customFormat="1" ht="16.9" customHeight="1">
      <c r="B386" s="29"/>
      <c r="C386" s="194" t="s">
        <v>1</v>
      </c>
      <c r="D386" s="194" t="s">
        <v>1170</v>
      </c>
      <c r="E386" s="17" t="s">
        <v>1</v>
      </c>
      <c r="F386" s="195">
        <v>11.718</v>
      </c>
      <c r="H386" s="29"/>
    </row>
    <row r="387" spans="2:8" s="1" customFormat="1" ht="16.9" customHeight="1">
      <c r="B387" s="29"/>
      <c r="C387" s="194" t="s">
        <v>1</v>
      </c>
      <c r="D387" s="194" t="s">
        <v>1171</v>
      </c>
      <c r="E387" s="17" t="s">
        <v>1</v>
      </c>
      <c r="F387" s="195">
        <v>58.192</v>
      </c>
      <c r="H387" s="29"/>
    </row>
    <row r="388" spans="2:8" s="1" customFormat="1" ht="16.9" customHeight="1">
      <c r="B388" s="29"/>
      <c r="C388" s="194" t="s">
        <v>130</v>
      </c>
      <c r="D388" s="194" t="s">
        <v>245</v>
      </c>
      <c r="E388" s="17" t="s">
        <v>1</v>
      </c>
      <c r="F388" s="195">
        <v>115.513</v>
      </c>
      <c r="H388" s="29"/>
    </row>
    <row r="389" spans="2:8" s="1" customFormat="1" ht="16.9" customHeight="1">
      <c r="B389" s="29"/>
      <c r="C389" s="196" t="s">
        <v>2168</v>
      </c>
      <c r="H389" s="29"/>
    </row>
    <row r="390" spans="2:8" s="1" customFormat="1" ht="16.9" customHeight="1">
      <c r="B390" s="29"/>
      <c r="C390" s="194" t="s">
        <v>939</v>
      </c>
      <c r="D390" s="194" t="s">
        <v>940</v>
      </c>
      <c r="E390" s="17" t="s">
        <v>262</v>
      </c>
      <c r="F390" s="195">
        <v>115.513</v>
      </c>
      <c r="H390" s="29"/>
    </row>
    <row r="391" spans="2:8" s="1" customFormat="1" ht="16.9" customHeight="1">
      <c r="B391" s="29"/>
      <c r="C391" s="194" t="s">
        <v>930</v>
      </c>
      <c r="D391" s="194" t="s">
        <v>931</v>
      </c>
      <c r="E391" s="17" t="s">
        <v>262</v>
      </c>
      <c r="F391" s="195">
        <v>384.548</v>
      </c>
      <c r="H391" s="29"/>
    </row>
    <row r="392" spans="2:8" s="1" customFormat="1" ht="16.9" customHeight="1">
      <c r="B392" s="29"/>
      <c r="C392" s="194" t="s">
        <v>935</v>
      </c>
      <c r="D392" s="194" t="s">
        <v>936</v>
      </c>
      <c r="E392" s="17" t="s">
        <v>262</v>
      </c>
      <c r="F392" s="195">
        <v>384.548</v>
      </c>
      <c r="H392" s="29"/>
    </row>
    <row r="393" spans="2:8" s="1" customFormat="1" ht="22.5">
      <c r="B393" s="29"/>
      <c r="C393" s="194" t="s">
        <v>353</v>
      </c>
      <c r="D393" s="194" t="s">
        <v>354</v>
      </c>
      <c r="E393" s="17" t="s">
        <v>262</v>
      </c>
      <c r="F393" s="195">
        <v>115.513</v>
      </c>
      <c r="H393" s="29"/>
    </row>
    <row r="394" spans="2:8" s="1" customFormat="1" ht="16.9" customHeight="1">
      <c r="B394" s="29"/>
      <c r="C394" s="194" t="s">
        <v>357</v>
      </c>
      <c r="D394" s="194" t="s">
        <v>358</v>
      </c>
      <c r="E394" s="17" t="s">
        <v>262</v>
      </c>
      <c r="F394" s="195">
        <v>115.513</v>
      </c>
      <c r="H394" s="29"/>
    </row>
    <row r="395" spans="2:8" s="1" customFormat="1" ht="16.9" customHeight="1">
      <c r="B395" s="29"/>
      <c r="C395" s="190" t="s">
        <v>153</v>
      </c>
      <c r="D395" s="191" t="s">
        <v>1</v>
      </c>
      <c r="E395" s="192" t="s">
        <v>1</v>
      </c>
      <c r="F395" s="193">
        <v>123.342</v>
      </c>
      <c r="H395" s="29"/>
    </row>
    <row r="396" spans="2:8" s="1" customFormat="1" ht="16.9" customHeight="1">
      <c r="B396" s="29"/>
      <c r="C396" s="194" t="s">
        <v>1</v>
      </c>
      <c r="D396" s="194" t="s">
        <v>1384</v>
      </c>
      <c r="E396" s="17" t="s">
        <v>1</v>
      </c>
      <c r="F396" s="195">
        <v>36.749</v>
      </c>
      <c r="H396" s="29"/>
    </row>
    <row r="397" spans="2:8" s="1" customFormat="1" ht="16.9" customHeight="1">
      <c r="B397" s="29"/>
      <c r="C397" s="194" t="s">
        <v>1</v>
      </c>
      <c r="D397" s="194" t="s">
        <v>1385</v>
      </c>
      <c r="E397" s="17" t="s">
        <v>1</v>
      </c>
      <c r="F397" s="195">
        <v>17.534</v>
      </c>
      <c r="H397" s="29"/>
    </row>
    <row r="398" spans="2:8" s="1" customFormat="1" ht="16.9" customHeight="1">
      <c r="B398" s="29"/>
      <c r="C398" s="194" t="s">
        <v>1</v>
      </c>
      <c r="D398" s="194" t="s">
        <v>1386</v>
      </c>
      <c r="E398" s="17" t="s">
        <v>1</v>
      </c>
      <c r="F398" s="195">
        <v>15.344</v>
      </c>
      <c r="H398" s="29"/>
    </row>
    <row r="399" spans="2:8" s="1" customFormat="1" ht="16.9" customHeight="1">
      <c r="B399" s="29"/>
      <c r="C399" s="194" t="s">
        <v>1</v>
      </c>
      <c r="D399" s="194" t="s">
        <v>1387</v>
      </c>
      <c r="E399" s="17" t="s">
        <v>1</v>
      </c>
      <c r="F399" s="195">
        <v>19.424</v>
      </c>
      <c r="H399" s="29"/>
    </row>
    <row r="400" spans="2:8" s="1" customFormat="1" ht="16.9" customHeight="1">
      <c r="B400" s="29"/>
      <c r="C400" s="194" t="s">
        <v>1</v>
      </c>
      <c r="D400" s="194" t="s">
        <v>1388</v>
      </c>
      <c r="E400" s="17" t="s">
        <v>1</v>
      </c>
      <c r="F400" s="195">
        <v>8.525</v>
      </c>
      <c r="H400" s="29"/>
    </row>
    <row r="401" spans="2:8" s="1" customFormat="1" ht="16.9" customHeight="1">
      <c r="B401" s="29"/>
      <c r="C401" s="194" t="s">
        <v>1</v>
      </c>
      <c r="D401" s="194" t="s">
        <v>1389</v>
      </c>
      <c r="E401" s="17" t="s">
        <v>1</v>
      </c>
      <c r="F401" s="195">
        <v>25.766</v>
      </c>
      <c r="H401" s="29"/>
    </row>
    <row r="402" spans="2:8" s="1" customFormat="1" ht="16.9" customHeight="1">
      <c r="B402" s="29"/>
      <c r="C402" s="194" t="s">
        <v>153</v>
      </c>
      <c r="D402" s="194" t="s">
        <v>245</v>
      </c>
      <c r="E402" s="17" t="s">
        <v>1</v>
      </c>
      <c r="F402" s="195">
        <v>123.342</v>
      </c>
      <c r="H402" s="29"/>
    </row>
    <row r="403" spans="2:8" s="1" customFormat="1" ht="16.9" customHeight="1">
      <c r="B403" s="29"/>
      <c r="C403" s="196" t="s">
        <v>2168</v>
      </c>
      <c r="H403" s="29"/>
    </row>
    <row r="404" spans="2:8" s="1" customFormat="1" ht="22.5">
      <c r="B404" s="29"/>
      <c r="C404" s="194" t="s">
        <v>913</v>
      </c>
      <c r="D404" s="194" t="s">
        <v>914</v>
      </c>
      <c r="E404" s="17" t="s">
        <v>262</v>
      </c>
      <c r="F404" s="195">
        <v>123.342</v>
      </c>
      <c r="H404" s="29"/>
    </row>
    <row r="405" spans="2:8" s="1" customFormat="1" ht="16.9" customHeight="1">
      <c r="B405" s="29"/>
      <c r="C405" s="194" t="s">
        <v>889</v>
      </c>
      <c r="D405" s="194" t="s">
        <v>890</v>
      </c>
      <c r="E405" s="17" t="s">
        <v>262</v>
      </c>
      <c r="F405" s="195">
        <v>123.342</v>
      </c>
      <c r="H405" s="29"/>
    </row>
    <row r="406" spans="2:8" s="1" customFormat="1" ht="16.9" customHeight="1">
      <c r="B406" s="29"/>
      <c r="C406" s="194" t="s">
        <v>893</v>
      </c>
      <c r="D406" s="194" t="s">
        <v>894</v>
      </c>
      <c r="E406" s="17" t="s">
        <v>262</v>
      </c>
      <c r="F406" s="195">
        <v>123.342</v>
      </c>
      <c r="H406" s="29"/>
    </row>
    <row r="407" spans="2:8" s="1" customFormat="1" ht="16.9" customHeight="1">
      <c r="B407" s="29"/>
      <c r="C407" s="194" t="s">
        <v>897</v>
      </c>
      <c r="D407" s="194" t="s">
        <v>898</v>
      </c>
      <c r="E407" s="17" t="s">
        <v>262</v>
      </c>
      <c r="F407" s="195">
        <v>123.342</v>
      </c>
      <c r="H407" s="29"/>
    </row>
    <row r="408" spans="2:8" s="1" customFormat="1" ht="16.9" customHeight="1">
      <c r="B408" s="29"/>
      <c r="C408" s="190" t="s">
        <v>911</v>
      </c>
      <c r="D408" s="191" t="s">
        <v>1</v>
      </c>
      <c r="E408" s="192" t="s">
        <v>1</v>
      </c>
      <c r="F408" s="193">
        <v>76.672</v>
      </c>
      <c r="H408" s="29"/>
    </row>
    <row r="409" spans="2:8" s="1" customFormat="1" ht="16.9" customHeight="1">
      <c r="B409" s="29"/>
      <c r="C409" s="190" t="s">
        <v>117</v>
      </c>
      <c r="D409" s="191" t="s">
        <v>1</v>
      </c>
      <c r="E409" s="192" t="s">
        <v>1</v>
      </c>
      <c r="F409" s="193">
        <v>14.952</v>
      </c>
      <c r="H409" s="29"/>
    </row>
    <row r="410" spans="2:8" s="1" customFormat="1" ht="16.9" customHeight="1">
      <c r="B410" s="29"/>
      <c r="C410" s="194" t="s">
        <v>117</v>
      </c>
      <c r="D410" s="194" t="s">
        <v>115</v>
      </c>
      <c r="E410" s="17" t="s">
        <v>1</v>
      </c>
      <c r="F410" s="195">
        <v>14.952</v>
      </c>
      <c r="H410" s="29"/>
    </row>
    <row r="411" spans="2:8" s="1" customFormat="1" ht="16.9" customHeight="1">
      <c r="B411" s="29"/>
      <c r="C411" s="196" t="s">
        <v>2168</v>
      </c>
      <c r="H411" s="29"/>
    </row>
    <row r="412" spans="2:8" s="1" customFormat="1" ht="22.5">
      <c r="B412" s="29"/>
      <c r="C412" s="194" t="s">
        <v>219</v>
      </c>
      <c r="D412" s="194" t="s">
        <v>220</v>
      </c>
      <c r="E412" s="17" t="s">
        <v>205</v>
      </c>
      <c r="F412" s="195">
        <v>14.952</v>
      </c>
      <c r="H412" s="29"/>
    </row>
    <row r="413" spans="2:8" s="1" customFormat="1" ht="22.5">
      <c r="B413" s="29"/>
      <c r="C413" s="194" t="s">
        <v>223</v>
      </c>
      <c r="D413" s="194" t="s">
        <v>224</v>
      </c>
      <c r="E413" s="17" t="s">
        <v>205</v>
      </c>
      <c r="F413" s="195">
        <v>44.856</v>
      </c>
      <c r="H413" s="29"/>
    </row>
    <row r="414" spans="2:8" s="1" customFormat="1" ht="16.9" customHeight="1">
      <c r="B414" s="29"/>
      <c r="C414" s="194" t="s">
        <v>228</v>
      </c>
      <c r="D414" s="194" t="s">
        <v>229</v>
      </c>
      <c r="E414" s="17" t="s">
        <v>230</v>
      </c>
      <c r="F414" s="195">
        <v>27.661</v>
      </c>
      <c r="H414" s="29"/>
    </row>
    <row r="415" spans="2:8" s="1" customFormat="1" ht="16.9" customHeight="1">
      <c r="B415" s="29"/>
      <c r="C415" s="194" t="s">
        <v>234</v>
      </c>
      <c r="D415" s="194" t="s">
        <v>235</v>
      </c>
      <c r="E415" s="17" t="s">
        <v>205</v>
      </c>
      <c r="F415" s="195">
        <v>14.952</v>
      </c>
      <c r="H415" s="29"/>
    </row>
    <row r="416" spans="2:8" s="1" customFormat="1" ht="16.9" customHeight="1">
      <c r="B416" s="29"/>
      <c r="C416" s="190" t="s">
        <v>147</v>
      </c>
      <c r="D416" s="191" t="s">
        <v>1</v>
      </c>
      <c r="E416" s="192" t="s">
        <v>1</v>
      </c>
      <c r="F416" s="193">
        <v>11.92</v>
      </c>
      <c r="H416" s="29"/>
    </row>
    <row r="417" spans="2:8" s="1" customFormat="1" ht="16.9" customHeight="1">
      <c r="B417" s="29"/>
      <c r="C417" s="194" t="s">
        <v>1</v>
      </c>
      <c r="D417" s="194" t="s">
        <v>1299</v>
      </c>
      <c r="E417" s="17" t="s">
        <v>1</v>
      </c>
      <c r="F417" s="195">
        <v>11.92</v>
      </c>
      <c r="H417" s="29"/>
    </row>
    <row r="418" spans="2:8" s="1" customFormat="1" ht="16.9" customHeight="1">
      <c r="B418" s="29"/>
      <c r="C418" s="194" t="s">
        <v>147</v>
      </c>
      <c r="D418" s="194" t="s">
        <v>245</v>
      </c>
      <c r="E418" s="17" t="s">
        <v>1</v>
      </c>
      <c r="F418" s="195">
        <v>11.92</v>
      </c>
      <c r="H418" s="29"/>
    </row>
    <row r="419" spans="2:8" s="1" customFormat="1" ht="16.9" customHeight="1">
      <c r="B419" s="29"/>
      <c r="C419" s="196" t="s">
        <v>2168</v>
      </c>
      <c r="H419" s="29"/>
    </row>
    <row r="420" spans="2:8" s="1" customFormat="1" ht="22.5">
      <c r="B420" s="29"/>
      <c r="C420" s="194" t="s">
        <v>1296</v>
      </c>
      <c r="D420" s="194" t="s">
        <v>1297</v>
      </c>
      <c r="E420" s="17" t="s">
        <v>262</v>
      </c>
      <c r="F420" s="195">
        <v>11.92</v>
      </c>
      <c r="H420" s="29"/>
    </row>
    <row r="421" spans="2:8" s="1" customFormat="1" ht="16.9" customHeight="1">
      <c r="B421" s="29"/>
      <c r="C421" s="194" t="s">
        <v>742</v>
      </c>
      <c r="D421" s="194" t="s">
        <v>743</v>
      </c>
      <c r="E421" s="17" t="s">
        <v>262</v>
      </c>
      <c r="F421" s="195">
        <v>11.92</v>
      </c>
      <c r="H421" s="29"/>
    </row>
    <row r="422" spans="2:8" s="1" customFormat="1" ht="16.9" customHeight="1">
      <c r="B422" s="29"/>
      <c r="C422" s="194" t="s">
        <v>746</v>
      </c>
      <c r="D422" s="194" t="s">
        <v>747</v>
      </c>
      <c r="E422" s="17" t="s">
        <v>262</v>
      </c>
      <c r="F422" s="195">
        <v>11.92</v>
      </c>
      <c r="H422" s="29"/>
    </row>
    <row r="423" spans="2:8" s="1" customFormat="1" ht="22.5">
      <c r="B423" s="29"/>
      <c r="C423" s="194" t="s">
        <v>947</v>
      </c>
      <c r="D423" s="194" t="s">
        <v>948</v>
      </c>
      <c r="E423" s="17" t="s">
        <v>262</v>
      </c>
      <c r="F423" s="195">
        <v>280.955</v>
      </c>
      <c r="H423" s="29"/>
    </row>
    <row r="424" spans="2:8" s="1" customFormat="1" ht="16.9" customHeight="1">
      <c r="B424" s="29"/>
      <c r="C424" s="190" t="s">
        <v>2170</v>
      </c>
      <c r="D424" s="191" t="s">
        <v>1</v>
      </c>
      <c r="E424" s="192" t="s">
        <v>1</v>
      </c>
      <c r="F424" s="193">
        <v>19.45</v>
      </c>
      <c r="H424" s="29"/>
    </row>
    <row r="425" spans="2:8" s="1" customFormat="1" ht="16.9" customHeight="1">
      <c r="B425" s="29"/>
      <c r="C425" s="194" t="s">
        <v>1</v>
      </c>
      <c r="D425" s="194" t="s">
        <v>737</v>
      </c>
      <c r="E425" s="17" t="s">
        <v>1</v>
      </c>
      <c r="F425" s="195">
        <v>3.35</v>
      </c>
      <c r="H425" s="29"/>
    </row>
    <row r="426" spans="2:8" s="1" customFormat="1" ht="16.9" customHeight="1">
      <c r="B426" s="29"/>
      <c r="C426" s="194" t="s">
        <v>1</v>
      </c>
      <c r="D426" s="194" t="s">
        <v>738</v>
      </c>
      <c r="E426" s="17" t="s">
        <v>1</v>
      </c>
      <c r="F426" s="195">
        <v>3.4</v>
      </c>
      <c r="H426" s="29"/>
    </row>
    <row r="427" spans="2:8" s="1" customFormat="1" ht="16.9" customHeight="1">
      <c r="B427" s="29"/>
      <c r="C427" s="194" t="s">
        <v>1</v>
      </c>
      <c r="D427" s="194" t="s">
        <v>739</v>
      </c>
      <c r="E427" s="17" t="s">
        <v>1</v>
      </c>
      <c r="F427" s="195">
        <v>6.35</v>
      </c>
      <c r="H427" s="29"/>
    </row>
    <row r="428" spans="2:8" s="1" customFormat="1" ht="16.9" customHeight="1">
      <c r="B428" s="29"/>
      <c r="C428" s="194" t="s">
        <v>1</v>
      </c>
      <c r="D428" s="194" t="s">
        <v>740</v>
      </c>
      <c r="E428" s="17" t="s">
        <v>1</v>
      </c>
      <c r="F428" s="195">
        <v>6.35</v>
      </c>
      <c r="H428" s="29"/>
    </row>
    <row r="429" spans="2:8" s="1" customFormat="1" ht="16.9" customHeight="1">
      <c r="B429" s="29"/>
      <c r="C429" s="194" t="s">
        <v>2170</v>
      </c>
      <c r="D429" s="194" t="s">
        <v>245</v>
      </c>
      <c r="E429" s="17" t="s">
        <v>1</v>
      </c>
      <c r="F429" s="195">
        <v>19.45</v>
      </c>
      <c r="H429" s="29"/>
    </row>
    <row r="430" spans="2:8" s="1" customFormat="1" ht="16.9" customHeight="1">
      <c r="B430" s="29"/>
      <c r="C430" s="190" t="s">
        <v>122</v>
      </c>
      <c r="D430" s="191" t="s">
        <v>1</v>
      </c>
      <c r="E430" s="192" t="s">
        <v>1</v>
      </c>
      <c r="F430" s="193">
        <v>15.074</v>
      </c>
      <c r="H430" s="29"/>
    </row>
    <row r="431" spans="2:8" s="1" customFormat="1" ht="16.9" customHeight="1">
      <c r="B431" s="29"/>
      <c r="C431" s="194" t="s">
        <v>122</v>
      </c>
      <c r="D431" s="194" t="s">
        <v>1152</v>
      </c>
      <c r="E431" s="17" t="s">
        <v>1</v>
      </c>
      <c r="F431" s="195">
        <v>15.074</v>
      </c>
      <c r="H431" s="29"/>
    </row>
    <row r="432" spans="2:8" s="1" customFormat="1" ht="16.9" customHeight="1">
      <c r="B432" s="29"/>
      <c r="C432" s="190" t="s">
        <v>124</v>
      </c>
      <c r="D432" s="191" t="s">
        <v>1</v>
      </c>
      <c r="E432" s="192" t="s">
        <v>1</v>
      </c>
      <c r="F432" s="193">
        <v>9.36</v>
      </c>
      <c r="H432" s="29"/>
    </row>
    <row r="433" spans="2:8" s="1" customFormat="1" ht="16.9" customHeight="1">
      <c r="B433" s="29"/>
      <c r="C433" s="194" t="s">
        <v>1</v>
      </c>
      <c r="D433" s="194" t="s">
        <v>1939</v>
      </c>
      <c r="E433" s="17" t="s">
        <v>1</v>
      </c>
      <c r="F433" s="195">
        <v>4.68</v>
      </c>
      <c r="H433" s="29"/>
    </row>
    <row r="434" spans="2:8" s="1" customFormat="1" ht="16.9" customHeight="1">
      <c r="B434" s="29"/>
      <c r="C434" s="194" t="s">
        <v>1</v>
      </c>
      <c r="D434" s="194" t="s">
        <v>1940</v>
      </c>
      <c r="E434" s="17" t="s">
        <v>1</v>
      </c>
      <c r="F434" s="195">
        <v>4.68</v>
      </c>
      <c r="H434" s="29"/>
    </row>
    <row r="435" spans="2:8" s="1" customFormat="1" ht="16.9" customHeight="1">
      <c r="B435" s="29"/>
      <c r="C435" s="194" t="s">
        <v>124</v>
      </c>
      <c r="D435" s="194" t="s">
        <v>245</v>
      </c>
      <c r="E435" s="17" t="s">
        <v>1</v>
      </c>
      <c r="F435" s="195">
        <v>9.36</v>
      </c>
      <c r="H435" s="29"/>
    </row>
    <row r="436" spans="2:8" s="1" customFormat="1" ht="16.9" customHeight="1">
      <c r="B436" s="29"/>
      <c r="C436" s="190" t="s">
        <v>119</v>
      </c>
      <c r="D436" s="191" t="s">
        <v>1</v>
      </c>
      <c r="E436" s="192" t="s">
        <v>1</v>
      </c>
      <c r="F436" s="193">
        <v>5.4</v>
      </c>
      <c r="H436" s="29"/>
    </row>
    <row r="437" spans="2:8" s="1" customFormat="1" ht="16.9" customHeight="1">
      <c r="B437" s="29"/>
      <c r="C437" s="190" t="s">
        <v>151</v>
      </c>
      <c r="D437" s="191" t="s">
        <v>1</v>
      </c>
      <c r="E437" s="192" t="s">
        <v>1</v>
      </c>
      <c r="F437" s="193">
        <v>40.25</v>
      </c>
      <c r="H437" s="29"/>
    </row>
    <row r="438" spans="2:8" s="1" customFormat="1" ht="16.9" customHeight="1">
      <c r="B438" s="29"/>
      <c r="C438" s="194" t="s">
        <v>1</v>
      </c>
      <c r="D438" s="194" t="s">
        <v>1368</v>
      </c>
      <c r="E438" s="17" t="s">
        <v>1</v>
      </c>
      <c r="F438" s="195">
        <v>40.25</v>
      </c>
      <c r="H438" s="29"/>
    </row>
    <row r="439" spans="2:8" s="1" customFormat="1" ht="16.9" customHeight="1">
      <c r="B439" s="29"/>
      <c r="C439" s="194" t="s">
        <v>151</v>
      </c>
      <c r="D439" s="194" t="s">
        <v>245</v>
      </c>
      <c r="E439" s="17" t="s">
        <v>1</v>
      </c>
      <c r="F439" s="195">
        <v>40.25</v>
      </c>
      <c r="H439" s="29"/>
    </row>
    <row r="440" spans="2:8" s="1" customFormat="1" ht="16.9" customHeight="1">
      <c r="B440" s="29"/>
      <c r="C440" s="196" t="s">
        <v>2168</v>
      </c>
      <c r="H440" s="29"/>
    </row>
    <row r="441" spans="2:8" s="1" customFormat="1" ht="16.9" customHeight="1">
      <c r="B441" s="29"/>
      <c r="C441" s="194" t="s">
        <v>863</v>
      </c>
      <c r="D441" s="194" t="s">
        <v>864</v>
      </c>
      <c r="E441" s="17" t="s">
        <v>262</v>
      </c>
      <c r="F441" s="195">
        <v>40.25</v>
      </c>
      <c r="H441" s="29"/>
    </row>
    <row r="442" spans="2:8" s="1" customFormat="1" ht="16.9" customHeight="1">
      <c r="B442" s="29"/>
      <c r="C442" s="194" t="s">
        <v>842</v>
      </c>
      <c r="D442" s="194" t="s">
        <v>843</v>
      </c>
      <c r="E442" s="17" t="s">
        <v>262</v>
      </c>
      <c r="F442" s="195">
        <v>40.25</v>
      </c>
      <c r="H442" s="29"/>
    </row>
    <row r="443" spans="2:8" s="1" customFormat="1" ht="16.9" customHeight="1">
      <c r="B443" s="29"/>
      <c r="C443" s="194" t="s">
        <v>846</v>
      </c>
      <c r="D443" s="194" t="s">
        <v>847</v>
      </c>
      <c r="E443" s="17" t="s">
        <v>262</v>
      </c>
      <c r="F443" s="195">
        <v>80.5</v>
      </c>
      <c r="H443" s="29"/>
    </row>
    <row r="444" spans="2:8" s="1" customFormat="1" ht="22.5">
      <c r="B444" s="29"/>
      <c r="C444" s="194" t="s">
        <v>851</v>
      </c>
      <c r="D444" s="194" t="s">
        <v>852</v>
      </c>
      <c r="E444" s="17" t="s">
        <v>262</v>
      </c>
      <c r="F444" s="195">
        <v>40.25</v>
      </c>
      <c r="H444" s="29"/>
    </row>
    <row r="445" spans="2:8" s="1" customFormat="1" ht="16.9" customHeight="1">
      <c r="B445" s="29"/>
      <c r="C445" s="190" t="s">
        <v>861</v>
      </c>
      <c r="D445" s="191" t="s">
        <v>1</v>
      </c>
      <c r="E445" s="192" t="s">
        <v>1</v>
      </c>
      <c r="F445" s="193">
        <v>19.7</v>
      </c>
      <c r="H445" s="29"/>
    </row>
    <row r="446" spans="2:8" s="1" customFormat="1" ht="16.9" customHeight="1">
      <c r="B446" s="29"/>
      <c r="C446" s="190" t="s">
        <v>145</v>
      </c>
      <c r="D446" s="191" t="s">
        <v>1</v>
      </c>
      <c r="E446" s="192" t="s">
        <v>1</v>
      </c>
      <c r="F446" s="193">
        <v>34.8</v>
      </c>
      <c r="H446" s="29"/>
    </row>
    <row r="447" spans="2:8" s="1" customFormat="1" ht="16.9" customHeight="1">
      <c r="B447" s="29"/>
      <c r="C447" s="194" t="s">
        <v>1</v>
      </c>
      <c r="D447" s="194" t="s">
        <v>2077</v>
      </c>
      <c r="E447" s="17" t="s">
        <v>1</v>
      </c>
      <c r="F447" s="195">
        <v>17.4</v>
      </c>
      <c r="H447" s="29"/>
    </row>
    <row r="448" spans="2:8" s="1" customFormat="1" ht="16.9" customHeight="1">
      <c r="B448" s="29"/>
      <c r="C448" s="194" t="s">
        <v>1</v>
      </c>
      <c r="D448" s="194" t="s">
        <v>2078</v>
      </c>
      <c r="E448" s="17" t="s">
        <v>1</v>
      </c>
      <c r="F448" s="195">
        <v>17.4</v>
      </c>
      <c r="H448" s="29"/>
    </row>
    <row r="449" spans="2:8" s="1" customFormat="1" ht="16.9" customHeight="1">
      <c r="B449" s="29"/>
      <c r="C449" s="194" t="s">
        <v>145</v>
      </c>
      <c r="D449" s="194" t="s">
        <v>245</v>
      </c>
      <c r="E449" s="17" t="s">
        <v>1</v>
      </c>
      <c r="F449" s="195">
        <v>34.8</v>
      </c>
      <c r="H449" s="29"/>
    </row>
    <row r="450" spans="2:8" s="1" customFormat="1" ht="16.9" customHeight="1">
      <c r="B450" s="29"/>
      <c r="C450" s="190" t="s">
        <v>1905</v>
      </c>
      <c r="D450" s="191" t="s">
        <v>1</v>
      </c>
      <c r="E450" s="192" t="s">
        <v>1</v>
      </c>
      <c r="F450" s="193">
        <v>13.63</v>
      </c>
      <c r="H450" s="29"/>
    </row>
    <row r="451" spans="2:8" s="1" customFormat="1" ht="16.9" customHeight="1">
      <c r="B451" s="29"/>
      <c r="C451" s="194" t="s">
        <v>1</v>
      </c>
      <c r="D451" s="194" t="s">
        <v>2098</v>
      </c>
      <c r="E451" s="17" t="s">
        <v>1</v>
      </c>
      <c r="F451" s="195">
        <v>13.63</v>
      </c>
      <c r="H451" s="29"/>
    </row>
    <row r="452" spans="2:8" s="1" customFormat="1" ht="16.9" customHeight="1">
      <c r="B452" s="29"/>
      <c r="C452" s="194" t="s">
        <v>1905</v>
      </c>
      <c r="D452" s="194" t="s">
        <v>245</v>
      </c>
      <c r="E452" s="17" t="s">
        <v>1</v>
      </c>
      <c r="F452" s="195">
        <v>13.63</v>
      </c>
      <c r="H452" s="29"/>
    </row>
    <row r="453" spans="2:8" s="1" customFormat="1" ht="16.9" customHeight="1">
      <c r="B453" s="29"/>
      <c r="C453" s="190" t="s">
        <v>1114</v>
      </c>
      <c r="D453" s="191" t="s">
        <v>1</v>
      </c>
      <c r="E453" s="192" t="s">
        <v>1</v>
      </c>
      <c r="F453" s="193">
        <v>72.83</v>
      </c>
      <c r="H453" s="29"/>
    </row>
    <row r="454" spans="2:8" s="1" customFormat="1" ht="16.9" customHeight="1">
      <c r="B454" s="29"/>
      <c r="C454" s="194" t="s">
        <v>1114</v>
      </c>
      <c r="D454" s="194" t="s">
        <v>1161</v>
      </c>
      <c r="E454" s="17" t="s">
        <v>1</v>
      </c>
      <c r="F454" s="195">
        <v>72.83</v>
      </c>
      <c r="H454" s="29"/>
    </row>
    <row r="455" spans="2:8" s="1" customFormat="1" ht="16.9" customHeight="1">
      <c r="B455" s="29"/>
      <c r="C455" s="196" t="s">
        <v>2168</v>
      </c>
      <c r="H455" s="29"/>
    </row>
    <row r="456" spans="2:8" s="1" customFormat="1" ht="16.9" customHeight="1">
      <c r="B456" s="29"/>
      <c r="C456" s="194" t="s">
        <v>297</v>
      </c>
      <c r="D456" s="194" t="s">
        <v>298</v>
      </c>
      <c r="E456" s="17" t="s">
        <v>262</v>
      </c>
      <c r="F456" s="195">
        <v>72.83</v>
      </c>
      <c r="H456" s="29"/>
    </row>
    <row r="457" spans="2:8" s="1" customFormat="1" ht="16.9" customHeight="1">
      <c r="B457" s="29"/>
      <c r="C457" s="194" t="s">
        <v>305</v>
      </c>
      <c r="D457" s="194" t="s">
        <v>306</v>
      </c>
      <c r="E457" s="17" t="s">
        <v>262</v>
      </c>
      <c r="F457" s="195">
        <v>72.83</v>
      </c>
      <c r="H457" s="29"/>
    </row>
    <row r="458" spans="2:8" s="1" customFormat="1" ht="16.9" customHeight="1">
      <c r="B458" s="29"/>
      <c r="C458" s="194" t="s">
        <v>309</v>
      </c>
      <c r="D458" s="194" t="s">
        <v>310</v>
      </c>
      <c r="E458" s="17" t="s">
        <v>262</v>
      </c>
      <c r="F458" s="195">
        <v>72.83</v>
      </c>
      <c r="H458" s="29"/>
    </row>
    <row r="459" spans="2:8" s="1" customFormat="1" ht="16.9" customHeight="1">
      <c r="B459" s="29"/>
      <c r="C459" s="194" t="s">
        <v>930</v>
      </c>
      <c r="D459" s="194" t="s">
        <v>931</v>
      </c>
      <c r="E459" s="17" t="s">
        <v>262</v>
      </c>
      <c r="F459" s="195">
        <v>384.548</v>
      </c>
      <c r="H459" s="29"/>
    </row>
    <row r="460" spans="2:8" s="1" customFormat="1" ht="16.9" customHeight="1">
      <c r="B460" s="29"/>
      <c r="C460" s="194" t="s">
        <v>935</v>
      </c>
      <c r="D460" s="194" t="s">
        <v>936</v>
      </c>
      <c r="E460" s="17" t="s">
        <v>262</v>
      </c>
      <c r="F460" s="195">
        <v>384.548</v>
      </c>
      <c r="H460" s="29"/>
    </row>
    <row r="461" spans="2:8" s="1" customFormat="1" ht="22.5">
      <c r="B461" s="29"/>
      <c r="C461" s="194" t="s">
        <v>947</v>
      </c>
      <c r="D461" s="194" t="s">
        <v>948</v>
      </c>
      <c r="E461" s="17" t="s">
        <v>262</v>
      </c>
      <c r="F461" s="195">
        <v>280.955</v>
      </c>
      <c r="H461" s="29"/>
    </row>
    <row r="462" spans="2:8" s="1" customFormat="1" ht="16.9" customHeight="1">
      <c r="B462" s="29"/>
      <c r="C462" s="190" t="s">
        <v>126</v>
      </c>
      <c r="D462" s="191" t="s">
        <v>1</v>
      </c>
      <c r="E462" s="192" t="s">
        <v>1</v>
      </c>
      <c r="F462" s="193">
        <v>30.05</v>
      </c>
      <c r="H462" s="29"/>
    </row>
    <row r="463" spans="2:8" s="1" customFormat="1" ht="16.9" customHeight="1">
      <c r="B463" s="29"/>
      <c r="C463" s="190" t="s">
        <v>143</v>
      </c>
      <c r="D463" s="191" t="s">
        <v>1</v>
      </c>
      <c r="E463" s="192" t="s">
        <v>1</v>
      </c>
      <c r="F463" s="193">
        <v>94.2</v>
      </c>
      <c r="H463" s="29"/>
    </row>
    <row r="464" spans="2:8" s="1" customFormat="1" ht="16.9" customHeight="1">
      <c r="B464" s="29"/>
      <c r="C464" s="194" t="s">
        <v>1</v>
      </c>
      <c r="D464" s="194" t="s">
        <v>2011</v>
      </c>
      <c r="E464" s="17" t="s">
        <v>1</v>
      </c>
      <c r="F464" s="195">
        <v>20.6</v>
      </c>
      <c r="H464" s="29"/>
    </row>
    <row r="465" spans="2:8" s="1" customFormat="1" ht="16.9" customHeight="1">
      <c r="B465" s="29"/>
      <c r="C465" s="194" t="s">
        <v>1</v>
      </c>
      <c r="D465" s="194" t="s">
        <v>2023</v>
      </c>
      <c r="E465" s="17" t="s">
        <v>1</v>
      </c>
      <c r="F465" s="195">
        <v>26.4</v>
      </c>
      <c r="H465" s="29"/>
    </row>
    <row r="466" spans="2:8" s="1" customFormat="1" ht="16.9" customHeight="1">
      <c r="B466" s="29"/>
      <c r="C466" s="194" t="s">
        <v>1</v>
      </c>
      <c r="D466" s="194" t="s">
        <v>2024</v>
      </c>
      <c r="E466" s="17" t="s">
        <v>1</v>
      </c>
      <c r="F466" s="195">
        <v>26.4</v>
      </c>
      <c r="H466" s="29"/>
    </row>
    <row r="467" spans="2:8" s="1" customFormat="1" ht="16.9" customHeight="1">
      <c r="B467" s="29"/>
      <c r="C467" s="194" t="s">
        <v>1</v>
      </c>
      <c r="D467" s="194" t="s">
        <v>2025</v>
      </c>
      <c r="E467" s="17" t="s">
        <v>1</v>
      </c>
      <c r="F467" s="195">
        <v>10.4</v>
      </c>
      <c r="H467" s="29"/>
    </row>
    <row r="468" spans="2:8" s="1" customFormat="1" ht="16.9" customHeight="1">
      <c r="B468" s="29"/>
      <c r="C468" s="194" t="s">
        <v>1</v>
      </c>
      <c r="D468" s="194" t="s">
        <v>2026</v>
      </c>
      <c r="E468" s="17" t="s">
        <v>1</v>
      </c>
      <c r="F468" s="195">
        <v>10.4</v>
      </c>
      <c r="H468" s="29"/>
    </row>
    <row r="469" spans="2:8" s="1" customFormat="1" ht="16.9" customHeight="1">
      <c r="B469" s="29"/>
      <c r="C469" s="194" t="s">
        <v>143</v>
      </c>
      <c r="D469" s="194" t="s">
        <v>245</v>
      </c>
      <c r="E469" s="17" t="s">
        <v>1</v>
      </c>
      <c r="F469" s="195">
        <v>94.2</v>
      </c>
      <c r="H469" s="29"/>
    </row>
    <row r="470" spans="2:8" s="1" customFormat="1" ht="16.9" customHeight="1">
      <c r="B470" s="29"/>
      <c r="C470" s="190" t="s">
        <v>115</v>
      </c>
      <c r="D470" s="191" t="s">
        <v>1</v>
      </c>
      <c r="E470" s="192" t="s">
        <v>1</v>
      </c>
      <c r="F470" s="193">
        <v>14.952</v>
      </c>
      <c r="H470" s="29"/>
    </row>
    <row r="471" spans="2:8" s="1" customFormat="1" ht="16.9" customHeight="1">
      <c r="B471" s="29"/>
      <c r="C471" s="194" t="s">
        <v>115</v>
      </c>
      <c r="D471" s="194" t="s">
        <v>1123</v>
      </c>
      <c r="E471" s="17" t="s">
        <v>1</v>
      </c>
      <c r="F471" s="195">
        <v>14.952</v>
      </c>
      <c r="H471" s="29"/>
    </row>
    <row r="472" spans="2:8" s="1" customFormat="1" ht="16.9" customHeight="1">
      <c r="B472" s="29"/>
      <c r="C472" s="196" t="s">
        <v>2168</v>
      </c>
      <c r="H472" s="29"/>
    </row>
    <row r="473" spans="2:8" s="1" customFormat="1" ht="16.9" customHeight="1">
      <c r="B473" s="29"/>
      <c r="C473" s="194" t="s">
        <v>203</v>
      </c>
      <c r="D473" s="194" t="s">
        <v>204</v>
      </c>
      <c r="E473" s="17" t="s">
        <v>205</v>
      </c>
      <c r="F473" s="195">
        <v>14.952</v>
      </c>
      <c r="H473" s="29"/>
    </row>
    <row r="474" spans="2:8" s="1" customFormat="1" ht="16.9" customHeight="1">
      <c r="B474" s="29"/>
      <c r="C474" s="194" t="s">
        <v>210</v>
      </c>
      <c r="D474" s="194" t="s">
        <v>211</v>
      </c>
      <c r="E474" s="17" t="s">
        <v>205</v>
      </c>
      <c r="F474" s="195">
        <v>14.952</v>
      </c>
      <c r="H474" s="29"/>
    </row>
    <row r="475" spans="2:8" s="1" customFormat="1" ht="22.5">
      <c r="B475" s="29"/>
      <c r="C475" s="194" t="s">
        <v>215</v>
      </c>
      <c r="D475" s="194" t="s">
        <v>216</v>
      </c>
      <c r="E475" s="17" t="s">
        <v>205</v>
      </c>
      <c r="F475" s="195">
        <v>74.76</v>
      </c>
      <c r="H475" s="29"/>
    </row>
    <row r="476" spans="2:8" s="1" customFormat="1" ht="22.5">
      <c r="B476" s="29"/>
      <c r="C476" s="194" t="s">
        <v>219</v>
      </c>
      <c r="D476" s="194" t="s">
        <v>220</v>
      </c>
      <c r="E476" s="17" t="s">
        <v>205</v>
      </c>
      <c r="F476" s="195">
        <v>14.952</v>
      </c>
      <c r="H476" s="29"/>
    </row>
    <row r="477" spans="2:8" s="1" customFormat="1" ht="26.45" customHeight="1">
      <c r="B477" s="29"/>
      <c r="C477" s="189" t="s">
        <v>2171</v>
      </c>
      <c r="D477" s="189" t="s">
        <v>98</v>
      </c>
      <c r="H477" s="29"/>
    </row>
    <row r="478" spans="2:8" s="1" customFormat="1" ht="16.9" customHeight="1">
      <c r="B478" s="29"/>
      <c r="C478" s="190" t="s">
        <v>824</v>
      </c>
      <c r="D478" s="191" t="s">
        <v>1</v>
      </c>
      <c r="E478" s="192" t="s">
        <v>1</v>
      </c>
      <c r="F478" s="193">
        <v>65.75</v>
      </c>
      <c r="H478" s="29"/>
    </row>
    <row r="479" spans="2:8" s="1" customFormat="1" ht="16.9" customHeight="1">
      <c r="B479" s="29"/>
      <c r="C479" s="194" t="s">
        <v>1</v>
      </c>
      <c r="D479" s="194" t="s">
        <v>1943</v>
      </c>
      <c r="E479" s="17" t="s">
        <v>1</v>
      </c>
      <c r="F479" s="195">
        <v>12.65</v>
      </c>
      <c r="H479" s="29"/>
    </row>
    <row r="480" spans="2:8" s="1" customFormat="1" ht="16.9" customHeight="1">
      <c r="B480" s="29"/>
      <c r="C480" s="194" t="s">
        <v>1</v>
      </c>
      <c r="D480" s="194" t="s">
        <v>2104</v>
      </c>
      <c r="E480" s="17" t="s">
        <v>1</v>
      </c>
      <c r="F480" s="195">
        <v>6.8</v>
      </c>
      <c r="H480" s="29"/>
    </row>
    <row r="481" spans="2:8" s="1" customFormat="1" ht="16.9" customHeight="1">
      <c r="B481" s="29"/>
      <c r="C481" s="194" t="s">
        <v>1</v>
      </c>
      <c r="D481" s="194" t="s">
        <v>2105</v>
      </c>
      <c r="E481" s="17" t="s">
        <v>1</v>
      </c>
      <c r="F481" s="195">
        <v>6.95</v>
      </c>
      <c r="H481" s="29"/>
    </row>
    <row r="482" spans="2:8" s="1" customFormat="1" ht="16.9" customHeight="1">
      <c r="B482" s="29"/>
      <c r="C482" s="194" t="s">
        <v>1</v>
      </c>
      <c r="D482" s="194" t="s">
        <v>2106</v>
      </c>
      <c r="E482" s="17" t="s">
        <v>1</v>
      </c>
      <c r="F482" s="195">
        <v>39.35</v>
      </c>
      <c r="H482" s="29"/>
    </row>
    <row r="483" spans="2:8" s="1" customFormat="1" ht="16.9" customHeight="1">
      <c r="B483" s="29"/>
      <c r="C483" s="194" t="s">
        <v>824</v>
      </c>
      <c r="D483" s="194" t="s">
        <v>245</v>
      </c>
      <c r="E483" s="17" t="s">
        <v>1</v>
      </c>
      <c r="F483" s="195">
        <v>65.75</v>
      </c>
      <c r="H483" s="29"/>
    </row>
    <row r="484" spans="2:8" s="1" customFormat="1" ht="16.9" customHeight="1">
      <c r="B484" s="29"/>
      <c r="C484" s="190" t="s">
        <v>149</v>
      </c>
      <c r="D484" s="191" t="s">
        <v>1</v>
      </c>
      <c r="E484" s="192" t="s">
        <v>1</v>
      </c>
      <c r="F484" s="193">
        <v>73.4</v>
      </c>
      <c r="H484" s="29"/>
    </row>
    <row r="485" spans="2:8" s="1" customFormat="1" ht="16.9" customHeight="1">
      <c r="B485" s="29"/>
      <c r="C485" s="194" t="s">
        <v>1</v>
      </c>
      <c r="D485" s="194" t="s">
        <v>1943</v>
      </c>
      <c r="E485" s="17" t="s">
        <v>1</v>
      </c>
      <c r="F485" s="195">
        <v>12.65</v>
      </c>
      <c r="H485" s="29"/>
    </row>
    <row r="486" spans="2:8" s="1" customFormat="1" ht="16.9" customHeight="1">
      <c r="B486" s="29"/>
      <c r="C486" s="194" t="s">
        <v>1</v>
      </c>
      <c r="D486" s="194" t="s">
        <v>2082</v>
      </c>
      <c r="E486" s="17" t="s">
        <v>1</v>
      </c>
      <c r="F486" s="195">
        <v>6.35</v>
      </c>
      <c r="H486" s="29"/>
    </row>
    <row r="487" spans="2:8" s="1" customFormat="1" ht="16.9" customHeight="1">
      <c r="B487" s="29"/>
      <c r="C487" s="194" t="s">
        <v>1</v>
      </c>
      <c r="D487" s="194" t="s">
        <v>2083</v>
      </c>
      <c r="E487" s="17" t="s">
        <v>1</v>
      </c>
      <c r="F487" s="195">
        <v>6.35</v>
      </c>
      <c r="H487" s="29"/>
    </row>
    <row r="488" spans="2:8" s="1" customFormat="1" ht="16.9" customHeight="1">
      <c r="B488" s="29"/>
      <c r="C488" s="194" t="s">
        <v>1</v>
      </c>
      <c r="D488" s="194" t="s">
        <v>2108</v>
      </c>
      <c r="E488" s="17" t="s">
        <v>1</v>
      </c>
      <c r="F488" s="195">
        <v>48.05</v>
      </c>
      <c r="H488" s="29"/>
    </row>
    <row r="489" spans="2:8" s="1" customFormat="1" ht="16.9" customHeight="1">
      <c r="B489" s="29"/>
      <c r="C489" s="194" t="s">
        <v>149</v>
      </c>
      <c r="D489" s="194" t="s">
        <v>245</v>
      </c>
      <c r="E489" s="17" t="s">
        <v>1</v>
      </c>
      <c r="F489" s="195">
        <v>73.4</v>
      </c>
      <c r="H489" s="29"/>
    </row>
    <row r="490" spans="2:8" s="1" customFormat="1" ht="16.9" customHeight="1">
      <c r="B490" s="29"/>
      <c r="C490" s="196" t="s">
        <v>2168</v>
      </c>
      <c r="H490" s="29"/>
    </row>
    <row r="491" spans="2:8" s="1" customFormat="1" ht="22.5">
      <c r="B491" s="29"/>
      <c r="C491" s="194" t="s">
        <v>826</v>
      </c>
      <c r="D491" s="194" t="s">
        <v>827</v>
      </c>
      <c r="E491" s="17" t="s">
        <v>262</v>
      </c>
      <c r="F491" s="195">
        <v>73.4</v>
      </c>
      <c r="H491" s="29"/>
    </row>
    <row r="492" spans="2:8" s="1" customFormat="1" ht="16.9" customHeight="1">
      <c r="B492" s="29"/>
      <c r="C492" s="194" t="s">
        <v>789</v>
      </c>
      <c r="D492" s="194" t="s">
        <v>790</v>
      </c>
      <c r="E492" s="17" t="s">
        <v>262</v>
      </c>
      <c r="F492" s="195">
        <v>73.4</v>
      </c>
      <c r="H492" s="29"/>
    </row>
    <row r="493" spans="2:8" s="1" customFormat="1" ht="16.9" customHeight="1">
      <c r="B493" s="29"/>
      <c r="C493" s="194" t="s">
        <v>793</v>
      </c>
      <c r="D493" s="194" t="s">
        <v>794</v>
      </c>
      <c r="E493" s="17" t="s">
        <v>262</v>
      </c>
      <c r="F493" s="195">
        <v>146.8</v>
      </c>
      <c r="H493" s="29"/>
    </row>
    <row r="494" spans="2:8" s="1" customFormat="1" ht="16.9" customHeight="1">
      <c r="B494" s="29"/>
      <c r="C494" s="194" t="s">
        <v>798</v>
      </c>
      <c r="D494" s="194" t="s">
        <v>799</v>
      </c>
      <c r="E494" s="17" t="s">
        <v>262</v>
      </c>
      <c r="F494" s="195">
        <v>73.4</v>
      </c>
      <c r="H494" s="29"/>
    </row>
    <row r="495" spans="2:8" s="1" customFormat="1" ht="16.9" customHeight="1">
      <c r="B495" s="29"/>
      <c r="C495" s="190" t="s">
        <v>106</v>
      </c>
      <c r="D495" s="191" t="s">
        <v>1</v>
      </c>
      <c r="E495" s="192" t="s">
        <v>1</v>
      </c>
      <c r="F495" s="193">
        <v>9.6</v>
      </c>
      <c r="H495" s="29"/>
    </row>
    <row r="496" spans="2:8" s="1" customFormat="1" ht="16.9" customHeight="1">
      <c r="B496" s="29"/>
      <c r="C496" s="194" t="s">
        <v>106</v>
      </c>
      <c r="D496" s="194" t="s">
        <v>1980</v>
      </c>
      <c r="E496" s="17" t="s">
        <v>1</v>
      </c>
      <c r="F496" s="195">
        <v>9.6</v>
      </c>
      <c r="H496" s="29"/>
    </row>
    <row r="497" spans="2:8" s="1" customFormat="1" ht="16.9" customHeight="1">
      <c r="B497" s="29"/>
      <c r="C497" s="196" t="s">
        <v>2168</v>
      </c>
      <c r="H497" s="29"/>
    </row>
    <row r="498" spans="2:8" s="1" customFormat="1" ht="16.9" customHeight="1">
      <c r="B498" s="29"/>
      <c r="C498" s="194" t="s">
        <v>424</v>
      </c>
      <c r="D498" s="194" t="s">
        <v>425</v>
      </c>
      <c r="E498" s="17" t="s">
        <v>349</v>
      </c>
      <c r="F498" s="195">
        <v>9.6</v>
      </c>
      <c r="H498" s="29"/>
    </row>
    <row r="499" spans="2:8" s="1" customFormat="1" ht="16.9" customHeight="1">
      <c r="B499" s="29"/>
      <c r="C499" s="194" t="s">
        <v>203</v>
      </c>
      <c r="D499" s="194" t="s">
        <v>204</v>
      </c>
      <c r="E499" s="17" t="s">
        <v>205</v>
      </c>
      <c r="F499" s="195">
        <v>25.592</v>
      </c>
      <c r="H499" s="29"/>
    </row>
    <row r="500" spans="2:8" s="1" customFormat="1" ht="16.9" customHeight="1">
      <c r="B500" s="29"/>
      <c r="C500" s="194" t="s">
        <v>238</v>
      </c>
      <c r="D500" s="194" t="s">
        <v>239</v>
      </c>
      <c r="E500" s="17" t="s">
        <v>205</v>
      </c>
      <c r="F500" s="195">
        <v>17.257</v>
      </c>
      <c r="H500" s="29"/>
    </row>
    <row r="501" spans="2:8" s="1" customFormat="1" ht="16.9" customHeight="1">
      <c r="B501" s="29"/>
      <c r="C501" s="194" t="s">
        <v>254</v>
      </c>
      <c r="D501" s="194" t="s">
        <v>255</v>
      </c>
      <c r="E501" s="17" t="s">
        <v>205</v>
      </c>
      <c r="F501" s="195">
        <v>8.043</v>
      </c>
      <c r="H501" s="29"/>
    </row>
    <row r="502" spans="2:8" s="1" customFormat="1" ht="22.5">
      <c r="B502" s="29"/>
      <c r="C502" s="194" t="s">
        <v>291</v>
      </c>
      <c r="D502" s="194" t="s">
        <v>292</v>
      </c>
      <c r="E502" s="17" t="s">
        <v>205</v>
      </c>
      <c r="F502" s="195">
        <v>3.656</v>
      </c>
      <c r="H502" s="29"/>
    </row>
    <row r="503" spans="2:8" s="1" customFormat="1" ht="22.5">
      <c r="B503" s="29"/>
      <c r="C503" s="194" t="s">
        <v>331</v>
      </c>
      <c r="D503" s="194" t="s">
        <v>332</v>
      </c>
      <c r="E503" s="17" t="s">
        <v>205</v>
      </c>
      <c r="F503" s="195">
        <v>3.656</v>
      </c>
      <c r="H503" s="29"/>
    </row>
    <row r="504" spans="2:8" s="1" customFormat="1" ht="16.9" customHeight="1">
      <c r="B504" s="29"/>
      <c r="C504" s="194" t="s">
        <v>336</v>
      </c>
      <c r="D504" s="194" t="s">
        <v>337</v>
      </c>
      <c r="E504" s="17" t="s">
        <v>230</v>
      </c>
      <c r="F504" s="195">
        <v>0.203</v>
      </c>
      <c r="H504" s="29"/>
    </row>
    <row r="505" spans="2:8" s="1" customFormat="1" ht="16.9" customHeight="1">
      <c r="B505" s="29"/>
      <c r="C505" s="194" t="s">
        <v>390</v>
      </c>
      <c r="D505" s="194" t="s">
        <v>391</v>
      </c>
      <c r="E505" s="17" t="s">
        <v>262</v>
      </c>
      <c r="F505" s="195">
        <v>45.7</v>
      </c>
      <c r="H505" s="29"/>
    </row>
    <row r="506" spans="2:8" s="1" customFormat="1" ht="16.9" customHeight="1">
      <c r="B506" s="29"/>
      <c r="C506" s="194" t="s">
        <v>406</v>
      </c>
      <c r="D506" s="194" t="s">
        <v>407</v>
      </c>
      <c r="E506" s="17" t="s">
        <v>349</v>
      </c>
      <c r="F506" s="195">
        <v>45.7</v>
      </c>
      <c r="H506" s="29"/>
    </row>
    <row r="507" spans="2:8" s="1" customFormat="1" ht="22.5">
      <c r="B507" s="29"/>
      <c r="C507" s="194" t="s">
        <v>342</v>
      </c>
      <c r="D507" s="194" t="s">
        <v>343</v>
      </c>
      <c r="E507" s="17" t="s">
        <v>205</v>
      </c>
      <c r="F507" s="195">
        <v>9.916</v>
      </c>
      <c r="H507" s="29"/>
    </row>
    <row r="508" spans="2:8" s="1" customFormat="1" ht="16.9" customHeight="1">
      <c r="B508" s="29"/>
      <c r="C508" s="194" t="s">
        <v>347</v>
      </c>
      <c r="D508" s="194" t="s">
        <v>348</v>
      </c>
      <c r="E508" s="17" t="s">
        <v>349</v>
      </c>
      <c r="F508" s="195">
        <v>91.4</v>
      </c>
      <c r="H508" s="29"/>
    </row>
    <row r="509" spans="2:8" s="1" customFormat="1" ht="16.9" customHeight="1">
      <c r="B509" s="29"/>
      <c r="C509" s="190" t="s">
        <v>142</v>
      </c>
      <c r="D509" s="191" t="s">
        <v>1</v>
      </c>
      <c r="E509" s="192" t="s">
        <v>1</v>
      </c>
      <c r="F509" s="193">
        <v>1.2</v>
      </c>
      <c r="H509" s="29"/>
    </row>
    <row r="510" spans="2:8" s="1" customFormat="1" ht="16.9" customHeight="1">
      <c r="B510" s="29"/>
      <c r="C510" s="194" t="s">
        <v>1</v>
      </c>
      <c r="D510" s="194" t="s">
        <v>2002</v>
      </c>
      <c r="E510" s="17" t="s">
        <v>1</v>
      </c>
      <c r="F510" s="195">
        <v>0.6</v>
      </c>
      <c r="H510" s="29"/>
    </row>
    <row r="511" spans="2:8" s="1" customFormat="1" ht="16.9" customHeight="1">
      <c r="B511" s="29"/>
      <c r="C511" s="194" t="s">
        <v>1</v>
      </c>
      <c r="D511" s="194" t="s">
        <v>2003</v>
      </c>
      <c r="E511" s="17" t="s">
        <v>1</v>
      </c>
      <c r="F511" s="195">
        <v>0.6</v>
      </c>
      <c r="H511" s="29"/>
    </row>
    <row r="512" spans="2:8" s="1" customFormat="1" ht="16.9" customHeight="1">
      <c r="B512" s="29"/>
      <c r="C512" s="194" t="s">
        <v>142</v>
      </c>
      <c r="D512" s="194" t="s">
        <v>245</v>
      </c>
      <c r="E512" s="17" t="s">
        <v>1</v>
      </c>
      <c r="F512" s="195">
        <v>1.2</v>
      </c>
      <c r="H512" s="29"/>
    </row>
    <row r="513" spans="2:8" s="1" customFormat="1" ht="16.9" customHeight="1">
      <c r="B513" s="29"/>
      <c r="C513" s="196" t="s">
        <v>2168</v>
      </c>
      <c r="H513" s="29"/>
    </row>
    <row r="514" spans="2:8" s="1" customFormat="1" ht="16.9" customHeight="1">
      <c r="B514" s="29"/>
      <c r="C514" s="194" t="s">
        <v>476</v>
      </c>
      <c r="D514" s="194" t="s">
        <v>477</v>
      </c>
      <c r="E514" s="17" t="s">
        <v>349</v>
      </c>
      <c r="F514" s="195">
        <v>1.2</v>
      </c>
      <c r="H514" s="29"/>
    </row>
    <row r="515" spans="2:8" s="1" customFormat="1" ht="16.9" customHeight="1">
      <c r="B515" s="29"/>
      <c r="C515" s="194" t="s">
        <v>490</v>
      </c>
      <c r="D515" s="194" t="s">
        <v>491</v>
      </c>
      <c r="E515" s="17" t="s">
        <v>349</v>
      </c>
      <c r="F515" s="195">
        <v>61.36</v>
      </c>
      <c r="H515" s="29"/>
    </row>
    <row r="516" spans="2:8" s="1" customFormat="1" ht="16.9" customHeight="1">
      <c r="B516" s="29"/>
      <c r="C516" s="190" t="s">
        <v>138</v>
      </c>
      <c r="D516" s="191" t="s">
        <v>1</v>
      </c>
      <c r="E516" s="192" t="s">
        <v>1</v>
      </c>
      <c r="F516" s="193">
        <v>6.8</v>
      </c>
      <c r="H516" s="29"/>
    </row>
    <row r="517" spans="2:8" s="1" customFormat="1" ht="16.9" customHeight="1">
      <c r="B517" s="29"/>
      <c r="C517" s="194" t="s">
        <v>138</v>
      </c>
      <c r="D517" s="194" t="s">
        <v>1988</v>
      </c>
      <c r="E517" s="17" t="s">
        <v>1</v>
      </c>
      <c r="F517" s="195">
        <v>6.8</v>
      </c>
      <c r="H517" s="29"/>
    </row>
    <row r="518" spans="2:8" s="1" customFormat="1" ht="16.9" customHeight="1">
      <c r="B518" s="29"/>
      <c r="C518" s="196" t="s">
        <v>2168</v>
      </c>
      <c r="H518" s="29"/>
    </row>
    <row r="519" spans="2:8" s="1" customFormat="1" ht="16.9" customHeight="1">
      <c r="B519" s="29"/>
      <c r="C519" s="194" t="s">
        <v>449</v>
      </c>
      <c r="D519" s="194" t="s">
        <v>450</v>
      </c>
      <c r="E519" s="17" t="s">
        <v>349</v>
      </c>
      <c r="F519" s="195">
        <v>6.8</v>
      </c>
      <c r="H519" s="29"/>
    </row>
    <row r="520" spans="2:8" s="1" customFormat="1" ht="16.9" customHeight="1">
      <c r="B520" s="29"/>
      <c r="C520" s="194" t="s">
        <v>416</v>
      </c>
      <c r="D520" s="194" t="s">
        <v>417</v>
      </c>
      <c r="E520" s="17" t="s">
        <v>349</v>
      </c>
      <c r="F520" s="195">
        <v>6.8</v>
      </c>
      <c r="H520" s="29"/>
    </row>
    <row r="521" spans="2:8" s="1" customFormat="1" ht="16.9" customHeight="1">
      <c r="B521" s="29"/>
      <c r="C521" s="190" t="s">
        <v>108</v>
      </c>
      <c r="D521" s="191" t="s">
        <v>1</v>
      </c>
      <c r="E521" s="192" t="s">
        <v>1</v>
      </c>
      <c r="F521" s="193">
        <v>9</v>
      </c>
      <c r="H521" s="29"/>
    </row>
    <row r="522" spans="2:8" s="1" customFormat="1" ht="16.9" customHeight="1">
      <c r="B522" s="29"/>
      <c r="C522" s="194" t="s">
        <v>108</v>
      </c>
      <c r="D522" s="194" t="s">
        <v>1982</v>
      </c>
      <c r="E522" s="17" t="s">
        <v>1</v>
      </c>
      <c r="F522" s="195">
        <v>9</v>
      </c>
      <c r="H522" s="29"/>
    </row>
    <row r="523" spans="2:8" s="1" customFormat="1" ht="16.9" customHeight="1">
      <c r="B523" s="29"/>
      <c r="C523" s="196" t="s">
        <v>2168</v>
      </c>
      <c r="H523" s="29"/>
    </row>
    <row r="524" spans="2:8" s="1" customFormat="1" ht="16.9" customHeight="1">
      <c r="B524" s="29"/>
      <c r="C524" s="194" t="s">
        <v>429</v>
      </c>
      <c r="D524" s="194" t="s">
        <v>430</v>
      </c>
      <c r="E524" s="17" t="s">
        <v>349</v>
      </c>
      <c r="F524" s="195">
        <v>9</v>
      </c>
      <c r="H524" s="29"/>
    </row>
    <row r="525" spans="2:8" s="1" customFormat="1" ht="16.9" customHeight="1">
      <c r="B525" s="29"/>
      <c r="C525" s="194" t="s">
        <v>203</v>
      </c>
      <c r="D525" s="194" t="s">
        <v>204</v>
      </c>
      <c r="E525" s="17" t="s">
        <v>205</v>
      </c>
      <c r="F525" s="195">
        <v>25.592</v>
      </c>
      <c r="H525" s="29"/>
    </row>
    <row r="526" spans="2:8" s="1" customFormat="1" ht="16.9" customHeight="1">
      <c r="B526" s="29"/>
      <c r="C526" s="194" t="s">
        <v>238</v>
      </c>
      <c r="D526" s="194" t="s">
        <v>239</v>
      </c>
      <c r="E526" s="17" t="s">
        <v>205</v>
      </c>
      <c r="F526" s="195">
        <v>17.257</v>
      </c>
      <c r="H526" s="29"/>
    </row>
    <row r="527" spans="2:8" s="1" customFormat="1" ht="16.9" customHeight="1">
      <c r="B527" s="29"/>
      <c r="C527" s="194" t="s">
        <v>254</v>
      </c>
      <c r="D527" s="194" t="s">
        <v>255</v>
      </c>
      <c r="E527" s="17" t="s">
        <v>205</v>
      </c>
      <c r="F527" s="195">
        <v>8.043</v>
      </c>
      <c r="H527" s="29"/>
    </row>
    <row r="528" spans="2:8" s="1" customFormat="1" ht="22.5">
      <c r="B528" s="29"/>
      <c r="C528" s="194" t="s">
        <v>291</v>
      </c>
      <c r="D528" s="194" t="s">
        <v>292</v>
      </c>
      <c r="E528" s="17" t="s">
        <v>205</v>
      </c>
      <c r="F528" s="195">
        <v>3.656</v>
      </c>
      <c r="H528" s="29"/>
    </row>
    <row r="529" spans="2:8" s="1" customFormat="1" ht="22.5">
      <c r="B529" s="29"/>
      <c r="C529" s="194" t="s">
        <v>331</v>
      </c>
      <c r="D529" s="194" t="s">
        <v>332</v>
      </c>
      <c r="E529" s="17" t="s">
        <v>205</v>
      </c>
      <c r="F529" s="195">
        <v>3.656</v>
      </c>
      <c r="H529" s="29"/>
    </row>
    <row r="530" spans="2:8" s="1" customFormat="1" ht="16.9" customHeight="1">
      <c r="B530" s="29"/>
      <c r="C530" s="194" t="s">
        <v>336</v>
      </c>
      <c r="D530" s="194" t="s">
        <v>337</v>
      </c>
      <c r="E530" s="17" t="s">
        <v>230</v>
      </c>
      <c r="F530" s="195">
        <v>0.203</v>
      </c>
      <c r="H530" s="29"/>
    </row>
    <row r="531" spans="2:8" s="1" customFormat="1" ht="16.9" customHeight="1">
      <c r="B531" s="29"/>
      <c r="C531" s="194" t="s">
        <v>390</v>
      </c>
      <c r="D531" s="194" t="s">
        <v>391</v>
      </c>
      <c r="E531" s="17" t="s">
        <v>262</v>
      </c>
      <c r="F531" s="195">
        <v>45.7</v>
      </c>
      <c r="H531" s="29"/>
    </row>
    <row r="532" spans="2:8" s="1" customFormat="1" ht="16.9" customHeight="1">
      <c r="B532" s="29"/>
      <c r="C532" s="194" t="s">
        <v>406</v>
      </c>
      <c r="D532" s="194" t="s">
        <v>407</v>
      </c>
      <c r="E532" s="17" t="s">
        <v>349</v>
      </c>
      <c r="F532" s="195">
        <v>45.7</v>
      </c>
      <c r="H532" s="29"/>
    </row>
    <row r="533" spans="2:8" s="1" customFormat="1" ht="22.5">
      <c r="B533" s="29"/>
      <c r="C533" s="194" t="s">
        <v>342</v>
      </c>
      <c r="D533" s="194" t="s">
        <v>343</v>
      </c>
      <c r="E533" s="17" t="s">
        <v>205</v>
      </c>
      <c r="F533" s="195">
        <v>9.916</v>
      </c>
      <c r="H533" s="29"/>
    </row>
    <row r="534" spans="2:8" s="1" customFormat="1" ht="16.9" customHeight="1">
      <c r="B534" s="29"/>
      <c r="C534" s="194" t="s">
        <v>347</v>
      </c>
      <c r="D534" s="194" t="s">
        <v>348</v>
      </c>
      <c r="E534" s="17" t="s">
        <v>349</v>
      </c>
      <c r="F534" s="195">
        <v>91.4</v>
      </c>
      <c r="H534" s="29"/>
    </row>
    <row r="535" spans="2:8" s="1" customFormat="1" ht="16.9" customHeight="1">
      <c r="B535" s="29"/>
      <c r="C535" s="190" t="s">
        <v>140</v>
      </c>
      <c r="D535" s="191" t="s">
        <v>1</v>
      </c>
      <c r="E535" s="192" t="s">
        <v>1</v>
      </c>
      <c r="F535" s="193">
        <v>13.5</v>
      </c>
      <c r="H535" s="29"/>
    </row>
    <row r="536" spans="2:8" s="1" customFormat="1" ht="16.9" customHeight="1">
      <c r="B536" s="29"/>
      <c r="C536" s="194" t="s">
        <v>140</v>
      </c>
      <c r="D536" s="194" t="s">
        <v>1991</v>
      </c>
      <c r="E536" s="17" t="s">
        <v>1</v>
      </c>
      <c r="F536" s="195">
        <v>13.5</v>
      </c>
      <c r="H536" s="29"/>
    </row>
    <row r="537" spans="2:8" s="1" customFormat="1" ht="16.9" customHeight="1">
      <c r="B537" s="29"/>
      <c r="C537" s="196" t="s">
        <v>2168</v>
      </c>
      <c r="H537" s="29"/>
    </row>
    <row r="538" spans="2:8" s="1" customFormat="1" ht="16.9" customHeight="1">
      <c r="B538" s="29"/>
      <c r="C538" s="194" t="s">
        <v>454</v>
      </c>
      <c r="D538" s="194" t="s">
        <v>455</v>
      </c>
      <c r="E538" s="17" t="s">
        <v>349</v>
      </c>
      <c r="F538" s="195">
        <v>13.5</v>
      </c>
      <c r="H538" s="29"/>
    </row>
    <row r="539" spans="2:8" s="1" customFormat="1" ht="16.9" customHeight="1">
      <c r="B539" s="29"/>
      <c r="C539" s="194" t="s">
        <v>420</v>
      </c>
      <c r="D539" s="194" t="s">
        <v>421</v>
      </c>
      <c r="E539" s="17" t="s">
        <v>349</v>
      </c>
      <c r="F539" s="195">
        <v>13.5</v>
      </c>
      <c r="H539" s="29"/>
    </row>
    <row r="540" spans="2:8" s="1" customFormat="1" ht="16.9" customHeight="1">
      <c r="B540" s="29"/>
      <c r="C540" s="190" t="s">
        <v>111</v>
      </c>
      <c r="D540" s="191" t="s">
        <v>1</v>
      </c>
      <c r="E540" s="192" t="s">
        <v>1</v>
      </c>
      <c r="F540" s="193">
        <v>2.5</v>
      </c>
      <c r="H540" s="29"/>
    </row>
    <row r="541" spans="2:8" s="1" customFormat="1" ht="16.9" customHeight="1">
      <c r="B541" s="29"/>
      <c r="C541" s="194" t="s">
        <v>111</v>
      </c>
      <c r="D541" s="194" t="s">
        <v>1984</v>
      </c>
      <c r="E541" s="17" t="s">
        <v>1</v>
      </c>
      <c r="F541" s="195">
        <v>2.5</v>
      </c>
      <c r="H541" s="29"/>
    </row>
    <row r="542" spans="2:8" s="1" customFormat="1" ht="16.9" customHeight="1">
      <c r="B542" s="29"/>
      <c r="C542" s="196" t="s">
        <v>2168</v>
      </c>
      <c r="H542" s="29"/>
    </row>
    <row r="543" spans="2:8" s="1" customFormat="1" ht="16.9" customHeight="1">
      <c r="B543" s="29"/>
      <c r="C543" s="194" t="s">
        <v>434</v>
      </c>
      <c r="D543" s="194" t="s">
        <v>435</v>
      </c>
      <c r="E543" s="17" t="s">
        <v>349</v>
      </c>
      <c r="F543" s="195">
        <v>2.5</v>
      </c>
      <c r="H543" s="29"/>
    </row>
    <row r="544" spans="2:8" s="1" customFormat="1" ht="16.9" customHeight="1">
      <c r="B544" s="29"/>
      <c r="C544" s="194" t="s">
        <v>203</v>
      </c>
      <c r="D544" s="194" t="s">
        <v>204</v>
      </c>
      <c r="E544" s="17" t="s">
        <v>205</v>
      </c>
      <c r="F544" s="195">
        <v>25.592</v>
      </c>
      <c r="H544" s="29"/>
    </row>
    <row r="545" spans="2:8" s="1" customFormat="1" ht="16.9" customHeight="1">
      <c r="B545" s="29"/>
      <c r="C545" s="194" t="s">
        <v>238</v>
      </c>
      <c r="D545" s="194" t="s">
        <v>239</v>
      </c>
      <c r="E545" s="17" t="s">
        <v>205</v>
      </c>
      <c r="F545" s="195">
        <v>17.257</v>
      </c>
      <c r="H545" s="29"/>
    </row>
    <row r="546" spans="2:8" s="1" customFormat="1" ht="16.9" customHeight="1">
      <c r="B546" s="29"/>
      <c r="C546" s="194" t="s">
        <v>254</v>
      </c>
      <c r="D546" s="194" t="s">
        <v>255</v>
      </c>
      <c r="E546" s="17" t="s">
        <v>205</v>
      </c>
      <c r="F546" s="195">
        <v>8.043</v>
      </c>
      <c r="H546" s="29"/>
    </row>
    <row r="547" spans="2:8" s="1" customFormat="1" ht="22.5">
      <c r="B547" s="29"/>
      <c r="C547" s="194" t="s">
        <v>291</v>
      </c>
      <c r="D547" s="194" t="s">
        <v>292</v>
      </c>
      <c r="E547" s="17" t="s">
        <v>205</v>
      </c>
      <c r="F547" s="195">
        <v>3.656</v>
      </c>
      <c r="H547" s="29"/>
    </row>
    <row r="548" spans="2:8" s="1" customFormat="1" ht="22.5">
      <c r="B548" s="29"/>
      <c r="C548" s="194" t="s">
        <v>331</v>
      </c>
      <c r="D548" s="194" t="s">
        <v>332</v>
      </c>
      <c r="E548" s="17" t="s">
        <v>205</v>
      </c>
      <c r="F548" s="195">
        <v>3.656</v>
      </c>
      <c r="H548" s="29"/>
    </row>
    <row r="549" spans="2:8" s="1" customFormat="1" ht="16.9" customHeight="1">
      <c r="B549" s="29"/>
      <c r="C549" s="194" t="s">
        <v>336</v>
      </c>
      <c r="D549" s="194" t="s">
        <v>337</v>
      </c>
      <c r="E549" s="17" t="s">
        <v>230</v>
      </c>
      <c r="F549" s="195">
        <v>0.203</v>
      </c>
      <c r="H549" s="29"/>
    </row>
    <row r="550" spans="2:8" s="1" customFormat="1" ht="16.9" customHeight="1">
      <c r="B550" s="29"/>
      <c r="C550" s="194" t="s">
        <v>390</v>
      </c>
      <c r="D550" s="194" t="s">
        <v>391</v>
      </c>
      <c r="E550" s="17" t="s">
        <v>262</v>
      </c>
      <c r="F550" s="195">
        <v>45.7</v>
      </c>
      <c r="H550" s="29"/>
    </row>
    <row r="551" spans="2:8" s="1" customFormat="1" ht="16.9" customHeight="1">
      <c r="B551" s="29"/>
      <c r="C551" s="194" t="s">
        <v>406</v>
      </c>
      <c r="D551" s="194" t="s">
        <v>407</v>
      </c>
      <c r="E551" s="17" t="s">
        <v>349</v>
      </c>
      <c r="F551" s="195">
        <v>45.7</v>
      </c>
      <c r="H551" s="29"/>
    </row>
    <row r="552" spans="2:8" s="1" customFormat="1" ht="22.5">
      <c r="B552" s="29"/>
      <c r="C552" s="194" t="s">
        <v>342</v>
      </c>
      <c r="D552" s="194" t="s">
        <v>343</v>
      </c>
      <c r="E552" s="17" t="s">
        <v>205</v>
      </c>
      <c r="F552" s="195">
        <v>9.916</v>
      </c>
      <c r="H552" s="29"/>
    </row>
    <row r="553" spans="2:8" s="1" customFormat="1" ht="16.9" customHeight="1">
      <c r="B553" s="29"/>
      <c r="C553" s="194" t="s">
        <v>347</v>
      </c>
      <c r="D553" s="194" t="s">
        <v>348</v>
      </c>
      <c r="E553" s="17" t="s">
        <v>349</v>
      </c>
      <c r="F553" s="195">
        <v>91.4</v>
      </c>
      <c r="H553" s="29"/>
    </row>
    <row r="554" spans="2:8" s="1" customFormat="1" ht="16.9" customHeight="1">
      <c r="B554" s="29"/>
      <c r="C554" s="190" t="s">
        <v>113</v>
      </c>
      <c r="D554" s="191" t="s">
        <v>1</v>
      </c>
      <c r="E554" s="192" t="s">
        <v>1</v>
      </c>
      <c r="F554" s="193">
        <v>24.6</v>
      </c>
      <c r="H554" s="29"/>
    </row>
    <row r="555" spans="2:8" s="1" customFormat="1" ht="16.9" customHeight="1">
      <c r="B555" s="29"/>
      <c r="C555" s="194" t="s">
        <v>113</v>
      </c>
      <c r="D555" s="194" t="s">
        <v>1986</v>
      </c>
      <c r="E555" s="17" t="s">
        <v>1</v>
      </c>
      <c r="F555" s="195">
        <v>24.6</v>
      </c>
      <c r="H555" s="29"/>
    </row>
    <row r="556" spans="2:8" s="1" customFormat="1" ht="16.9" customHeight="1">
      <c r="B556" s="29"/>
      <c r="C556" s="196" t="s">
        <v>2168</v>
      </c>
      <c r="H556" s="29"/>
    </row>
    <row r="557" spans="2:8" s="1" customFormat="1" ht="16.9" customHeight="1">
      <c r="B557" s="29"/>
      <c r="C557" s="194" t="s">
        <v>439</v>
      </c>
      <c r="D557" s="194" t="s">
        <v>440</v>
      </c>
      <c r="E557" s="17" t="s">
        <v>349</v>
      </c>
      <c r="F557" s="195">
        <v>24.6</v>
      </c>
      <c r="H557" s="29"/>
    </row>
    <row r="558" spans="2:8" s="1" customFormat="1" ht="16.9" customHeight="1">
      <c r="B558" s="29"/>
      <c r="C558" s="194" t="s">
        <v>203</v>
      </c>
      <c r="D558" s="194" t="s">
        <v>204</v>
      </c>
      <c r="E558" s="17" t="s">
        <v>205</v>
      </c>
      <c r="F558" s="195">
        <v>25.592</v>
      </c>
      <c r="H558" s="29"/>
    </row>
    <row r="559" spans="2:8" s="1" customFormat="1" ht="16.9" customHeight="1">
      <c r="B559" s="29"/>
      <c r="C559" s="194" t="s">
        <v>238</v>
      </c>
      <c r="D559" s="194" t="s">
        <v>239</v>
      </c>
      <c r="E559" s="17" t="s">
        <v>205</v>
      </c>
      <c r="F559" s="195">
        <v>17.257</v>
      </c>
      <c r="H559" s="29"/>
    </row>
    <row r="560" spans="2:8" s="1" customFormat="1" ht="16.9" customHeight="1">
      <c r="B560" s="29"/>
      <c r="C560" s="194" t="s">
        <v>254</v>
      </c>
      <c r="D560" s="194" t="s">
        <v>255</v>
      </c>
      <c r="E560" s="17" t="s">
        <v>205</v>
      </c>
      <c r="F560" s="195">
        <v>8.043</v>
      </c>
      <c r="H560" s="29"/>
    </row>
    <row r="561" spans="2:8" s="1" customFormat="1" ht="22.5">
      <c r="B561" s="29"/>
      <c r="C561" s="194" t="s">
        <v>291</v>
      </c>
      <c r="D561" s="194" t="s">
        <v>292</v>
      </c>
      <c r="E561" s="17" t="s">
        <v>205</v>
      </c>
      <c r="F561" s="195">
        <v>3.656</v>
      </c>
      <c r="H561" s="29"/>
    </row>
    <row r="562" spans="2:8" s="1" customFormat="1" ht="22.5">
      <c r="B562" s="29"/>
      <c r="C562" s="194" t="s">
        <v>331</v>
      </c>
      <c r="D562" s="194" t="s">
        <v>332</v>
      </c>
      <c r="E562" s="17" t="s">
        <v>205</v>
      </c>
      <c r="F562" s="195">
        <v>3.656</v>
      </c>
      <c r="H562" s="29"/>
    </row>
    <row r="563" spans="2:8" s="1" customFormat="1" ht="16.9" customHeight="1">
      <c r="B563" s="29"/>
      <c r="C563" s="194" t="s">
        <v>336</v>
      </c>
      <c r="D563" s="194" t="s">
        <v>337</v>
      </c>
      <c r="E563" s="17" t="s">
        <v>230</v>
      </c>
      <c r="F563" s="195">
        <v>0.203</v>
      </c>
      <c r="H563" s="29"/>
    </row>
    <row r="564" spans="2:8" s="1" customFormat="1" ht="16.9" customHeight="1">
      <c r="B564" s="29"/>
      <c r="C564" s="194" t="s">
        <v>390</v>
      </c>
      <c r="D564" s="194" t="s">
        <v>391</v>
      </c>
      <c r="E564" s="17" t="s">
        <v>262</v>
      </c>
      <c r="F564" s="195">
        <v>45.7</v>
      </c>
      <c r="H564" s="29"/>
    </row>
    <row r="565" spans="2:8" s="1" customFormat="1" ht="16.9" customHeight="1">
      <c r="B565" s="29"/>
      <c r="C565" s="194" t="s">
        <v>406</v>
      </c>
      <c r="D565" s="194" t="s">
        <v>407</v>
      </c>
      <c r="E565" s="17" t="s">
        <v>349</v>
      </c>
      <c r="F565" s="195">
        <v>45.7</v>
      </c>
      <c r="H565" s="29"/>
    </row>
    <row r="566" spans="2:8" s="1" customFormat="1" ht="22.5">
      <c r="B566" s="29"/>
      <c r="C566" s="194" t="s">
        <v>342</v>
      </c>
      <c r="D566" s="194" t="s">
        <v>343</v>
      </c>
      <c r="E566" s="17" t="s">
        <v>205</v>
      </c>
      <c r="F566" s="195">
        <v>9.916</v>
      </c>
      <c r="H566" s="29"/>
    </row>
    <row r="567" spans="2:8" s="1" customFormat="1" ht="16.9" customHeight="1">
      <c r="B567" s="29"/>
      <c r="C567" s="194" t="s">
        <v>347</v>
      </c>
      <c r="D567" s="194" t="s">
        <v>348</v>
      </c>
      <c r="E567" s="17" t="s">
        <v>349</v>
      </c>
      <c r="F567" s="195">
        <v>91.4</v>
      </c>
      <c r="H567" s="29"/>
    </row>
    <row r="568" spans="2:8" s="1" customFormat="1" ht="16.9" customHeight="1">
      <c r="B568" s="29"/>
      <c r="C568" s="190" t="s">
        <v>132</v>
      </c>
      <c r="D568" s="191" t="s">
        <v>1</v>
      </c>
      <c r="E568" s="192" t="s">
        <v>1</v>
      </c>
      <c r="F568" s="193">
        <v>12.46</v>
      </c>
      <c r="H568" s="29"/>
    </row>
    <row r="569" spans="2:8" s="1" customFormat="1" ht="16.9" customHeight="1">
      <c r="B569" s="29"/>
      <c r="C569" s="194" t="s">
        <v>1</v>
      </c>
      <c r="D569" s="194" t="s">
        <v>1993</v>
      </c>
      <c r="E569" s="17" t="s">
        <v>1</v>
      </c>
      <c r="F569" s="195">
        <v>1</v>
      </c>
      <c r="H569" s="29"/>
    </row>
    <row r="570" spans="2:8" s="1" customFormat="1" ht="16.9" customHeight="1">
      <c r="B570" s="29"/>
      <c r="C570" s="194" t="s">
        <v>1</v>
      </c>
      <c r="D570" s="194" t="s">
        <v>1994</v>
      </c>
      <c r="E570" s="17" t="s">
        <v>1</v>
      </c>
      <c r="F570" s="195">
        <v>2.08</v>
      </c>
      <c r="H570" s="29"/>
    </row>
    <row r="571" spans="2:8" s="1" customFormat="1" ht="16.9" customHeight="1">
      <c r="B571" s="29"/>
      <c r="C571" s="194" t="s">
        <v>1</v>
      </c>
      <c r="D571" s="194" t="s">
        <v>1995</v>
      </c>
      <c r="E571" s="17" t="s">
        <v>1</v>
      </c>
      <c r="F571" s="195">
        <v>2.08</v>
      </c>
      <c r="H571" s="29"/>
    </row>
    <row r="572" spans="2:8" s="1" customFormat="1" ht="16.9" customHeight="1">
      <c r="B572" s="29"/>
      <c r="C572" s="194" t="s">
        <v>1</v>
      </c>
      <c r="D572" s="194" t="s">
        <v>1996</v>
      </c>
      <c r="E572" s="17" t="s">
        <v>1</v>
      </c>
      <c r="F572" s="195">
        <v>2.9</v>
      </c>
      <c r="H572" s="29"/>
    </row>
    <row r="573" spans="2:8" s="1" customFormat="1" ht="16.9" customHeight="1">
      <c r="B573" s="29"/>
      <c r="C573" s="194" t="s">
        <v>1</v>
      </c>
      <c r="D573" s="194" t="s">
        <v>1997</v>
      </c>
      <c r="E573" s="17" t="s">
        <v>1</v>
      </c>
      <c r="F573" s="195">
        <v>4.4</v>
      </c>
      <c r="H573" s="29"/>
    </row>
    <row r="574" spans="2:8" s="1" customFormat="1" ht="16.9" customHeight="1">
      <c r="B574" s="29"/>
      <c r="C574" s="194" t="s">
        <v>132</v>
      </c>
      <c r="D574" s="194" t="s">
        <v>245</v>
      </c>
      <c r="E574" s="17" t="s">
        <v>1</v>
      </c>
      <c r="F574" s="195">
        <v>12.46</v>
      </c>
      <c r="H574" s="29"/>
    </row>
    <row r="575" spans="2:8" s="1" customFormat="1" ht="16.9" customHeight="1">
      <c r="B575" s="29"/>
      <c r="C575" s="196" t="s">
        <v>2168</v>
      </c>
      <c r="H575" s="29"/>
    </row>
    <row r="576" spans="2:8" s="1" customFormat="1" ht="16.9" customHeight="1">
      <c r="B576" s="29"/>
      <c r="C576" s="194" t="s">
        <v>459</v>
      </c>
      <c r="D576" s="194" t="s">
        <v>460</v>
      </c>
      <c r="E576" s="17" t="s">
        <v>349</v>
      </c>
      <c r="F576" s="195">
        <v>12.46</v>
      </c>
      <c r="H576" s="29"/>
    </row>
    <row r="577" spans="2:8" s="1" customFormat="1" ht="16.9" customHeight="1">
      <c r="B577" s="29"/>
      <c r="C577" s="194" t="s">
        <v>411</v>
      </c>
      <c r="D577" s="194" t="s">
        <v>412</v>
      </c>
      <c r="E577" s="17" t="s">
        <v>349</v>
      </c>
      <c r="F577" s="195">
        <v>21.26</v>
      </c>
      <c r="H577" s="29"/>
    </row>
    <row r="578" spans="2:8" s="1" customFormat="1" ht="16.9" customHeight="1">
      <c r="B578" s="29"/>
      <c r="C578" s="194" t="s">
        <v>490</v>
      </c>
      <c r="D578" s="194" t="s">
        <v>491</v>
      </c>
      <c r="E578" s="17" t="s">
        <v>349</v>
      </c>
      <c r="F578" s="195">
        <v>61.36</v>
      </c>
      <c r="H578" s="29"/>
    </row>
    <row r="579" spans="2:8" s="1" customFormat="1" ht="16.9" customHeight="1">
      <c r="B579" s="29"/>
      <c r="C579" s="190" t="s">
        <v>134</v>
      </c>
      <c r="D579" s="191" t="s">
        <v>1</v>
      </c>
      <c r="E579" s="192" t="s">
        <v>1</v>
      </c>
      <c r="F579" s="193">
        <v>2</v>
      </c>
      <c r="H579" s="29"/>
    </row>
    <row r="580" spans="2:8" s="1" customFormat="1" ht="16.9" customHeight="1">
      <c r="B580" s="29"/>
      <c r="C580" s="194" t="s">
        <v>1</v>
      </c>
      <c r="D580" s="194" t="s">
        <v>1999</v>
      </c>
      <c r="E580" s="17" t="s">
        <v>1</v>
      </c>
      <c r="F580" s="195">
        <v>1</v>
      </c>
      <c r="H580" s="29"/>
    </row>
    <row r="581" spans="2:8" s="1" customFormat="1" ht="16.9" customHeight="1">
      <c r="B581" s="29"/>
      <c r="C581" s="194" t="s">
        <v>1</v>
      </c>
      <c r="D581" s="194" t="s">
        <v>2000</v>
      </c>
      <c r="E581" s="17" t="s">
        <v>1</v>
      </c>
      <c r="F581" s="195">
        <v>1</v>
      </c>
      <c r="H581" s="29"/>
    </row>
    <row r="582" spans="2:8" s="1" customFormat="1" ht="16.9" customHeight="1">
      <c r="B582" s="29"/>
      <c r="C582" s="194" t="s">
        <v>134</v>
      </c>
      <c r="D582" s="194" t="s">
        <v>245</v>
      </c>
      <c r="E582" s="17" t="s">
        <v>1</v>
      </c>
      <c r="F582" s="195">
        <v>2</v>
      </c>
      <c r="H582" s="29"/>
    </row>
    <row r="583" spans="2:8" s="1" customFormat="1" ht="16.9" customHeight="1">
      <c r="B583" s="29"/>
      <c r="C583" s="196" t="s">
        <v>2168</v>
      </c>
      <c r="H583" s="29"/>
    </row>
    <row r="584" spans="2:8" s="1" customFormat="1" ht="16.9" customHeight="1">
      <c r="B584" s="29"/>
      <c r="C584" s="194" t="s">
        <v>470</v>
      </c>
      <c r="D584" s="194" t="s">
        <v>471</v>
      </c>
      <c r="E584" s="17" t="s">
        <v>349</v>
      </c>
      <c r="F584" s="195">
        <v>2</v>
      </c>
      <c r="H584" s="29"/>
    </row>
    <row r="585" spans="2:8" s="1" customFormat="1" ht="16.9" customHeight="1">
      <c r="B585" s="29"/>
      <c r="C585" s="194" t="s">
        <v>411</v>
      </c>
      <c r="D585" s="194" t="s">
        <v>412</v>
      </c>
      <c r="E585" s="17" t="s">
        <v>349</v>
      </c>
      <c r="F585" s="195">
        <v>21.26</v>
      </c>
      <c r="H585" s="29"/>
    </row>
    <row r="586" spans="2:8" s="1" customFormat="1" ht="16.9" customHeight="1">
      <c r="B586" s="29"/>
      <c r="C586" s="194" t="s">
        <v>490</v>
      </c>
      <c r="D586" s="194" t="s">
        <v>491</v>
      </c>
      <c r="E586" s="17" t="s">
        <v>349</v>
      </c>
      <c r="F586" s="195">
        <v>61.36</v>
      </c>
      <c r="H586" s="29"/>
    </row>
    <row r="587" spans="2:8" s="1" customFormat="1" ht="16.9" customHeight="1">
      <c r="B587" s="29"/>
      <c r="C587" s="190" t="s">
        <v>136</v>
      </c>
      <c r="D587" s="191" t="s">
        <v>1</v>
      </c>
      <c r="E587" s="192" t="s">
        <v>1</v>
      </c>
      <c r="F587" s="193">
        <v>6.8</v>
      </c>
      <c r="H587" s="29"/>
    </row>
    <row r="588" spans="2:8" s="1" customFormat="1" ht="16.9" customHeight="1">
      <c r="B588" s="29"/>
      <c r="C588" s="194" t="s">
        <v>136</v>
      </c>
      <c r="D588" s="194" t="s">
        <v>1988</v>
      </c>
      <c r="E588" s="17" t="s">
        <v>1</v>
      </c>
      <c r="F588" s="195">
        <v>6.8</v>
      </c>
      <c r="H588" s="29"/>
    </row>
    <row r="589" spans="2:8" s="1" customFormat="1" ht="16.9" customHeight="1">
      <c r="B589" s="29"/>
      <c r="C589" s="196" t="s">
        <v>2168</v>
      </c>
      <c r="H589" s="29"/>
    </row>
    <row r="590" spans="2:8" s="1" customFormat="1" ht="16.9" customHeight="1">
      <c r="B590" s="29"/>
      <c r="C590" s="194" t="s">
        <v>444</v>
      </c>
      <c r="D590" s="194" t="s">
        <v>445</v>
      </c>
      <c r="E590" s="17" t="s">
        <v>349</v>
      </c>
      <c r="F590" s="195">
        <v>6.8</v>
      </c>
      <c r="H590" s="29"/>
    </row>
    <row r="591" spans="2:8" s="1" customFormat="1" ht="16.9" customHeight="1">
      <c r="B591" s="29"/>
      <c r="C591" s="194" t="s">
        <v>411</v>
      </c>
      <c r="D591" s="194" t="s">
        <v>412</v>
      </c>
      <c r="E591" s="17" t="s">
        <v>349</v>
      </c>
      <c r="F591" s="195">
        <v>21.26</v>
      </c>
      <c r="H591" s="29"/>
    </row>
    <row r="592" spans="2:8" s="1" customFormat="1" ht="16.9" customHeight="1">
      <c r="B592" s="29"/>
      <c r="C592" s="190" t="s">
        <v>128</v>
      </c>
      <c r="D592" s="191" t="s">
        <v>1</v>
      </c>
      <c r="E592" s="192" t="s">
        <v>1</v>
      </c>
      <c r="F592" s="193">
        <v>597.568</v>
      </c>
      <c r="H592" s="29"/>
    </row>
    <row r="593" spans="2:8" s="1" customFormat="1" ht="16.9" customHeight="1">
      <c r="B593" s="29"/>
      <c r="C593" s="194" t="s">
        <v>1</v>
      </c>
      <c r="D593" s="194" t="s">
        <v>1950</v>
      </c>
      <c r="E593" s="17" t="s">
        <v>1</v>
      </c>
      <c r="F593" s="195">
        <v>40.392</v>
      </c>
      <c r="H593" s="29"/>
    </row>
    <row r="594" spans="2:8" s="1" customFormat="1" ht="22.5">
      <c r="B594" s="29"/>
      <c r="C594" s="194" t="s">
        <v>1</v>
      </c>
      <c r="D594" s="194" t="s">
        <v>1951</v>
      </c>
      <c r="E594" s="17" t="s">
        <v>1</v>
      </c>
      <c r="F594" s="195">
        <v>10.152</v>
      </c>
      <c r="H594" s="29"/>
    </row>
    <row r="595" spans="2:8" s="1" customFormat="1" ht="22.5">
      <c r="B595" s="29"/>
      <c r="C595" s="194" t="s">
        <v>1</v>
      </c>
      <c r="D595" s="194" t="s">
        <v>1952</v>
      </c>
      <c r="E595" s="17" t="s">
        <v>1</v>
      </c>
      <c r="F595" s="195">
        <v>10.152</v>
      </c>
      <c r="H595" s="29"/>
    </row>
    <row r="596" spans="2:8" s="1" customFormat="1" ht="16.9" customHeight="1">
      <c r="B596" s="29"/>
      <c r="C596" s="194" t="s">
        <v>1</v>
      </c>
      <c r="D596" s="194" t="s">
        <v>1953</v>
      </c>
      <c r="E596" s="17" t="s">
        <v>1</v>
      </c>
      <c r="F596" s="195">
        <v>16.436</v>
      </c>
      <c r="H596" s="29"/>
    </row>
    <row r="597" spans="2:8" s="1" customFormat="1" ht="16.9" customHeight="1">
      <c r="B597" s="29"/>
      <c r="C597" s="194" t="s">
        <v>1</v>
      </c>
      <c r="D597" s="194" t="s">
        <v>1954</v>
      </c>
      <c r="E597" s="17" t="s">
        <v>1</v>
      </c>
      <c r="F597" s="195">
        <v>16.436</v>
      </c>
      <c r="H597" s="29"/>
    </row>
    <row r="598" spans="2:8" s="1" customFormat="1" ht="22.5">
      <c r="B598" s="29"/>
      <c r="C598" s="194" t="s">
        <v>1</v>
      </c>
      <c r="D598" s="194" t="s">
        <v>1955</v>
      </c>
      <c r="E598" s="17" t="s">
        <v>1</v>
      </c>
      <c r="F598" s="195">
        <v>504</v>
      </c>
      <c r="H598" s="29"/>
    </row>
    <row r="599" spans="2:8" s="1" customFormat="1" ht="16.9" customHeight="1">
      <c r="B599" s="29"/>
      <c r="C599" s="194" t="s">
        <v>128</v>
      </c>
      <c r="D599" s="194" t="s">
        <v>245</v>
      </c>
      <c r="E599" s="17" t="s">
        <v>1</v>
      </c>
      <c r="F599" s="195">
        <v>597.568</v>
      </c>
      <c r="H599" s="29"/>
    </row>
    <row r="600" spans="2:8" s="1" customFormat="1" ht="16.9" customHeight="1">
      <c r="B600" s="29"/>
      <c r="C600" s="196" t="s">
        <v>2168</v>
      </c>
      <c r="H600" s="29"/>
    </row>
    <row r="601" spans="2:8" s="1" customFormat="1" ht="16.9" customHeight="1">
      <c r="B601" s="29"/>
      <c r="C601" s="194" t="s">
        <v>313</v>
      </c>
      <c r="D601" s="194" t="s">
        <v>314</v>
      </c>
      <c r="E601" s="17" t="s">
        <v>262</v>
      </c>
      <c r="F601" s="195">
        <v>597.568</v>
      </c>
      <c r="H601" s="29"/>
    </row>
    <row r="602" spans="2:8" s="1" customFormat="1" ht="16.9" customHeight="1">
      <c r="B602" s="29"/>
      <c r="C602" s="194" t="s">
        <v>324</v>
      </c>
      <c r="D602" s="194" t="s">
        <v>325</v>
      </c>
      <c r="E602" s="17" t="s">
        <v>262</v>
      </c>
      <c r="F602" s="195">
        <v>597.568</v>
      </c>
      <c r="H602" s="29"/>
    </row>
    <row r="603" spans="2:8" s="1" customFormat="1" ht="16.9" customHeight="1">
      <c r="B603" s="29"/>
      <c r="C603" s="194" t="s">
        <v>327</v>
      </c>
      <c r="D603" s="194" t="s">
        <v>328</v>
      </c>
      <c r="E603" s="17" t="s">
        <v>262</v>
      </c>
      <c r="F603" s="195">
        <v>597.568</v>
      </c>
      <c r="H603" s="29"/>
    </row>
    <row r="604" spans="2:8" s="1" customFormat="1" ht="16.9" customHeight="1">
      <c r="B604" s="29"/>
      <c r="C604" s="194" t="s">
        <v>930</v>
      </c>
      <c r="D604" s="194" t="s">
        <v>931</v>
      </c>
      <c r="E604" s="17" t="s">
        <v>262</v>
      </c>
      <c r="F604" s="195">
        <v>811.588</v>
      </c>
      <c r="H604" s="29"/>
    </row>
    <row r="605" spans="2:8" s="1" customFormat="1" ht="16.9" customHeight="1">
      <c r="B605" s="29"/>
      <c r="C605" s="194" t="s">
        <v>935</v>
      </c>
      <c r="D605" s="194" t="s">
        <v>936</v>
      </c>
      <c r="E605" s="17" t="s">
        <v>262</v>
      </c>
      <c r="F605" s="195">
        <v>811.588</v>
      </c>
      <c r="H605" s="29"/>
    </row>
    <row r="606" spans="2:8" s="1" customFormat="1" ht="22.5">
      <c r="B606" s="29"/>
      <c r="C606" s="194" t="s">
        <v>947</v>
      </c>
      <c r="D606" s="194" t="s">
        <v>948</v>
      </c>
      <c r="E606" s="17" t="s">
        <v>262</v>
      </c>
      <c r="F606" s="195">
        <v>810.968</v>
      </c>
      <c r="H606" s="29"/>
    </row>
    <row r="607" spans="2:8" s="1" customFormat="1" ht="16.9" customHeight="1">
      <c r="B607" s="29"/>
      <c r="C607" s="190" t="s">
        <v>130</v>
      </c>
      <c r="D607" s="191" t="s">
        <v>1</v>
      </c>
      <c r="E607" s="192" t="s">
        <v>1</v>
      </c>
      <c r="F607" s="193">
        <v>48.12</v>
      </c>
      <c r="H607" s="29"/>
    </row>
    <row r="608" spans="2:8" s="1" customFormat="1" ht="16.9" customHeight="1">
      <c r="B608" s="29"/>
      <c r="C608" s="194" t="s">
        <v>1</v>
      </c>
      <c r="D608" s="194" t="s">
        <v>1950</v>
      </c>
      <c r="E608" s="17" t="s">
        <v>1</v>
      </c>
      <c r="F608" s="195">
        <v>40.392</v>
      </c>
      <c r="H608" s="29"/>
    </row>
    <row r="609" spans="2:8" s="1" customFormat="1" ht="22.5">
      <c r="B609" s="29"/>
      <c r="C609" s="194" t="s">
        <v>1</v>
      </c>
      <c r="D609" s="194" t="s">
        <v>1951</v>
      </c>
      <c r="E609" s="17" t="s">
        <v>1</v>
      </c>
      <c r="F609" s="195">
        <v>10.152</v>
      </c>
      <c r="H609" s="29"/>
    </row>
    <row r="610" spans="2:8" s="1" customFormat="1" ht="22.5">
      <c r="B610" s="29"/>
      <c r="C610" s="194" t="s">
        <v>1</v>
      </c>
      <c r="D610" s="194" t="s">
        <v>1952</v>
      </c>
      <c r="E610" s="17" t="s">
        <v>1</v>
      </c>
      <c r="F610" s="195">
        <v>10.152</v>
      </c>
      <c r="H610" s="29"/>
    </row>
    <row r="611" spans="2:8" s="1" customFormat="1" ht="16.9" customHeight="1">
      <c r="B611" s="29"/>
      <c r="C611" s="194" t="s">
        <v>1</v>
      </c>
      <c r="D611" s="194" t="s">
        <v>2147</v>
      </c>
      <c r="E611" s="17" t="s">
        <v>1</v>
      </c>
      <c r="F611" s="195">
        <v>16.106</v>
      </c>
      <c r="H611" s="29"/>
    </row>
    <row r="612" spans="2:8" s="1" customFormat="1" ht="16.9" customHeight="1">
      <c r="B612" s="29"/>
      <c r="C612" s="194" t="s">
        <v>1</v>
      </c>
      <c r="D612" s="194" t="s">
        <v>2148</v>
      </c>
      <c r="E612" s="17" t="s">
        <v>1</v>
      </c>
      <c r="F612" s="195">
        <v>16.106</v>
      </c>
      <c r="H612" s="29"/>
    </row>
    <row r="613" spans="2:8" s="1" customFormat="1" ht="16.9" customHeight="1">
      <c r="B613" s="29"/>
      <c r="C613" s="194" t="s">
        <v>1</v>
      </c>
      <c r="D613" s="194" t="s">
        <v>945</v>
      </c>
      <c r="E613" s="17" t="s">
        <v>1</v>
      </c>
      <c r="F613" s="195">
        <v>-44.788</v>
      </c>
      <c r="H613" s="29"/>
    </row>
    <row r="614" spans="2:8" s="1" customFormat="1" ht="16.9" customHeight="1">
      <c r="B614" s="29"/>
      <c r="C614" s="194" t="s">
        <v>130</v>
      </c>
      <c r="D614" s="194" t="s">
        <v>245</v>
      </c>
      <c r="E614" s="17" t="s">
        <v>1</v>
      </c>
      <c r="F614" s="195">
        <v>48.12</v>
      </c>
      <c r="H614" s="29"/>
    </row>
    <row r="615" spans="2:8" s="1" customFormat="1" ht="16.9" customHeight="1">
      <c r="B615" s="29"/>
      <c r="C615" s="196" t="s">
        <v>2168</v>
      </c>
      <c r="H615" s="29"/>
    </row>
    <row r="616" spans="2:8" s="1" customFormat="1" ht="16.9" customHeight="1">
      <c r="B616" s="29"/>
      <c r="C616" s="194" t="s">
        <v>939</v>
      </c>
      <c r="D616" s="194" t="s">
        <v>940</v>
      </c>
      <c r="E616" s="17" t="s">
        <v>262</v>
      </c>
      <c r="F616" s="195">
        <v>48.12</v>
      </c>
      <c r="H616" s="29"/>
    </row>
    <row r="617" spans="2:8" s="1" customFormat="1" ht="16.9" customHeight="1">
      <c r="B617" s="29"/>
      <c r="C617" s="194" t="s">
        <v>930</v>
      </c>
      <c r="D617" s="194" t="s">
        <v>931</v>
      </c>
      <c r="E617" s="17" t="s">
        <v>262</v>
      </c>
      <c r="F617" s="195">
        <v>811.588</v>
      </c>
      <c r="H617" s="29"/>
    </row>
    <row r="618" spans="2:8" s="1" customFormat="1" ht="16.9" customHeight="1">
      <c r="B618" s="29"/>
      <c r="C618" s="194" t="s">
        <v>935</v>
      </c>
      <c r="D618" s="194" t="s">
        <v>936</v>
      </c>
      <c r="E618" s="17" t="s">
        <v>262</v>
      </c>
      <c r="F618" s="195">
        <v>811.588</v>
      </c>
      <c r="H618" s="29"/>
    </row>
    <row r="619" spans="2:8" s="1" customFormat="1" ht="22.5">
      <c r="B619" s="29"/>
      <c r="C619" s="194" t="s">
        <v>353</v>
      </c>
      <c r="D619" s="194" t="s">
        <v>354</v>
      </c>
      <c r="E619" s="17" t="s">
        <v>262</v>
      </c>
      <c r="F619" s="195">
        <v>48.12</v>
      </c>
      <c r="H619" s="29"/>
    </row>
    <row r="620" spans="2:8" s="1" customFormat="1" ht="16.9" customHeight="1">
      <c r="B620" s="29"/>
      <c r="C620" s="194" t="s">
        <v>357</v>
      </c>
      <c r="D620" s="194" t="s">
        <v>358</v>
      </c>
      <c r="E620" s="17" t="s">
        <v>262</v>
      </c>
      <c r="F620" s="195">
        <v>48.12</v>
      </c>
      <c r="H620" s="29"/>
    </row>
    <row r="621" spans="2:8" s="1" customFormat="1" ht="16.9" customHeight="1">
      <c r="B621" s="29"/>
      <c r="C621" s="190" t="s">
        <v>153</v>
      </c>
      <c r="D621" s="191" t="s">
        <v>1</v>
      </c>
      <c r="E621" s="192" t="s">
        <v>1</v>
      </c>
      <c r="F621" s="193">
        <v>79.612</v>
      </c>
      <c r="H621" s="29"/>
    </row>
    <row r="622" spans="2:8" s="1" customFormat="1" ht="22.5">
      <c r="B622" s="29"/>
      <c r="C622" s="194" t="s">
        <v>1</v>
      </c>
      <c r="D622" s="194" t="s">
        <v>2133</v>
      </c>
      <c r="E622" s="17" t="s">
        <v>1</v>
      </c>
      <c r="F622" s="195">
        <v>32.126</v>
      </c>
      <c r="H622" s="29"/>
    </row>
    <row r="623" spans="2:8" s="1" customFormat="1" ht="22.5">
      <c r="B623" s="29"/>
      <c r="C623" s="194" t="s">
        <v>1</v>
      </c>
      <c r="D623" s="194" t="s">
        <v>2134</v>
      </c>
      <c r="E623" s="17" t="s">
        <v>1</v>
      </c>
      <c r="F623" s="195">
        <v>32.126</v>
      </c>
      <c r="H623" s="29"/>
    </row>
    <row r="624" spans="2:8" s="1" customFormat="1" ht="16.9" customHeight="1">
      <c r="B624" s="29"/>
      <c r="C624" s="194" t="s">
        <v>1</v>
      </c>
      <c r="D624" s="194" t="s">
        <v>2139</v>
      </c>
      <c r="E624" s="17" t="s">
        <v>1</v>
      </c>
      <c r="F624" s="195">
        <v>4.68</v>
      </c>
      <c r="H624" s="29"/>
    </row>
    <row r="625" spans="2:8" s="1" customFormat="1" ht="16.9" customHeight="1">
      <c r="B625" s="29"/>
      <c r="C625" s="194" t="s">
        <v>1</v>
      </c>
      <c r="D625" s="194" t="s">
        <v>2140</v>
      </c>
      <c r="E625" s="17" t="s">
        <v>1</v>
      </c>
      <c r="F625" s="195">
        <v>4.68</v>
      </c>
      <c r="H625" s="29"/>
    </row>
    <row r="626" spans="2:8" s="1" customFormat="1" ht="16.9" customHeight="1">
      <c r="B626" s="29"/>
      <c r="C626" s="194" t="s">
        <v>1</v>
      </c>
      <c r="D626" s="194" t="s">
        <v>2137</v>
      </c>
      <c r="E626" s="17" t="s">
        <v>1</v>
      </c>
      <c r="F626" s="195">
        <v>6</v>
      </c>
      <c r="H626" s="29"/>
    </row>
    <row r="627" spans="2:8" s="1" customFormat="1" ht="16.9" customHeight="1">
      <c r="B627" s="29"/>
      <c r="C627" s="194" t="s">
        <v>153</v>
      </c>
      <c r="D627" s="194" t="s">
        <v>245</v>
      </c>
      <c r="E627" s="17" t="s">
        <v>1</v>
      </c>
      <c r="F627" s="195">
        <v>79.612</v>
      </c>
      <c r="H627" s="29"/>
    </row>
    <row r="628" spans="2:8" s="1" customFormat="1" ht="16.9" customHeight="1">
      <c r="B628" s="29"/>
      <c r="C628" s="196" t="s">
        <v>2168</v>
      </c>
      <c r="H628" s="29"/>
    </row>
    <row r="629" spans="2:8" s="1" customFormat="1" ht="22.5">
      <c r="B629" s="29"/>
      <c r="C629" s="194" t="s">
        <v>913</v>
      </c>
      <c r="D629" s="194" t="s">
        <v>914</v>
      </c>
      <c r="E629" s="17" t="s">
        <v>262</v>
      </c>
      <c r="F629" s="195">
        <v>79.612</v>
      </c>
      <c r="H629" s="29"/>
    </row>
    <row r="630" spans="2:8" s="1" customFormat="1" ht="16.9" customHeight="1">
      <c r="B630" s="29"/>
      <c r="C630" s="194" t="s">
        <v>889</v>
      </c>
      <c r="D630" s="194" t="s">
        <v>890</v>
      </c>
      <c r="E630" s="17" t="s">
        <v>262</v>
      </c>
      <c r="F630" s="195">
        <v>79.612</v>
      </c>
      <c r="H630" s="29"/>
    </row>
    <row r="631" spans="2:8" s="1" customFormat="1" ht="16.9" customHeight="1">
      <c r="B631" s="29"/>
      <c r="C631" s="194" t="s">
        <v>893</v>
      </c>
      <c r="D631" s="194" t="s">
        <v>894</v>
      </c>
      <c r="E631" s="17" t="s">
        <v>262</v>
      </c>
      <c r="F631" s="195">
        <v>79.612</v>
      </c>
      <c r="H631" s="29"/>
    </row>
    <row r="632" spans="2:8" s="1" customFormat="1" ht="16.9" customHeight="1">
      <c r="B632" s="29"/>
      <c r="C632" s="194" t="s">
        <v>897</v>
      </c>
      <c r="D632" s="194" t="s">
        <v>898</v>
      </c>
      <c r="E632" s="17" t="s">
        <v>262</v>
      </c>
      <c r="F632" s="195">
        <v>79.612</v>
      </c>
      <c r="H632" s="29"/>
    </row>
    <row r="633" spans="2:8" s="1" customFormat="1" ht="16.9" customHeight="1">
      <c r="B633" s="29"/>
      <c r="C633" s="190" t="s">
        <v>911</v>
      </c>
      <c r="D633" s="191" t="s">
        <v>1</v>
      </c>
      <c r="E633" s="192" t="s">
        <v>1</v>
      </c>
      <c r="F633" s="193">
        <v>82.672</v>
      </c>
      <c r="H633" s="29"/>
    </row>
    <row r="634" spans="2:8" s="1" customFormat="1" ht="22.5">
      <c r="B634" s="29"/>
      <c r="C634" s="194" t="s">
        <v>1</v>
      </c>
      <c r="D634" s="194" t="s">
        <v>2133</v>
      </c>
      <c r="E634" s="17" t="s">
        <v>1</v>
      </c>
      <c r="F634" s="195">
        <v>32.126</v>
      </c>
      <c r="H634" s="29"/>
    </row>
    <row r="635" spans="2:8" s="1" customFormat="1" ht="22.5">
      <c r="B635" s="29"/>
      <c r="C635" s="194" t="s">
        <v>1</v>
      </c>
      <c r="D635" s="194" t="s">
        <v>2134</v>
      </c>
      <c r="E635" s="17" t="s">
        <v>1</v>
      </c>
      <c r="F635" s="195">
        <v>32.126</v>
      </c>
      <c r="H635" s="29"/>
    </row>
    <row r="636" spans="2:8" s="1" customFormat="1" ht="16.9" customHeight="1">
      <c r="B636" s="29"/>
      <c r="C636" s="194" t="s">
        <v>1</v>
      </c>
      <c r="D636" s="194" t="s">
        <v>2135</v>
      </c>
      <c r="E636" s="17" t="s">
        <v>1</v>
      </c>
      <c r="F636" s="195">
        <v>6.21</v>
      </c>
      <c r="H636" s="29"/>
    </row>
    <row r="637" spans="2:8" s="1" customFormat="1" ht="16.9" customHeight="1">
      <c r="B637" s="29"/>
      <c r="C637" s="194" t="s">
        <v>1</v>
      </c>
      <c r="D637" s="194" t="s">
        <v>2136</v>
      </c>
      <c r="E637" s="17" t="s">
        <v>1</v>
      </c>
      <c r="F637" s="195">
        <v>6.21</v>
      </c>
      <c r="H637" s="29"/>
    </row>
    <row r="638" spans="2:8" s="1" customFormat="1" ht="16.9" customHeight="1">
      <c r="B638" s="29"/>
      <c r="C638" s="194" t="s">
        <v>1</v>
      </c>
      <c r="D638" s="194" t="s">
        <v>2137</v>
      </c>
      <c r="E638" s="17" t="s">
        <v>1</v>
      </c>
      <c r="F638" s="195">
        <v>6</v>
      </c>
      <c r="H638" s="29"/>
    </row>
    <row r="639" spans="2:8" s="1" customFormat="1" ht="16.9" customHeight="1">
      <c r="B639" s="29"/>
      <c r="C639" s="194" t="s">
        <v>911</v>
      </c>
      <c r="D639" s="194" t="s">
        <v>245</v>
      </c>
      <c r="E639" s="17" t="s">
        <v>1</v>
      </c>
      <c r="F639" s="195">
        <v>82.672</v>
      </c>
      <c r="H639" s="29"/>
    </row>
    <row r="640" spans="2:8" s="1" customFormat="1" ht="16.9" customHeight="1">
      <c r="B640" s="29"/>
      <c r="C640" s="190" t="s">
        <v>117</v>
      </c>
      <c r="D640" s="191" t="s">
        <v>1</v>
      </c>
      <c r="E640" s="192" t="s">
        <v>1</v>
      </c>
      <c r="F640" s="193">
        <v>25.592</v>
      </c>
      <c r="H640" s="29"/>
    </row>
    <row r="641" spans="2:8" s="1" customFormat="1" ht="16.9" customHeight="1">
      <c r="B641" s="29"/>
      <c r="C641" s="194" t="s">
        <v>117</v>
      </c>
      <c r="D641" s="194" t="s">
        <v>115</v>
      </c>
      <c r="E641" s="17" t="s">
        <v>1</v>
      </c>
      <c r="F641" s="195">
        <v>25.592</v>
      </c>
      <c r="H641" s="29"/>
    </row>
    <row r="642" spans="2:8" s="1" customFormat="1" ht="16.9" customHeight="1">
      <c r="B642" s="29"/>
      <c r="C642" s="196" t="s">
        <v>2168</v>
      </c>
      <c r="H642" s="29"/>
    </row>
    <row r="643" spans="2:8" s="1" customFormat="1" ht="22.5">
      <c r="B643" s="29"/>
      <c r="C643" s="194" t="s">
        <v>219</v>
      </c>
      <c r="D643" s="194" t="s">
        <v>220</v>
      </c>
      <c r="E643" s="17" t="s">
        <v>205</v>
      </c>
      <c r="F643" s="195">
        <v>25.592</v>
      </c>
      <c r="H643" s="29"/>
    </row>
    <row r="644" spans="2:8" s="1" customFormat="1" ht="22.5">
      <c r="B644" s="29"/>
      <c r="C644" s="194" t="s">
        <v>223</v>
      </c>
      <c r="D644" s="194" t="s">
        <v>224</v>
      </c>
      <c r="E644" s="17" t="s">
        <v>205</v>
      </c>
      <c r="F644" s="195">
        <v>76.776</v>
      </c>
      <c r="H644" s="29"/>
    </row>
    <row r="645" spans="2:8" s="1" customFormat="1" ht="16.9" customHeight="1">
      <c r="B645" s="29"/>
      <c r="C645" s="194" t="s">
        <v>228</v>
      </c>
      <c r="D645" s="194" t="s">
        <v>229</v>
      </c>
      <c r="E645" s="17" t="s">
        <v>230</v>
      </c>
      <c r="F645" s="195">
        <v>47.345</v>
      </c>
      <c r="H645" s="29"/>
    </row>
    <row r="646" spans="2:8" s="1" customFormat="1" ht="16.9" customHeight="1">
      <c r="B646" s="29"/>
      <c r="C646" s="194" t="s">
        <v>234</v>
      </c>
      <c r="D646" s="194" t="s">
        <v>235</v>
      </c>
      <c r="E646" s="17" t="s">
        <v>205</v>
      </c>
      <c r="F646" s="195">
        <v>25.592</v>
      </c>
      <c r="H646" s="29"/>
    </row>
    <row r="647" spans="2:8" s="1" customFormat="1" ht="16.9" customHeight="1">
      <c r="B647" s="29"/>
      <c r="C647" s="190" t="s">
        <v>147</v>
      </c>
      <c r="D647" s="191" t="s">
        <v>1</v>
      </c>
      <c r="E647" s="192" t="s">
        <v>1</v>
      </c>
      <c r="F647" s="193">
        <v>12.7</v>
      </c>
      <c r="H647" s="29"/>
    </row>
    <row r="648" spans="2:8" s="1" customFormat="1" ht="16.9" customHeight="1">
      <c r="B648" s="29"/>
      <c r="C648" s="194" t="s">
        <v>1</v>
      </c>
      <c r="D648" s="194" t="s">
        <v>2082</v>
      </c>
      <c r="E648" s="17" t="s">
        <v>1</v>
      </c>
      <c r="F648" s="195">
        <v>6.35</v>
      </c>
      <c r="H648" s="29"/>
    </row>
    <row r="649" spans="2:8" s="1" customFormat="1" ht="16.9" customHeight="1">
      <c r="B649" s="29"/>
      <c r="C649" s="194" t="s">
        <v>1</v>
      </c>
      <c r="D649" s="194" t="s">
        <v>2083</v>
      </c>
      <c r="E649" s="17" t="s">
        <v>1</v>
      </c>
      <c r="F649" s="195">
        <v>6.35</v>
      </c>
      <c r="H649" s="29"/>
    </row>
    <row r="650" spans="2:8" s="1" customFormat="1" ht="16.9" customHeight="1">
      <c r="B650" s="29"/>
      <c r="C650" s="194" t="s">
        <v>147</v>
      </c>
      <c r="D650" s="194" t="s">
        <v>245</v>
      </c>
      <c r="E650" s="17" t="s">
        <v>1</v>
      </c>
      <c r="F650" s="195">
        <v>12.7</v>
      </c>
      <c r="H650" s="29"/>
    </row>
    <row r="651" spans="2:8" s="1" customFormat="1" ht="16.9" customHeight="1">
      <c r="B651" s="29"/>
      <c r="C651" s="196" t="s">
        <v>2168</v>
      </c>
      <c r="H651" s="29"/>
    </row>
    <row r="652" spans="2:8" s="1" customFormat="1" ht="16.9" customHeight="1">
      <c r="B652" s="29"/>
      <c r="C652" s="194" t="s">
        <v>734</v>
      </c>
      <c r="D652" s="194" t="s">
        <v>735</v>
      </c>
      <c r="E652" s="17" t="s">
        <v>262</v>
      </c>
      <c r="F652" s="195">
        <v>12.7</v>
      </c>
      <c r="H652" s="29"/>
    </row>
    <row r="653" spans="2:8" s="1" customFormat="1" ht="16.9" customHeight="1">
      <c r="B653" s="29"/>
      <c r="C653" s="194" t="s">
        <v>742</v>
      </c>
      <c r="D653" s="194" t="s">
        <v>743</v>
      </c>
      <c r="E653" s="17" t="s">
        <v>262</v>
      </c>
      <c r="F653" s="195">
        <v>12.7</v>
      </c>
      <c r="H653" s="29"/>
    </row>
    <row r="654" spans="2:8" s="1" customFormat="1" ht="16.9" customHeight="1">
      <c r="B654" s="29"/>
      <c r="C654" s="194" t="s">
        <v>746</v>
      </c>
      <c r="D654" s="194" t="s">
        <v>747</v>
      </c>
      <c r="E654" s="17" t="s">
        <v>262</v>
      </c>
      <c r="F654" s="195">
        <v>12.7</v>
      </c>
      <c r="H654" s="29"/>
    </row>
    <row r="655" spans="2:8" s="1" customFormat="1" ht="22.5">
      <c r="B655" s="29"/>
      <c r="C655" s="194" t="s">
        <v>947</v>
      </c>
      <c r="D655" s="194" t="s">
        <v>948</v>
      </c>
      <c r="E655" s="17" t="s">
        <v>262</v>
      </c>
      <c r="F655" s="195">
        <v>810.968</v>
      </c>
      <c r="H655" s="29"/>
    </row>
    <row r="656" spans="2:8" s="1" customFormat="1" ht="16.9" customHeight="1">
      <c r="B656" s="29"/>
      <c r="C656" s="190" t="s">
        <v>122</v>
      </c>
      <c r="D656" s="191" t="s">
        <v>1</v>
      </c>
      <c r="E656" s="192" t="s">
        <v>1</v>
      </c>
      <c r="F656" s="193">
        <v>30.028</v>
      </c>
      <c r="H656" s="29"/>
    </row>
    <row r="657" spans="2:8" s="1" customFormat="1" ht="16.9" customHeight="1">
      <c r="B657" s="29"/>
      <c r="C657" s="194" t="s">
        <v>1</v>
      </c>
      <c r="D657" s="194" t="s">
        <v>1936</v>
      </c>
      <c r="E657" s="17" t="s">
        <v>1</v>
      </c>
      <c r="F657" s="195">
        <v>15.014</v>
      </c>
      <c r="H657" s="29"/>
    </row>
    <row r="658" spans="2:8" s="1" customFormat="1" ht="16.9" customHeight="1">
      <c r="B658" s="29"/>
      <c r="C658" s="194" t="s">
        <v>1</v>
      </c>
      <c r="D658" s="194" t="s">
        <v>1937</v>
      </c>
      <c r="E658" s="17" t="s">
        <v>1</v>
      </c>
      <c r="F658" s="195">
        <v>15.014</v>
      </c>
      <c r="H658" s="29"/>
    </row>
    <row r="659" spans="2:8" s="1" customFormat="1" ht="16.9" customHeight="1">
      <c r="B659" s="29"/>
      <c r="C659" s="194" t="s">
        <v>122</v>
      </c>
      <c r="D659" s="194" t="s">
        <v>245</v>
      </c>
      <c r="E659" s="17" t="s">
        <v>1</v>
      </c>
      <c r="F659" s="195">
        <v>30.028</v>
      </c>
      <c r="H659" s="29"/>
    </row>
    <row r="660" spans="2:8" s="1" customFormat="1" ht="16.9" customHeight="1">
      <c r="B660" s="29"/>
      <c r="C660" s="196" t="s">
        <v>2168</v>
      </c>
      <c r="H660" s="29"/>
    </row>
    <row r="661" spans="2:8" s="1" customFormat="1" ht="16.9" customHeight="1">
      <c r="B661" s="29"/>
      <c r="C661" s="194" t="s">
        <v>274</v>
      </c>
      <c r="D661" s="194" t="s">
        <v>275</v>
      </c>
      <c r="E661" s="17" t="s">
        <v>262</v>
      </c>
      <c r="F661" s="195">
        <v>30.028</v>
      </c>
      <c r="H661" s="29"/>
    </row>
    <row r="662" spans="2:8" s="1" customFormat="1" ht="16.9" customHeight="1">
      <c r="B662" s="29"/>
      <c r="C662" s="194" t="s">
        <v>939</v>
      </c>
      <c r="D662" s="194" t="s">
        <v>940</v>
      </c>
      <c r="E662" s="17" t="s">
        <v>262</v>
      </c>
      <c r="F662" s="195">
        <v>48.12</v>
      </c>
      <c r="H662" s="29"/>
    </row>
    <row r="663" spans="2:8" s="1" customFormat="1" ht="16.9" customHeight="1">
      <c r="B663" s="29"/>
      <c r="C663" s="190" t="s">
        <v>124</v>
      </c>
      <c r="D663" s="191" t="s">
        <v>1</v>
      </c>
      <c r="E663" s="192" t="s">
        <v>1</v>
      </c>
      <c r="F663" s="193">
        <v>9.36</v>
      </c>
      <c r="H663" s="29"/>
    </row>
    <row r="664" spans="2:8" s="1" customFormat="1" ht="16.9" customHeight="1">
      <c r="B664" s="29"/>
      <c r="C664" s="194" t="s">
        <v>1</v>
      </c>
      <c r="D664" s="194" t="s">
        <v>1939</v>
      </c>
      <c r="E664" s="17" t="s">
        <v>1</v>
      </c>
      <c r="F664" s="195">
        <v>4.68</v>
      </c>
      <c r="H664" s="29"/>
    </row>
    <row r="665" spans="2:8" s="1" customFormat="1" ht="16.9" customHeight="1">
      <c r="B665" s="29"/>
      <c r="C665" s="194" t="s">
        <v>1</v>
      </c>
      <c r="D665" s="194" t="s">
        <v>1940</v>
      </c>
      <c r="E665" s="17" t="s">
        <v>1</v>
      </c>
      <c r="F665" s="195">
        <v>4.68</v>
      </c>
      <c r="H665" s="29"/>
    </row>
    <row r="666" spans="2:8" s="1" customFormat="1" ht="16.9" customHeight="1">
      <c r="B666" s="29"/>
      <c r="C666" s="194" t="s">
        <v>124</v>
      </c>
      <c r="D666" s="194" t="s">
        <v>245</v>
      </c>
      <c r="E666" s="17" t="s">
        <v>1</v>
      </c>
      <c r="F666" s="195">
        <v>9.36</v>
      </c>
      <c r="H666" s="29"/>
    </row>
    <row r="667" spans="2:8" s="1" customFormat="1" ht="16.9" customHeight="1">
      <c r="B667" s="29"/>
      <c r="C667" s="196" t="s">
        <v>2168</v>
      </c>
      <c r="H667" s="29"/>
    </row>
    <row r="668" spans="2:8" s="1" customFormat="1" ht="16.9" customHeight="1">
      <c r="B668" s="29"/>
      <c r="C668" s="194" t="s">
        <v>281</v>
      </c>
      <c r="D668" s="194" t="s">
        <v>282</v>
      </c>
      <c r="E668" s="17" t="s">
        <v>262</v>
      </c>
      <c r="F668" s="195">
        <v>9.36</v>
      </c>
      <c r="H668" s="29"/>
    </row>
    <row r="669" spans="2:8" s="1" customFormat="1" ht="16.9" customHeight="1">
      <c r="B669" s="29"/>
      <c r="C669" s="194" t="s">
        <v>939</v>
      </c>
      <c r="D669" s="194" t="s">
        <v>940</v>
      </c>
      <c r="E669" s="17" t="s">
        <v>262</v>
      </c>
      <c r="F669" s="195">
        <v>48.12</v>
      </c>
      <c r="H669" s="29"/>
    </row>
    <row r="670" spans="2:8" s="1" customFormat="1" ht="16.9" customHeight="1">
      <c r="B670" s="29"/>
      <c r="C670" s="190" t="s">
        <v>119</v>
      </c>
      <c r="D670" s="191" t="s">
        <v>1</v>
      </c>
      <c r="E670" s="192" t="s">
        <v>1</v>
      </c>
      <c r="F670" s="193">
        <v>5.4</v>
      </c>
      <c r="H670" s="29"/>
    </row>
    <row r="671" spans="2:8" s="1" customFormat="1" ht="16.9" customHeight="1">
      <c r="B671" s="29"/>
      <c r="C671" s="194" t="s">
        <v>1</v>
      </c>
      <c r="D671" s="194" t="s">
        <v>264</v>
      </c>
      <c r="E671" s="17" t="s">
        <v>1</v>
      </c>
      <c r="F671" s="195">
        <v>0</v>
      </c>
      <c r="H671" s="29"/>
    </row>
    <row r="672" spans="2:8" s="1" customFormat="1" ht="16.9" customHeight="1">
      <c r="B672" s="29"/>
      <c r="C672" s="194" t="s">
        <v>1</v>
      </c>
      <c r="D672" s="194" t="s">
        <v>1930</v>
      </c>
      <c r="E672" s="17" t="s">
        <v>1</v>
      </c>
      <c r="F672" s="195">
        <v>2.7</v>
      </c>
      <c r="H672" s="29"/>
    </row>
    <row r="673" spans="2:8" s="1" customFormat="1" ht="16.9" customHeight="1">
      <c r="B673" s="29"/>
      <c r="C673" s="194" t="s">
        <v>1</v>
      </c>
      <c r="D673" s="194" t="s">
        <v>1931</v>
      </c>
      <c r="E673" s="17" t="s">
        <v>1</v>
      </c>
      <c r="F673" s="195">
        <v>2.7</v>
      </c>
      <c r="H673" s="29"/>
    </row>
    <row r="674" spans="2:8" s="1" customFormat="1" ht="16.9" customHeight="1">
      <c r="B674" s="29"/>
      <c r="C674" s="194" t="s">
        <v>119</v>
      </c>
      <c r="D674" s="194" t="s">
        <v>245</v>
      </c>
      <c r="E674" s="17" t="s">
        <v>1</v>
      </c>
      <c r="F674" s="195">
        <v>5.4</v>
      </c>
      <c r="H674" s="29"/>
    </row>
    <row r="675" spans="2:8" s="1" customFormat="1" ht="16.9" customHeight="1">
      <c r="B675" s="29"/>
      <c r="C675" s="196" t="s">
        <v>2168</v>
      </c>
      <c r="H675" s="29"/>
    </row>
    <row r="676" spans="2:8" s="1" customFormat="1" ht="22.5">
      <c r="B676" s="29"/>
      <c r="C676" s="194" t="s">
        <v>260</v>
      </c>
      <c r="D676" s="194" t="s">
        <v>261</v>
      </c>
      <c r="E676" s="17" t="s">
        <v>262</v>
      </c>
      <c r="F676" s="195">
        <v>5.4</v>
      </c>
      <c r="H676" s="29"/>
    </row>
    <row r="677" spans="2:8" s="1" customFormat="1" ht="16.9" customHeight="1">
      <c r="B677" s="29"/>
      <c r="C677" s="194" t="s">
        <v>939</v>
      </c>
      <c r="D677" s="194" t="s">
        <v>940</v>
      </c>
      <c r="E677" s="17" t="s">
        <v>262</v>
      </c>
      <c r="F677" s="195">
        <v>48.12</v>
      </c>
      <c r="H677" s="29"/>
    </row>
    <row r="678" spans="2:8" s="1" customFormat="1" ht="16.9" customHeight="1">
      <c r="B678" s="29"/>
      <c r="C678" s="190" t="s">
        <v>151</v>
      </c>
      <c r="D678" s="191" t="s">
        <v>1</v>
      </c>
      <c r="E678" s="192" t="s">
        <v>1</v>
      </c>
      <c r="F678" s="193">
        <v>95.4</v>
      </c>
      <c r="H678" s="29"/>
    </row>
    <row r="679" spans="2:8" s="1" customFormat="1" ht="16.9" customHeight="1">
      <c r="B679" s="29"/>
      <c r="C679" s="194" t="s">
        <v>1</v>
      </c>
      <c r="D679" s="194" t="s">
        <v>1944</v>
      </c>
      <c r="E679" s="17" t="s">
        <v>1</v>
      </c>
      <c r="F679" s="195">
        <v>8.7</v>
      </c>
      <c r="H679" s="29"/>
    </row>
    <row r="680" spans="2:8" s="1" customFormat="1" ht="16.9" customHeight="1">
      <c r="B680" s="29"/>
      <c r="C680" s="194" t="s">
        <v>1</v>
      </c>
      <c r="D680" s="194" t="s">
        <v>1945</v>
      </c>
      <c r="E680" s="17" t="s">
        <v>1</v>
      </c>
      <c r="F680" s="195">
        <v>8.7</v>
      </c>
      <c r="H680" s="29"/>
    </row>
    <row r="681" spans="2:8" s="1" customFormat="1" ht="16.9" customHeight="1">
      <c r="B681" s="29"/>
      <c r="C681" s="194" t="s">
        <v>1</v>
      </c>
      <c r="D681" s="194" t="s">
        <v>2120</v>
      </c>
      <c r="E681" s="17" t="s">
        <v>1</v>
      </c>
      <c r="F681" s="195">
        <v>78</v>
      </c>
      <c r="H681" s="29"/>
    </row>
    <row r="682" spans="2:8" s="1" customFormat="1" ht="16.9" customHeight="1">
      <c r="B682" s="29"/>
      <c r="C682" s="194" t="s">
        <v>151</v>
      </c>
      <c r="D682" s="194" t="s">
        <v>245</v>
      </c>
      <c r="E682" s="17" t="s">
        <v>1</v>
      </c>
      <c r="F682" s="195">
        <v>95.4</v>
      </c>
      <c r="H682" s="29"/>
    </row>
    <row r="683" spans="2:8" s="1" customFormat="1" ht="16.9" customHeight="1">
      <c r="B683" s="29"/>
      <c r="C683" s="196" t="s">
        <v>2168</v>
      </c>
      <c r="H683" s="29"/>
    </row>
    <row r="684" spans="2:8" s="1" customFormat="1" ht="16.9" customHeight="1">
      <c r="B684" s="29"/>
      <c r="C684" s="194" t="s">
        <v>863</v>
      </c>
      <c r="D684" s="194" t="s">
        <v>864</v>
      </c>
      <c r="E684" s="17" t="s">
        <v>262</v>
      </c>
      <c r="F684" s="195">
        <v>95.4</v>
      </c>
      <c r="H684" s="29"/>
    </row>
    <row r="685" spans="2:8" s="1" customFormat="1" ht="16.9" customHeight="1">
      <c r="B685" s="29"/>
      <c r="C685" s="194" t="s">
        <v>842</v>
      </c>
      <c r="D685" s="194" t="s">
        <v>843</v>
      </c>
      <c r="E685" s="17" t="s">
        <v>262</v>
      </c>
      <c r="F685" s="195">
        <v>95.4</v>
      </c>
      <c r="H685" s="29"/>
    </row>
    <row r="686" spans="2:8" s="1" customFormat="1" ht="16.9" customHeight="1">
      <c r="B686" s="29"/>
      <c r="C686" s="194" t="s">
        <v>846</v>
      </c>
      <c r="D686" s="194" t="s">
        <v>847</v>
      </c>
      <c r="E686" s="17" t="s">
        <v>262</v>
      </c>
      <c r="F686" s="195">
        <v>190.8</v>
      </c>
      <c r="H686" s="29"/>
    </row>
    <row r="687" spans="2:8" s="1" customFormat="1" ht="22.5">
      <c r="B687" s="29"/>
      <c r="C687" s="194" t="s">
        <v>851</v>
      </c>
      <c r="D687" s="194" t="s">
        <v>852</v>
      </c>
      <c r="E687" s="17" t="s">
        <v>262</v>
      </c>
      <c r="F687" s="195">
        <v>95.4</v>
      </c>
      <c r="H687" s="29"/>
    </row>
    <row r="688" spans="2:8" s="1" customFormat="1" ht="16.9" customHeight="1">
      <c r="B688" s="29"/>
      <c r="C688" s="190" t="s">
        <v>861</v>
      </c>
      <c r="D688" s="191" t="s">
        <v>1</v>
      </c>
      <c r="E688" s="192" t="s">
        <v>1</v>
      </c>
      <c r="F688" s="193">
        <v>108.8</v>
      </c>
      <c r="H688" s="29"/>
    </row>
    <row r="689" spans="2:8" s="1" customFormat="1" ht="16.9" customHeight="1">
      <c r="B689" s="29"/>
      <c r="C689" s="194" t="s">
        <v>1</v>
      </c>
      <c r="D689" s="194" t="s">
        <v>2116</v>
      </c>
      <c r="E689" s="17" t="s">
        <v>1</v>
      </c>
      <c r="F689" s="195">
        <v>9.85</v>
      </c>
      <c r="H689" s="29"/>
    </row>
    <row r="690" spans="2:8" s="1" customFormat="1" ht="16.9" customHeight="1">
      <c r="B690" s="29"/>
      <c r="C690" s="194" t="s">
        <v>1</v>
      </c>
      <c r="D690" s="194" t="s">
        <v>2117</v>
      </c>
      <c r="E690" s="17" t="s">
        <v>1</v>
      </c>
      <c r="F690" s="195">
        <v>9.85</v>
      </c>
      <c r="H690" s="29"/>
    </row>
    <row r="691" spans="2:8" s="1" customFormat="1" ht="16.9" customHeight="1">
      <c r="B691" s="29"/>
      <c r="C691" s="194" t="s">
        <v>1</v>
      </c>
      <c r="D691" s="194" t="s">
        <v>2118</v>
      </c>
      <c r="E691" s="17" t="s">
        <v>1</v>
      </c>
      <c r="F691" s="195">
        <v>89.1</v>
      </c>
      <c r="H691" s="29"/>
    </row>
    <row r="692" spans="2:8" s="1" customFormat="1" ht="16.9" customHeight="1">
      <c r="B692" s="29"/>
      <c r="C692" s="194" t="s">
        <v>861</v>
      </c>
      <c r="D692" s="194" t="s">
        <v>245</v>
      </c>
      <c r="E692" s="17" t="s">
        <v>1</v>
      </c>
      <c r="F692" s="195">
        <v>108.8</v>
      </c>
      <c r="H692" s="29"/>
    </row>
    <row r="693" spans="2:8" s="1" customFormat="1" ht="16.9" customHeight="1">
      <c r="B693" s="29"/>
      <c r="C693" s="190" t="s">
        <v>145</v>
      </c>
      <c r="D693" s="191" t="s">
        <v>1</v>
      </c>
      <c r="E693" s="192" t="s">
        <v>1</v>
      </c>
      <c r="F693" s="193">
        <v>34.8</v>
      </c>
      <c r="H693" s="29"/>
    </row>
    <row r="694" spans="2:8" s="1" customFormat="1" ht="16.9" customHeight="1">
      <c r="B694" s="29"/>
      <c r="C694" s="194" t="s">
        <v>1</v>
      </c>
      <c r="D694" s="194" t="s">
        <v>2077</v>
      </c>
      <c r="E694" s="17" t="s">
        <v>1</v>
      </c>
      <c r="F694" s="195">
        <v>17.4</v>
      </c>
      <c r="H694" s="29"/>
    </row>
    <row r="695" spans="2:8" s="1" customFormat="1" ht="16.9" customHeight="1">
      <c r="B695" s="29"/>
      <c r="C695" s="194" t="s">
        <v>1</v>
      </c>
      <c r="D695" s="194" t="s">
        <v>2078</v>
      </c>
      <c r="E695" s="17" t="s">
        <v>1</v>
      </c>
      <c r="F695" s="195">
        <v>17.4</v>
      </c>
      <c r="H695" s="29"/>
    </row>
    <row r="696" spans="2:8" s="1" customFormat="1" ht="16.9" customHeight="1">
      <c r="B696" s="29"/>
      <c r="C696" s="194" t="s">
        <v>145</v>
      </c>
      <c r="D696" s="194" t="s">
        <v>245</v>
      </c>
      <c r="E696" s="17" t="s">
        <v>1</v>
      </c>
      <c r="F696" s="195">
        <v>34.8</v>
      </c>
      <c r="H696" s="29"/>
    </row>
    <row r="697" spans="2:8" s="1" customFormat="1" ht="16.9" customHeight="1">
      <c r="B697" s="29"/>
      <c r="C697" s="196" t="s">
        <v>2168</v>
      </c>
      <c r="H697" s="29"/>
    </row>
    <row r="698" spans="2:8" s="1" customFormat="1" ht="16.9" customHeight="1">
      <c r="B698" s="29"/>
      <c r="C698" s="194" t="s">
        <v>720</v>
      </c>
      <c r="D698" s="194" t="s">
        <v>721</v>
      </c>
      <c r="E698" s="17" t="s">
        <v>262</v>
      </c>
      <c r="F698" s="195">
        <v>34.8</v>
      </c>
      <c r="H698" s="29"/>
    </row>
    <row r="699" spans="2:8" s="1" customFormat="1" ht="16.9" customHeight="1">
      <c r="B699" s="29"/>
      <c r="C699" s="194" t="s">
        <v>726</v>
      </c>
      <c r="D699" s="194" t="s">
        <v>727</v>
      </c>
      <c r="E699" s="17" t="s">
        <v>262</v>
      </c>
      <c r="F699" s="195">
        <v>34.8</v>
      </c>
      <c r="H699" s="29"/>
    </row>
    <row r="700" spans="2:8" s="1" customFormat="1" ht="16.9" customHeight="1">
      <c r="B700" s="29"/>
      <c r="C700" s="194" t="s">
        <v>730</v>
      </c>
      <c r="D700" s="194" t="s">
        <v>731</v>
      </c>
      <c r="E700" s="17" t="s">
        <v>262</v>
      </c>
      <c r="F700" s="195">
        <v>34.8</v>
      </c>
      <c r="H700" s="29"/>
    </row>
    <row r="701" spans="2:8" s="1" customFormat="1" ht="22.5">
      <c r="B701" s="29"/>
      <c r="C701" s="194" t="s">
        <v>947</v>
      </c>
      <c r="D701" s="194" t="s">
        <v>948</v>
      </c>
      <c r="E701" s="17" t="s">
        <v>262</v>
      </c>
      <c r="F701" s="195">
        <v>810.968</v>
      </c>
      <c r="H701" s="29"/>
    </row>
    <row r="702" spans="2:8" s="1" customFormat="1" ht="16.9" customHeight="1">
      <c r="B702" s="29"/>
      <c r="C702" s="190" t="s">
        <v>1905</v>
      </c>
      <c r="D702" s="191" t="s">
        <v>1</v>
      </c>
      <c r="E702" s="192" t="s">
        <v>1</v>
      </c>
      <c r="F702" s="193">
        <v>57.63</v>
      </c>
      <c r="H702" s="29"/>
    </row>
    <row r="703" spans="2:8" s="1" customFormat="1" ht="16.9" customHeight="1">
      <c r="B703" s="29"/>
      <c r="C703" s="194" t="s">
        <v>1</v>
      </c>
      <c r="D703" s="194" t="s">
        <v>2098</v>
      </c>
      <c r="E703" s="17" t="s">
        <v>1</v>
      </c>
      <c r="F703" s="195">
        <v>13.63</v>
      </c>
      <c r="H703" s="29"/>
    </row>
    <row r="704" spans="2:8" s="1" customFormat="1" ht="22.5">
      <c r="B704" s="29"/>
      <c r="C704" s="194" t="s">
        <v>1</v>
      </c>
      <c r="D704" s="194" t="s">
        <v>2099</v>
      </c>
      <c r="E704" s="17" t="s">
        <v>1</v>
      </c>
      <c r="F704" s="195">
        <v>44</v>
      </c>
      <c r="H704" s="29"/>
    </row>
    <row r="705" spans="2:8" s="1" customFormat="1" ht="16.9" customHeight="1">
      <c r="B705" s="29"/>
      <c r="C705" s="194" t="s">
        <v>1905</v>
      </c>
      <c r="D705" s="194" t="s">
        <v>245</v>
      </c>
      <c r="E705" s="17" t="s">
        <v>1</v>
      </c>
      <c r="F705" s="195">
        <v>57.63</v>
      </c>
      <c r="H705" s="29"/>
    </row>
    <row r="706" spans="2:8" s="1" customFormat="1" ht="16.9" customHeight="1">
      <c r="B706" s="29"/>
      <c r="C706" s="196" t="s">
        <v>2168</v>
      </c>
      <c r="H706" s="29"/>
    </row>
    <row r="707" spans="2:8" s="1" customFormat="1" ht="16.9" customHeight="1">
      <c r="B707" s="29"/>
      <c r="C707" s="194" t="s">
        <v>802</v>
      </c>
      <c r="D707" s="194" t="s">
        <v>803</v>
      </c>
      <c r="E707" s="17" t="s">
        <v>349</v>
      </c>
      <c r="F707" s="195">
        <v>57.63</v>
      </c>
      <c r="H707" s="29"/>
    </row>
    <row r="708" spans="2:8" s="1" customFormat="1" ht="22.5">
      <c r="B708" s="29"/>
      <c r="C708" s="194" t="s">
        <v>807</v>
      </c>
      <c r="D708" s="194" t="s">
        <v>808</v>
      </c>
      <c r="E708" s="17" t="s">
        <v>349</v>
      </c>
      <c r="F708" s="195">
        <v>57.63</v>
      </c>
      <c r="H708" s="29"/>
    </row>
    <row r="709" spans="2:8" s="1" customFormat="1" ht="16.9" customHeight="1">
      <c r="B709" s="29"/>
      <c r="C709" s="190" t="s">
        <v>126</v>
      </c>
      <c r="D709" s="191" t="s">
        <v>1</v>
      </c>
      <c r="E709" s="192" t="s">
        <v>1</v>
      </c>
      <c r="F709" s="193">
        <v>165.9</v>
      </c>
      <c r="H709" s="29"/>
    </row>
    <row r="710" spans="2:8" s="1" customFormat="1" ht="16.9" customHeight="1">
      <c r="B710" s="29"/>
      <c r="C710" s="194" t="s">
        <v>1</v>
      </c>
      <c r="D710" s="194" t="s">
        <v>1943</v>
      </c>
      <c r="E710" s="17" t="s">
        <v>1</v>
      </c>
      <c r="F710" s="195">
        <v>12.65</v>
      </c>
      <c r="H710" s="29"/>
    </row>
    <row r="711" spans="2:8" s="1" customFormat="1" ht="16.9" customHeight="1">
      <c r="B711" s="29"/>
      <c r="C711" s="194" t="s">
        <v>1</v>
      </c>
      <c r="D711" s="194" t="s">
        <v>1944</v>
      </c>
      <c r="E711" s="17" t="s">
        <v>1</v>
      </c>
      <c r="F711" s="195">
        <v>8.7</v>
      </c>
      <c r="H711" s="29"/>
    </row>
    <row r="712" spans="2:8" s="1" customFormat="1" ht="16.9" customHeight="1">
      <c r="B712" s="29"/>
      <c r="C712" s="194" t="s">
        <v>1</v>
      </c>
      <c r="D712" s="194" t="s">
        <v>1945</v>
      </c>
      <c r="E712" s="17" t="s">
        <v>1</v>
      </c>
      <c r="F712" s="195">
        <v>8.7</v>
      </c>
      <c r="H712" s="29"/>
    </row>
    <row r="713" spans="2:8" s="1" customFormat="1" ht="22.5">
      <c r="B713" s="29"/>
      <c r="C713" s="194" t="s">
        <v>1</v>
      </c>
      <c r="D713" s="194" t="s">
        <v>1946</v>
      </c>
      <c r="E713" s="17" t="s">
        <v>1</v>
      </c>
      <c r="F713" s="195">
        <v>135.85</v>
      </c>
      <c r="H713" s="29"/>
    </row>
    <row r="714" spans="2:8" s="1" customFormat="1" ht="16.9" customHeight="1">
      <c r="B714" s="29"/>
      <c r="C714" s="194" t="s">
        <v>126</v>
      </c>
      <c r="D714" s="194" t="s">
        <v>245</v>
      </c>
      <c r="E714" s="17" t="s">
        <v>1</v>
      </c>
      <c r="F714" s="195">
        <v>165.9</v>
      </c>
      <c r="H714" s="29"/>
    </row>
    <row r="715" spans="2:8" s="1" customFormat="1" ht="16.9" customHeight="1">
      <c r="B715" s="29"/>
      <c r="C715" s="196" t="s">
        <v>2168</v>
      </c>
      <c r="H715" s="29"/>
    </row>
    <row r="716" spans="2:8" s="1" customFormat="1" ht="16.9" customHeight="1">
      <c r="B716" s="29"/>
      <c r="C716" s="194" t="s">
        <v>297</v>
      </c>
      <c r="D716" s="194" t="s">
        <v>298</v>
      </c>
      <c r="E716" s="17" t="s">
        <v>262</v>
      </c>
      <c r="F716" s="195">
        <v>165.9</v>
      </c>
      <c r="H716" s="29"/>
    </row>
    <row r="717" spans="2:8" s="1" customFormat="1" ht="16.9" customHeight="1">
      <c r="B717" s="29"/>
      <c r="C717" s="194" t="s">
        <v>305</v>
      </c>
      <c r="D717" s="194" t="s">
        <v>306</v>
      </c>
      <c r="E717" s="17" t="s">
        <v>262</v>
      </c>
      <c r="F717" s="195">
        <v>165.9</v>
      </c>
      <c r="H717" s="29"/>
    </row>
    <row r="718" spans="2:8" s="1" customFormat="1" ht="16.9" customHeight="1">
      <c r="B718" s="29"/>
      <c r="C718" s="194" t="s">
        <v>309</v>
      </c>
      <c r="D718" s="194" t="s">
        <v>310</v>
      </c>
      <c r="E718" s="17" t="s">
        <v>262</v>
      </c>
      <c r="F718" s="195">
        <v>165.9</v>
      </c>
      <c r="H718" s="29"/>
    </row>
    <row r="719" spans="2:8" s="1" customFormat="1" ht="16.9" customHeight="1">
      <c r="B719" s="29"/>
      <c r="C719" s="194" t="s">
        <v>930</v>
      </c>
      <c r="D719" s="194" t="s">
        <v>931</v>
      </c>
      <c r="E719" s="17" t="s">
        <v>262</v>
      </c>
      <c r="F719" s="195">
        <v>811.588</v>
      </c>
      <c r="H719" s="29"/>
    </row>
    <row r="720" spans="2:8" s="1" customFormat="1" ht="16.9" customHeight="1">
      <c r="B720" s="29"/>
      <c r="C720" s="194" t="s">
        <v>935</v>
      </c>
      <c r="D720" s="194" t="s">
        <v>936</v>
      </c>
      <c r="E720" s="17" t="s">
        <v>262</v>
      </c>
      <c r="F720" s="195">
        <v>811.588</v>
      </c>
      <c r="H720" s="29"/>
    </row>
    <row r="721" spans="2:8" s="1" customFormat="1" ht="22.5">
      <c r="B721" s="29"/>
      <c r="C721" s="194" t="s">
        <v>947</v>
      </c>
      <c r="D721" s="194" t="s">
        <v>948</v>
      </c>
      <c r="E721" s="17" t="s">
        <v>262</v>
      </c>
      <c r="F721" s="195">
        <v>810.968</v>
      </c>
      <c r="H721" s="29"/>
    </row>
    <row r="722" spans="2:8" s="1" customFormat="1" ht="16.9" customHeight="1">
      <c r="B722" s="29"/>
      <c r="C722" s="190" t="s">
        <v>143</v>
      </c>
      <c r="D722" s="191" t="s">
        <v>1</v>
      </c>
      <c r="E722" s="192" t="s">
        <v>1</v>
      </c>
      <c r="F722" s="193">
        <v>94.2</v>
      </c>
      <c r="H722" s="29"/>
    </row>
    <row r="723" spans="2:8" s="1" customFormat="1" ht="16.9" customHeight="1">
      <c r="B723" s="29"/>
      <c r="C723" s="194" t="s">
        <v>1</v>
      </c>
      <c r="D723" s="194" t="s">
        <v>2011</v>
      </c>
      <c r="E723" s="17" t="s">
        <v>1</v>
      </c>
      <c r="F723" s="195">
        <v>20.6</v>
      </c>
      <c r="H723" s="29"/>
    </row>
    <row r="724" spans="2:8" s="1" customFormat="1" ht="16.9" customHeight="1">
      <c r="B724" s="29"/>
      <c r="C724" s="194" t="s">
        <v>1</v>
      </c>
      <c r="D724" s="194" t="s">
        <v>2023</v>
      </c>
      <c r="E724" s="17" t="s">
        <v>1</v>
      </c>
      <c r="F724" s="195">
        <v>26.4</v>
      </c>
      <c r="H724" s="29"/>
    </row>
    <row r="725" spans="2:8" s="1" customFormat="1" ht="16.9" customHeight="1">
      <c r="B725" s="29"/>
      <c r="C725" s="194" t="s">
        <v>1</v>
      </c>
      <c r="D725" s="194" t="s">
        <v>2024</v>
      </c>
      <c r="E725" s="17" t="s">
        <v>1</v>
      </c>
      <c r="F725" s="195">
        <v>26.4</v>
      </c>
      <c r="H725" s="29"/>
    </row>
    <row r="726" spans="2:8" s="1" customFormat="1" ht="16.9" customHeight="1">
      <c r="B726" s="29"/>
      <c r="C726" s="194" t="s">
        <v>1</v>
      </c>
      <c r="D726" s="194" t="s">
        <v>2025</v>
      </c>
      <c r="E726" s="17" t="s">
        <v>1</v>
      </c>
      <c r="F726" s="195">
        <v>10.4</v>
      </c>
      <c r="H726" s="29"/>
    </row>
    <row r="727" spans="2:8" s="1" customFormat="1" ht="16.9" customHeight="1">
      <c r="B727" s="29"/>
      <c r="C727" s="194" t="s">
        <v>1</v>
      </c>
      <c r="D727" s="194" t="s">
        <v>2026</v>
      </c>
      <c r="E727" s="17" t="s">
        <v>1</v>
      </c>
      <c r="F727" s="195">
        <v>10.4</v>
      </c>
      <c r="H727" s="29"/>
    </row>
    <row r="728" spans="2:8" s="1" customFormat="1" ht="16.9" customHeight="1">
      <c r="B728" s="29"/>
      <c r="C728" s="194" t="s">
        <v>143</v>
      </c>
      <c r="D728" s="194" t="s">
        <v>245</v>
      </c>
      <c r="E728" s="17" t="s">
        <v>1</v>
      </c>
      <c r="F728" s="195">
        <v>94.2</v>
      </c>
      <c r="H728" s="29"/>
    </row>
    <row r="729" spans="2:8" s="1" customFormat="1" ht="16.9" customHeight="1">
      <c r="B729" s="29"/>
      <c r="C729" s="196" t="s">
        <v>2168</v>
      </c>
      <c r="H729" s="29"/>
    </row>
    <row r="730" spans="2:8" s="1" customFormat="1" ht="16.9" customHeight="1">
      <c r="B730" s="29"/>
      <c r="C730" s="194" t="s">
        <v>526</v>
      </c>
      <c r="D730" s="194" t="s">
        <v>527</v>
      </c>
      <c r="E730" s="17" t="s">
        <v>349</v>
      </c>
      <c r="F730" s="195">
        <v>94.2</v>
      </c>
      <c r="H730" s="29"/>
    </row>
    <row r="731" spans="2:8" s="1" customFormat="1" ht="22.5">
      <c r="B731" s="29"/>
      <c r="C731" s="194" t="s">
        <v>537</v>
      </c>
      <c r="D731" s="194" t="s">
        <v>538</v>
      </c>
      <c r="E731" s="17" t="s">
        <v>349</v>
      </c>
      <c r="F731" s="195">
        <v>94.2</v>
      </c>
      <c r="H731" s="29"/>
    </row>
    <row r="732" spans="2:8" s="1" customFormat="1" ht="16.9" customHeight="1">
      <c r="B732" s="29"/>
      <c r="C732" s="190" t="s">
        <v>115</v>
      </c>
      <c r="D732" s="191" t="s">
        <v>1</v>
      </c>
      <c r="E732" s="192" t="s">
        <v>1</v>
      </c>
      <c r="F732" s="193">
        <v>25.592</v>
      </c>
      <c r="H732" s="29"/>
    </row>
    <row r="733" spans="2:8" s="1" customFormat="1" ht="16.9" customHeight="1">
      <c r="B733" s="29"/>
      <c r="C733" s="194" t="s">
        <v>115</v>
      </c>
      <c r="D733" s="194" t="s">
        <v>209</v>
      </c>
      <c r="E733" s="17" t="s">
        <v>1</v>
      </c>
      <c r="F733" s="195">
        <v>25.592</v>
      </c>
      <c r="H733" s="29"/>
    </row>
    <row r="734" spans="2:8" s="1" customFormat="1" ht="16.9" customHeight="1">
      <c r="B734" s="29"/>
      <c r="C734" s="196" t="s">
        <v>2168</v>
      </c>
      <c r="H734" s="29"/>
    </row>
    <row r="735" spans="2:8" s="1" customFormat="1" ht="16.9" customHeight="1">
      <c r="B735" s="29"/>
      <c r="C735" s="194" t="s">
        <v>203</v>
      </c>
      <c r="D735" s="194" t="s">
        <v>204</v>
      </c>
      <c r="E735" s="17" t="s">
        <v>205</v>
      </c>
      <c r="F735" s="195">
        <v>25.592</v>
      </c>
      <c r="H735" s="29"/>
    </row>
    <row r="736" spans="2:8" s="1" customFormat="1" ht="16.9" customHeight="1">
      <c r="B736" s="29"/>
      <c r="C736" s="194" t="s">
        <v>210</v>
      </c>
      <c r="D736" s="194" t="s">
        <v>211</v>
      </c>
      <c r="E736" s="17" t="s">
        <v>205</v>
      </c>
      <c r="F736" s="195">
        <v>25.592</v>
      </c>
      <c r="H736" s="29"/>
    </row>
    <row r="737" spans="2:8" s="1" customFormat="1" ht="22.5">
      <c r="B737" s="29"/>
      <c r="C737" s="194" t="s">
        <v>215</v>
      </c>
      <c r="D737" s="194" t="s">
        <v>216</v>
      </c>
      <c r="E737" s="17" t="s">
        <v>205</v>
      </c>
      <c r="F737" s="195">
        <v>127.96</v>
      </c>
      <c r="H737" s="29"/>
    </row>
    <row r="738" spans="2:8" s="1" customFormat="1" ht="22.5">
      <c r="B738" s="29"/>
      <c r="C738" s="194" t="s">
        <v>219</v>
      </c>
      <c r="D738" s="194" t="s">
        <v>220</v>
      </c>
      <c r="E738" s="17" t="s">
        <v>205</v>
      </c>
      <c r="F738" s="195">
        <v>25.592</v>
      </c>
      <c r="H738" s="29"/>
    </row>
    <row r="739" spans="2:8" s="1" customFormat="1" ht="7.35" customHeight="1">
      <c r="B739" s="41"/>
      <c r="C739" s="42"/>
      <c r="D739" s="42"/>
      <c r="E739" s="42"/>
      <c r="F739" s="42"/>
      <c r="G739" s="42"/>
      <c r="H739" s="29"/>
    </row>
    <row r="740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96"/>
  <sheetViews>
    <sheetView showGridLines="0" workbookViewId="0" topLeftCell="A104">
      <selection activeCell="L606" sqref="L60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83</v>
      </c>
      <c r="AZ2" s="85" t="s">
        <v>106</v>
      </c>
      <c r="BA2" s="85" t="s">
        <v>1</v>
      </c>
      <c r="BB2" s="85" t="s">
        <v>1</v>
      </c>
      <c r="BC2" s="85" t="s">
        <v>107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108</v>
      </c>
      <c r="BA3" s="85" t="s">
        <v>1</v>
      </c>
      <c r="BB3" s="85" t="s">
        <v>1</v>
      </c>
      <c r="BC3" s="85" t="s">
        <v>109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111</v>
      </c>
      <c r="BA4" s="85" t="s">
        <v>1</v>
      </c>
      <c r="BB4" s="85" t="s">
        <v>1</v>
      </c>
      <c r="BC4" s="85" t="s">
        <v>112</v>
      </c>
      <c r="BD4" s="85" t="s">
        <v>84</v>
      </c>
    </row>
    <row r="5" spans="2:56" ht="6.95" customHeight="1">
      <c r="B5" s="20"/>
      <c r="L5" s="20"/>
      <c r="AZ5" s="85" t="s">
        <v>113</v>
      </c>
      <c r="BA5" s="85" t="s">
        <v>1</v>
      </c>
      <c r="BB5" s="85" t="s">
        <v>1</v>
      </c>
      <c r="BC5" s="85" t="s">
        <v>114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115</v>
      </c>
      <c r="BA6" s="85" t="s">
        <v>1</v>
      </c>
      <c r="BB6" s="85" t="s">
        <v>1</v>
      </c>
      <c r="BC6" s="85" t="s">
        <v>116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117</v>
      </c>
      <c r="BA7" s="85" t="s">
        <v>1</v>
      </c>
      <c r="BB7" s="85" t="s">
        <v>1</v>
      </c>
      <c r="BC7" s="85" t="s">
        <v>116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119</v>
      </c>
      <c r="BA8" s="85" t="s">
        <v>1</v>
      </c>
      <c r="BB8" s="85" t="s">
        <v>1</v>
      </c>
      <c r="BC8" s="85" t="s">
        <v>120</v>
      </c>
      <c r="BD8" s="85" t="s">
        <v>84</v>
      </c>
    </row>
    <row r="9" spans="2:56" s="1" customFormat="1" ht="30" customHeight="1">
      <c r="B9" s="29"/>
      <c r="E9" s="197" t="s">
        <v>121</v>
      </c>
      <c r="F9" s="233"/>
      <c r="G9" s="233"/>
      <c r="H9" s="233"/>
      <c r="L9" s="29"/>
      <c r="AZ9" s="85" t="s">
        <v>122</v>
      </c>
      <c r="BA9" s="85" t="s">
        <v>1</v>
      </c>
      <c r="BB9" s="85" t="s">
        <v>1</v>
      </c>
      <c r="BC9" s="85" t="s">
        <v>123</v>
      </c>
      <c r="BD9" s="85" t="s">
        <v>84</v>
      </c>
    </row>
    <row r="10" spans="2:56" s="1" customFormat="1" ht="11.25">
      <c r="B10" s="29"/>
      <c r="L10" s="29"/>
      <c r="AZ10" s="85" t="s">
        <v>124</v>
      </c>
      <c r="BA10" s="85" t="s">
        <v>1</v>
      </c>
      <c r="BB10" s="85" t="s">
        <v>1</v>
      </c>
      <c r="BC10" s="85" t="s">
        <v>125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126</v>
      </c>
      <c r="BA11" s="85" t="s">
        <v>1</v>
      </c>
      <c r="BB11" s="85" t="s">
        <v>1</v>
      </c>
      <c r="BC11" s="85" t="s">
        <v>127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128</v>
      </c>
      <c r="BA12" s="85" t="s">
        <v>1</v>
      </c>
      <c r="BB12" s="85" t="s">
        <v>1</v>
      </c>
      <c r="BC12" s="85" t="s">
        <v>129</v>
      </c>
      <c r="BD12" s="85" t="s">
        <v>84</v>
      </c>
    </row>
    <row r="13" spans="2:56" s="1" customFormat="1" ht="10.9" customHeight="1">
      <c r="B13" s="29"/>
      <c r="L13" s="29"/>
      <c r="AZ13" s="85" t="s">
        <v>130</v>
      </c>
      <c r="BA13" s="85" t="s">
        <v>1</v>
      </c>
      <c r="BB13" s="85" t="s">
        <v>1</v>
      </c>
      <c r="BC13" s="85" t="s">
        <v>131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132</v>
      </c>
      <c r="BA14" s="85" t="s">
        <v>1</v>
      </c>
      <c r="BB14" s="85" t="s">
        <v>1</v>
      </c>
      <c r="BC14" s="85" t="s">
        <v>133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134</v>
      </c>
      <c r="BA15" s="85" t="s">
        <v>1</v>
      </c>
      <c r="BB15" s="85" t="s">
        <v>1</v>
      </c>
      <c r="BC15" s="85" t="s">
        <v>135</v>
      </c>
      <c r="BD15" s="85" t="s">
        <v>84</v>
      </c>
    </row>
    <row r="16" spans="2:56" s="1" customFormat="1" ht="6.95" customHeight="1">
      <c r="B16" s="29"/>
      <c r="L16" s="29"/>
      <c r="AZ16" s="85" t="s">
        <v>136</v>
      </c>
      <c r="BA16" s="85" t="s">
        <v>1</v>
      </c>
      <c r="BB16" s="85" t="s">
        <v>1</v>
      </c>
      <c r="BC16" s="85" t="s">
        <v>137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138</v>
      </c>
      <c r="BA17" s="85" t="s">
        <v>1</v>
      </c>
      <c r="BB17" s="85" t="s">
        <v>1</v>
      </c>
      <c r="BC17" s="85" t="s">
        <v>139</v>
      </c>
      <c r="BD17" s="85" t="s">
        <v>84</v>
      </c>
    </row>
    <row r="18" spans="2:56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  <c r="AZ18" s="85" t="s">
        <v>140</v>
      </c>
      <c r="BA18" s="85" t="s">
        <v>1</v>
      </c>
      <c r="BB18" s="85" t="s">
        <v>1</v>
      </c>
      <c r="BC18" s="85" t="s">
        <v>141</v>
      </c>
      <c r="BD18" s="85" t="s">
        <v>84</v>
      </c>
    </row>
    <row r="19" spans="2:56" s="1" customFormat="1" ht="6.95" customHeight="1">
      <c r="B19" s="29"/>
      <c r="L19" s="29"/>
      <c r="AZ19" s="85" t="s">
        <v>142</v>
      </c>
      <c r="BA19" s="85" t="s">
        <v>1</v>
      </c>
      <c r="BB19" s="85" t="s">
        <v>1</v>
      </c>
      <c r="BC19" s="85" t="s">
        <v>135</v>
      </c>
      <c r="BD19" s="85" t="s">
        <v>84</v>
      </c>
    </row>
    <row r="20" spans="2:56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  <c r="AZ20" s="85" t="s">
        <v>143</v>
      </c>
      <c r="BA20" s="85" t="s">
        <v>1</v>
      </c>
      <c r="BB20" s="85" t="s">
        <v>1</v>
      </c>
      <c r="BC20" s="85" t="s">
        <v>144</v>
      </c>
      <c r="BD20" s="85" t="s">
        <v>84</v>
      </c>
    </row>
    <row r="21" spans="2:56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  <c r="AZ21" s="85" t="s">
        <v>145</v>
      </c>
      <c r="BA21" s="85" t="s">
        <v>1</v>
      </c>
      <c r="BB21" s="85" t="s">
        <v>1</v>
      </c>
      <c r="BC21" s="85" t="s">
        <v>146</v>
      </c>
      <c r="BD21" s="85" t="s">
        <v>84</v>
      </c>
    </row>
    <row r="22" spans="2:56" s="1" customFormat="1" ht="6.95" customHeight="1">
      <c r="B22" s="29"/>
      <c r="L22" s="29"/>
      <c r="AZ22" s="85" t="s">
        <v>147</v>
      </c>
      <c r="BA22" s="85" t="s">
        <v>1</v>
      </c>
      <c r="BB22" s="85" t="s">
        <v>1</v>
      </c>
      <c r="BC22" s="85" t="s">
        <v>148</v>
      </c>
      <c r="BD22" s="85" t="s">
        <v>84</v>
      </c>
    </row>
    <row r="23" spans="2:56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  <c r="AZ23" s="85" t="s">
        <v>149</v>
      </c>
      <c r="BA23" s="85" t="s">
        <v>1</v>
      </c>
      <c r="BB23" s="85" t="s">
        <v>1</v>
      </c>
      <c r="BC23" s="85" t="s">
        <v>150</v>
      </c>
      <c r="BD23" s="85" t="s">
        <v>84</v>
      </c>
    </row>
    <row r="24" spans="2:56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  <c r="AZ24" s="85" t="s">
        <v>151</v>
      </c>
      <c r="BA24" s="85" t="s">
        <v>1</v>
      </c>
      <c r="BB24" s="85" t="s">
        <v>1</v>
      </c>
      <c r="BC24" s="85" t="s">
        <v>152</v>
      </c>
      <c r="BD24" s="85" t="s">
        <v>84</v>
      </c>
    </row>
    <row r="25" spans="2:56" s="1" customFormat="1" ht="6.95" customHeight="1">
      <c r="B25" s="29"/>
      <c r="L25" s="29"/>
      <c r="AZ25" s="85" t="s">
        <v>153</v>
      </c>
      <c r="BA25" s="85" t="s">
        <v>1</v>
      </c>
      <c r="BB25" s="85" t="s">
        <v>1</v>
      </c>
      <c r="BC25" s="85" t="s">
        <v>154</v>
      </c>
      <c r="BD25" s="85" t="s">
        <v>84</v>
      </c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ROUND((SUM(BE141:BE595)),2)</f>
        <v>0</v>
      </c>
      <c r="I33" s="90">
        <v>0.21</v>
      </c>
      <c r="J33" s="89">
        <f>ROUND(((SUM(BE141:BE595))*I33),2)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ROUND((SUM(BF141:BF595)),2)</f>
        <v>0</v>
      </c>
      <c r="I34" s="90">
        <v>0.12</v>
      </c>
      <c r="J34" s="89">
        <f>ROUND(((SUM(BF141:BF595))*I34),2)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ROUND((SUM(BG141:BG595)),2)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ROUND((SUM(BH141:BH595)),2)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ROUND((SUM(BI141:BI595)),2)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30" customHeight="1">
      <c r="B87" s="29"/>
      <c r="E87" s="197" t="str">
        <f>E9</f>
        <v>SO 01 - Pravý pavilon - sociální zázemí pro zaměstnance a příruční kuchyňky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J141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160</v>
      </c>
      <c r="E97" s="104"/>
      <c r="F97" s="104"/>
      <c r="G97" s="104"/>
      <c r="H97" s="104"/>
      <c r="I97" s="104"/>
      <c r="J97" s="105">
        <f>J142</f>
        <v>0</v>
      </c>
      <c r="L97" s="102"/>
    </row>
    <row r="98" spans="2:12" s="9" customFormat="1" ht="19.9" customHeight="1">
      <c r="B98" s="106"/>
      <c r="D98" s="107" t="s">
        <v>161</v>
      </c>
      <c r="E98" s="108"/>
      <c r="F98" s="108"/>
      <c r="G98" s="108"/>
      <c r="H98" s="108"/>
      <c r="I98" s="108"/>
      <c r="J98" s="109">
        <f>J143</f>
        <v>0</v>
      </c>
      <c r="L98" s="106"/>
    </row>
    <row r="99" spans="2:12" s="9" customFormat="1" ht="19.9" customHeight="1">
      <c r="B99" s="106"/>
      <c r="D99" s="107" t="s">
        <v>162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163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164</v>
      </c>
      <c r="E101" s="108"/>
      <c r="F101" s="108"/>
      <c r="G101" s="108"/>
      <c r="H101" s="108"/>
      <c r="I101" s="108"/>
      <c r="J101" s="109">
        <f>J191</f>
        <v>0</v>
      </c>
      <c r="L101" s="106"/>
    </row>
    <row r="102" spans="2:12" s="9" customFormat="1" ht="19.9" customHeight="1">
      <c r="B102" s="106"/>
      <c r="D102" s="107" t="s">
        <v>165</v>
      </c>
      <c r="E102" s="108"/>
      <c r="F102" s="108"/>
      <c r="G102" s="108"/>
      <c r="H102" s="108"/>
      <c r="I102" s="108"/>
      <c r="J102" s="109">
        <f>J194</f>
        <v>0</v>
      </c>
      <c r="L102" s="106"/>
    </row>
    <row r="103" spans="2:12" s="9" customFormat="1" ht="19.9" customHeight="1">
      <c r="B103" s="106"/>
      <c r="D103" s="107" t="s">
        <v>166</v>
      </c>
      <c r="E103" s="108"/>
      <c r="F103" s="108"/>
      <c r="G103" s="108"/>
      <c r="H103" s="108"/>
      <c r="I103" s="108"/>
      <c r="J103" s="109">
        <f>J222</f>
        <v>0</v>
      </c>
      <c r="L103" s="106"/>
    </row>
    <row r="104" spans="2:12" s="9" customFormat="1" ht="19.9" customHeight="1">
      <c r="B104" s="106"/>
      <c r="D104" s="107" t="s">
        <v>167</v>
      </c>
      <c r="E104" s="108"/>
      <c r="F104" s="108"/>
      <c r="G104" s="108"/>
      <c r="H104" s="108"/>
      <c r="I104" s="108"/>
      <c r="J104" s="109">
        <f>J231</f>
        <v>0</v>
      </c>
      <c r="L104" s="106"/>
    </row>
    <row r="105" spans="2:12" s="9" customFormat="1" ht="19.9" customHeight="1">
      <c r="B105" s="106"/>
      <c r="D105" s="107" t="s">
        <v>168</v>
      </c>
      <c r="E105" s="108"/>
      <c r="F105" s="108"/>
      <c r="G105" s="108"/>
      <c r="H105" s="108"/>
      <c r="I105" s="108"/>
      <c r="J105" s="109">
        <f>J237</f>
        <v>0</v>
      </c>
      <c r="L105" s="106"/>
    </row>
    <row r="106" spans="2:12" s="8" customFormat="1" ht="24.95" customHeight="1">
      <c r="B106" s="102"/>
      <c r="D106" s="103" t="s">
        <v>169</v>
      </c>
      <c r="E106" s="104"/>
      <c r="F106" s="104"/>
      <c r="G106" s="104"/>
      <c r="H106" s="104"/>
      <c r="I106" s="104"/>
      <c r="J106" s="105">
        <f>J239</f>
        <v>0</v>
      </c>
      <c r="L106" s="102"/>
    </row>
    <row r="107" spans="2:12" s="9" customFormat="1" ht="19.9" customHeight="1">
      <c r="B107" s="106"/>
      <c r="D107" s="107" t="s">
        <v>170</v>
      </c>
      <c r="E107" s="108"/>
      <c r="F107" s="108"/>
      <c r="G107" s="108"/>
      <c r="H107" s="108"/>
      <c r="I107" s="108"/>
      <c r="J107" s="109">
        <f>J240</f>
        <v>0</v>
      </c>
      <c r="L107" s="106"/>
    </row>
    <row r="108" spans="2:12" s="9" customFormat="1" ht="19.9" customHeight="1">
      <c r="B108" s="106"/>
      <c r="D108" s="107" t="s">
        <v>171</v>
      </c>
      <c r="E108" s="108"/>
      <c r="F108" s="108"/>
      <c r="G108" s="108"/>
      <c r="H108" s="108"/>
      <c r="I108" s="108"/>
      <c r="J108" s="109">
        <f>J246</f>
        <v>0</v>
      </c>
      <c r="L108" s="106"/>
    </row>
    <row r="109" spans="2:12" s="9" customFormat="1" ht="19.9" customHeight="1">
      <c r="B109" s="106"/>
      <c r="D109" s="107" t="s">
        <v>172</v>
      </c>
      <c r="E109" s="108"/>
      <c r="F109" s="108"/>
      <c r="G109" s="108"/>
      <c r="H109" s="108"/>
      <c r="I109" s="108"/>
      <c r="J109" s="109">
        <f>J299</f>
        <v>0</v>
      </c>
      <c r="L109" s="106"/>
    </row>
    <row r="110" spans="2:12" s="9" customFormat="1" ht="19.9" customHeight="1">
      <c r="B110" s="106"/>
      <c r="D110" s="107" t="s">
        <v>173</v>
      </c>
      <c r="E110" s="108"/>
      <c r="F110" s="108"/>
      <c r="G110" s="108"/>
      <c r="H110" s="108"/>
      <c r="I110" s="108"/>
      <c r="J110" s="109">
        <f>J333</f>
        <v>0</v>
      </c>
      <c r="L110" s="106"/>
    </row>
    <row r="111" spans="2:12" s="9" customFormat="1" ht="19.9" customHeight="1">
      <c r="B111" s="106"/>
      <c r="D111" s="107" t="s">
        <v>174</v>
      </c>
      <c r="E111" s="108"/>
      <c r="F111" s="108"/>
      <c r="G111" s="108"/>
      <c r="H111" s="108"/>
      <c r="I111" s="108"/>
      <c r="J111" s="109">
        <f>J395</f>
        <v>0</v>
      </c>
      <c r="L111" s="106"/>
    </row>
    <row r="112" spans="2:12" s="9" customFormat="1" ht="19.9" customHeight="1">
      <c r="B112" s="106"/>
      <c r="D112" s="107" t="s">
        <v>175</v>
      </c>
      <c r="E112" s="108"/>
      <c r="F112" s="108"/>
      <c r="G112" s="108"/>
      <c r="H112" s="108"/>
      <c r="I112" s="108"/>
      <c r="J112" s="109">
        <f>J401</f>
        <v>0</v>
      </c>
      <c r="L112" s="106"/>
    </row>
    <row r="113" spans="2:12" s="9" customFormat="1" ht="19.9" customHeight="1">
      <c r="B113" s="106"/>
      <c r="D113" s="107" t="s">
        <v>176</v>
      </c>
      <c r="E113" s="108"/>
      <c r="F113" s="108"/>
      <c r="G113" s="108"/>
      <c r="H113" s="108"/>
      <c r="I113" s="108"/>
      <c r="J113" s="109">
        <f>J406</f>
        <v>0</v>
      </c>
      <c r="L113" s="106"/>
    </row>
    <row r="114" spans="2:12" s="9" customFormat="1" ht="19.9" customHeight="1">
      <c r="B114" s="106"/>
      <c r="D114" s="107" t="s">
        <v>177</v>
      </c>
      <c r="E114" s="108"/>
      <c r="F114" s="108"/>
      <c r="G114" s="108"/>
      <c r="H114" s="108"/>
      <c r="I114" s="108"/>
      <c r="J114" s="109">
        <f>J417</f>
        <v>0</v>
      </c>
      <c r="L114" s="106"/>
    </row>
    <row r="115" spans="2:12" s="9" customFormat="1" ht="19.9" customHeight="1">
      <c r="B115" s="106"/>
      <c r="D115" s="107" t="s">
        <v>178</v>
      </c>
      <c r="E115" s="108"/>
      <c r="F115" s="108"/>
      <c r="G115" s="108"/>
      <c r="H115" s="108"/>
      <c r="I115" s="108"/>
      <c r="J115" s="109">
        <f>J458</f>
        <v>0</v>
      </c>
      <c r="L115" s="106"/>
    </row>
    <row r="116" spans="2:12" s="9" customFormat="1" ht="19.9" customHeight="1">
      <c r="B116" s="106"/>
      <c r="D116" s="107" t="s">
        <v>179</v>
      </c>
      <c r="E116" s="108"/>
      <c r="F116" s="108"/>
      <c r="G116" s="108"/>
      <c r="H116" s="108"/>
      <c r="I116" s="108"/>
      <c r="J116" s="109">
        <f>J478</f>
        <v>0</v>
      </c>
      <c r="L116" s="106"/>
    </row>
    <row r="117" spans="2:12" s="9" customFormat="1" ht="19.9" customHeight="1">
      <c r="B117" s="106"/>
      <c r="D117" s="107" t="s">
        <v>180</v>
      </c>
      <c r="E117" s="108"/>
      <c r="F117" s="108"/>
      <c r="G117" s="108"/>
      <c r="H117" s="108"/>
      <c r="I117" s="108"/>
      <c r="J117" s="109">
        <f>J490</f>
        <v>0</v>
      </c>
      <c r="L117" s="106"/>
    </row>
    <row r="118" spans="2:12" s="9" customFormat="1" ht="19.9" customHeight="1">
      <c r="B118" s="106"/>
      <c r="D118" s="107" t="s">
        <v>181</v>
      </c>
      <c r="E118" s="108"/>
      <c r="F118" s="108"/>
      <c r="G118" s="108"/>
      <c r="H118" s="108"/>
      <c r="I118" s="108"/>
      <c r="J118" s="109">
        <f>J497</f>
        <v>0</v>
      </c>
      <c r="L118" s="106"/>
    </row>
    <row r="119" spans="2:12" s="9" customFormat="1" ht="19.9" customHeight="1">
      <c r="B119" s="106"/>
      <c r="D119" s="107" t="s">
        <v>182</v>
      </c>
      <c r="E119" s="108"/>
      <c r="F119" s="108"/>
      <c r="G119" s="108"/>
      <c r="H119" s="108"/>
      <c r="I119" s="108"/>
      <c r="J119" s="109">
        <f>J527</f>
        <v>0</v>
      </c>
      <c r="L119" s="106"/>
    </row>
    <row r="120" spans="2:12" s="9" customFormat="1" ht="19.9" customHeight="1">
      <c r="B120" s="106"/>
      <c r="D120" s="107" t="s">
        <v>183</v>
      </c>
      <c r="E120" s="108"/>
      <c r="F120" s="108"/>
      <c r="G120" s="108"/>
      <c r="H120" s="108"/>
      <c r="I120" s="108"/>
      <c r="J120" s="109">
        <f>J553</f>
        <v>0</v>
      </c>
      <c r="L120" s="106"/>
    </row>
    <row r="121" spans="2:12" s="9" customFormat="1" ht="19.9" customHeight="1">
      <c r="B121" s="106"/>
      <c r="D121" s="107" t="s">
        <v>184</v>
      </c>
      <c r="E121" s="108"/>
      <c r="F121" s="108"/>
      <c r="G121" s="108"/>
      <c r="H121" s="108"/>
      <c r="I121" s="108"/>
      <c r="J121" s="109">
        <f>J580</f>
        <v>0</v>
      </c>
      <c r="L121" s="106"/>
    </row>
    <row r="122" spans="2:12" s="1" customFormat="1" ht="21.75" customHeight="1">
      <c r="B122" s="29"/>
      <c r="L122" s="29"/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29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29"/>
    </row>
    <row r="128" spans="2:12" s="1" customFormat="1" ht="24.95" customHeight="1">
      <c r="B128" s="29"/>
      <c r="C128" s="21" t="s">
        <v>185</v>
      </c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14</v>
      </c>
      <c r="L130" s="29"/>
    </row>
    <row r="131" spans="2:12" s="1" customFormat="1" ht="16.5" customHeight="1">
      <c r="B131" s="29"/>
      <c r="E131" s="231" t="str">
        <f>E7</f>
        <v>Výměna ZTI a modernizace sociálního zázemí</v>
      </c>
      <c r="F131" s="232"/>
      <c r="G131" s="232"/>
      <c r="H131" s="232"/>
      <c r="L131" s="29"/>
    </row>
    <row r="132" spans="2:12" s="1" customFormat="1" ht="12" customHeight="1">
      <c r="B132" s="29"/>
      <c r="C132" s="26" t="s">
        <v>118</v>
      </c>
      <c r="L132" s="29"/>
    </row>
    <row r="133" spans="2:12" s="1" customFormat="1" ht="30" customHeight="1">
      <c r="B133" s="29"/>
      <c r="E133" s="197" t="str">
        <f>E9</f>
        <v>SO 01 - Pravý pavilon - sociální zázemí pro zaměstnance a příruční kuchyňky</v>
      </c>
      <c r="F133" s="233"/>
      <c r="G133" s="233"/>
      <c r="H133" s="233"/>
      <c r="L133" s="29"/>
    </row>
    <row r="134" spans="2:12" s="1" customFormat="1" ht="6.95" customHeight="1">
      <c r="B134" s="29"/>
      <c r="L134" s="29"/>
    </row>
    <row r="135" spans="2:12" s="1" customFormat="1" ht="12" customHeight="1">
      <c r="B135" s="29"/>
      <c r="C135" s="26" t="s">
        <v>18</v>
      </c>
      <c r="F135" s="24" t="str">
        <f>F12</f>
        <v>Májová 372, 407 11 Děčín XXXII - Boletice n.L.</v>
      </c>
      <c r="I135" s="26" t="s">
        <v>20</v>
      </c>
      <c r="J135" s="49" t="str">
        <f>IF(J12="","",J12)</f>
        <v>3. 2. 2024</v>
      </c>
      <c r="L135" s="29"/>
    </row>
    <row r="136" spans="2:12" s="1" customFormat="1" ht="6.95" customHeight="1">
      <c r="B136" s="29"/>
      <c r="L136" s="29"/>
    </row>
    <row r="137" spans="2:12" s="1" customFormat="1" ht="15.2" customHeight="1">
      <c r="B137" s="29"/>
      <c r="C137" s="26" t="s">
        <v>22</v>
      </c>
      <c r="F137" s="24" t="str">
        <f>E15</f>
        <v>Statutární město Děčín</v>
      </c>
      <c r="I137" s="26" t="s">
        <v>28</v>
      </c>
      <c r="J137" s="27" t="str">
        <f>E21</f>
        <v>NORDARCH s.r.o.</v>
      </c>
      <c r="L137" s="29"/>
    </row>
    <row r="138" spans="2:12" s="1" customFormat="1" ht="15.2" customHeight="1">
      <c r="B138" s="29"/>
      <c r="C138" s="26" t="s">
        <v>26</v>
      </c>
      <c r="F138" s="24" t="str">
        <f>IF(E18="","",E18)</f>
        <v xml:space="preserve"> </v>
      </c>
      <c r="I138" s="26" t="s">
        <v>31</v>
      </c>
      <c r="J138" s="27" t="str">
        <f>E24</f>
        <v>Ing. Jan Duben</v>
      </c>
      <c r="L138" s="29"/>
    </row>
    <row r="139" spans="2:12" s="1" customFormat="1" ht="10.35" customHeight="1">
      <c r="B139" s="29"/>
      <c r="L139" s="29"/>
    </row>
    <row r="140" spans="2:20" s="10" customFormat="1" ht="29.25" customHeight="1">
      <c r="B140" s="110"/>
      <c r="C140" s="111" t="s">
        <v>186</v>
      </c>
      <c r="D140" s="112" t="s">
        <v>59</v>
      </c>
      <c r="E140" s="112" t="s">
        <v>55</v>
      </c>
      <c r="F140" s="112" t="s">
        <v>56</v>
      </c>
      <c r="G140" s="112" t="s">
        <v>187</v>
      </c>
      <c r="H140" s="112" t="s">
        <v>188</v>
      </c>
      <c r="I140" s="112" t="s">
        <v>189</v>
      </c>
      <c r="J140" s="113" t="s">
        <v>157</v>
      </c>
      <c r="K140" s="114" t="s">
        <v>190</v>
      </c>
      <c r="L140" s="110"/>
      <c r="M140" s="56" t="s">
        <v>1</v>
      </c>
      <c r="N140" s="57" t="s">
        <v>38</v>
      </c>
      <c r="O140" s="57" t="s">
        <v>191</v>
      </c>
      <c r="P140" s="57" t="s">
        <v>192</v>
      </c>
      <c r="Q140" s="57" t="s">
        <v>193</v>
      </c>
      <c r="R140" s="57" t="s">
        <v>194</v>
      </c>
      <c r="S140" s="57" t="s">
        <v>195</v>
      </c>
      <c r="T140" s="58" t="s">
        <v>196</v>
      </c>
    </row>
    <row r="141" spans="2:63" s="1" customFormat="1" ht="22.9" customHeight="1">
      <c r="B141" s="29"/>
      <c r="C141" s="61" t="s">
        <v>197</v>
      </c>
      <c r="J141" s="115">
        <f>BK141</f>
        <v>0</v>
      </c>
      <c r="L141" s="29"/>
      <c r="M141" s="59"/>
      <c r="N141" s="50"/>
      <c r="O141" s="50"/>
      <c r="P141" s="116">
        <f>P142+P239</f>
        <v>3061.533918</v>
      </c>
      <c r="Q141" s="50"/>
      <c r="R141" s="116">
        <f>R142+R239</f>
        <v>119.21321653999999</v>
      </c>
      <c r="S141" s="50"/>
      <c r="T141" s="117">
        <f>T142+T239</f>
        <v>44.021142420000004</v>
      </c>
      <c r="AT141" s="17" t="s">
        <v>73</v>
      </c>
      <c r="AU141" s="17" t="s">
        <v>159</v>
      </c>
      <c r="BK141" s="118">
        <f>BK142+BK239</f>
        <v>0</v>
      </c>
    </row>
    <row r="142" spans="2:63" s="11" customFormat="1" ht="25.9" customHeight="1">
      <c r="B142" s="119"/>
      <c r="D142" s="120" t="s">
        <v>73</v>
      </c>
      <c r="E142" s="121" t="s">
        <v>198</v>
      </c>
      <c r="F142" s="121" t="s">
        <v>199</v>
      </c>
      <c r="J142" s="122">
        <f>BK142</f>
        <v>0</v>
      </c>
      <c r="L142" s="119"/>
      <c r="M142" s="123"/>
      <c r="P142" s="124">
        <f>P143+P166+P169+P191+P194+P222+P231+P237</f>
        <v>2053.039961</v>
      </c>
      <c r="R142" s="124">
        <f>R143+R166+R169+R191+R194+R222+R231+R237</f>
        <v>110.29541697999998</v>
      </c>
      <c r="T142" s="125">
        <f>T143+T166+T169+T191+T194+T222+T231+T237</f>
        <v>25.174583200000004</v>
      </c>
      <c r="AR142" s="120" t="s">
        <v>82</v>
      </c>
      <c r="AT142" s="126" t="s">
        <v>73</v>
      </c>
      <c r="AU142" s="126" t="s">
        <v>74</v>
      </c>
      <c r="AY142" s="120" t="s">
        <v>200</v>
      </c>
      <c r="BK142" s="127">
        <f>BK143+BK166+BK169+BK191+BK194+BK222+BK231+BK237</f>
        <v>0</v>
      </c>
    </row>
    <row r="143" spans="2:63" s="11" customFormat="1" ht="22.9" customHeight="1">
      <c r="B143" s="119"/>
      <c r="D143" s="120" t="s">
        <v>73</v>
      </c>
      <c r="E143" s="128" t="s">
        <v>82</v>
      </c>
      <c r="F143" s="128" t="s">
        <v>201</v>
      </c>
      <c r="J143" s="129">
        <f>BK143</f>
        <v>0</v>
      </c>
      <c r="L143" s="119"/>
      <c r="M143" s="123"/>
      <c r="P143" s="124">
        <f>SUM(P144:P165)</f>
        <v>419.405015</v>
      </c>
      <c r="R143" s="124">
        <f>SUM(R144:R165)</f>
        <v>43.222</v>
      </c>
      <c r="T143" s="125">
        <f>SUM(T144:T165)</f>
        <v>0</v>
      </c>
      <c r="AR143" s="120" t="s">
        <v>82</v>
      </c>
      <c r="AT143" s="126" t="s">
        <v>73</v>
      </c>
      <c r="AU143" s="126" t="s">
        <v>82</v>
      </c>
      <c r="AY143" s="120" t="s">
        <v>200</v>
      </c>
      <c r="BK143" s="127">
        <f>SUM(BK144:BK165)</f>
        <v>0</v>
      </c>
    </row>
    <row r="144" spans="2:65" s="1" customFormat="1" ht="24.2" customHeight="1">
      <c r="B144" s="130"/>
      <c r="C144" s="131" t="s">
        <v>82</v>
      </c>
      <c r="D144" s="131" t="s">
        <v>202</v>
      </c>
      <c r="E144" s="132" t="s">
        <v>203</v>
      </c>
      <c r="F144" s="133" t="s">
        <v>204</v>
      </c>
      <c r="G144" s="134" t="s">
        <v>205</v>
      </c>
      <c r="H144" s="135">
        <v>31.864</v>
      </c>
      <c r="I144" s="136"/>
      <c r="J144" s="136">
        <f>ROUND(I144*H144,2)</f>
        <v>0</v>
      </c>
      <c r="K144" s="137"/>
      <c r="L144" s="29"/>
      <c r="M144" s="138" t="s">
        <v>1</v>
      </c>
      <c r="N144" s="139" t="s">
        <v>39</v>
      </c>
      <c r="O144" s="140">
        <v>7.127</v>
      </c>
      <c r="P144" s="140">
        <f>O144*H144</f>
        <v>227.094728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206</v>
      </c>
      <c r="AT144" s="142" t="s">
        <v>202</v>
      </c>
      <c r="AU144" s="142" t="s">
        <v>84</v>
      </c>
      <c r="AY144" s="17" t="s">
        <v>200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82</v>
      </c>
      <c r="BK144" s="143">
        <f>ROUND(I144*H144,2)</f>
        <v>0</v>
      </c>
      <c r="BL144" s="17" t="s">
        <v>206</v>
      </c>
      <c r="BM144" s="142" t="s">
        <v>207</v>
      </c>
    </row>
    <row r="145" spans="2:51" s="12" customFormat="1" ht="22.5">
      <c r="B145" s="144"/>
      <c r="D145" s="145" t="s">
        <v>208</v>
      </c>
      <c r="E145" s="146" t="s">
        <v>115</v>
      </c>
      <c r="F145" s="147" t="s">
        <v>209</v>
      </c>
      <c r="H145" s="148">
        <v>31.864</v>
      </c>
      <c r="L145" s="144"/>
      <c r="M145" s="149"/>
      <c r="T145" s="150"/>
      <c r="AT145" s="146" t="s">
        <v>208</v>
      </c>
      <c r="AU145" s="146" t="s">
        <v>84</v>
      </c>
      <c r="AV145" s="12" t="s">
        <v>84</v>
      </c>
      <c r="AW145" s="12" t="s">
        <v>30</v>
      </c>
      <c r="AX145" s="12" t="s">
        <v>82</v>
      </c>
      <c r="AY145" s="146" t="s">
        <v>200</v>
      </c>
    </row>
    <row r="146" spans="2:65" s="1" customFormat="1" ht="33" customHeight="1">
      <c r="B146" s="130"/>
      <c r="C146" s="131" t="s">
        <v>84</v>
      </c>
      <c r="D146" s="131" t="s">
        <v>202</v>
      </c>
      <c r="E146" s="132" t="s">
        <v>210</v>
      </c>
      <c r="F146" s="133" t="s">
        <v>211</v>
      </c>
      <c r="G146" s="134" t="s">
        <v>205</v>
      </c>
      <c r="H146" s="135">
        <v>31.864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0.851</v>
      </c>
      <c r="P146" s="140">
        <f>O146*H146</f>
        <v>27.116264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206</v>
      </c>
      <c r="AT146" s="142" t="s">
        <v>202</v>
      </c>
      <c r="AU146" s="142" t="s">
        <v>84</v>
      </c>
      <c r="AY146" s="17" t="s">
        <v>200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206</v>
      </c>
      <c r="BM146" s="142" t="s">
        <v>212</v>
      </c>
    </row>
    <row r="147" spans="2:51" s="12" customFormat="1" ht="11.25">
      <c r="B147" s="144"/>
      <c r="D147" s="145" t="s">
        <v>208</v>
      </c>
      <c r="E147" s="146" t="s">
        <v>1</v>
      </c>
      <c r="F147" s="147" t="s">
        <v>213</v>
      </c>
      <c r="H147" s="148">
        <v>31.864</v>
      </c>
      <c r="L147" s="144"/>
      <c r="M147" s="149"/>
      <c r="T147" s="150"/>
      <c r="AT147" s="146" t="s">
        <v>208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200</v>
      </c>
    </row>
    <row r="148" spans="2:65" s="1" customFormat="1" ht="37.9" customHeight="1">
      <c r="B148" s="130"/>
      <c r="C148" s="131" t="s">
        <v>214</v>
      </c>
      <c r="D148" s="131" t="s">
        <v>202</v>
      </c>
      <c r="E148" s="132" t="s">
        <v>215</v>
      </c>
      <c r="F148" s="133" t="s">
        <v>216</v>
      </c>
      <c r="G148" s="134" t="s">
        <v>205</v>
      </c>
      <c r="H148" s="135">
        <v>159.32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0.772</v>
      </c>
      <c r="P148" s="140">
        <f>O148*H148</f>
        <v>122.99504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206</v>
      </c>
      <c r="AT148" s="142" t="s">
        <v>202</v>
      </c>
      <c r="AU148" s="142" t="s">
        <v>84</v>
      </c>
      <c r="AY148" s="17" t="s">
        <v>200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206</v>
      </c>
      <c r="BM148" s="142" t="s">
        <v>217</v>
      </c>
    </row>
    <row r="149" spans="2:51" s="12" customFormat="1" ht="11.25">
      <c r="B149" s="144"/>
      <c r="D149" s="145" t="s">
        <v>208</v>
      </c>
      <c r="E149" s="146" t="s">
        <v>1</v>
      </c>
      <c r="F149" s="147" t="s">
        <v>218</v>
      </c>
      <c r="H149" s="148">
        <v>159.32</v>
      </c>
      <c r="L149" s="144"/>
      <c r="M149" s="149"/>
      <c r="T149" s="150"/>
      <c r="AT149" s="146" t="s">
        <v>208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200</v>
      </c>
    </row>
    <row r="150" spans="2:65" s="1" customFormat="1" ht="37.9" customHeight="1">
      <c r="B150" s="130"/>
      <c r="C150" s="131" t="s">
        <v>206</v>
      </c>
      <c r="D150" s="131" t="s">
        <v>202</v>
      </c>
      <c r="E150" s="132" t="s">
        <v>219</v>
      </c>
      <c r="F150" s="133" t="s">
        <v>220</v>
      </c>
      <c r="G150" s="134" t="s">
        <v>205</v>
      </c>
      <c r="H150" s="135">
        <v>31.864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0.087</v>
      </c>
      <c r="P150" s="140">
        <f>O150*H150</f>
        <v>2.7721679999999997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206</v>
      </c>
      <c r="AT150" s="142" t="s">
        <v>202</v>
      </c>
      <c r="AU150" s="142" t="s">
        <v>84</v>
      </c>
      <c r="AY150" s="17" t="s">
        <v>200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206</v>
      </c>
      <c r="BM150" s="142" t="s">
        <v>221</v>
      </c>
    </row>
    <row r="151" spans="2:51" s="12" customFormat="1" ht="11.25">
      <c r="B151" s="144"/>
      <c r="D151" s="145" t="s">
        <v>208</v>
      </c>
      <c r="E151" s="146" t="s">
        <v>117</v>
      </c>
      <c r="F151" s="147" t="s">
        <v>115</v>
      </c>
      <c r="H151" s="148">
        <v>31.864</v>
      </c>
      <c r="L151" s="144"/>
      <c r="M151" s="149"/>
      <c r="T151" s="150"/>
      <c r="AT151" s="146" t="s">
        <v>208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200</v>
      </c>
    </row>
    <row r="152" spans="2:65" s="1" customFormat="1" ht="37.9" customHeight="1">
      <c r="B152" s="130"/>
      <c r="C152" s="131" t="s">
        <v>222</v>
      </c>
      <c r="D152" s="131" t="s">
        <v>202</v>
      </c>
      <c r="E152" s="132" t="s">
        <v>223</v>
      </c>
      <c r="F152" s="133" t="s">
        <v>224</v>
      </c>
      <c r="G152" s="134" t="s">
        <v>205</v>
      </c>
      <c r="H152" s="135">
        <v>95.592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0.005</v>
      </c>
      <c r="P152" s="140">
        <f>O152*H152</f>
        <v>0.47796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206</v>
      </c>
      <c r="AT152" s="142" t="s">
        <v>202</v>
      </c>
      <c r="AU152" s="142" t="s">
        <v>84</v>
      </c>
      <c r="AY152" s="17" t="s">
        <v>200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206</v>
      </c>
      <c r="BM152" s="142" t="s">
        <v>225</v>
      </c>
    </row>
    <row r="153" spans="2:51" s="12" customFormat="1" ht="11.25">
      <c r="B153" s="144"/>
      <c r="D153" s="145" t="s">
        <v>208</v>
      </c>
      <c r="E153" s="146" t="s">
        <v>1</v>
      </c>
      <c r="F153" s="147" t="s">
        <v>226</v>
      </c>
      <c r="H153" s="148">
        <v>95.592</v>
      </c>
      <c r="L153" s="144"/>
      <c r="M153" s="149"/>
      <c r="T153" s="150"/>
      <c r="AT153" s="146" t="s">
        <v>208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200</v>
      </c>
    </row>
    <row r="154" spans="2:65" s="1" customFormat="1" ht="24.2" customHeight="1">
      <c r="B154" s="130"/>
      <c r="C154" s="131" t="s">
        <v>227</v>
      </c>
      <c r="D154" s="131" t="s">
        <v>202</v>
      </c>
      <c r="E154" s="132" t="s">
        <v>228</v>
      </c>
      <c r="F154" s="133" t="s">
        <v>229</v>
      </c>
      <c r="G154" s="134" t="s">
        <v>230</v>
      </c>
      <c r="H154" s="135">
        <v>58.948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206</v>
      </c>
      <c r="AT154" s="142" t="s">
        <v>202</v>
      </c>
      <c r="AU154" s="142" t="s">
        <v>84</v>
      </c>
      <c r="AY154" s="17" t="s">
        <v>200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206</v>
      </c>
      <c r="BM154" s="142" t="s">
        <v>231</v>
      </c>
    </row>
    <row r="155" spans="2:51" s="12" customFormat="1" ht="11.25">
      <c r="B155" s="144"/>
      <c r="D155" s="145" t="s">
        <v>208</v>
      </c>
      <c r="E155" s="146" t="s">
        <v>1</v>
      </c>
      <c r="F155" s="147" t="s">
        <v>232</v>
      </c>
      <c r="H155" s="148">
        <v>58.948</v>
      </c>
      <c r="L155" s="144"/>
      <c r="M155" s="149"/>
      <c r="T155" s="150"/>
      <c r="AT155" s="146" t="s">
        <v>208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200</v>
      </c>
    </row>
    <row r="156" spans="2:65" s="1" customFormat="1" ht="16.5" customHeight="1">
      <c r="B156" s="130"/>
      <c r="C156" s="131" t="s">
        <v>233</v>
      </c>
      <c r="D156" s="131" t="s">
        <v>202</v>
      </c>
      <c r="E156" s="132" t="s">
        <v>234</v>
      </c>
      <c r="F156" s="133" t="s">
        <v>235</v>
      </c>
      <c r="G156" s="134" t="s">
        <v>205</v>
      </c>
      <c r="H156" s="135">
        <v>31.864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0.009</v>
      </c>
      <c r="P156" s="140">
        <f>O156*H156</f>
        <v>0.286776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206</v>
      </c>
      <c r="AT156" s="142" t="s">
        <v>202</v>
      </c>
      <c r="AU156" s="142" t="s">
        <v>84</v>
      </c>
      <c r="AY156" s="17" t="s">
        <v>200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206</v>
      </c>
      <c r="BM156" s="142" t="s">
        <v>236</v>
      </c>
    </row>
    <row r="157" spans="2:51" s="12" customFormat="1" ht="11.25">
      <c r="B157" s="144"/>
      <c r="D157" s="145" t="s">
        <v>208</v>
      </c>
      <c r="E157" s="146" t="s">
        <v>1</v>
      </c>
      <c r="F157" s="147" t="s">
        <v>117</v>
      </c>
      <c r="H157" s="148">
        <v>31.864</v>
      </c>
      <c r="L157" s="144"/>
      <c r="M157" s="149"/>
      <c r="T157" s="150"/>
      <c r="AT157" s="146" t="s">
        <v>208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200</v>
      </c>
    </row>
    <row r="158" spans="2:65" s="1" customFormat="1" ht="24.2" customHeight="1">
      <c r="B158" s="130"/>
      <c r="C158" s="131" t="s">
        <v>237</v>
      </c>
      <c r="D158" s="131" t="s">
        <v>202</v>
      </c>
      <c r="E158" s="132" t="s">
        <v>238</v>
      </c>
      <c r="F158" s="133" t="s">
        <v>239</v>
      </c>
      <c r="G158" s="134" t="s">
        <v>205</v>
      </c>
      <c r="H158" s="135">
        <v>21.611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1.789</v>
      </c>
      <c r="P158" s="140">
        <f>O158*H158</f>
        <v>38.662079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206</v>
      </c>
      <c r="AT158" s="142" t="s">
        <v>202</v>
      </c>
      <c r="AU158" s="142" t="s">
        <v>84</v>
      </c>
      <c r="AY158" s="17" t="s">
        <v>200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206</v>
      </c>
      <c r="BM158" s="142" t="s">
        <v>240</v>
      </c>
    </row>
    <row r="159" spans="2:51" s="12" customFormat="1" ht="11.25">
      <c r="B159" s="144"/>
      <c r="D159" s="145" t="s">
        <v>208</v>
      </c>
      <c r="E159" s="146" t="s">
        <v>1</v>
      </c>
      <c r="F159" s="147" t="s">
        <v>241</v>
      </c>
      <c r="H159" s="148">
        <v>1.874</v>
      </c>
      <c r="L159" s="144"/>
      <c r="M159" s="149"/>
      <c r="T159" s="150"/>
      <c r="AT159" s="146" t="s">
        <v>208</v>
      </c>
      <c r="AU159" s="146" t="s">
        <v>84</v>
      </c>
      <c r="AV159" s="12" t="s">
        <v>84</v>
      </c>
      <c r="AW159" s="12" t="s">
        <v>30</v>
      </c>
      <c r="AX159" s="12" t="s">
        <v>74</v>
      </c>
      <c r="AY159" s="146" t="s">
        <v>200</v>
      </c>
    </row>
    <row r="160" spans="2:51" s="12" customFormat="1" ht="11.25">
      <c r="B160" s="144"/>
      <c r="D160" s="145" t="s">
        <v>208</v>
      </c>
      <c r="E160" s="146" t="s">
        <v>1</v>
      </c>
      <c r="F160" s="147" t="s">
        <v>242</v>
      </c>
      <c r="H160" s="148">
        <v>8.491</v>
      </c>
      <c r="L160" s="144"/>
      <c r="M160" s="149"/>
      <c r="T160" s="150"/>
      <c r="AT160" s="146" t="s">
        <v>208</v>
      </c>
      <c r="AU160" s="146" t="s">
        <v>84</v>
      </c>
      <c r="AV160" s="12" t="s">
        <v>84</v>
      </c>
      <c r="AW160" s="12" t="s">
        <v>30</v>
      </c>
      <c r="AX160" s="12" t="s">
        <v>74</v>
      </c>
      <c r="AY160" s="146" t="s">
        <v>200</v>
      </c>
    </row>
    <row r="161" spans="2:51" s="12" customFormat="1" ht="11.25">
      <c r="B161" s="144"/>
      <c r="D161" s="145" t="s">
        <v>208</v>
      </c>
      <c r="E161" s="146" t="s">
        <v>1</v>
      </c>
      <c r="F161" s="147" t="s">
        <v>243</v>
      </c>
      <c r="H161" s="148">
        <v>3.837</v>
      </c>
      <c r="L161" s="144"/>
      <c r="M161" s="149"/>
      <c r="T161" s="150"/>
      <c r="AT161" s="146" t="s">
        <v>208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200</v>
      </c>
    </row>
    <row r="162" spans="2:51" s="12" customFormat="1" ht="11.25">
      <c r="B162" s="144"/>
      <c r="D162" s="145" t="s">
        <v>208</v>
      </c>
      <c r="E162" s="146" t="s">
        <v>1</v>
      </c>
      <c r="F162" s="147" t="s">
        <v>244</v>
      </c>
      <c r="H162" s="148">
        <v>7.409</v>
      </c>
      <c r="L162" s="144"/>
      <c r="M162" s="149"/>
      <c r="T162" s="150"/>
      <c r="AT162" s="146" t="s">
        <v>208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200</v>
      </c>
    </row>
    <row r="163" spans="2:51" s="13" customFormat="1" ht="11.25">
      <c r="B163" s="151"/>
      <c r="D163" s="145" t="s">
        <v>208</v>
      </c>
      <c r="E163" s="152" t="s">
        <v>1</v>
      </c>
      <c r="F163" s="153" t="s">
        <v>245</v>
      </c>
      <c r="H163" s="154">
        <v>21.611</v>
      </c>
      <c r="L163" s="151"/>
      <c r="M163" s="155"/>
      <c r="T163" s="156"/>
      <c r="AT163" s="152" t="s">
        <v>208</v>
      </c>
      <c r="AU163" s="152" t="s">
        <v>84</v>
      </c>
      <c r="AV163" s="13" t="s">
        <v>206</v>
      </c>
      <c r="AW163" s="13" t="s">
        <v>30</v>
      </c>
      <c r="AX163" s="13" t="s">
        <v>82</v>
      </c>
      <c r="AY163" s="152" t="s">
        <v>200</v>
      </c>
    </row>
    <row r="164" spans="2:65" s="1" customFormat="1" ht="16.5" customHeight="1">
      <c r="B164" s="130"/>
      <c r="C164" s="157" t="s">
        <v>246</v>
      </c>
      <c r="D164" s="157" t="s">
        <v>247</v>
      </c>
      <c r="E164" s="158" t="s">
        <v>248</v>
      </c>
      <c r="F164" s="159" t="s">
        <v>249</v>
      </c>
      <c r="G164" s="160" t="s">
        <v>230</v>
      </c>
      <c r="H164" s="161">
        <v>43.222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43.222</v>
      </c>
      <c r="S164" s="140">
        <v>0</v>
      </c>
      <c r="T164" s="141">
        <f>S164*H164</f>
        <v>0</v>
      </c>
      <c r="AR164" s="142" t="s">
        <v>237</v>
      </c>
      <c r="AT164" s="142" t="s">
        <v>247</v>
      </c>
      <c r="AU164" s="142" t="s">
        <v>84</v>
      </c>
      <c r="AY164" s="17" t="s">
        <v>200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206</v>
      </c>
      <c r="BM164" s="142" t="s">
        <v>250</v>
      </c>
    </row>
    <row r="165" spans="2:51" s="12" customFormat="1" ht="11.25">
      <c r="B165" s="144"/>
      <c r="D165" s="145" t="s">
        <v>208</v>
      </c>
      <c r="F165" s="147" t="s">
        <v>251</v>
      </c>
      <c r="H165" s="148">
        <v>43.222</v>
      </c>
      <c r="L165" s="144"/>
      <c r="M165" s="149"/>
      <c r="T165" s="150"/>
      <c r="AT165" s="146" t="s">
        <v>208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200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252</v>
      </c>
      <c r="J166" s="129">
        <f>BK166</f>
        <v>0</v>
      </c>
      <c r="L166" s="119"/>
      <c r="M166" s="123"/>
      <c r="P166" s="124">
        <f>SUM(P167:P168)</f>
        <v>5.848176</v>
      </c>
      <c r="R166" s="124">
        <f>SUM(R167:R168)</f>
        <v>25.053726179999998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200</v>
      </c>
      <c r="BK166" s="127">
        <f>SUM(BK167:BK168)</f>
        <v>0</v>
      </c>
    </row>
    <row r="167" spans="2:65" s="1" customFormat="1" ht="16.5" customHeight="1">
      <c r="B167" s="130"/>
      <c r="C167" s="131" t="s">
        <v>253</v>
      </c>
      <c r="D167" s="131" t="s">
        <v>202</v>
      </c>
      <c r="E167" s="132" t="s">
        <v>254</v>
      </c>
      <c r="F167" s="133" t="s">
        <v>255</v>
      </c>
      <c r="G167" s="134" t="s">
        <v>205</v>
      </c>
      <c r="H167" s="135">
        <v>10.014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5.848176</v>
      </c>
      <c r="Q167" s="140">
        <v>2.50187</v>
      </c>
      <c r="R167" s="140">
        <f>Q167*H167</f>
        <v>25.053726179999998</v>
      </c>
      <c r="S167" s="140">
        <v>0</v>
      </c>
      <c r="T167" s="141">
        <f>S167*H167</f>
        <v>0</v>
      </c>
      <c r="AR167" s="142" t="s">
        <v>206</v>
      </c>
      <c r="AT167" s="142" t="s">
        <v>202</v>
      </c>
      <c r="AU167" s="142" t="s">
        <v>84</v>
      </c>
      <c r="AY167" s="17" t="s">
        <v>200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206</v>
      </c>
      <c r="BM167" s="142" t="s">
        <v>256</v>
      </c>
    </row>
    <row r="168" spans="2:51" s="12" customFormat="1" ht="11.25">
      <c r="B168" s="144"/>
      <c r="D168" s="145" t="s">
        <v>208</v>
      </c>
      <c r="E168" s="146" t="s">
        <v>1</v>
      </c>
      <c r="F168" s="147" t="s">
        <v>257</v>
      </c>
      <c r="H168" s="148">
        <v>10.014</v>
      </c>
      <c r="L168" s="144"/>
      <c r="M168" s="149"/>
      <c r="T168" s="150"/>
      <c r="AT168" s="146" t="s">
        <v>208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200</v>
      </c>
    </row>
    <row r="169" spans="2:63" s="11" customFormat="1" ht="22.9" customHeight="1">
      <c r="B169" s="119"/>
      <c r="D169" s="120" t="s">
        <v>73</v>
      </c>
      <c r="E169" s="128" t="s">
        <v>214</v>
      </c>
      <c r="F169" s="128" t="s">
        <v>258</v>
      </c>
      <c r="J169" s="129">
        <f>BK169</f>
        <v>0</v>
      </c>
      <c r="L169" s="119"/>
      <c r="M169" s="123"/>
      <c r="P169" s="124">
        <f>SUM(P170:P190)</f>
        <v>45.630926</v>
      </c>
      <c r="R169" s="124">
        <f>SUM(R170:R190)</f>
        <v>5.06224555</v>
      </c>
      <c r="T169" s="125">
        <f>SUM(T170:T190)</f>
        <v>0</v>
      </c>
      <c r="AR169" s="120" t="s">
        <v>82</v>
      </c>
      <c r="AT169" s="126" t="s">
        <v>73</v>
      </c>
      <c r="AU169" s="126" t="s">
        <v>82</v>
      </c>
      <c r="AY169" s="120" t="s">
        <v>200</v>
      </c>
      <c r="BK169" s="127">
        <f>SUM(BK170:BK190)</f>
        <v>0</v>
      </c>
    </row>
    <row r="170" spans="2:65" s="1" customFormat="1" ht="33" customHeight="1">
      <c r="B170" s="130"/>
      <c r="C170" s="131" t="s">
        <v>259</v>
      </c>
      <c r="D170" s="131" t="s">
        <v>202</v>
      </c>
      <c r="E170" s="132" t="s">
        <v>260</v>
      </c>
      <c r="F170" s="133" t="s">
        <v>261</v>
      </c>
      <c r="G170" s="134" t="s">
        <v>262</v>
      </c>
      <c r="H170" s="135">
        <v>5.4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0.64</v>
      </c>
      <c r="P170" s="140">
        <f>O170*H170</f>
        <v>3.4560000000000004</v>
      </c>
      <c r="Q170" s="140">
        <v>0.18149</v>
      </c>
      <c r="R170" s="140">
        <f>Q170*H170</f>
        <v>0.9800460000000001</v>
      </c>
      <c r="S170" s="140">
        <v>0</v>
      </c>
      <c r="T170" s="141">
        <f>S170*H170</f>
        <v>0</v>
      </c>
      <c r="AR170" s="142" t="s">
        <v>206</v>
      </c>
      <c r="AT170" s="142" t="s">
        <v>202</v>
      </c>
      <c r="AU170" s="142" t="s">
        <v>84</v>
      </c>
      <c r="AY170" s="17" t="s">
        <v>200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206</v>
      </c>
      <c r="BM170" s="142" t="s">
        <v>263</v>
      </c>
    </row>
    <row r="171" spans="2:51" s="14" customFormat="1" ht="11.25">
      <c r="B171" s="167"/>
      <c r="D171" s="145" t="s">
        <v>208</v>
      </c>
      <c r="E171" s="168" t="s">
        <v>1</v>
      </c>
      <c r="F171" s="169" t="s">
        <v>264</v>
      </c>
      <c r="H171" s="168" t="s">
        <v>1</v>
      </c>
      <c r="L171" s="167"/>
      <c r="M171" s="170"/>
      <c r="T171" s="171"/>
      <c r="AT171" s="168" t="s">
        <v>208</v>
      </c>
      <c r="AU171" s="168" t="s">
        <v>84</v>
      </c>
      <c r="AV171" s="14" t="s">
        <v>82</v>
      </c>
      <c r="AW171" s="14" t="s">
        <v>30</v>
      </c>
      <c r="AX171" s="14" t="s">
        <v>74</v>
      </c>
      <c r="AY171" s="168" t="s">
        <v>200</v>
      </c>
    </row>
    <row r="172" spans="2:51" s="12" customFormat="1" ht="11.25">
      <c r="B172" s="144"/>
      <c r="D172" s="145" t="s">
        <v>208</v>
      </c>
      <c r="E172" s="146" t="s">
        <v>1</v>
      </c>
      <c r="F172" s="147" t="s">
        <v>265</v>
      </c>
      <c r="H172" s="148">
        <v>2.7</v>
      </c>
      <c r="L172" s="144"/>
      <c r="M172" s="149"/>
      <c r="T172" s="150"/>
      <c r="AT172" s="146" t="s">
        <v>208</v>
      </c>
      <c r="AU172" s="146" t="s">
        <v>84</v>
      </c>
      <c r="AV172" s="12" t="s">
        <v>84</v>
      </c>
      <c r="AW172" s="12" t="s">
        <v>30</v>
      </c>
      <c r="AX172" s="12" t="s">
        <v>74</v>
      </c>
      <c r="AY172" s="146" t="s">
        <v>200</v>
      </c>
    </row>
    <row r="173" spans="2:51" s="12" customFormat="1" ht="11.25">
      <c r="B173" s="144"/>
      <c r="D173" s="145" t="s">
        <v>208</v>
      </c>
      <c r="E173" s="146" t="s">
        <v>1</v>
      </c>
      <c r="F173" s="147" t="s">
        <v>266</v>
      </c>
      <c r="H173" s="148">
        <v>2.7</v>
      </c>
      <c r="L173" s="144"/>
      <c r="M173" s="149"/>
      <c r="T173" s="150"/>
      <c r="AT173" s="146" t="s">
        <v>208</v>
      </c>
      <c r="AU173" s="146" t="s">
        <v>84</v>
      </c>
      <c r="AV173" s="12" t="s">
        <v>84</v>
      </c>
      <c r="AW173" s="12" t="s">
        <v>30</v>
      </c>
      <c r="AX173" s="12" t="s">
        <v>74</v>
      </c>
      <c r="AY173" s="146" t="s">
        <v>200</v>
      </c>
    </row>
    <row r="174" spans="2:51" s="13" customFormat="1" ht="11.25">
      <c r="B174" s="151"/>
      <c r="D174" s="145" t="s">
        <v>208</v>
      </c>
      <c r="E174" s="152" t="s">
        <v>119</v>
      </c>
      <c r="F174" s="153" t="s">
        <v>245</v>
      </c>
      <c r="H174" s="154">
        <v>5.4</v>
      </c>
      <c r="L174" s="151"/>
      <c r="M174" s="155"/>
      <c r="T174" s="156"/>
      <c r="AT174" s="152" t="s">
        <v>208</v>
      </c>
      <c r="AU174" s="152" t="s">
        <v>84</v>
      </c>
      <c r="AV174" s="13" t="s">
        <v>206</v>
      </c>
      <c r="AW174" s="13" t="s">
        <v>30</v>
      </c>
      <c r="AX174" s="13" t="s">
        <v>82</v>
      </c>
      <c r="AY174" s="152" t="s">
        <v>200</v>
      </c>
    </row>
    <row r="175" spans="2:65" s="1" customFormat="1" ht="33" customHeight="1">
      <c r="B175" s="130"/>
      <c r="C175" s="131" t="s">
        <v>8</v>
      </c>
      <c r="D175" s="131" t="s">
        <v>202</v>
      </c>
      <c r="E175" s="132" t="s">
        <v>267</v>
      </c>
      <c r="F175" s="133" t="s">
        <v>268</v>
      </c>
      <c r="G175" s="134" t="s">
        <v>269</v>
      </c>
      <c r="H175" s="135">
        <v>4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0.192</v>
      </c>
      <c r="P175" s="140">
        <f>O175*H175</f>
        <v>0.768</v>
      </c>
      <c r="Q175" s="140">
        <v>0.02628</v>
      </c>
      <c r="R175" s="140">
        <f>Q175*H175</f>
        <v>0.10512</v>
      </c>
      <c r="S175" s="140">
        <v>0</v>
      </c>
      <c r="T175" s="141">
        <f>S175*H175</f>
        <v>0</v>
      </c>
      <c r="AR175" s="142" t="s">
        <v>206</v>
      </c>
      <c r="AT175" s="142" t="s">
        <v>202</v>
      </c>
      <c r="AU175" s="142" t="s">
        <v>84</v>
      </c>
      <c r="AY175" s="17" t="s">
        <v>200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206</v>
      </c>
      <c r="BM175" s="142" t="s">
        <v>270</v>
      </c>
    </row>
    <row r="176" spans="2:51" s="12" customFormat="1" ht="11.25">
      <c r="B176" s="144"/>
      <c r="D176" s="145" t="s">
        <v>208</v>
      </c>
      <c r="E176" s="146" t="s">
        <v>1</v>
      </c>
      <c r="F176" s="147" t="s">
        <v>271</v>
      </c>
      <c r="H176" s="148">
        <v>2</v>
      </c>
      <c r="L176" s="144"/>
      <c r="M176" s="149"/>
      <c r="T176" s="150"/>
      <c r="AT176" s="146" t="s">
        <v>208</v>
      </c>
      <c r="AU176" s="146" t="s">
        <v>84</v>
      </c>
      <c r="AV176" s="12" t="s">
        <v>84</v>
      </c>
      <c r="AW176" s="12" t="s">
        <v>30</v>
      </c>
      <c r="AX176" s="12" t="s">
        <v>74</v>
      </c>
      <c r="AY176" s="146" t="s">
        <v>200</v>
      </c>
    </row>
    <row r="177" spans="2:51" s="12" customFormat="1" ht="11.25">
      <c r="B177" s="144"/>
      <c r="D177" s="145" t="s">
        <v>208</v>
      </c>
      <c r="E177" s="146" t="s">
        <v>1</v>
      </c>
      <c r="F177" s="147" t="s">
        <v>272</v>
      </c>
      <c r="H177" s="148">
        <v>2</v>
      </c>
      <c r="L177" s="144"/>
      <c r="M177" s="149"/>
      <c r="T177" s="150"/>
      <c r="AT177" s="146" t="s">
        <v>208</v>
      </c>
      <c r="AU177" s="146" t="s">
        <v>84</v>
      </c>
      <c r="AV177" s="12" t="s">
        <v>84</v>
      </c>
      <c r="AW177" s="12" t="s">
        <v>30</v>
      </c>
      <c r="AX177" s="12" t="s">
        <v>74</v>
      </c>
      <c r="AY177" s="146" t="s">
        <v>200</v>
      </c>
    </row>
    <row r="178" spans="2:51" s="13" customFormat="1" ht="11.25">
      <c r="B178" s="151"/>
      <c r="D178" s="145" t="s">
        <v>208</v>
      </c>
      <c r="E178" s="152" t="s">
        <v>1</v>
      </c>
      <c r="F178" s="153" t="s">
        <v>245</v>
      </c>
      <c r="H178" s="154">
        <v>4</v>
      </c>
      <c r="L178" s="151"/>
      <c r="M178" s="155"/>
      <c r="T178" s="156"/>
      <c r="AT178" s="152" t="s">
        <v>208</v>
      </c>
      <c r="AU178" s="152" t="s">
        <v>84</v>
      </c>
      <c r="AV178" s="13" t="s">
        <v>206</v>
      </c>
      <c r="AW178" s="13" t="s">
        <v>30</v>
      </c>
      <c r="AX178" s="13" t="s">
        <v>82</v>
      </c>
      <c r="AY178" s="152" t="s">
        <v>200</v>
      </c>
    </row>
    <row r="179" spans="2:65" s="1" customFormat="1" ht="16.5" customHeight="1">
      <c r="B179" s="130"/>
      <c r="C179" s="131" t="s">
        <v>273</v>
      </c>
      <c r="D179" s="131" t="s">
        <v>202</v>
      </c>
      <c r="E179" s="132" t="s">
        <v>274</v>
      </c>
      <c r="F179" s="133" t="s">
        <v>275</v>
      </c>
      <c r="G179" s="134" t="s">
        <v>262</v>
      </c>
      <c r="H179" s="135">
        <v>30.807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0.734</v>
      </c>
      <c r="P179" s="140">
        <f>O179*H179</f>
        <v>22.612337999999998</v>
      </c>
      <c r="Q179" s="140">
        <v>0.06452</v>
      </c>
      <c r="R179" s="140">
        <f>Q179*H179</f>
        <v>1.9876676399999997</v>
      </c>
      <c r="S179" s="140">
        <v>0</v>
      </c>
      <c r="T179" s="141">
        <f>S179*H179</f>
        <v>0</v>
      </c>
      <c r="AR179" s="142" t="s">
        <v>206</v>
      </c>
      <c r="AT179" s="142" t="s">
        <v>202</v>
      </c>
      <c r="AU179" s="142" t="s">
        <v>84</v>
      </c>
      <c r="AY179" s="17" t="s">
        <v>200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206</v>
      </c>
      <c r="BM179" s="142" t="s">
        <v>276</v>
      </c>
    </row>
    <row r="180" spans="2:51" s="12" customFormat="1" ht="11.25">
      <c r="B180" s="144"/>
      <c r="D180" s="145" t="s">
        <v>208</v>
      </c>
      <c r="E180" s="146" t="s">
        <v>1</v>
      </c>
      <c r="F180" s="147" t="s">
        <v>277</v>
      </c>
      <c r="H180" s="148">
        <v>0.779</v>
      </c>
      <c r="L180" s="144"/>
      <c r="M180" s="149"/>
      <c r="T180" s="150"/>
      <c r="AT180" s="146" t="s">
        <v>208</v>
      </c>
      <c r="AU180" s="146" t="s">
        <v>84</v>
      </c>
      <c r="AV180" s="12" t="s">
        <v>84</v>
      </c>
      <c r="AW180" s="12" t="s">
        <v>30</v>
      </c>
      <c r="AX180" s="12" t="s">
        <v>74</v>
      </c>
      <c r="AY180" s="146" t="s">
        <v>200</v>
      </c>
    </row>
    <row r="181" spans="2:51" s="12" customFormat="1" ht="11.25">
      <c r="B181" s="144"/>
      <c r="D181" s="145" t="s">
        <v>208</v>
      </c>
      <c r="E181" s="146" t="s">
        <v>1</v>
      </c>
      <c r="F181" s="147" t="s">
        <v>278</v>
      </c>
      <c r="H181" s="148">
        <v>15.014</v>
      </c>
      <c r="L181" s="144"/>
      <c r="M181" s="149"/>
      <c r="T181" s="150"/>
      <c r="AT181" s="146" t="s">
        <v>208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200</v>
      </c>
    </row>
    <row r="182" spans="2:51" s="12" customFormat="1" ht="11.25">
      <c r="B182" s="144"/>
      <c r="D182" s="145" t="s">
        <v>208</v>
      </c>
      <c r="E182" s="146" t="s">
        <v>1</v>
      </c>
      <c r="F182" s="147" t="s">
        <v>279</v>
      </c>
      <c r="H182" s="148">
        <v>15.014</v>
      </c>
      <c r="L182" s="144"/>
      <c r="M182" s="149"/>
      <c r="T182" s="150"/>
      <c r="AT182" s="146" t="s">
        <v>208</v>
      </c>
      <c r="AU182" s="146" t="s">
        <v>84</v>
      </c>
      <c r="AV182" s="12" t="s">
        <v>84</v>
      </c>
      <c r="AW182" s="12" t="s">
        <v>30</v>
      </c>
      <c r="AX182" s="12" t="s">
        <v>74</v>
      </c>
      <c r="AY182" s="146" t="s">
        <v>200</v>
      </c>
    </row>
    <row r="183" spans="2:51" s="13" customFormat="1" ht="11.25">
      <c r="B183" s="151"/>
      <c r="D183" s="145" t="s">
        <v>208</v>
      </c>
      <c r="E183" s="152" t="s">
        <v>122</v>
      </c>
      <c r="F183" s="153" t="s">
        <v>245</v>
      </c>
      <c r="H183" s="154">
        <v>30.807</v>
      </c>
      <c r="L183" s="151"/>
      <c r="M183" s="155"/>
      <c r="T183" s="156"/>
      <c r="AT183" s="152" t="s">
        <v>208</v>
      </c>
      <c r="AU183" s="152" t="s">
        <v>84</v>
      </c>
      <c r="AV183" s="13" t="s">
        <v>206</v>
      </c>
      <c r="AW183" s="13" t="s">
        <v>30</v>
      </c>
      <c r="AX183" s="13" t="s">
        <v>82</v>
      </c>
      <c r="AY183" s="152" t="s">
        <v>200</v>
      </c>
    </row>
    <row r="184" spans="2:65" s="1" customFormat="1" ht="16.5" customHeight="1">
      <c r="B184" s="130"/>
      <c r="C184" s="131" t="s">
        <v>280</v>
      </c>
      <c r="D184" s="131" t="s">
        <v>202</v>
      </c>
      <c r="E184" s="132" t="s">
        <v>281</v>
      </c>
      <c r="F184" s="133" t="s">
        <v>282</v>
      </c>
      <c r="G184" s="134" t="s">
        <v>262</v>
      </c>
      <c r="H184" s="135">
        <v>23.851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0.788</v>
      </c>
      <c r="P184" s="140">
        <f>O184*H184</f>
        <v>18.794588</v>
      </c>
      <c r="Q184" s="140">
        <v>0.08341</v>
      </c>
      <c r="R184" s="140">
        <f>Q184*H184</f>
        <v>1.9894119099999998</v>
      </c>
      <c r="S184" s="140">
        <v>0</v>
      </c>
      <c r="T184" s="141">
        <f>S184*H184</f>
        <v>0</v>
      </c>
      <c r="AR184" s="142" t="s">
        <v>206</v>
      </c>
      <c r="AT184" s="142" t="s">
        <v>202</v>
      </c>
      <c r="AU184" s="142" t="s">
        <v>84</v>
      </c>
      <c r="AY184" s="17" t="s">
        <v>200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206</v>
      </c>
      <c r="BM184" s="142" t="s">
        <v>283</v>
      </c>
    </row>
    <row r="185" spans="2:51" s="12" customFormat="1" ht="11.25">
      <c r="B185" s="144"/>
      <c r="D185" s="145" t="s">
        <v>208</v>
      </c>
      <c r="E185" s="146" t="s">
        <v>1</v>
      </c>
      <c r="F185" s="147" t="s">
        <v>284</v>
      </c>
      <c r="H185" s="148">
        <v>2.415</v>
      </c>
      <c r="L185" s="144"/>
      <c r="M185" s="149"/>
      <c r="T185" s="150"/>
      <c r="AT185" s="146" t="s">
        <v>208</v>
      </c>
      <c r="AU185" s="146" t="s">
        <v>84</v>
      </c>
      <c r="AV185" s="12" t="s">
        <v>84</v>
      </c>
      <c r="AW185" s="12" t="s">
        <v>30</v>
      </c>
      <c r="AX185" s="12" t="s">
        <v>74</v>
      </c>
      <c r="AY185" s="146" t="s">
        <v>200</v>
      </c>
    </row>
    <row r="186" spans="2:51" s="12" customFormat="1" ht="11.25">
      <c r="B186" s="144"/>
      <c r="D186" s="145" t="s">
        <v>208</v>
      </c>
      <c r="E186" s="146" t="s">
        <v>1</v>
      </c>
      <c r="F186" s="147" t="s">
        <v>285</v>
      </c>
      <c r="H186" s="148">
        <v>4.064</v>
      </c>
      <c r="L186" s="144"/>
      <c r="M186" s="149"/>
      <c r="T186" s="150"/>
      <c r="AT186" s="146" t="s">
        <v>208</v>
      </c>
      <c r="AU186" s="146" t="s">
        <v>84</v>
      </c>
      <c r="AV186" s="12" t="s">
        <v>84</v>
      </c>
      <c r="AW186" s="12" t="s">
        <v>30</v>
      </c>
      <c r="AX186" s="12" t="s">
        <v>74</v>
      </c>
      <c r="AY186" s="146" t="s">
        <v>200</v>
      </c>
    </row>
    <row r="187" spans="2:51" s="12" customFormat="1" ht="11.25">
      <c r="B187" s="144"/>
      <c r="D187" s="145" t="s">
        <v>208</v>
      </c>
      <c r="E187" s="146" t="s">
        <v>1</v>
      </c>
      <c r="F187" s="147" t="s">
        <v>286</v>
      </c>
      <c r="H187" s="148">
        <v>4.68</v>
      </c>
      <c r="L187" s="144"/>
      <c r="M187" s="149"/>
      <c r="T187" s="150"/>
      <c r="AT187" s="146" t="s">
        <v>208</v>
      </c>
      <c r="AU187" s="146" t="s">
        <v>84</v>
      </c>
      <c r="AV187" s="12" t="s">
        <v>84</v>
      </c>
      <c r="AW187" s="12" t="s">
        <v>30</v>
      </c>
      <c r="AX187" s="12" t="s">
        <v>74</v>
      </c>
      <c r="AY187" s="146" t="s">
        <v>200</v>
      </c>
    </row>
    <row r="188" spans="2:51" s="12" customFormat="1" ht="11.25">
      <c r="B188" s="144"/>
      <c r="D188" s="145" t="s">
        <v>208</v>
      </c>
      <c r="E188" s="146" t="s">
        <v>1</v>
      </c>
      <c r="F188" s="147" t="s">
        <v>287</v>
      </c>
      <c r="H188" s="148">
        <v>4.68</v>
      </c>
      <c r="L188" s="144"/>
      <c r="M188" s="149"/>
      <c r="T188" s="150"/>
      <c r="AT188" s="146" t="s">
        <v>208</v>
      </c>
      <c r="AU188" s="146" t="s">
        <v>84</v>
      </c>
      <c r="AV188" s="12" t="s">
        <v>84</v>
      </c>
      <c r="AW188" s="12" t="s">
        <v>30</v>
      </c>
      <c r="AX188" s="12" t="s">
        <v>74</v>
      </c>
      <c r="AY188" s="146" t="s">
        <v>200</v>
      </c>
    </row>
    <row r="189" spans="2:51" s="12" customFormat="1" ht="11.25">
      <c r="B189" s="144"/>
      <c r="D189" s="145" t="s">
        <v>208</v>
      </c>
      <c r="E189" s="146" t="s">
        <v>1</v>
      </c>
      <c r="F189" s="147" t="s">
        <v>288</v>
      </c>
      <c r="H189" s="148">
        <v>8.012</v>
      </c>
      <c r="L189" s="144"/>
      <c r="M189" s="149"/>
      <c r="T189" s="150"/>
      <c r="AT189" s="146" t="s">
        <v>208</v>
      </c>
      <c r="AU189" s="146" t="s">
        <v>84</v>
      </c>
      <c r="AV189" s="12" t="s">
        <v>84</v>
      </c>
      <c r="AW189" s="12" t="s">
        <v>30</v>
      </c>
      <c r="AX189" s="12" t="s">
        <v>74</v>
      </c>
      <c r="AY189" s="146" t="s">
        <v>200</v>
      </c>
    </row>
    <row r="190" spans="2:51" s="13" customFormat="1" ht="11.25">
      <c r="B190" s="151"/>
      <c r="D190" s="145" t="s">
        <v>208</v>
      </c>
      <c r="E190" s="152" t="s">
        <v>124</v>
      </c>
      <c r="F190" s="153" t="s">
        <v>245</v>
      </c>
      <c r="H190" s="154">
        <v>23.851</v>
      </c>
      <c r="L190" s="151"/>
      <c r="M190" s="155"/>
      <c r="T190" s="156"/>
      <c r="AT190" s="152" t="s">
        <v>208</v>
      </c>
      <c r="AU190" s="152" t="s">
        <v>84</v>
      </c>
      <c r="AV190" s="13" t="s">
        <v>206</v>
      </c>
      <c r="AW190" s="13" t="s">
        <v>30</v>
      </c>
      <c r="AX190" s="13" t="s">
        <v>82</v>
      </c>
      <c r="AY190" s="152" t="s">
        <v>200</v>
      </c>
    </row>
    <row r="191" spans="2:63" s="11" customFormat="1" ht="22.9" customHeight="1">
      <c r="B191" s="119"/>
      <c r="D191" s="120" t="s">
        <v>73</v>
      </c>
      <c r="E191" s="128" t="s">
        <v>206</v>
      </c>
      <c r="F191" s="128" t="s">
        <v>289</v>
      </c>
      <c r="J191" s="129">
        <f>BK191</f>
        <v>0</v>
      </c>
      <c r="L191" s="119"/>
      <c r="M191" s="123"/>
      <c r="P191" s="124">
        <f>SUM(P192:P193)</f>
        <v>6.66868</v>
      </c>
      <c r="R191" s="124">
        <f>SUM(R192:R193)</f>
        <v>0</v>
      </c>
      <c r="T191" s="125">
        <f>SUM(T192:T193)</f>
        <v>0</v>
      </c>
      <c r="AR191" s="120" t="s">
        <v>82</v>
      </c>
      <c r="AT191" s="126" t="s">
        <v>73</v>
      </c>
      <c r="AU191" s="126" t="s">
        <v>82</v>
      </c>
      <c r="AY191" s="120" t="s">
        <v>200</v>
      </c>
      <c r="BK191" s="127">
        <f>SUM(BK192:BK193)</f>
        <v>0</v>
      </c>
    </row>
    <row r="192" spans="2:65" s="1" customFormat="1" ht="33" customHeight="1">
      <c r="B192" s="130"/>
      <c r="C192" s="131" t="s">
        <v>290</v>
      </c>
      <c r="D192" s="131" t="s">
        <v>202</v>
      </c>
      <c r="E192" s="132" t="s">
        <v>291</v>
      </c>
      <c r="F192" s="133" t="s">
        <v>292</v>
      </c>
      <c r="G192" s="134" t="s">
        <v>205</v>
      </c>
      <c r="H192" s="135">
        <v>4.552</v>
      </c>
      <c r="I192" s="136"/>
      <c r="J192" s="136">
        <f>ROUND(I192*H192,2)</f>
        <v>0</v>
      </c>
      <c r="K192" s="137"/>
      <c r="L192" s="29"/>
      <c r="M192" s="138" t="s">
        <v>1</v>
      </c>
      <c r="N192" s="139" t="s">
        <v>39</v>
      </c>
      <c r="O192" s="140">
        <v>1.465</v>
      </c>
      <c r="P192" s="140">
        <f>O192*H192</f>
        <v>6.66868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206</v>
      </c>
      <c r="AT192" s="142" t="s">
        <v>202</v>
      </c>
      <c r="AU192" s="142" t="s">
        <v>84</v>
      </c>
      <c r="AY192" s="17" t="s">
        <v>200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82</v>
      </c>
      <c r="BK192" s="143">
        <f>ROUND(I192*H192,2)</f>
        <v>0</v>
      </c>
      <c r="BL192" s="17" t="s">
        <v>206</v>
      </c>
      <c r="BM192" s="142" t="s">
        <v>293</v>
      </c>
    </row>
    <row r="193" spans="2:51" s="12" customFormat="1" ht="11.25">
      <c r="B193" s="144"/>
      <c r="D193" s="145" t="s">
        <v>208</v>
      </c>
      <c r="E193" s="146" t="s">
        <v>1</v>
      </c>
      <c r="F193" s="147" t="s">
        <v>294</v>
      </c>
      <c r="H193" s="148">
        <v>4.552</v>
      </c>
      <c r="L193" s="144"/>
      <c r="M193" s="149"/>
      <c r="T193" s="150"/>
      <c r="AT193" s="146" t="s">
        <v>208</v>
      </c>
      <c r="AU193" s="146" t="s">
        <v>84</v>
      </c>
      <c r="AV193" s="12" t="s">
        <v>84</v>
      </c>
      <c r="AW193" s="12" t="s">
        <v>30</v>
      </c>
      <c r="AX193" s="12" t="s">
        <v>82</v>
      </c>
      <c r="AY193" s="146" t="s">
        <v>200</v>
      </c>
    </row>
    <row r="194" spans="2:63" s="11" customFormat="1" ht="22.9" customHeight="1">
      <c r="B194" s="119"/>
      <c r="D194" s="120" t="s">
        <v>73</v>
      </c>
      <c r="E194" s="128" t="s">
        <v>227</v>
      </c>
      <c r="F194" s="128" t="s">
        <v>295</v>
      </c>
      <c r="J194" s="129">
        <f>BK194</f>
        <v>0</v>
      </c>
      <c r="L194" s="119"/>
      <c r="M194" s="123"/>
      <c r="P194" s="124">
        <f>SUM(P195:P221)</f>
        <v>908.016079</v>
      </c>
      <c r="R194" s="124">
        <f>SUM(R195:R221)</f>
        <v>36.956307249999995</v>
      </c>
      <c r="T194" s="125">
        <f>SUM(T195:T221)</f>
        <v>0</v>
      </c>
      <c r="AR194" s="120" t="s">
        <v>82</v>
      </c>
      <c r="AT194" s="126" t="s">
        <v>73</v>
      </c>
      <c r="AU194" s="126" t="s">
        <v>82</v>
      </c>
      <c r="AY194" s="120" t="s">
        <v>200</v>
      </c>
      <c r="BK194" s="127">
        <f>SUM(BK195:BK221)</f>
        <v>0</v>
      </c>
    </row>
    <row r="195" spans="2:65" s="1" customFormat="1" ht="24.2" customHeight="1">
      <c r="B195" s="130"/>
      <c r="C195" s="131" t="s">
        <v>296</v>
      </c>
      <c r="D195" s="131" t="s">
        <v>202</v>
      </c>
      <c r="E195" s="132" t="s">
        <v>297</v>
      </c>
      <c r="F195" s="133" t="s">
        <v>298</v>
      </c>
      <c r="G195" s="134" t="s">
        <v>262</v>
      </c>
      <c r="H195" s="135">
        <v>177.6</v>
      </c>
      <c r="I195" s="136"/>
      <c r="J195" s="136">
        <f>ROUND(I195*H195,2)</f>
        <v>0</v>
      </c>
      <c r="K195" s="137"/>
      <c r="L195" s="29"/>
      <c r="M195" s="138" t="s">
        <v>1</v>
      </c>
      <c r="N195" s="139" t="s">
        <v>39</v>
      </c>
      <c r="O195" s="140">
        <v>0.148</v>
      </c>
      <c r="P195" s="140">
        <f>O195*H195</f>
        <v>26.284799999999997</v>
      </c>
      <c r="Q195" s="140">
        <v>0.00026</v>
      </c>
      <c r="R195" s="140">
        <f>Q195*H195</f>
        <v>0.046175999999999995</v>
      </c>
      <c r="S195" s="140">
        <v>0</v>
      </c>
      <c r="T195" s="141">
        <f>S195*H195</f>
        <v>0</v>
      </c>
      <c r="AR195" s="142" t="s">
        <v>206</v>
      </c>
      <c r="AT195" s="142" t="s">
        <v>202</v>
      </c>
      <c r="AU195" s="142" t="s">
        <v>84</v>
      </c>
      <c r="AY195" s="17" t="s">
        <v>200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82</v>
      </c>
      <c r="BK195" s="143">
        <f>ROUND(I195*H195,2)</f>
        <v>0</v>
      </c>
      <c r="BL195" s="17" t="s">
        <v>206</v>
      </c>
      <c r="BM195" s="142" t="s">
        <v>299</v>
      </c>
    </row>
    <row r="196" spans="2:51" s="12" customFormat="1" ht="11.25">
      <c r="B196" s="144"/>
      <c r="D196" s="145" t="s">
        <v>208</v>
      </c>
      <c r="E196" s="146" t="s">
        <v>1</v>
      </c>
      <c r="F196" s="147" t="s">
        <v>300</v>
      </c>
      <c r="H196" s="148">
        <v>1.3</v>
      </c>
      <c r="L196" s="144"/>
      <c r="M196" s="149"/>
      <c r="T196" s="150"/>
      <c r="AT196" s="146" t="s">
        <v>208</v>
      </c>
      <c r="AU196" s="146" t="s">
        <v>84</v>
      </c>
      <c r="AV196" s="12" t="s">
        <v>84</v>
      </c>
      <c r="AW196" s="12" t="s">
        <v>30</v>
      </c>
      <c r="AX196" s="12" t="s">
        <v>74</v>
      </c>
      <c r="AY196" s="146" t="s">
        <v>200</v>
      </c>
    </row>
    <row r="197" spans="2:51" s="12" customFormat="1" ht="11.25">
      <c r="B197" s="144"/>
      <c r="D197" s="145" t="s">
        <v>208</v>
      </c>
      <c r="E197" s="146" t="s">
        <v>1</v>
      </c>
      <c r="F197" s="147" t="s">
        <v>301</v>
      </c>
      <c r="H197" s="148">
        <v>8.7</v>
      </c>
      <c r="L197" s="144"/>
      <c r="M197" s="149"/>
      <c r="T197" s="150"/>
      <c r="AT197" s="146" t="s">
        <v>208</v>
      </c>
      <c r="AU197" s="146" t="s">
        <v>84</v>
      </c>
      <c r="AV197" s="12" t="s">
        <v>84</v>
      </c>
      <c r="AW197" s="12" t="s">
        <v>30</v>
      </c>
      <c r="AX197" s="12" t="s">
        <v>74</v>
      </c>
      <c r="AY197" s="146" t="s">
        <v>200</v>
      </c>
    </row>
    <row r="198" spans="2:51" s="12" customFormat="1" ht="11.25">
      <c r="B198" s="144"/>
      <c r="D198" s="145" t="s">
        <v>208</v>
      </c>
      <c r="E198" s="146" t="s">
        <v>1</v>
      </c>
      <c r="F198" s="147" t="s">
        <v>302</v>
      </c>
      <c r="H198" s="148">
        <v>8.7</v>
      </c>
      <c r="L198" s="144"/>
      <c r="M198" s="149"/>
      <c r="T198" s="150"/>
      <c r="AT198" s="146" t="s">
        <v>208</v>
      </c>
      <c r="AU198" s="146" t="s">
        <v>84</v>
      </c>
      <c r="AV198" s="12" t="s">
        <v>84</v>
      </c>
      <c r="AW198" s="12" t="s">
        <v>30</v>
      </c>
      <c r="AX198" s="12" t="s">
        <v>74</v>
      </c>
      <c r="AY198" s="146" t="s">
        <v>200</v>
      </c>
    </row>
    <row r="199" spans="2:51" s="12" customFormat="1" ht="33.75">
      <c r="B199" s="144"/>
      <c r="D199" s="145" t="s">
        <v>208</v>
      </c>
      <c r="E199" s="146" t="s">
        <v>1</v>
      </c>
      <c r="F199" s="147" t="s">
        <v>303</v>
      </c>
      <c r="H199" s="148">
        <v>158.9</v>
      </c>
      <c r="L199" s="144"/>
      <c r="M199" s="149"/>
      <c r="T199" s="150"/>
      <c r="AT199" s="146" t="s">
        <v>208</v>
      </c>
      <c r="AU199" s="146" t="s">
        <v>84</v>
      </c>
      <c r="AV199" s="12" t="s">
        <v>84</v>
      </c>
      <c r="AW199" s="12" t="s">
        <v>30</v>
      </c>
      <c r="AX199" s="12" t="s">
        <v>74</v>
      </c>
      <c r="AY199" s="146" t="s">
        <v>200</v>
      </c>
    </row>
    <row r="200" spans="2:51" s="13" customFormat="1" ht="11.25">
      <c r="B200" s="151"/>
      <c r="D200" s="145" t="s">
        <v>208</v>
      </c>
      <c r="E200" s="152" t="s">
        <v>126</v>
      </c>
      <c r="F200" s="153" t="s">
        <v>245</v>
      </c>
      <c r="H200" s="154">
        <v>177.6</v>
      </c>
      <c r="L200" s="151"/>
      <c r="M200" s="155"/>
      <c r="T200" s="156"/>
      <c r="AT200" s="152" t="s">
        <v>208</v>
      </c>
      <c r="AU200" s="152" t="s">
        <v>84</v>
      </c>
      <c r="AV200" s="13" t="s">
        <v>206</v>
      </c>
      <c r="AW200" s="13" t="s">
        <v>30</v>
      </c>
      <c r="AX200" s="13" t="s">
        <v>82</v>
      </c>
      <c r="AY200" s="152" t="s">
        <v>200</v>
      </c>
    </row>
    <row r="201" spans="2:65" s="1" customFormat="1" ht="21.75" customHeight="1">
      <c r="B201" s="130"/>
      <c r="C201" s="131" t="s">
        <v>304</v>
      </c>
      <c r="D201" s="131" t="s">
        <v>202</v>
      </c>
      <c r="E201" s="132" t="s">
        <v>305</v>
      </c>
      <c r="F201" s="133" t="s">
        <v>306</v>
      </c>
      <c r="G201" s="134" t="s">
        <v>262</v>
      </c>
      <c r="H201" s="135">
        <v>177.6</v>
      </c>
      <c r="I201" s="136"/>
      <c r="J201" s="136">
        <f>ROUND(I201*H201,2)</f>
        <v>0</v>
      </c>
      <c r="K201" s="137"/>
      <c r="L201" s="29"/>
      <c r="M201" s="138" t="s">
        <v>1</v>
      </c>
      <c r="N201" s="139" t="s">
        <v>39</v>
      </c>
      <c r="O201" s="140">
        <v>0.46</v>
      </c>
      <c r="P201" s="140">
        <f>O201*H201</f>
        <v>81.696</v>
      </c>
      <c r="Q201" s="140">
        <v>0.00438</v>
      </c>
      <c r="R201" s="140">
        <f>Q201*H201</f>
        <v>0.777888</v>
      </c>
      <c r="S201" s="140">
        <v>0</v>
      </c>
      <c r="T201" s="141">
        <f>S201*H201</f>
        <v>0</v>
      </c>
      <c r="AR201" s="142" t="s">
        <v>206</v>
      </c>
      <c r="AT201" s="142" t="s">
        <v>202</v>
      </c>
      <c r="AU201" s="142" t="s">
        <v>84</v>
      </c>
      <c r="AY201" s="17" t="s">
        <v>200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206</v>
      </c>
      <c r="BM201" s="142" t="s">
        <v>307</v>
      </c>
    </row>
    <row r="202" spans="2:51" s="12" customFormat="1" ht="11.25">
      <c r="B202" s="144"/>
      <c r="D202" s="145" t="s">
        <v>208</v>
      </c>
      <c r="E202" s="146" t="s">
        <v>1</v>
      </c>
      <c r="F202" s="147" t="s">
        <v>126</v>
      </c>
      <c r="H202" s="148">
        <v>177.6</v>
      </c>
      <c r="L202" s="144"/>
      <c r="M202" s="149"/>
      <c r="T202" s="150"/>
      <c r="AT202" s="146" t="s">
        <v>208</v>
      </c>
      <c r="AU202" s="146" t="s">
        <v>84</v>
      </c>
      <c r="AV202" s="12" t="s">
        <v>84</v>
      </c>
      <c r="AW202" s="12" t="s">
        <v>30</v>
      </c>
      <c r="AX202" s="12" t="s">
        <v>82</v>
      </c>
      <c r="AY202" s="146" t="s">
        <v>200</v>
      </c>
    </row>
    <row r="203" spans="2:65" s="1" customFormat="1" ht="24.2" customHeight="1">
      <c r="B203" s="130"/>
      <c r="C203" s="131" t="s">
        <v>308</v>
      </c>
      <c r="D203" s="131" t="s">
        <v>202</v>
      </c>
      <c r="E203" s="132" t="s">
        <v>309</v>
      </c>
      <c r="F203" s="133" t="s">
        <v>310</v>
      </c>
      <c r="G203" s="134" t="s">
        <v>262</v>
      </c>
      <c r="H203" s="135">
        <v>177.6</v>
      </c>
      <c r="I203" s="136"/>
      <c r="J203" s="136">
        <f>ROUND(I203*H203,2)</f>
        <v>0</v>
      </c>
      <c r="K203" s="137"/>
      <c r="L203" s="29"/>
      <c r="M203" s="138" t="s">
        <v>1</v>
      </c>
      <c r="N203" s="139" t="s">
        <v>39</v>
      </c>
      <c r="O203" s="140">
        <v>0.358</v>
      </c>
      <c r="P203" s="140">
        <f>O203*H203</f>
        <v>63.580799999999996</v>
      </c>
      <c r="Q203" s="140">
        <v>0.003</v>
      </c>
      <c r="R203" s="140">
        <f>Q203*H203</f>
        <v>0.5327999999999999</v>
      </c>
      <c r="S203" s="140">
        <v>0</v>
      </c>
      <c r="T203" s="141">
        <f>S203*H203</f>
        <v>0</v>
      </c>
      <c r="AR203" s="142" t="s">
        <v>206</v>
      </c>
      <c r="AT203" s="142" t="s">
        <v>202</v>
      </c>
      <c r="AU203" s="142" t="s">
        <v>84</v>
      </c>
      <c r="AY203" s="17" t="s">
        <v>200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82</v>
      </c>
      <c r="BK203" s="143">
        <f>ROUND(I203*H203,2)</f>
        <v>0</v>
      </c>
      <c r="BL203" s="17" t="s">
        <v>206</v>
      </c>
      <c r="BM203" s="142" t="s">
        <v>311</v>
      </c>
    </row>
    <row r="204" spans="2:51" s="12" customFormat="1" ht="11.25">
      <c r="B204" s="144"/>
      <c r="D204" s="145" t="s">
        <v>208</v>
      </c>
      <c r="E204" s="146" t="s">
        <v>1</v>
      </c>
      <c r="F204" s="147" t="s">
        <v>126</v>
      </c>
      <c r="H204" s="148">
        <v>177.6</v>
      </c>
      <c r="L204" s="144"/>
      <c r="M204" s="149"/>
      <c r="T204" s="150"/>
      <c r="AT204" s="146" t="s">
        <v>208</v>
      </c>
      <c r="AU204" s="146" t="s">
        <v>84</v>
      </c>
      <c r="AV204" s="12" t="s">
        <v>84</v>
      </c>
      <c r="AW204" s="12" t="s">
        <v>30</v>
      </c>
      <c r="AX204" s="12" t="s">
        <v>82</v>
      </c>
      <c r="AY204" s="146" t="s">
        <v>200</v>
      </c>
    </row>
    <row r="205" spans="2:65" s="1" customFormat="1" ht="21.75" customHeight="1">
      <c r="B205" s="130"/>
      <c r="C205" s="131" t="s">
        <v>312</v>
      </c>
      <c r="D205" s="131" t="s">
        <v>202</v>
      </c>
      <c r="E205" s="132" t="s">
        <v>313</v>
      </c>
      <c r="F205" s="133" t="s">
        <v>314</v>
      </c>
      <c r="G205" s="134" t="s">
        <v>262</v>
      </c>
      <c r="H205" s="135">
        <v>715.115</v>
      </c>
      <c r="I205" s="136"/>
      <c r="J205" s="136">
        <f>ROUND(I205*H205,2)</f>
        <v>0</v>
      </c>
      <c r="K205" s="137"/>
      <c r="L205" s="29"/>
      <c r="M205" s="138" t="s">
        <v>1</v>
      </c>
      <c r="N205" s="139" t="s">
        <v>39</v>
      </c>
      <c r="O205" s="140">
        <v>0.36</v>
      </c>
      <c r="P205" s="140">
        <f>O205*H205</f>
        <v>257.4414</v>
      </c>
      <c r="Q205" s="140">
        <v>0.00438</v>
      </c>
      <c r="R205" s="140">
        <f>Q205*H205</f>
        <v>3.1322037000000003</v>
      </c>
      <c r="S205" s="140">
        <v>0</v>
      </c>
      <c r="T205" s="141">
        <f>S205*H205</f>
        <v>0</v>
      </c>
      <c r="AR205" s="142" t="s">
        <v>206</v>
      </c>
      <c r="AT205" s="142" t="s">
        <v>202</v>
      </c>
      <c r="AU205" s="142" t="s">
        <v>84</v>
      </c>
      <c r="AY205" s="17" t="s">
        <v>200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82</v>
      </c>
      <c r="BK205" s="143">
        <f>ROUND(I205*H205,2)</f>
        <v>0</v>
      </c>
      <c r="BL205" s="17" t="s">
        <v>206</v>
      </c>
      <c r="BM205" s="142" t="s">
        <v>315</v>
      </c>
    </row>
    <row r="206" spans="2:51" s="12" customFormat="1" ht="22.5">
      <c r="B206" s="144"/>
      <c r="D206" s="145" t="s">
        <v>208</v>
      </c>
      <c r="E206" s="146" t="s">
        <v>1</v>
      </c>
      <c r="F206" s="147" t="s">
        <v>316</v>
      </c>
      <c r="H206" s="148">
        <v>4.284</v>
      </c>
      <c r="L206" s="144"/>
      <c r="M206" s="149"/>
      <c r="T206" s="150"/>
      <c r="AT206" s="146" t="s">
        <v>208</v>
      </c>
      <c r="AU206" s="146" t="s">
        <v>84</v>
      </c>
      <c r="AV206" s="12" t="s">
        <v>84</v>
      </c>
      <c r="AW206" s="12" t="s">
        <v>30</v>
      </c>
      <c r="AX206" s="12" t="s">
        <v>74</v>
      </c>
      <c r="AY206" s="146" t="s">
        <v>200</v>
      </c>
    </row>
    <row r="207" spans="2:51" s="12" customFormat="1" ht="33.75">
      <c r="B207" s="144"/>
      <c r="D207" s="145" t="s">
        <v>208</v>
      </c>
      <c r="E207" s="146" t="s">
        <v>1</v>
      </c>
      <c r="F207" s="147" t="s">
        <v>317</v>
      </c>
      <c r="H207" s="148">
        <v>17.133</v>
      </c>
      <c r="L207" s="144"/>
      <c r="M207" s="149"/>
      <c r="T207" s="150"/>
      <c r="AT207" s="146" t="s">
        <v>208</v>
      </c>
      <c r="AU207" s="146" t="s">
        <v>84</v>
      </c>
      <c r="AV207" s="12" t="s">
        <v>84</v>
      </c>
      <c r="AW207" s="12" t="s">
        <v>30</v>
      </c>
      <c r="AX207" s="12" t="s">
        <v>74</v>
      </c>
      <c r="AY207" s="146" t="s">
        <v>200</v>
      </c>
    </row>
    <row r="208" spans="2:51" s="12" customFormat="1" ht="33.75">
      <c r="B208" s="144"/>
      <c r="D208" s="145" t="s">
        <v>208</v>
      </c>
      <c r="E208" s="146" t="s">
        <v>1</v>
      </c>
      <c r="F208" s="147" t="s">
        <v>318</v>
      </c>
      <c r="H208" s="148">
        <v>10.312</v>
      </c>
      <c r="L208" s="144"/>
      <c r="M208" s="149"/>
      <c r="T208" s="150"/>
      <c r="AT208" s="146" t="s">
        <v>208</v>
      </c>
      <c r="AU208" s="146" t="s">
        <v>84</v>
      </c>
      <c r="AV208" s="12" t="s">
        <v>84</v>
      </c>
      <c r="AW208" s="12" t="s">
        <v>30</v>
      </c>
      <c r="AX208" s="12" t="s">
        <v>74</v>
      </c>
      <c r="AY208" s="146" t="s">
        <v>200</v>
      </c>
    </row>
    <row r="209" spans="2:51" s="12" customFormat="1" ht="22.5">
      <c r="B209" s="144"/>
      <c r="D209" s="145" t="s">
        <v>208</v>
      </c>
      <c r="E209" s="146" t="s">
        <v>1</v>
      </c>
      <c r="F209" s="147" t="s">
        <v>319</v>
      </c>
      <c r="H209" s="148">
        <v>18.012</v>
      </c>
      <c r="L209" s="144"/>
      <c r="M209" s="149"/>
      <c r="T209" s="150"/>
      <c r="AT209" s="146" t="s">
        <v>208</v>
      </c>
      <c r="AU209" s="146" t="s">
        <v>84</v>
      </c>
      <c r="AV209" s="12" t="s">
        <v>84</v>
      </c>
      <c r="AW209" s="12" t="s">
        <v>30</v>
      </c>
      <c r="AX209" s="12" t="s">
        <v>74</v>
      </c>
      <c r="AY209" s="146" t="s">
        <v>200</v>
      </c>
    </row>
    <row r="210" spans="2:51" s="12" customFormat="1" ht="33.75">
      <c r="B210" s="144"/>
      <c r="D210" s="145" t="s">
        <v>208</v>
      </c>
      <c r="E210" s="146" t="s">
        <v>1</v>
      </c>
      <c r="F210" s="147" t="s">
        <v>320</v>
      </c>
      <c r="H210" s="148">
        <v>10.312</v>
      </c>
      <c r="L210" s="144"/>
      <c r="M210" s="149"/>
      <c r="T210" s="150"/>
      <c r="AT210" s="146" t="s">
        <v>208</v>
      </c>
      <c r="AU210" s="146" t="s">
        <v>84</v>
      </c>
      <c r="AV210" s="12" t="s">
        <v>84</v>
      </c>
      <c r="AW210" s="12" t="s">
        <v>30</v>
      </c>
      <c r="AX210" s="12" t="s">
        <v>74</v>
      </c>
      <c r="AY210" s="146" t="s">
        <v>200</v>
      </c>
    </row>
    <row r="211" spans="2:51" s="12" customFormat="1" ht="22.5">
      <c r="B211" s="144"/>
      <c r="D211" s="145" t="s">
        <v>208</v>
      </c>
      <c r="E211" s="146" t="s">
        <v>1</v>
      </c>
      <c r="F211" s="147" t="s">
        <v>321</v>
      </c>
      <c r="H211" s="148">
        <v>18.012</v>
      </c>
      <c r="L211" s="144"/>
      <c r="M211" s="149"/>
      <c r="T211" s="150"/>
      <c r="AT211" s="146" t="s">
        <v>208</v>
      </c>
      <c r="AU211" s="146" t="s">
        <v>84</v>
      </c>
      <c r="AV211" s="12" t="s">
        <v>84</v>
      </c>
      <c r="AW211" s="12" t="s">
        <v>30</v>
      </c>
      <c r="AX211" s="12" t="s">
        <v>74</v>
      </c>
      <c r="AY211" s="146" t="s">
        <v>200</v>
      </c>
    </row>
    <row r="212" spans="2:51" s="12" customFormat="1" ht="33.75">
      <c r="B212" s="144"/>
      <c r="D212" s="145" t="s">
        <v>208</v>
      </c>
      <c r="E212" s="146" t="s">
        <v>1</v>
      </c>
      <c r="F212" s="147" t="s">
        <v>322</v>
      </c>
      <c r="H212" s="148">
        <v>637.05</v>
      </c>
      <c r="L212" s="144"/>
      <c r="M212" s="149"/>
      <c r="T212" s="150"/>
      <c r="AT212" s="146" t="s">
        <v>208</v>
      </c>
      <c r="AU212" s="146" t="s">
        <v>84</v>
      </c>
      <c r="AV212" s="12" t="s">
        <v>84</v>
      </c>
      <c r="AW212" s="12" t="s">
        <v>30</v>
      </c>
      <c r="AX212" s="12" t="s">
        <v>74</v>
      </c>
      <c r="AY212" s="146" t="s">
        <v>200</v>
      </c>
    </row>
    <row r="213" spans="2:51" s="13" customFormat="1" ht="11.25">
      <c r="B213" s="151"/>
      <c r="D213" s="145" t="s">
        <v>208</v>
      </c>
      <c r="E213" s="152" t="s">
        <v>128</v>
      </c>
      <c r="F213" s="153" t="s">
        <v>245</v>
      </c>
      <c r="H213" s="154">
        <v>715.115</v>
      </c>
      <c r="L213" s="151"/>
      <c r="M213" s="155"/>
      <c r="T213" s="156"/>
      <c r="AT213" s="152" t="s">
        <v>208</v>
      </c>
      <c r="AU213" s="152" t="s">
        <v>84</v>
      </c>
      <c r="AV213" s="13" t="s">
        <v>206</v>
      </c>
      <c r="AW213" s="13" t="s">
        <v>30</v>
      </c>
      <c r="AX213" s="13" t="s">
        <v>82</v>
      </c>
      <c r="AY213" s="152" t="s">
        <v>200</v>
      </c>
    </row>
    <row r="214" spans="2:65" s="1" customFormat="1" ht="21.75" customHeight="1">
      <c r="B214" s="130"/>
      <c r="C214" s="131" t="s">
        <v>323</v>
      </c>
      <c r="D214" s="131" t="s">
        <v>202</v>
      </c>
      <c r="E214" s="132" t="s">
        <v>324</v>
      </c>
      <c r="F214" s="133" t="s">
        <v>325</v>
      </c>
      <c r="G214" s="134" t="s">
        <v>262</v>
      </c>
      <c r="H214" s="135">
        <v>715.115</v>
      </c>
      <c r="I214" s="136"/>
      <c r="J214" s="136">
        <f>ROUND(I214*H214,2)</f>
        <v>0</v>
      </c>
      <c r="K214" s="137"/>
      <c r="L214" s="29"/>
      <c r="M214" s="138" t="s">
        <v>1</v>
      </c>
      <c r="N214" s="139" t="s">
        <v>39</v>
      </c>
      <c r="O214" s="140">
        <v>0.272</v>
      </c>
      <c r="P214" s="140">
        <f>O214*H214</f>
        <v>194.51128000000003</v>
      </c>
      <c r="Q214" s="140">
        <v>0.003</v>
      </c>
      <c r="R214" s="140">
        <f>Q214*H214</f>
        <v>2.1453450000000003</v>
      </c>
      <c r="S214" s="140">
        <v>0</v>
      </c>
      <c r="T214" s="141">
        <f>S214*H214</f>
        <v>0</v>
      </c>
      <c r="AR214" s="142" t="s">
        <v>206</v>
      </c>
      <c r="AT214" s="142" t="s">
        <v>202</v>
      </c>
      <c r="AU214" s="142" t="s">
        <v>84</v>
      </c>
      <c r="AY214" s="17" t="s">
        <v>200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82</v>
      </c>
      <c r="BK214" s="143">
        <f>ROUND(I214*H214,2)</f>
        <v>0</v>
      </c>
      <c r="BL214" s="17" t="s">
        <v>206</v>
      </c>
      <c r="BM214" s="142" t="s">
        <v>326</v>
      </c>
    </row>
    <row r="215" spans="2:51" s="12" customFormat="1" ht="11.25">
      <c r="B215" s="144"/>
      <c r="D215" s="145" t="s">
        <v>208</v>
      </c>
      <c r="E215" s="146" t="s">
        <v>1</v>
      </c>
      <c r="F215" s="147" t="s">
        <v>128</v>
      </c>
      <c r="H215" s="148">
        <v>715.115</v>
      </c>
      <c r="L215" s="144"/>
      <c r="M215" s="149"/>
      <c r="T215" s="150"/>
      <c r="AT215" s="146" t="s">
        <v>208</v>
      </c>
      <c r="AU215" s="146" t="s">
        <v>84</v>
      </c>
      <c r="AV215" s="12" t="s">
        <v>84</v>
      </c>
      <c r="AW215" s="12" t="s">
        <v>30</v>
      </c>
      <c r="AX215" s="12" t="s">
        <v>82</v>
      </c>
      <c r="AY215" s="146" t="s">
        <v>200</v>
      </c>
    </row>
    <row r="216" spans="2:65" s="1" customFormat="1" ht="24.2" customHeight="1">
      <c r="B216" s="130"/>
      <c r="C216" s="131" t="s">
        <v>7</v>
      </c>
      <c r="D216" s="131" t="s">
        <v>202</v>
      </c>
      <c r="E216" s="132" t="s">
        <v>327</v>
      </c>
      <c r="F216" s="133" t="s">
        <v>328</v>
      </c>
      <c r="G216" s="134" t="s">
        <v>262</v>
      </c>
      <c r="H216" s="135">
        <v>715.115</v>
      </c>
      <c r="I216" s="136"/>
      <c r="J216" s="136">
        <f>ROUND(I216*H216,2)</f>
        <v>0</v>
      </c>
      <c r="K216" s="137"/>
      <c r="L216" s="29"/>
      <c r="M216" s="138" t="s">
        <v>1</v>
      </c>
      <c r="N216" s="139" t="s">
        <v>39</v>
      </c>
      <c r="O216" s="140">
        <v>0.372</v>
      </c>
      <c r="P216" s="140">
        <f>O216*H216</f>
        <v>266.02278</v>
      </c>
      <c r="Q216" s="140">
        <v>0.0261</v>
      </c>
      <c r="R216" s="140">
        <f>Q216*H216</f>
        <v>18.6645015</v>
      </c>
      <c r="S216" s="140">
        <v>0</v>
      </c>
      <c r="T216" s="141">
        <f>S216*H216</f>
        <v>0</v>
      </c>
      <c r="AR216" s="142" t="s">
        <v>206</v>
      </c>
      <c r="AT216" s="142" t="s">
        <v>202</v>
      </c>
      <c r="AU216" s="142" t="s">
        <v>84</v>
      </c>
      <c r="AY216" s="17" t="s">
        <v>200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82</v>
      </c>
      <c r="BK216" s="143">
        <f>ROUND(I216*H216,2)</f>
        <v>0</v>
      </c>
      <c r="BL216" s="17" t="s">
        <v>206</v>
      </c>
      <c r="BM216" s="142" t="s">
        <v>329</v>
      </c>
    </row>
    <row r="217" spans="2:51" s="12" customFormat="1" ht="11.25">
      <c r="B217" s="144"/>
      <c r="D217" s="145" t="s">
        <v>208</v>
      </c>
      <c r="E217" s="146" t="s">
        <v>1</v>
      </c>
      <c r="F217" s="147" t="s">
        <v>128</v>
      </c>
      <c r="H217" s="148">
        <v>715.115</v>
      </c>
      <c r="L217" s="144"/>
      <c r="M217" s="149"/>
      <c r="T217" s="150"/>
      <c r="AT217" s="146" t="s">
        <v>208</v>
      </c>
      <c r="AU217" s="146" t="s">
        <v>84</v>
      </c>
      <c r="AV217" s="12" t="s">
        <v>84</v>
      </c>
      <c r="AW217" s="12" t="s">
        <v>30</v>
      </c>
      <c r="AX217" s="12" t="s">
        <v>82</v>
      </c>
      <c r="AY217" s="146" t="s">
        <v>200</v>
      </c>
    </row>
    <row r="218" spans="2:65" s="1" customFormat="1" ht="33" customHeight="1">
      <c r="B218" s="130"/>
      <c r="C218" s="131" t="s">
        <v>330</v>
      </c>
      <c r="D218" s="131" t="s">
        <v>202</v>
      </c>
      <c r="E218" s="132" t="s">
        <v>331</v>
      </c>
      <c r="F218" s="133" t="s">
        <v>332</v>
      </c>
      <c r="G218" s="134" t="s">
        <v>205</v>
      </c>
      <c r="H218" s="135">
        <v>4.552</v>
      </c>
      <c r="I218" s="136"/>
      <c r="J218" s="136">
        <f>ROUND(I218*H218,2)</f>
        <v>0</v>
      </c>
      <c r="K218" s="137"/>
      <c r="L218" s="29"/>
      <c r="M218" s="138" t="s">
        <v>1</v>
      </c>
      <c r="N218" s="139" t="s">
        <v>39</v>
      </c>
      <c r="O218" s="140">
        <v>3.213</v>
      </c>
      <c r="P218" s="140">
        <f>O218*H218</f>
        <v>14.625575999999999</v>
      </c>
      <c r="Q218" s="140">
        <v>2.50187</v>
      </c>
      <c r="R218" s="140">
        <f>Q218*H218</f>
        <v>11.388512239999999</v>
      </c>
      <c r="S218" s="140">
        <v>0</v>
      </c>
      <c r="T218" s="141">
        <f>S218*H218</f>
        <v>0</v>
      </c>
      <c r="AR218" s="142" t="s">
        <v>206</v>
      </c>
      <c r="AT218" s="142" t="s">
        <v>202</v>
      </c>
      <c r="AU218" s="142" t="s">
        <v>84</v>
      </c>
      <c r="AY218" s="17" t="s">
        <v>200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82</v>
      </c>
      <c r="BK218" s="143">
        <f>ROUND(I218*H218,2)</f>
        <v>0</v>
      </c>
      <c r="BL218" s="17" t="s">
        <v>206</v>
      </c>
      <c r="BM218" s="142" t="s">
        <v>333</v>
      </c>
    </row>
    <row r="219" spans="2:51" s="12" customFormat="1" ht="11.25">
      <c r="B219" s="144"/>
      <c r="D219" s="145" t="s">
        <v>208</v>
      </c>
      <c r="E219" s="146" t="s">
        <v>1</v>
      </c>
      <c r="F219" s="147" t="s">
        <v>334</v>
      </c>
      <c r="H219" s="148">
        <v>4.552</v>
      </c>
      <c r="L219" s="144"/>
      <c r="M219" s="149"/>
      <c r="T219" s="150"/>
      <c r="AT219" s="146" t="s">
        <v>208</v>
      </c>
      <c r="AU219" s="146" t="s">
        <v>84</v>
      </c>
      <c r="AV219" s="12" t="s">
        <v>84</v>
      </c>
      <c r="AW219" s="12" t="s">
        <v>30</v>
      </c>
      <c r="AX219" s="12" t="s">
        <v>82</v>
      </c>
      <c r="AY219" s="146" t="s">
        <v>200</v>
      </c>
    </row>
    <row r="220" spans="2:65" s="1" customFormat="1" ht="16.5" customHeight="1">
      <c r="B220" s="130"/>
      <c r="C220" s="131" t="s">
        <v>335</v>
      </c>
      <c r="D220" s="131" t="s">
        <v>202</v>
      </c>
      <c r="E220" s="132" t="s">
        <v>336</v>
      </c>
      <c r="F220" s="133" t="s">
        <v>337</v>
      </c>
      <c r="G220" s="134" t="s">
        <v>230</v>
      </c>
      <c r="H220" s="135">
        <v>0.253</v>
      </c>
      <c r="I220" s="136"/>
      <c r="J220" s="136">
        <f>ROUND(I220*H220,2)</f>
        <v>0</v>
      </c>
      <c r="K220" s="137"/>
      <c r="L220" s="29"/>
      <c r="M220" s="138" t="s">
        <v>1</v>
      </c>
      <c r="N220" s="139" t="s">
        <v>39</v>
      </c>
      <c r="O220" s="140">
        <v>15.231</v>
      </c>
      <c r="P220" s="140">
        <f>O220*H220</f>
        <v>3.853443</v>
      </c>
      <c r="Q220" s="140">
        <v>1.06277</v>
      </c>
      <c r="R220" s="140">
        <f>Q220*H220</f>
        <v>0.26888081</v>
      </c>
      <c r="S220" s="140">
        <v>0</v>
      </c>
      <c r="T220" s="141">
        <f>S220*H220</f>
        <v>0</v>
      </c>
      <c r="AR220" s="142" t="s">
        <v>206</v>
      </c>
      <c r="AT220" s="142" t="s">
        <v>202</v>
      </c>
      <c r="AU220" s="142" t="s">
        <v>84</v>
      </c>
      <c r="AY220" s="17" t="s">
        <v>200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82</v>
      </c>
      <c r="BK220" s="143">
        <f>ROUND(I220*H220,2)</f>
        <v>0</v>
      </c>
      <c r="BL220" s="17" t="s">
        <v>206</v>
      </c>
      <c r="BM220" s="142" t="s">
        <v>338</v>
      </c>
    </row>
    <row r="221" spans="2:51" s="12" customFormat="1" ht="11.25">
      <c r="B221" s="144"/>
      <c r="D221" s="145" t="s">
        <v>208</v>
      </c>
      <c r="E221" s="146" t="s">
        <v>1</v>
      </c>
      <c r="F221" s="147" t="s">
        <v>339</v>
      </c>
      <c r="H221" s="148">
        <v>0.253</v>
      </c>
      <c r="L221" s="144"/>
      <c r="M221" s="149"/>
      <c r="T221" s="150"/>
      <c r="AT221" s="146" t="s">
        <v>208</v>
      </c>
      <c r="AU221" s="146" t="s">
        <v>84</v>
      </c>
      <c r="AV221" s="12" t="s">
        <v>84</v>
      </c>
      <c r="AW221" s="12" t="s">
        <v>30</v>
      </c>
      <c r="AX221" s="12" t="s">
        <v>82</v>
      </c>
      <c r="AY221" s="146" t="s">
        <v>200</v>
      </c>
    </row>
    <row r="222" spans="2:63" s="11" customFormat="1" ht="22.9" customHeight="1">
      <c r="B222" s="119"/>
      <c r="D222" s="120" t="s">
        <v>73</v>
      </c>
      <c r="E222" s="128" t="s">
        <v>246</v>
      </c>
      <c r="F222" s="128" t="s">
        <v>340</v>
      </c>
      <c r="J222" s="129">
        <f>BK222</f>
        <v>0</v>
      </c>
      <c r="L222" s="119"/>
      <c r="M222" s="123"/>
      <c r="P222" s="124">
        <f>SUM(P223:P230)</f>
        <v>139.73162</v>
      </c>
      <c r="R222" s="124">
        <f>SUM(R223:R230)</f>
        <v>0.0011380000000000001</v>
      </c>
      <c r="T222" s="125">
        <f>SUM(T223:T230)</f>
        <v>25.174583200000004</v>
      </c>
      <c r="AR222" s="120" t="s">
        <v>82</v>
      </c>
      <c r="AT222" s="126" t="s">
        <v>73</v>
      </c>
      <c r="AU222" s="126" t="s">
        <v>82</v>
      </c>
      <c r="AY222" s="120" t="s">
        <v>200</v>
      </c>
      <c r="BK222" s="127">
        <f>SUM(BK223:BK230)</f>
        <v>0</v>
      </c>
    </row>
    <row r="223" spans="2:65" s="1" customFormat="1" ht="37.9" customHeight="1">
      <c r="B223" s="130"/>
      <c r="C223" s="131" t="s">
        <v>341</v>
      </c>
      <c r="D223" s="131" t="s">
        <v>202</v>
      </c>
      <c r="E223" s="132" t="s">
        <v>342</v>
      </c>
      <c r="F223" s="133" t="s">
        <v>343</v>
      </c>
      <c r="G223" s="134" t="s">
        <v>205</v>
      </c>
      <c r="H223" s="135">
        <v>11.38</v>
      </c>
      <c r="I223" s="136"/>
      <c r="J223" s="136">
        <f>ROUND(I223*H223,2)</f>
        <v>0</v>
      </c>
      <c r="K223" s="137"/>
      <c r="L223" s="29"/>
      <c r="M223" s="138" t="s">
        <v>1</v>
      </c>
      <c r="N223" s="139" t="s">
        <v>39</v>
      </c>
      <c r="O223" s="140">
        <v>5.867</v>
      </c>
      <c r="P223" s="140">
        <f>O223*H223</f>
        <v>66.76646000000001</v>
      </c>
      <c r="Q223" s="140">
        <v>0</v>
      </c>
      <c r="R223" s="140">
        <f>Q223*H223</f>
        <v>0</v>
      </c>
      <c r="S223" s="140">
        <v>2.2</v>
      </c>
      <c r="T223" s="141">
        <f>S223*H223</f>
        <v>25.036000000000005</v>
      </c>
      <c r="AR223" s="142" t="s">
        <v>206</v>
      </c>
      <c r="AT223" s="142" t="s">
        <v>202</v>
      </c>
      <c r="AU223" s="142" t="s">
        <v>84</v>
      </c>
      <c r="AY223" s="17" t="s">
        <v>200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82</v>
      </c>
      <c r="BK223" s="143">
        <f>ROUND(I223*H223,2)</f>
        <v>0</v>
      </c>
      <c r="BL223" s="17" t="s">
        <v>206</v>
      </c>
      <c r="BM223" s="142" t="s">
        <v>344</v>
      </c>
    </row>
    <row r="224" spans="2:51" s="12" customFormat="1" ht="22.5">
      <c r="B224" s="144"/>
      <c r="D224" s="145" t="s">
        <v>208</v>
      </c>
      <c r="E224" s="146" t="s">
        <v>1</v>
      </c>
      <c r="F224" s="147" t="s">
        <v>345</v>
      </c>
      <c r="H224" s="148">
        <v>11.38</v>
      </c>
      <c r="L224" s="144"/>
      <c r="M224" s="149"/>
      <c r="T224" s="150"/>
      <c r="AT224" s="146" t="s">
        <v>208</v>
      </c>
      <c r="AU224" s="146" t="s">
        <v>84</v>
      </c>
      <c r="AV224" s="12" t="s">
        <v>84</v>
      </c>
      <c r="AW224" s="12" t="s">
        <v>30</v>
      </c>
      <c r="AX224" s="12" t="s">
        <v>82</v>
      </c>
      <c r="AY224" s="146" t="s">
        <v>200</v>
      </c>
    </row>
    <row r="225" spans="2:65" s="1" customFormat="1" ht="24.2" customHeight="1">
      <c r="B225" s="130"/>
      <c r="C225" s="131" t="s">
        <v>346</v>
      </c>
      <c r="D225" s="131" t="s">
        <v>202</v>
      </c>
      <c r="E225" s="132" t="s">
        <v>347</v>
      </c>
      <c r="F225" s="133" t="s">
        <v>348</v>
      </c>
      <c r="G225" s="134" t="s">
        <v>349</v>
      </c>
      <c r="H225" s="135">
        <v>113.8</v>
      </c>
      <c r="I225" s="136"/>
      <c r="J225" s="136">
        <f>ROUND(I225*H225,2)</f>
        <v>0</v>
      </c>
      <c r="K225" s="137"/>
      <c r="L225" s="29"/>
      <c r="M225" s="138" t="s">
        <v>1</v>
      </c>
      <c r="N225" s="139" t="s">
        <v>39</v>
      </c>
      <c r="O225" s="140">
        <v>0.618</v>
      </c>
      <c r="P225" s="140">
        <f>O225*H225</f>
        <v>70.3284</v>
      </c>
      <c r="Q225" s="140">
        <v>1E-05</v>
      </c>
      <c r="R225" s="140">
        <f>Q225*H225</f>
        <v>0.0011380000000000001</v>
      </c>
      <c r="S225" s="140">
        <v>0</v>
      </c>
      <c r="T225" s="141">
        <f>S225*H225</f>
        <v>0</v>
      </c>
      <c r="AR225" s="142" t="s">
        <v>206</v>
      </c>
      <c r="AT225" s="142" t="s">
        <v>202</v>
      </c>
      <c r="AU225" s="142" t="s">
        <v>84</v>
      </c>
      <c r="AY225" s="17" t="s">
        <v>200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82</v>
      </c>
      <c r="BK225" s="143">
        <f>ROUND(I225*H225,2)</f>
        <v>0</v>
      </c>
      <c r="BL225" s="17" t="s">
        <v>206</v>
      </c>
      <c r="BM225" s="142" t="s">
        <v>350</v>
      </c>
    </row>
    <row r="226" spans="2:51" s="12" customFormat="1" ht="22.5">
      <c r="B226" s="144"/>
      <c r="D226" s="145" t="s">
        <v>208</v>
      </c>
      <c r="E226" s="146" t="s">
        <v>1</v>
      </c>
      <c r="F226" s="147" t="s">
        <v>351</v>
      </c>
      <c r="H226" s="148">
        <v>113.8</v>
      </c>
      <c r="L226" s="144"/>
      <c r="M226" s="149"/>
      <c r="T226" s="150"/>
      <c r="AT226" s="146" t="s">
        <v>208</v>
      </c>
      <c r="AU226" s="146" t="s">
        <v>84</v>
      </c>
      <c r="AV226" s="12" t="s">
        <v>84</v>
      </c>
      <c r="AW226" s="12" t="s">
        <v>30</v>
      </c>
      <c r="AX226" s="12" t="s">
        <v>82</v>
      </c>
      <c r="AY226" s="146" t="s">
        <v>200</v>
      </c>
    </row>
    <row r="227" spans="2:65" s="1" customFormat="1" ht="37.9" customHeight="1">
      <c r="B227" s="130"/>
      <c r="C227" s="131" t="s">
        <v>352</v>
      </c>
      <c r="D227" s="131" t="s">
        <v>202</v>
      </c>
      <c r="E227" s="132" t="s">
        <v>353</v>
      </c>
      <c r="F227" s="133" t="s">
        <v>354</v>
      </c>
      <c r="G227" s="134" t="s">
        <v>262</v>
      </c>
      <c r="H227" s="135">
        <v>6.132</v>
      </c>
      <c r="I227" s="136"/>
      <c r="J227" s="136">
        <f>ROUND(I227*H227,2)</f>
        <v>0</v>
      </c>
      <c r="K227" s="137"/>
      <c r="L227" s="29"/>
      <c r="M227" s="138" t="s">
        <v>1</v>
      </c>
      <c r="N227" s="139" t="s">
        <v>39</v>
      </c>
      <c r="O227" s="140">
        <v>0.13</v>
      </c>
      <c r="P227" s="140">
        <f>O227*H227</f>
        <v>0.79716</v>
      </c>
      <c r="Q227" s="140">
        <v>0</v>
      </c>
      <c r="R227" s="140">
        <f>Q227*H227</f>
        <v>0</v>
      </c>
      <c r="S227" s="140">
        <v>0.02</v>
      </c>
      <c r="T227" s="141">
        <f>S227*H227</f>
        <v>0.12264</v>
      </c>
      <c r="AR227" s="142" t="s">
        <v>206</v>
      </c>
      <c r="AT227" s="142" t="s">
        <v>202</v>
      </c>
      <c r="AU227" s="142" t="s">
        <v>84</v>
      </c>
      <c r="AY227" s="17" t="s">
        <v>200</v>
      </c>
      <c r="BE227" s="143">
        <f>IF(N227="základní",J227,0)</f>
        <v>0</v>
      </c>
      <c r="BF227" s="143">
        <f>IF(N227="snížená",J227,0)</f>
        <v>0</v>
      </c>
      <c r="BG227" s="143">
        <f>IF(N227="zákl. přenesená",J227,0)</f>
        <v>0</v>
      </c>
      <c r="BH227" s="143">
        <f>IF(N227="sníž. přenesená",J227,0)</f>
        <v>0</v>
      </c>
      <c r="BI227" s="143">
        <f>IF(N227="nulová",J227,0)</f>
        <v>0</v>
      </c>
      <c r="BJ227" s="17" t="s">
        <v>82</v>
      </c>
      <c r="BK227" s="143">
        <f>ROUND(I227*H227,2)</f>
        <v>0</v>
      </c>
      <c r="BL227" s="17" t="s">
        <v>206</v>
      </c>
      <c r="BM227" s="142" t="s">
        <v>355</v>
      </c>
    </row>
    <row r="228" spans="2:51" s="12" customFormat="1" ht="11.25">
      <c r="B228" s="144"/>
      <c r="D228" s="145" t="s">
        <v>208</v>
      </c>
      <c r="E228" s="146" t="s">
        <v>1</v>
      </c>
      <c r="F228" s="147" t="s">
        <v>130</v>
      </c>
      <c r="H228" s="148">
        <v>6.132</v>
      </c>
      <c r="L228" s="144"/>
      <c r="M228" s="149"/>
      <c r="T228" s="150"/>
      <c r="AT228" s="146" t="s">
        <v>208</v>
      </c>
      <c r="AU228" s="146" t="s">
        <v>84</v>
      </c>
      <c r="AV228" s="12" t="s">
        <v>84</v>
      </c>
      <c r="AW228" s="12" t="s">
        <v>30</v>
      </c>
      <c r="AX228" s="12" t="s">
        <v>82</v>
      </c>
      <c r="AY228" s="146" t="s">
        <v>200</v>
      </c>
    </row>
    <row r="229" spans="2:65" s="1" customFormat="1" ht="24.2" customHeight="1">
      <c r="B229" s="130"/>
      <c r="C229" s="131" t="s">
        <v>356</v>
      </c>
      <c r="D229" s="131" t="s">
        <v>202</v>
      </c>
      <c r="E229" s="132" t="s">
        <v>357</v>
      </c>
      <c r="F229" s="133" t="s">
        <v>358</v>
      </c>
      <c r="G229" s="134" t="s">
        <v>262</v>
      </c>
      <c r="H229" s="135">
        <v>6.132</v>
      </c>
      <c r="I229" s="136"/>
      <c r="J229" s="136">
        <f>ROUND(I229*H229,2)</f>
        <v>0</v>
      </c>
      <c r="K229" s="137"/>
      <c r="L229" s="29"/>
      <c r="M229" s="138" t="s">
        <v>1</v>
      </c>
      <c r="N229" s="139" t="s">
        <v>39</v>
      </c>
      <c r="O229" s="140">
        <v>0.3</v>
      </c>
      <c r="P229" s="140">
        <f>O229*H229</f>
        <v>1.8396</v>
      </c>
      <c r="Q229" s="140">
        <v>0</v>
      </c>
      <c r="R229" s="140">
        <f>Q229*H229</f>
        <v>0</v>
      </c>
      <c r="S229" s="140">
        <v>0.0026</v>
      </c>
      <c r="T229" s="141">
        <f>S229*H229</f>
        <v>0.015943199999999998</v>
      </c>
      <c r="AR229" s="142" t="s">
        <v>206</v>
      </c>
      <c r="AT229" s="142" t="s">
        <v>202</v>
      </c>
      <c r="AU229" s="142" t="s">
        <v>84</v>
      </c>
      <c r="AY229" s="17" t="s">
        <v>200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82</v>
      </c>
      <c r="BK229" s="143">
        <f>ROUND(I229*H229,2)</f>
        <v>0</v>
      </c>
      <c r="BL229" s="17" t="s">
        <v>206</v>
      </c>
      <c r="BM229" s="142" t="s">
        <v>359</v>
      </c>
    </row>
    <row r="230" spans="2:51" s="12" customFormat="1" ht="11.25">
      <c r="B230" s="144"/>
      <c r="D230" s="145" t="s">
        <v>208</v>
      </c>
      <c r="E230" s="146" t="s">
        <v>1</v>
      </c>
      <c r="F230" s="147" t="s">
        <v>130</v>
      </c>
      <c r="H230" s="148">
        <v>6.132</v>
      </c>
      <c r="L230" s="144"/>
      <c r="M230" s="149"/>
      <c r="T230" s="150"/>
      <c r="AT230" s="146" t="s">
        <v>208</v>
      </c>
      <c r="AU230" s="146" t="s">
        <v>84</v>
      </c>
      <c r="AV230" s="12" t="s">
        <v>84</v>
      </c>
      <c r="AW230" s="12" t="s">
        <v>30</v>
      </c>
      <c r="AX230" s="12" t="s">
        <v>82</v>
      </c>
      <c r="AY230" s="146" t="s">
        <v>200</v>
      </c>
    </row>
    <row r="231" spans="2:63" s="11" customFormat="1" ht="22.9" customHeight="1">
      <c r="B231" s="119"/>
      <c r="D231" s="120" t="s">
        <v>73</v>
      </c>
      <c r="E231" s="128" t="s">
        <v>360</v>
      </c>
      <c r="F231" s="128" t="s">
        <v>361</v>
      </c>
      <c r="J231" s="129">
        <f>BK231</f>
        <v>0</v>
      </c>
      <c r="L231" s="119"/>
      <c r="M231" s="123"/>
      <c r="P231" s="124">
        <f>SUM(P232:P236)</f>
        <v>60.088665</v>
      </c>
      <c r="R231" s="124">
        <f>SUM(R232:R236)</f>
        <v>0</v>
      </c>
      <c r="T231" s="125">
        <f>SUM(T232:T236)</f>
        <v>0</v>
      </c>
      <c r="AR231" s="120" t="s">
        <v>82</v>
      </c>
      <c r="AT231" s="126" t="s">
        <v>73</v>
      </c>
      <c r="AU231" s="126" t="s">
        <v>82</v>
      </c>
      <c r="AY231" s="120" t="s">
        <v>200</v>
      </c>
      <c r="BK231" s="127">
        <f>SUM(BK232:BK236)</f>
        <v>0</v>
      </c>
    </row>
    <row r="232" spans="2:65" s="1" customFormat="1" ht="24.2" customHeight="1">
      <c r="B232" s="130"/>
      <c r="C232" s="131" t="s">
        <v>362</v>
      </c>
      <c r="D232" s="131" t="s">
        <v>202</v>
      </c>
      <c r="E232" s="132" t="s">
        <v>363</v>
      </c>
      <c r="F232" s="133" t="s">
        <v>364</v>
      </c>
      <c r="G232" s="134" t="s">
        <v>230</v>
      </c>
      <c r="H232" s="135">
        <v>44.021</v>
      </c>
      <c r="I232" s="136"/>
      <c r="J232" s="136">
        <f>ROUND(I232*H232,2)</f>
        <v>0</v>
      </c>
      <c r="K232" s="137"/>
      <c r="L232" s="29"/>
      <c r="M232" s="138" t="s">
        <v>1</v>
      </c>
      <c r="N232" s="139" t="s">
        <v>39</v>
      </c>
      <c r="O232" s="140">
        <v>1.168</v>
      </c>
      <c r="P232" s="140">
        <f>O232*H232</f>
        <v>51.416528</v>
      </c>
      <c r="Q232" s="140">
        <v>0</v>
      </c>
      <c r="R232" s="140">
        <f>Q232*H232</f>
        <v>0</v>
      </c>
      <c r="S232" s="140">
        <v>0</v>
      </c>
      <c r="T232" s="141">
        <f>S232*H232</f>
        <v>0</v>
      </c>
      <c r="AR232" s="142" t="s">
        <v>206</v>
      </c>
      <c r="AT232" s="142" t="s">
        <v>202</v>
      </c>
      <c r="AU232" s="142" t="s">
        <v>84</v>
      </c>
      <c r="AY232" s="17" t="s">
        <v>200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82</v>
      </c>
      <c r="BK232" s="143">
        <f>ROUND(I232*H232,2)</f>
        <v>0</v>
      </c>
      <c r="BL232" s="17" t="s">
        <v>206</v>
      </c>
      <c r="BM232" s="142" t="s">
        <v>365</v>
      </c>
    </row>
    <row r="233" spans="2:65" s="1" customFormat="1" ht="24.2" customHeight="1">
      <c r="B233" s="130"/>
      <c r="C233" s="131" t="s">
        <v>366</v>
      </c>
      <c r="D233" s="131" t="s">
        <v>202</v>
      </c>
      <c r="E233" s="132" t="s">
        <v>367</v>
      </c>
      <c r="F233" s="133" t="s">
        <v>368</v>
      </c>
      <c r="G233" s="134" t="s">
        <v>230</v>
      </c>
      <c r="H233" s="135">
        <v>44.021</v>
      </c>
      <c r="I233" s="136"/>
      <c r="J233" s="136">
        <f>ROUND(I233*H233,2)</f>
        <v>0</v>
      </c>
      <c r="K233" s="137"/>
      <c r="L233" s="29"/>
      <c r="M233" s="138" t="s">
        <v>1</v>
      </c>
      <c r="N233" s="139" t="s">
        <v>39</v>
      </c>
      <c r="O233" s="140">
        <v>0.125</v>
      </c>
      <c r="P233" s="140">
        <f>O233*H233</f>
        <v>5.502625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206</v>
      </c>
      <c r="AT233" s="142" t="s">
        <v>202</v>
      </c>
      <c r="AU233" s="142" t="s">
        <v>84</v>
      </c>
      <c r="AY233" s="17" t="s">
        <v>200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82</v>
      </c>
      <c r="BK233" s="143">
        <f>ROUND(I233*H233,2)</f>
        <v>0</v>
      </c>
      <c r="BL233" s="17" t="s">
        <v>206</v>
      </c>
      <c r="BM233" s="142" t="s">
        <v>369</v>
      </c>
    </row>
    <row r="234" spans="2:65" s="1" customFormat="1" ht="24.2" customHeight="1">
      <c r="B234" s="130"/>
      <c r="C234" s="131" t="s">
        <v>370</v>
      </c>
      <c r="D234" s="131" t="s">
        <v>202</v>
      </c>
      <c r="E234" s="132" t="s">
        <v>371</v>
      </c>
      <c r="F234" s="133" t="s">
        <v>372</v>
      </c>
      <c r="G234" s="134" t="s">
        <v>230</v>
      </c>
      <c r="H234" s="135">
        <v>528.252</v>
      </c>
      <c r="I234" s="136"/>
      <c r="J234" s="136">
        <f>ROUND(I234*H234,2)</f>
        <v>0</v>
      </c>
      <c r="K234" s="137"/>
      <c r="L234" s="29"/>
      <c r="M234" s="138" t="s">
        <v>1</v>
      </c>
      <c r="N234" s="139" t="s">
        <v>39</v>
      </c>
      <c r="O234" s="140">
        <v>0.006</v>
      </c>
      <c r="P234" s="140">
        <f>O234*H234</f>
        <v>3.1695119999999997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206</v>
      </c>
      <c r="AT234" s="142" t="s">
        <v>202</v>
      </c>
      <c r="AU234" s="142" t="s">
        <v>84</v>
      </c>
      <c r="AY234" s="17" t="s">
        <v>200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82</v>
      </c>
      <c r="BK234" s="143">
        <f>ROUND(I234*H234,2)</f>
        <v>0</v>
      </c>
      <c r="BL234" s="17" t="s">
        <v>206</v>
      </c>
      <c r="BM234" s="142" t="s">
        <v>373</v>
      </c>
    </row>
    <row r="235" spans="2:51" s="12" customFormat="1" ht="11.25">
      <c r="B235" s="144"/>
      <c r="D235" s="145" t="s">
        <v>208</v>
      </c>
      <c r="F235" s="147" t="s">
        <v>374</v>
      </c>
      <c r="H235" s="148">
        <v>528.252</v>
      </c>
      <c r="L235" s="144"/>
      <c r="M235" s="149"/>
      <c r="T235" s="150"/>
      <c r="AT235" s="146" t="s">
        <v>208</v>
      </c>
      <c r="AU235" s="146" t="s">
        <v>84</v>
      </c>
      <c r="AV235" s="12" t="s">
        <v>84</v>
      </c>
      <c r="AW235" s="12" t="s">
        <v>3</v>
      </c>
      <c r="AX235" s="12" t="s">
        <v>82</v>
      </c>
      <c r="AY235" s="146" t="s">
        <v>200</v>
      </c>
    </row>
    <row r="236" spans="2:65" s="1" customFormat="1" ht="33" customHeight="1">
      <c r="B236" s="130"/>
      <c r="C236" s="131" t="s">
        <v>375</v>
      </c>
      <c r="D236" s="131" t="s">
        <v>202</v>
      </c>
      <c r="E236" s="132" t="s">
        <v>376</v>
      </c>
      <c r="F236" s="133" t="s">
        <v>377</v>
      </c>
      <c r="G236" s="134" t="s">
        <v>230</v>
      </c>
      <c r="H236" s="135">
        <v>44.205</v>
      </c>
      <c r="I236" s="136"/>
      <c r="J236" s="136">
        <f>ROUND(I236*H236,2)</f>
        <v>0</v>
      </c>
      <c r="K236" s="137"/>
      <c r="L236" s="29"/>
      <c r="M236" s="138" t="s">
        <v>1</v>
      </c>
      <c r="N236" s="139" t="s">
        <v>39</v>
      </c>
      <c r="O236" s="140">
        <v>0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206</v>
      </c>
      <c r="AT236" s="142" t="s">
        <v>202</v>
      </c>
      <c r="AU236" s="142" t="s">
        <v>84</v>
      </c>
      <c r="AY236" s="17" t="s">
        <v>200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82</v>
      </c>
      <c r="BK236" s="143">
        <f>ROUND(I236*H236,2)</f>
        <v>0</v>
      </c>
      <c r="BL236" s="17" t="s">
        <v>206</v>
      </c>
      <c r="BM236" s="142" t="s">
        <v>378</v>
      </c>
    </row>
    <row r="237" spans="2:63" s="11" customFormat="1" ht="22.9" customHeight="1">
      <c r="B237" s="119"/>
      <c r="D237" s="120" t="s">
        <v>73</v>
      </c>
      <c r="E237" s="128" t="s">
        <v>379</v>
      </c>
      <c r="F237" s="128" t="s">
        <v>380</v>
      </c>
      <c r="J237" s="129">
        <f>BK237</f>
        <v>0</v>
      </c>
      <c r="L237" s="119"/>
      <c r="M237" s="123"/>
      <c r="P237" s="124">
        <f>P238</f>
        <v>467.6508</v>
      </c>
      <c r="R237" s="124">
        <f>R238</f>
        <v>0</v>
      </c>
      <c r="T237" s="125">
        <f>T238</f>
        <v>0</v>
      </c>
      <c r="AR237" s="120" t="s">
        <v>82</v>
      </c>
      <c r="AT237" s="126" t="s">
        <v>73</v>
      </c>
      <c r="AU237" s="126" t="s">
        <v>82</v>
      </c>
      <c r="AY237" s="120" t="s">
        <v>200</v>
      </c>
      <c r="BK237" s="127">
        <f>BK238</f>
        <v>0</v>
      </c>
    </row>
    <row r="238" spans="2:65" s="1" customFormat="1" ht="21.75" customHeight="1">
      <c r="B238" s="130"/>
      <c r="C238" s="131" t="s">
        <v>381</v>
      </c>
      <c r="D238" s="131" t="s">
        <v>202</v>
      </c>
      <c r="E238" s="132" t="s">
        <v>382</v>
      </c>
      <c r="F238" s="133" t="s">
        <v>383</v>
      </c>
      <c r="G238" s="134" t="s">
        <v>230</v>
      </c>
      <c r="H238" s="135">
        <v>110.295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4.24</v>
      </c>
      <c r="P238" s="140">
        <f>O238*H238</f>
        <v>467.6508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206</v>
      </c>
      <c r="AT238" s="142" t="s">
        <v>202</v>
      </c>
      <c r="AU238" s="142" t="s">
        <v>84</v>
      </c>
      <c r="AY238" s="17" t="s">
        <v>200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206</v>
      </c>
      <c r="BM238" s="142" t="s">
        <v>384</v>
      </c>
    </row>
    <row r="239" spans="2:63" s="11" customFormat="1" ht="25.9" customHeight="1">
      <c r="B239" s="119"/>
      <c r="D239" s="120" t="s">
        <v>73</v>
      </c>
      <c r="E239" s="121" t="s">
        <v>385</v>
      </c>
      <c r="F239" s="121" t="s">
        <v>386</v>
      </c>
      <c r="J239" s="122">
        <f>BK239</f>
        <v>0</v>
      </c>
      <c r="L239" s="119"/>
      <c r="M239" s="123"/>
      <c r="P239" s="124">
        <f>P240+P246+P299+P333+P395+P401+P406+P417+P458+P478+P490+P497+P527+P553+P580</f>
        <v>1008.4939570000001</v>
      </c>
      <c r="R239" s="124">
        <f>R240+R246+R299+R333+R395+R401+R406+R417+R458+R478+R490+R497+R527+R553+R580</f>
        <v>8.91779956</v>
      </c>
      <c r="T239" s="125">
        <f>T240+T246+T299+T333+T395+T401+T406+T417+T458+T478+T490+T497+T527+T553+T580</f>
        <v>18.84655922</v>
      </c>
      <c r="AR239" s="120" t="s">
        <v>84</v>
      </c>
      <c r="AT239" s="126" t="s">
        <v>73</v>
      </c>
      <c r="AU239" s="126" t="s">
        <v>74</v>
      </c>
      <c r="AY239" s="120" t="s">
        <v>200</v>
      </c>
      <c r="BK239" s="127">
        <f>BK240+BK246+BK299+BK333+BK395+BK401+BK406+BK417+BK458+BK478+BK490+BK497+BK527+BK553+BK580</f>
        <v>0</v>
      </c>
    </row>
    <row r="240" spans="2:63" s="11" customFormat="1" ht="22.9" customHeight="1">
      <c r="B240" s="119"/>
      <c r="D240" s="120" t="s">
        <v>73</v>
      </c>
      <c r="E240" s="128" t="s">
        <v>387</v>
      </c>
      <c r="F240" s="128" t="s">
        <v>388</v>
      </c>
      <c r="J240" s="129">
        <f>BK240</f>
        <v>0</v>
      </c>
      <c r="L240" s="119"/>
      <c r="M240" s="123"/>
      <c r="P240" s="124">
        <f>SUM(P241:P245)</f>
        <v>14.369536</v>
      </c>
      <c r="R240" s="124">
        <f>SUM(R241:R245)</f>
        <v>0.34108159999999993</v>
      </c>
      <c r="T240" s="125">
        <f>SUM(T241:T245)</f>
        <v>0</v>
      </c>
      <c r="AR240" s="120" t="s">
        <v>84</v>
      </c>
      <c r="AT240" s="126" t="s">
        <v>73</v>
      </c>
      <c r="AU240" s="126" t="s">
        <v>82</v>
      </c>
      <c r="AY240" s="120" t="s">
        <v>200</v>
      </c>
      <c r="BK240" s="127">
        <f>SUM(BK241:BK245)</f>
        <v>0</v>
      </c>
    </row>
    <row r="241" spans="2:65" s="1" customFormat="1" ht="24.2" customHeight="1">
      <c r="B241" s="130"/>
      <c r="C241" s="131" t="s">
        <v>389</v>
      </c>
      <c r="D241" s="131" t="s">
        <v>202</v>
      </c>
      <c r="E241" s="132" t="s">
        <v>390</v>
      </c>
      <c r="F241" s="133" t="s">
        <v>391</v>
      </c>
      <c r="G241" s="134" t="s">
        <v>262</v>
      </c>
      <c r="H241" s="135">
        <v>56.9</v>
      </c>
      <c r="I241" s="136"/>
      <c r="J241" s="136">
        <f>ROUND(I241*H241,2)</f>
        <v>0</v>
      </c>
      <c r="K241" s="137"/>
      <c r="L241" s="29"/>
      <c r="M241" s="138" t="s">
        <v>1</v>
      </c>
      <c r="N241" s="139" t="s">
        <v>39</v>
      </c>
      <c r="O241" s="140">
        <v>0.222</v>
      </c>
      <c r="P241" s="140">
        <f>O241*H241</f>
        <v>12.6318</v>
      </c>
      <c r="Q241" s="140">
        <v>0.0004</v>
      </c>
      <c r="R241" s="140">
        <f>Q241*H241</f>
        <v>0.02276</v>
      </c>
      <c r="S241" s="140">
        <v>0</v>
      </c>
      <c r="T241" s="141">
        <f>S241*H241</f>
        <v>0</v>
      </c>
      <c r="AR241" s="142" t="s">
        <v>296</v>
      </c>
      <c r="AT241" s="142" t="s">
        <v>202</v>
      </c>
      <c r="AU241" s="142" t="s">
        <v>84</v>
      </c>
      <c r="AY241" s="17" t="s">
        <v>200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82</v>
      </c>
      <c r="BK241" s="143">
        <f>ROUND(I241*H241,2)</f>
        <v>0</v>
      </c>
      <c r="BL241" s="17" t="s">
        <v>296</v>
      </c>
      <c r="BM241" s="142" t="s">
        <v>392</v>
      </c>
    </row>
    <row r="242" spans="2:51" s="12" customFormat="1" ht="11.25">
      <c r="B242" s="144"/>
      <c r="D242" s="145" t="s">
        <v>208</v>
      </c>
      <c r="E242" s="146" t="s">
        <v>1</v>
      </c>
      <c r="F242" s="147" t="s">
        <v>393</v>
      </c>
      <c r="H242" s="148">
        <v>56.9</v>
      </c>
      <c r="L242" s="144"/>
      <c r="M242" s="149"/>
      <c r="T242" s="150"/>
      <c r="AT242" s="146" t="s">
        <v>208</v>
      </c>
      <c r="AU242" s="146" t="s">
        <v>84</v>
      </c>
      <c r="AV242" s="12" t="s">
        <v>84</v>
      </c>
      <c r="AW242" s="12" t="s">
        <v>30</v>
      </c>
      <c r="AX242" s="12" t="s">
        <v>82</v>
      </c>
      <c r="AY242" s="146" t="s">
        <v>200</v>
      </c>
    </row>
    <row r="243" spans="2:65" s="1" customFormat="1" ht="37.9" customHeight="1">
      <c r="B243" s="130"/>
      <c r="C243" s="157" t="s">
        <v>394</v>
      </c>
      <c r="D243" s="157" t="s">
        <v>247</v>
      </c>
      <c r="E243" s="158" t="s">
        <v>395</v>
      </c>
      <c r="F243" s="159" t="s">
        <v>396</v>
      </c>
      <c r="G243" s="160" t="s">
        <v>262</v>
      </c>
      <c r="H243" s="161">
        <v>66.317</v>
      </c>
      <c r="I243" s="162"/>
      <c r="J243" s="162">
        <f>ROUND(I243*H243,2)</f>
        <v>0</v>
      </c>
      <c r="K243" s="163"/>
      <c r="L243" s="164"/>
      <c r="M243" s="165" t="s">
        <v>1</v>
      </c>
      <c r="N243" s="166" t="s">
        <v>39</v>
      </c>
      <c r="O243" s="140">
        <v>0</v>
      </c>
      <c r="P243" s="140">
        <f>O243*H243</f>
        <v>0</v>
      </c>
      <c r="Q243" s="140">
        <v>0.0048</v>
      </c>
      <c r="R243" s="140">
        <f>Q243*H243</f>
        <v>0.3183215999999999</v>
      </c>
      <c r="S243" s="140">
        <v>0</v>
      </c>
      <c r="T243" s="141">
        <f>S243*H243</f>
        <v>0</v>
      </c>
      <c r="AR243" s="142" t="s">
        <v>381</v>
      </c>
      <c r="AT243" s="142" t="s">
        <v>247</v>
      </c>
      <c r="AU243" s="142" t="s">
        <v>84</v>
      </c>
      <c r="AY243" s="17" t="s">
        <v>200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82</v>
      </c>
      <c r="BK243" s="143">
        <f>ROUND(I243*H243,2)</f>
        <v>0</v>
      </c>
      <c r="BL243" s="17" t="s">
        <v>296</v>
      </c>
      <c r="BM243" s="142" t="s">
        <v>397</v>
      </c>
    </row>
    <row r="244" spans="2:51" s="12" customFormat="1" ht="11.25">
      <c r="B244" s="144"/>
      <c r="D244" s="145" t="s">
        <v>208</v>
      </c>
      <c r="F244" s="147" t="s">
        <v>398</v>
      </c>
      <c r="H244" s="148">
        <v>66.317</v>
      </c>
      <c r="L244" s="144"/>
      <c r="M244" s="149"/>
      <c r="T244" s="150"/>
      <c r="AT244" s="146" t="s">
        <v>208</v>
      </c>
      <c r="AU244" s="146" t="s">
        <v>84</v>
      </c>
      <c r="AV244" s="12" t="s">
        <v>84</v>
      </c>
      <c r="AW244" s="12" t="s">
        <v>3</v>
      </c>
      <c r="AX244" s="12" t="s">
        <v>82</v>
      </c>
      <c r="AY244" s="146" t="s">
        <v>200</v>
      </c>
    </row>
    <row r="245" spans="2:65" s="1" customFormat="1" ht="24.2" customHeight="1">
      <c r="B245" s="130"/>
      <c r="C245" s="131" t="s">
        <v>399</v>
      </c>
      <c r="D245" s="131" t="s">
        <v>202</v>
      </c>
      <c r="E245" s="132" t="s">
        <v>400</v>
      </c>
      <c r="F245" s="133" t="s">
        <v>401</v>
      </c>
      <c r="G245" s="134" t="s">
        <v>230</v>
      </c>
      <c r="H245" s="135">
        <v>0.341</v>
      </c>
      <c r="I245" s="136"/>
      <c r="J245" s="136">
        <f>ROUND(I245*H245,2)</f>
        <v>0</v>
      </c>
      <c r="K245" s="137"/>
      <c r="L245" s="29"/>
      <c r="M245" s="138" t="s">
        <v>1</v>
      </c>
      <c r="N245" s="139" t="s">
        <v>39</v>
      </c>
      <c r="O245" s="140">
        <v>5.096</v>
      </c>
      <c r="P245" s="140">
        <f>O245*H245</f>
        <v>1.7377360000000002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296</v>
      </c>
      <c r="AT245" s="142" t="s">
        <v>202</v>
      </c>
      <c r="AU245" s="142" t="s">
        <v>84</v>
      </c>
      <c r="AY245" s="17" t="s">
        <v>200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82</v>
      </c>
      <c r="BK245" s="143">
        <f>ROUND(I245*H245,2)</f>
        <v>0</v>
      </c>
      <c r="BL245" s="17" t="s">
        <v>296</v>
      </c>
      <c r="BM245" s="142" t="s">
        <v>402</v>
      </c>
    </row>
    <row r="246" spans="2:63" s="11" customFormat="1" ht="22.9" customHeight="1">
      <c r="B246" s="119"/>
      <c r="D246" s="120" t="s">
        <v>73</v>
      </c>
      <c r="E246" s="128" t="s">
        <v>403</v>
      </c>
      <c r="F246" s="128" t="s">
        <v>404</v>
      </c>
      <c r="J246" s="129">
        <f>BK246</f>
        <v>0</v>
      </c>
      <c r="L246" s="119"/>
      <c r="M246" s="123"/>
      <c r="P246" s="124">
        <f>SUM(P247:P298)</f>
        <v>117.791168</v>
      </c>
      <c r="R246" s="124">
        <f>SUM(R247:R298)</f>
        <v>0.2642184000000001</v>
      </c>
      <c r="T246" s="125">
        <f>SUM(T247:T298)</f>
        <v>1.8646539999999998</v>
      </c>
      <c r="AR246" s="120" t="s">
        <v>84</v>
      </c>
      <c r="AT246" s="126" t="s">
        <v>73</v>
      </c>
      <c r="AU246" s="126" t="s">
        <v>82</v>
      </c>
      <c r="AY246" s="120" t="s">
        <v>200</v>
      </c>
      <c r="BK246" s="127">
        <f>SUM(BK247:BK298)</f>
        <v>0</v>
      </c>
    </row>
    <row r="247" spans="2:65" s="1" customFormat="1" ht="16.5" customHeight="1">
      <c r="B247" s="130"/>
      <c r="C247" s="131" t="s">
        <v>405</v>
      </c>
      <c r="D247" s="131" t="s">
        <v>202</v>
      </c>
      <c r="E247" s="132" t="s">
        <v>406</v>
      </c>
      <c r="F247" s="133" t="s">
        <v>407</v>
      </c>
      <c r="G247" s="134" t="s">
        <v>349</v>
      </c>
      <c r="H247" s="135">
        <v>56.9</v>
      </c>
      <c r="I247" s="136"/>
      <c r="J247" s="136">
        <f>ROUND(I247*H247,2)</f>
        <v>0</v>
      </c>
      <c r="K247" s="137"/>
      <c r="L247" s="29"/>
      <c r="M247" s="138" t="s">
        <v>1</v>
      </c>
      <c r="N247" s="139" t="s">
        <v>39</v>
      </c>
      <c r="O247" s="140">
        <v>0.576</v>
      </c>
      <c r="P247" s="140">
        <f>O247*H247</f>
        <v>32.7744</v>
      </c>
      <c r="Q247" s="140">
        <v>0</v>
      </c>
      <c r="R247" s="140">
        <f>Q247*H247</f>
        <v>0</v>
      </c>
      <c r="S247" s="140">
        <v>0.03065</v>
      </c>
      <c r="T247" s="141">
        <f>S247*H247</f>
        <v>1.743985</v>
      </c>
      <c r="AR247" s="142" t="s">
        <v>296</v>
      </c>
      <c r="AT247" s="142" t="s">
        <v>202</v>
      </c>
      <c r="AU247" s="142" t="s">
        <v>84</v>
      </c>
      <c r="AY247" s="17" t="s">
        <v>200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82</v>
      </c>
      <c r="BK247" s="143">
        <f>ROUND(I247*H247,2)</f>
        <v>0</v>
      </c>
      <c r="BL247" s="17" t="s">
        <v>296</v>
      </c>
      <c r="BM247" s="142" t="s">
        <v>408</v>
      </c>
    </row>
    <row r="248" spans="2:51" s="12" customFormat="1" ht="11.25">
      <c r="B248" s="144"/>
      <c r="D248" s="145" t="s">
        <v>208</v>
      </c>
      <c r="E248" s="146" t="s">
        <v>1</v>
      </c>
      <c r="F248" s="147" t="s">
        <v>409</v>
      </c>
      <c r="H248" s="148">
        <v>56.9</v>
      </c>
      <c r="L248" s="144"/>
      <c r="M248" s="149"/>
      <c r="T248" s="150"/>
      <c r="AT248" s="146" t="s">
        <v>208</v>
      </c>
      <c r="AU248" s="146" t="s">
        <v>84</v>
      </c>
      <c r="AV248" s="12" t="s">
        <v>84</v>
      </c>
      <c r="AW248" s="12" t="s">
        <v>30</v>
      </c>
      <c r="AX248" s="12" t="s">
        <v>82</v>
      </c>
      <c r="AY248" s="146" t="s">
        <v>200</v>
      </c>
    </row>
    <row r="249" spans="2:65" s="1" customFormat="1" ht="16.5" customHeight="1">
      <c r="B249" s="130"/>
      <c r="C249" s="131" t="s">
        <v>410</v>
      </c>
      <c r="D249" s="131" t="s">
        <v>202</v>
      </c>
      <c r="E249" s="132" t="s">
        <v>411</v>
      </c>
      <c r="F249" s="133" t="s">
        <v>412</v>
      </c>
      <c r="G249" s="134" t="s">
        <v>349</v>
      </c>
      <c r="H249" s="135">
        <v>22.94</v>
      </c>
      <c r="I249" s="136"/>
      <c r="J249" s="136">
        <f>ROUND(I249*H249,2)</f>
        <v>0</v>
      </c>
      <c r="K249" s="137"/>
      <c r="L249" s="29"/>
      <c r="M249" s="138" t="s">
        <v>1</v>
      </c>
      <c r="N249" s="139" t="s">
        <v>39</v>
      </c>
      <c r="O249" s="140">
        <v>0.031</v>
      </c>
      <c r="P249" s="140">
        <f>O249*H249</f>
        <v>0.71114</v>
      </c>
      <c r="Q249" s="140">
        <v>0</v>
      </c>
      <c r="R249" s="140">
        <f>Q249*H249</f>
        <v>0</v>
      </c>
      <c r="S249" s="140">
        <v>0.0021</v>
      </c>
      <c r="T249" s="141">
        <f>S249*H249</f>
        <v>0.048174</v>
      </c>
      <c r="AR249" s="142" t="s">
        <v>296</v>
      </c>
      <c r="AT249" s="142" t="s">
        <v>202</v>
      </c>
      <c r="AU249" s="142" t="s">
        <v>84</v>
      </c>
      <c r="AY249" s="17" t="s">
        <v>200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82</v>
      </c>
      <c r="BK249" s="143">
        <f>ROUND(I249*H249,2)</f>
        <v>0</v>
      </c>
      <c r="BL249" s="17" t="s">
        <v>296</v>
      </c>
      <c r="BM249" s="142" t="s">
        <v>413</v>
      </c>
    </row>
    <row r="250" spans="2:51" s="12" customFormat="1" ht="11.25">
      <c r="B250" s="144"/>
      <c r="D250" s="145" t="s">
        <v>208</v>
      </c>
      <c r="E250" s="146" t="s">
        <v>1</v>
      </c>
      <c r="F250" s="147" t="s">
        <v>414</v>
      </c>
      <c r="H250" s="148">
        <v>22.94</v>
      </c>
      <c r="L250" s="144"/>
      <c r="M250" s="149"/>
      <c r="T250" s="150"/>
      <c r="AT250" s="146" t="s">
        <v>208</v>
      </c>
      <c r="AU250" s="146" t="s">
        <v>84</v>
      </c>
      <c r="AV250" s="12" t="s">
        <v>84</v>
      </c>
      <c r="AW250" s="12" t="s">
        <v>30</v>
      </c>
      <c r="AX250" s="12" t="s">
        <v>82</v>
      </c>
      <c r="AY250" s="146" t="s">
        <v>200</v>
      </c>
    </row>
    <row r="251" spans="2:65" s="1" customFormat="1" ht="16.5" customHeight="1">
      <c r="B251" s="130"/>
      <c r="C251" s="131" t="s">
        <v>415</v>
      </c>
      <c r="D251" s="131" t="s">
        <v>202</v>
      </c>
      <c r="E251" s="132" t="s">
        <v>416</v>
      </c>
      <c r="F251" s="133" t="s">
        <v>417</v>
      </c>
      <c r="G251" s="134" t="s">
        <v>349</v>
      </c>
      <c r="H251" s="135">
        <v>13.9</v>
      </c>
      <c r="I251" s="136"/>
      <c r="J251" s="136">
        <f>ROUND(I251*H251,2)</f>
        <v>0</v>
      </c>
      <c r="K251" s="137"/>
      <c r="L251" s="29"/>
      <c r="M251" s="138" t="s">
        <v>1</v>
      </c>
      <c r="N251" s="139" t="s">
        <v>39</v>
      </c>
      <c r="O251" s="140">
        <v>0.083</v>
      </c>
      <c r="P251" s="140">
        <f>O251*H251</f>
        <v>1.1537000000000002</v>
      </c>
      <c r="Q251" s="140">
        <v>0</v>
      </c>
      <c r="R251" s="140">
        <f>Q251*H251</f>
        <v>0</v>
      </c>
      <c r="S251" s="140">
        <v>0.00198</v>
      </c>
      <c r="T251" s="141">
        <f>S251*H251</f>
        <v>0.027522</v>
      </c>
      <c r="AR251" s="142" t="s">
        <v>296</v>
      </c>
      <c r="AT251" s="142" t="s">
        <v>202</v>
      </c>
      <c r="AU251" s="142" t="s">
        <v>84</v>
      </c>
      <c r="AY251" s="17" t="s">
        <v>200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82</v>
      </c>
      <c r="BK251" s="143">
        <f>ROUND(I251*H251,2)</f>
        <v>0</v>
      </c>
      <c r="BL251" s="17" t="s">
        <v>296</v>
      </c>
      <c r="BM251" s="142" t="s">
        <v>418</v>
      </c>
    </row>
    <row r="252" spans="2:51" s="12" customFormat="1" ht="11.25">
      <c r="B252" s="144"/>
      <c r="D252" s="145" t="s">
        <v>208</v>
      </c>
      <c r="E252" s="146" t="s">
        <v>1</v>
      </c>
      <c r="F252" s="147" t="s">
        <v>138</v>
      </c>
      <c r="H252" s="148">
        <v>13.9</v>
      </c>
      <c r="L252" s="144"/>
      <c r="M252" s="149"/>
      <c r="T252" s="150"/>
      <c r="AT252" s="146" t="s">
        <v>208</v>
      </c>
      <c r="AU252" s="146" t="s">
        <v>84</v>
      </c>
      <c r="AV252" s="12" t="s">
        <v>84</v>
      </c>
      <c r="AW252" s="12" t="s">
        <v>30</v>
      </c>
      <c r="AX252" s="12" t="s">
        <v>82</v>
      </c>
      <c r="AY252" s="146" t="s">
        <v>200</v>
      </c>
    </row>
    <row r="253" spans="2:65" s="1" customFormat="1" ht="16.5" customHeight="1">
      <c r="B253" s="130"/>
      <c r="C253" s="131" t="s">
        <v>419</v>
      </c>
      <c r="D253" s="131" t="s">
        <v>202</v>
      </c>
      <c r="E253" s="132" t="s">
        <v>420</v>
      </c>
      <c r="F253" s="133" t="s">
        <v>421</v>
      </c>
      <c r="G253" s="134" t="s">
        <v>349</v>
      </c>
      <c r="H253" s="135">
        <v>17.1</v>
      </c>
      <c r="I253" s="136"/>
      <c r="J253" s="136">
        <f>ROUND(I253*H253,2)</f>
        <v>0</v>
      </c>
      <c r="K253" s="137"/>
      <c r="L253" s="29"/>
      <c r="M253" s="138" t="s">
        <v>1</v>
      </c>
      <c r="N253" s="139" t="s">
        <v>39</v>
      </c>
      <c r="O253" s="140">
        <v>0.114</v>
      </c>
      <c r="P253" s="140">
        <f>O253*H253</f>
        <v>1.9494000000000002</v>
      </c>
      <c r="Q253" s="140">
        <v>0</v>
      </c>
      <c r="R253" s="140">
        <f>Q253*H253</f>
        <v>0</v>
      </c>
      <c r="S253" s="140">
        <v>0.00263</v>
      </c>
      <c r="T253" s="141">
        <f>S253*H253</f>
        <v>0.044973000000000006</v>
      </c>
      <c r="AR253" s="142" t="s">
        <v>296</v>
      </c>
      <c r="AT253" s="142" t="s">
        <v>202</v>
      </c>
      <c r="AU253" s="142" t="s">
        <v>84</v>
      </c>
      <c r="AY253" s="17" t="s">
        <v>200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82</v>
      </c>
      <c r="BK253" s="143">
        <f>ROUND(I253*H253,2)</f>
        <v>0</v>
      </c>
      <c r="BL253" s="17" t="s">
        <v>296</v>
      </c>
      <c r="BM253" s="142" t="s">
        <v>422</v>
      </c>
    </row>
    <row r="254" spans="2:51" s="12" customFormat="1" ht="11.25">
      <c r="B254" s="144"/>
      <c r="D254" s="145" t="s">
        <v>208</v>
      </c>
      <c r="E254" s="146" t="s">
        <v>1</v>
      </c>
      <c r="F254" s="147" t="s">
        <v>140</v>
      </c>
      <c r="H254" s="148">
        <v>17.1</v>
      </c>
      <c r="L254" s="144"/>
      <c r="M254" s="149"/>
      <c r="T254" s="150"/>
      <c r="AT254" s="146" t="s">
        <v>208</v>
      </c>
      <c r="AU254" s="146" t="s">
        <v>84</v>
      </c>
      <c r="AV254" s="12" t="s">
        <v>84</v>
      </c>
      <c r="AW254" s="12" t="s">
        <v>30</v>
      </c>
      <c r="AX254" s="12" t="s">
        <v>82</v>
      </c>
      <c r="AY254" s="146" t="s">
        <v>200</v>
      </c>
    </row>
    <row r="255" spans="2:65" s="1" customFormat="1" ht="21.75" customHeight="1">
      <c r="B255" s="130"/>
      <c r="C255" s="131" t="s">
        <v>423</v>
      </c>
      <c r="D255" s="131" t="s">
        <v>202</v>
      </c>
      <c r="E255" s="132" t="s">
        <v>424</v>
      </c>
      <c r="F255" s="133" t="s">
        <v>425</v>
      </c>
      <c r="G255" s="134" t="s">
        <v>349</v>
      </c>
      <c r="H255" s="135">
        <v>4.8</v>
      </c>
      <c r="I255" s="136"/>
      <c r="J255" s="136">
        <f>ROUND(I255*H255,2)</f>
        <v>0</v>
      </c>
      <c r="K255" s="137"/>
      <c r="L255" s="29"/>
      <c r="M255" s="138" t="s">
        <v>1</v>
      </c>
      <c r="N255" s="139" t="s">
        <v>39</v>
      </c>
      <c r="O255" s="140">
        <v>0.363</v>
      </c>
      <c r="P255" s="140">
        <f>O255*H255</f>
        <v>1.7424</v>
      </c>
      <c r="Q255" s="140">
        <v>0.00142</v>
      </c>
      <c r="R255" s="140">
        <f>Q255*H255</f>
        <v>0.006816</v>
      </c>
      <c r="S255" s="140">
        <v>0</v>
      </c>
      <c r="T255" s="141">
        <f>S255*H255</f>
        <v>0</v>
      </c>
      <c r="AR255" s="142" t="s">
        <v>296</v>
      </c>
      <c r="AT255" s="142" t="s">
        <v>202</v>
      </c>
      <c r="AU255" s="142" t="s">
        <v>84</v>
      </c>
      <c r="AY255" s="17" t="s">
        <v>200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7" t="s">
        <v>82</v>
      </c>
      <c r="BK255" s="143">
        <f>ROUND(I255*H255,2)</f>
        <v>0</v>
      </c>
      <c r="BL255" s="17" t="s">
        <v>296</v>
      </c>
      <c r="BM255" s="142" t="s">
        <v>426</v>
      </c>
    </row>
    <row r="256" spans="2:51" s="12" customFormat="1" ht="11.25">
      <c r="B256" s="144"/>
      <c r="D256" s="145" t="s">
        <v>208</v>
      </c>
      <c r="E256" s="146" t="s">
        <v>106</v>
      </c>
      <c r="F256" s="147" t="s">
        <v>427</v>
      </c>
      <c r="H256" s="148">
        <v>4.8</v>
      </c>
      <c r="L256" s="144"/>
      <c r="M256" s="149"/>
      <c r="T256" s="150"/>
      <c r="AT256" s="146" t="s">
        <v>208</v>
      </c>
      <c r="AU256" s="146" t="s">
        <v>84</v>
      </c>
      <c r="AV256" s="12" t="s">
        <v>84</v>
      </c>
      <c r="AW256" s="12" t="s">
        <v>30</v>
      </c>
      <c r="AX256" s="12" t="s">
        <v>82</v>
      </c>
      <c r="AY256" s="146" t="s">
        <v>200</v>
      </c>
    </row>
    <row r="257" spans="2:65" s="1" customFormat="1" ht="21.75" customHeight="1">
      <c r="B257" s="130"/>
      <c r="C257" s="131" t="s">
        <v>428</v>
      </c>
      <c r="D257" s="131" t="s">
        <v>202</v>
      </c>
      <c r="E257" s="132" t="s">
        <v>429</v>
      </c>
      <c r="F257" s="133" t="s">
        <v>430</v>
      </c>
      <c r="G257" s="134" t="s">
        <v>349</v>
      </c>
      <c r="H257" s="135">
        <v>21.9</v>
      </c>
      <c r="I257" s="136"/>
      <c r="J257" s="136">
        <f>ROUND(I257*H257,2)</f>
        <v>0</v>
      </c>
      <c r="K257" s="137"/>
      <c r="L257" s="29"/>
      <c r="M257" s="138" t="s">
        <v>1</v>
      </c>
      <c r="N257" s="139" t="s">
        <v>39</v>
      </c>
      <c r="O257" s="140">
        <v>0.383</v>
      </c>
      <c r="P257" s="140">
        <f>O257*H257</f>
        <v>8.387699999999999</v>
      </c>
      <c r="Q257" s="140">
        <v>0.00197</v>
      </c>
      <c r="R257" s="140">
        <f>Q257*H257</f>
        <v>0.043142999999999994</v>
      </c>
      <c r="S257" s="140">
        <v>0</v>
      </c>
      <c r="T257" s="141">
        <f>S257*H257</f>
        <v>0</v>
      </c>
      <c r="AR257" s="142" t="s">
        <v>296</v>
      </c>
      <c r="AT257" s="142" t="s">
        <v>202</v>
      </c>
      <c r="AU257" s="142" t="s">
        <v>84</v>
      </c>
      <c r="AY257" s="17" t="s">
        <v>200</v>
      </c>
      <c r="BE257" s="143">
        <f>IF(N257="základní",J257,0)</f>
        <v>0</v>
      </c>
      <c r="BF257" s="143">
        <f>IF(N257="snížená",J257,0)</f>
        <v>0</v>
      </c>
      <c r="BG257" s="143">
        <f>IF(N257="zákl. přenesená",J257,0)</f>
        <v>0</v>
      </c>
      <c r="BH257" s="143">
        <f>IF(N257="sníž. přenesená",J257,0)</f>
        <v>0</v>
      </c>
      <c r="BI257" s="143">
        <f>IF(N257="nulová",J257,0)</f>
        <v>0</v>
      </c>
      <c r="BJ257" s="17" t="s">
        <v>82</v>
      </c>
      <c r="BK257" s="143">
        <f>ROUND(I257*H257,2)</f>
        <v>0</v>
      </c>
      <c r="BL257" s="17" t="s">
        <v>296</v>
      </c>
      <c r="BM257" s="142" t="s">
        <v>431</v>
      </c>
    </row>
    <row r="258" spans="2:51" s="12" customFormat="1" ht="11.25">
      <c r="B258" s="144"/>
      <c r="D258" s="145" t="s">
        <v>208</v>
      </c>
      <c r="E258" s="146" t="s">
        <v>108</v>
      </c>
      <c r="F258" s="147" t="s">
        <v>432</v>
      </c>
      <c r="H258" s="148">
        <v>21.9</v>
      </c>
      <c r="L258" s="144"/>
      <c r="M258" s="149"/>
      <c r="T258" s="150"/>
      <c r="AT258" s="146" t="s">
        <v>208</v>
      </c>
      <c r="AU258" s="146" t="s">
        <v>84</v>
      </c>
      <c r="AV258" s="12" t="s">
        <v>84</v>
      </c>
      <c r="AW258" s="12" t="s">
        <v>30</v>
      </c>
      <c r="AX258" s="12" t="s">
        <v>82</v>
      </c>
      <c r="AY258" s="146" t="s">
        <v>200</v>
      </c>
    </row>
    <row r="259" spans="2:65" s="1" customFormat="1" ht="21.75" customHeight="1">
      <c r="B259" s="130"/>
      <c r="C259" s="131" t="s">
        <v>433</v>
      </c>
      <c r="D259" s="131" t="s">
        <v>202</v>
      </c>
      <c r="E259" s="132" t="s">
        <v>434</v>
      </c>
      <c r="F259" s="133" t="s">
        <v>435</v>
      </c>
      <c r="G259" s="134" t="s">
        <v>349</v>
      </c>
      <c r="H259" s="135">
        <v>10.1</v>
      </c>
      <c r="I259" s="136"/>
      <c r="J259" s="136">
        <f>ROUND(I259*H259,2)</f>
        <v>0</v>
      </c>
      <c r="K259" s="137"/>
      <c r="L259" s="29"/>
      <c r="M259" s="138" t="s">
        <v>1</v>
      </c>
      <c r="N259" s="139" t="s">
        <v>39</v>
      </c>
      <c r="O259" s="140">
        <v>0.404</v>
      </c>
      <c r="P259" s="140">
        <f>O259*H259</f>
        <v>4.0804</v>
      </c>
      <c r="Q259" s="140">
        <v>0.00304</v>
      </c>
      <c r="R259" s="140">
        <f>Q259*H259</f>
        <v>0.030704000000000002</v>
      </c>
      <c r="S259" s="140">
        <v>0</v>
      </c>
      <c r="T259" s="141">
        <f>S259*H259</f>
        <v>0</v>
      </c>
      <c r="AR259" s="142" t="s">
        <v>296</v>
      </c>
      <c r="AT259" s="142" t="s">
        <v>202</v>
      </c>
      <c r="AU259" s="142" t="s">
        <v>84</v>
      </c>
      <c r="AY259" s="17" t="s">
        <v>200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82</v>
      </c>
      <c r="BK259" s="143">
        <f>ROUND(I259*H259,2)</f>
        <v>0</v>
      </c>
      <c r="BL259" s="17" t="s">
        <v>296</v>
      </c>
      <c r="BM259" s="142" t="s">
        <v>436</v>
      </c>
    </row>
    <row r="260" spans="2:51" s="12" customFormat="1" ht="11.25">
      <c r="B260" s="144"/>
      <c r="D260" s="145" t="s">
        <v>208</v>
      </c>
      <c r="E260" s="146" t="s">
        <v>111</v>
      </c>
      <c r="F260" s="147" t="s">
        <v>437</v>
      </c>
      <c r="H260" s="148">
        <v>10.1</v>
      </c>
      <c r="L260" s="144"/>
      <c r="M260" s="149"/>
      <c r="T260" s="150"/>
      <c r="AT260" s="146" t="s">
        <v>208</v>
      </c>
      <c r="AU260" s="146" t="s">
        <v>84</v>
      </c>
      <c r="AV260" s="12" t="s">
        <v>84</v>
      </c>
      <c r="AW260" s="12" t="s">
        <v>30</v>
      </c>
      <c r="AX260" s="12" t="s">
        <v>82</v>
      </c>
      <c r="AY260" s="146" t="s">
        <v>200</v>
      </c>
    </row>
    <row r="261" spans="2:65" s="1" customFormat="1" ht="21.75" customHeight="1">
      <c r="B261" s="130"/>
      <c r="C261" s="131" t="s">
        <v>438</v>
      </c>
      <c r="D261" s="131" t="s">
        <v>202</v>
      </c>
      <c r="E261" s="132" t="s">
        <v>439</v>
      </c>
      <c r="F261" s="133" t="s">
        <v>440</v>
      </c>
      <c r="G261" s="134" t="s">
        <v>349</v>
      </c>
      <c r="H261" s="135">
        <v>20.1</v>
      </c>
      <c r="I261" s="136"/>
      <c r="J261" s="136">
        <f>ROUND(I261*H261,2)</f>
        <v>0</v>
      </c>
      <c r="K261" s="137"/>
      <c r="L261" s="29"/>
      <c r="M261" s="138" t="s">
        <v>1</v>
      </c>
      <c r="N261" s="139" t="s">
        <v>39</v>
      </c>
      <c r="O261" s="140">
        <v>0.425</v>
      </c>
      <c r="P261" s="140">
        <f>O261*H261</f>
        <v>8.5425</v>
      </c>
      <c r="Q261" s="140">
        <v>0.00492</v>
      </c>
      <c r="R261" s="140">
        <f>Q261*H261</f>
        <v>0.09889200000000001</v>
      </c>
      <c r="S261" s="140">
        <v>0</v>
      </c>
      <c r="T261" s="141">
        <f>S261*H261</f>
        <v>0</v>
      </c>
      <c r="AR261" s="142" t="s">
        <v>296</v>
      </c>
      <c r="AT261" s="142" t="s">
        <v>202</v>
      </c>
      <c r="AU261" s="142" t="s">
        <v>84</v>
      </c>
      <c r="AY261" s="17" t="s">
        <v>200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82</v>
      </c>
      <c r="BK261" s="143">
        <f>ROUND(I261*H261,2)</f>
        <v>0</v>
      </c>
      <c r="BL261" s="17" t="s">
        <v>296</v>
      </c>
      <c r="BM261" s="142" t="s">
        <v>441</v>
      </c>
    </row>
    <row r="262" spans="2:51" s="12" customFormat="1" ht="11.25">
      <c r="B262" s="144"/>
      <c r="D262" s="145" t="s">
        <v>208</v>
      </c>
      <c r="E262" s="146" t="s">
        <v>113</v>
      </c>
      <c r="F262" s="147" t="s">
        <v>442</v>
      </c>
      <c r="H262" s="148">
        <v>20.1</v>
      </c>
      <c r="L262" s="144"/>
      <c r="M262" s="149"/>
      <c r="T262" s="150"/>
      <c r="AT262" s="146" t="s">
        <v>208</v>
      </c>
      <c r="AU262" s="146" t="s">
        <v>84</v>
      </c>
      <c r="AV262" s="12" t="s">
        <v>84</v>
      </c>
      <c r="AW262" s="12" t="s">
        <v>30</v>
      </c>
      <c r="AX262" s="12" t="s">
        <v>82</v>
      </c>
      <c r="AY262" s="146" t="s">
        <v>200</v>
      </c>
    </row>
    <row r="263" spans="2:65" s="1" customFormat="1" ht="16.5" customHeight="1">
      <c r="B263" s="130"/>
      <c r="C263" s="131" t="s">
        <v>443</v>
      </c>
      <c r="D263" s="131" t="s">
        <v>202</v>
      </c>
      <c r="E263" s="132" t="s">
        <v>444</v>
      </c>
      <c r="F263" s="133" t="s">
        <v>445</v>
      </c>
      <c r="G263" s="134" t="s">
        <v>349</v>
      </c>
      <c r="H263" s="135">
        <v>6.7</v>
      </c>
      <c r="I263" s="136"/>
      <c r="J263" s="136">
        <f>ROUND(I263*H263,2)</f>
        <v>0</v>
      </c>
      <c r="K263" s="137"/>
      <c r="L263" s="29"/>
      <c r="M263" s="138" t="s">
        <v>1</v>
      </c>
      <c r="N263" s="139" t="s">
        <v>39</v>
      </c>
      <c r="O263" s="140">
        <v>0.78</v>
      </c>
      <c r="P263" s="140">
        <f>O263*H263</f>
        <v>5.226</v>
      </c>
      <c r="Q263" s="140">
        <v>0.00059</v>
      </c>
      <c r="R263" s="140">
        <f>Q263*H263</f>
        <v>0.003953</v>
      </c>
      <c r="S263" s="140">
        <v>0</v>
      </c>
      <c r="T263" s="141">
        <f>S263*H263</f>
        <v>0</v>
      </c>
      <c r="AR263" s="142" t="s">
        <v>296</v>
      </c>
      <c r="AT263" s="142" t="s">
        <v>202</v>
      </c>
      <c r="AU263" s="142" t="s">
        <v>84</v>
      </c>
      <c r="AY263" s="17" t="s">
        <v>200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82</v>
      </c>
      <c r="BK263" s="143">
        <f>ROUND(I263*H263,2)</f>
        <v>0</v>
      </c>
      <c r="BL263" s="17" t="s">
        <v>296</v>
      </c>
      <c r="BM263" s="142" t="s">
        <v>446</v>
      </c>
    </row>
    <row r="264" spans="2:51" s="12" customFormat="1" ht="11.25">
      <c r="B264" s="144"/>
      <c r="D264" s="145" t="s">
        <v>208</v>
      </c>
      <c r="E264" s="146" t="s">
        <v>136</v>
      </c>
      <c r="F264" s="147" t="s">
        <v>447</v>
      </c>
      <c r="H264" s="148">
        <v>6.7</v>
      </c>
      <c r="L264" s="144"/>
      <c r="M264" s="149"/>
      <c r="T264" s="150"/>
      <c r="AT264" s="146" t="s">
        <v>208</v>
      </c>
      <c r="AU264" s="146" t="s">
        <v>84</v>
      </c>
      <c r="AV264" s="12" t="s">
        <v>84</v>
      </c>
      <c r="AW264" s="12" t="s">
        <v>30</v>
      </c>
      <c r="AX264" s="12" t="s">
        <v>82</v>
      </c>
      <c r="AY264" s="146" t="s">
        <v>200</v>
      </c>
    </row>
    <row r="265" spans="2:65" s="1" customFormat="1" ht="16.5" customHeight="1">
      <c r="B265" s="130"/>
      <c r="C265" s="131" t="s">
        <v>448</v>
      </c>
      <c r="D265" s="131" t="s">
        <v>202</v>
      </c>
      <c r="E265" s="132" t="s">
        <v>449</v>
      </c>
      <c r="F265" s="133" t="s">
        <v>450</v>
      </c>
      <c r="G265" s="134" t="s">
        <v>349</v>
      </c>
      <c r="H265" s="135">
        <v>13.9</v>
      </c>
      <c r="I265" s="136"/>
      <c r="J265" s="136">
        <f>ROUND(I265*H265,2)</f>
        <v>0</v>
      </c>
      <c r="K265" s="137"/>
      <c r="L265" s="29"/>
      <c r="M265" s="138" t="s">
        <v>1</v>
      </c>
      <c r="N265" s="139" t="s">
        <v>39</v>
      </c>
      <c r="O265" s="140">
        <v>0.827</v>
      </c>
      <c r="P265" s="140">
        <f>O265*H265</f>
        <v>11.4953</v>
      </c>
      <c r="Q265" s="140">
        <v>0.00201</v>
      </c>
      <c r="R265" s="140">
        <f>Q265*H265</f>
        <v>0.027939000000000002</v>
      </c>
      <c r="S265" s="140">
        <v>0</v>
      </c>
      <c r="T265" s="141">
        <f>S265*H265</f>
        <v>0</v>
      </c>
      <c r="AR265" s="142" t="s">
        <v>296</v>
      </c>
      <c r="AT265" s="142" t="s">
        <v>202</v>
      </c>
      <c r="AU265" s="142" t="s">
        <v>84</v>
      </c>
      <c r="AY265" s="17" t="s">
        <v>200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82</v>
      </c>
      <c r="BK265" s="143">
        <f>ROUND(I265*H265,2)</f>
        <v>0</v>
      </c>
      <c r="BL265" s="17" t="s">
        <v>296</v>
      </c>
      <c r="BM265" s="142" t="s">
        <v>451</v>
      </c>
    </row>
    <row r="266" spans="2:51" s="12" customFormat="1" ht="11.25">
      <c r="B266" s="144"/>
      <c r="D266" s="145" t="s">
        <v>208</v>
      </c>
      <c r="E266" s="146" t="s">
        <v>138</v>
      </c>
      <c r="F266" s="147" t="s">
        <v>452</v>
      </c>
      <c r="H266" s="148">
        <v>13.9</v>
      </c>
      <c r="L266" s="144"/>
      <c r="M266" s="149"/>
      <c r="T266" s="150"/>
      <c r="AT266" s="146" t="s">
        <v>208</v>
      </c>
      <c r="AU266" s="146" t="s">
        <v>84</v>
      </c>
      <c r="AV266" s="12" t="s">
        <v>84</v>
      </c>
      <c r="AW266" s="12" t="s">
        <v>30</v>
      </c>
      <c r="AX266" s="12" t="s">
        <v>82</v>
      </c>
      <c r="AY266" s="146" t="s">
        <v>200</v>
      </c>
    </row>
    <row r="267" spans="2:65" s="1" customFormat="1" ht="16.5" customHeight="1">
      <c r="B267" s="130"/>
      <c r="C267" s="131" t="s">
        <v>453</v>
      </c>
      <c r="D267" s="131" t="s">
        <v>202</v>
      </c>
      <c r="E267" s="132" t="s">
        <v>454</v>
      </c>
      <c r="F267" s="133" t="s">
        <v>455</v>
      </c>
      <c r="G267" s="134" t="s">
        <v>349</v>
      </c>
      <c r="H267" s="135">
        <v>17.1</v>
      </c>
      <c r="I267" s="136"/>
      <c r="J267" s="136">
        <f>ROUND(I267*H267,2)</f>
        <v>0</v>
      </c>
      <c r="K267" s="137"/>
      <c r="L267" s="29"/>
      <c r="M267" s="138" t="s">
        <v>1</v>
      </c>
      <c r="N267" s="139" t="s">
        <v>39</v>
      </c>
      <c r="O267" s="140">
        <v>0.831</v>
      </c>
      <c r="P267" s="140">
        <f>O267*H267</f>
        <v>14.2101</v>
      </c>
      <c r="Q267" s="140">
        <v>0.00145</v>
      </c>
      <c r="R267" s="140">
        <f>Q267*H267</f>
        <v>0.024795</v>
      </c>
      <c r="S267" s="140">
        <v>0</v>
      </c>
      <c r="T267" s="141">
        <f>S267*H267</f>
        <v>0</v>
      </c>
      <c r="AR267" s="142" t="s">
        <v>296</v>
      </c>
      <c r="AT267" s="142" t="s">
        <v>202</v>
      </c>
      <c r="AU267" s="142" t="s">
        <v>84</v>
      </c>
      <c r="AY267" s="17" t="s">
        <v>200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82</v>
      </c>
      <c r="BK267" s="143">
        <f>ROUND(I267*H267,2)</f>
        <v>0</v>
      </c>
      <c r="BL267" s="17" t="s">
        <v>296</v>
      </c>
      <c r="BM267" s="142" t="s">
        <v>456</v>
      </c>
    </row>
    <row r="268" spans="2:51" s="12" customFormat="1" ht="11.25">
      <c r="B268" s="144"/>
      <c r="D268" s="145" t="s">
        <v>208</v>
      </c>
      <c r="E268" s="146" t="s">
        <v>140</v>
      </c>
      <c r="F268" s="147" t="s">
        <v>457</v>
      </c>
      <c r="H268" s="148">
        <v>17.1</v>
      </c>
      <c r="L268" s="144"/>
      <c r="M268" s="149"/>
      <c r="T268" s="150"/>
      <c r="AT268" s="146" t="s">
        <v>208</v>
      </c>
      <c r="AU268" s="146" t="s">
        <v>84</v>
      </c>
      <c r="AV268" s="12" t="s">
        <v>84</v>
      </c>
      <c r="AW268" s="12" t="s">
        <v>30</v>
      </c>
      <c r="AX268" s="12" t="s">
        <v>82</v>
      </c>
      <c r="AY268" s="146" t="s">
        <v>200</v>
      </c>
    </row>
    <row r="269" spans="2:65" s="1" customFormat="1" ht="16.5" customHeight="1">
      <c r="B269" s="130"/>
      <c r="C269" s="131" t="s">
        <v>458</v>
      </c>
      <c r="D269" s="131" t="s">
        <v>202</v>
      </c>
      <c r="E269" s="132" t="s">
        <v>459</v>
      </c>
      <c r="F269" s="133" t="s">
        <v>460</v>
      </c>
      <c r="G269" s="134" t="s">
        <v>349</v>
      </c>
      <c r="H269" s="135">
        <v>13.44</v>
      </c>
      <c r="I269" s="136"/>
      <c r="J269" s="136">
        <f>ROUND(I269*H269,2)</f>
        <v>0</v>
      </c>
      <c r="K269" s="137"/>
      <c r="L269" s="29"/>
      <c r="M269" s="138" t="s">
        <v>1</v>
      </c>
      <c r="N269" s="139" t="s">
        <v>39</v>
      </c>
      <c r="O269" s="140">
        <v>0.659</v>
      </c>
      <c r="P269" s="140">
        <f>O269*H269</f>
        <v>8.85696</v>
      </c>
      <c r="Q269" s="140">
        <v>0.00041</v>
      </c>
      <c r="R269" s="140">
        <f>Q269*H269</f>
        <v>0.0055103999999999995</v>
      </c>
      <c r="S269" s="140">
        <v>0</v>
      </c>
      <c r="T269" s="141">
        <f>S269*H269</f>
        <v>0</v>
      </c>
      <c r="AR269" s="142" t="s">
        <v>296</v>
      </c>
      <c r="AT269" s="142" t="s">
        <v>202</v>
      </c>
      <c r="AU269" s="142" t="s">
        <v>84</v>
      </c>
      <c r="AY269" s="17" t="s">
        <v>200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82</v>
      </c>
      <c r="BK269" s="143">
        <f>ROUND(I269*H269,2)</f>
        <v>0</v>
      </c>
      <c r="BL269" s="17" t="s">
        <v>296</v>
      </c>
      <c r="BM269" s="142" t="s">
        <v>461</v>
      </c>
    </row>
    <row r="270" spans="2:51" s="12" customFormat="1" ht="11.25">
      <c r="B270" s="144"/>
      <c r="D270" s="145" t="s">
        <v>208</v>
      </c>
      <c r="E270" s="146" t="s">
        <v>1</v>
      </c>
      <c r="F270" s="147" t="s">
        <v>462</v>
      </c>
      <c r="H270" s="148">
        <v>0.6</v>
      </c>
      <c r="L270" s="144"/>
      <c r="M270" s="149"/>
      <c r="T270" s="150"/>
      <c r="AT270" s="146" t="s">
        <v>208</v>
      </c>
      <c r="AU270" s="146" t="s">
        <v>84</v>
      </c>
      <c r="AV270" s="12" t="s">
        <v>84</v>
      </c>
      <c r="AW270" s="12" t="s">
        <v>30</v>
      </c>
      <c r="AX270" s="12" t="s">
        <v>74</v>
      </c>
      <c r="AY270" s="146" t="s">
        <v>200</v>
      </c>
    </row>
    <row r="271" spans="2:51" s="12" customFormat="1" ht="11.25">
      <c r="B271" s="144"/>
      <c r="D271" s="145" t="s">
        <v>208</v>
      </c>
      <c r="E271" s="146" t="s">
        <v>1</v>
      </c>
      <c r="F271" s="147" t="s">
        <v>463</v>
      </c>
      <c r="H271" s="148">
        <v>0.8</v>
      </c>
      <c r="L271" s="144"/>
      <c r="M271" s="149"/>
      <c r="T271" s="150"/>
      <c r="AT271" s="146" t="s">
        <v>208</v>
      </c>
      <c r="AU271" s="146" t="s">
        <v>84</v>
      </c>
      <c r="AV271" s="12" t="s">
        <v>84</v>
      </c>
      <c r="AW271" s="12" t="s">
        <v>30</v>
      </c>
      <c r="AX271" s="12" t="s">
        <v>74</v>
      </c>
      <c r="AY271" s="146" t="s">
        <v>200</v>
      </c>
    </row>
    <row r="272" spans="2:51" s="12" customFormat="1" ht="22.5">
      <c r="B272" s="144"/>
      <c r="D272" s="145" t="s">
        <v>208</v>
      </c>
      <c r="E272" s="146" t="s">
        <v>1</v>
      </c>
      <c r="F272" s="147" t="s">
        <v>464</v>
      </c>
      <c r="H272" s="148">
        <v>1.26</v>
      </c>
      <c r="L272" s="144"/>
      <c r="M272" s="149"/>
      <c r="T272" s="150"/>
      <c r="AT272" s="146" t="s">
        <v>208</v>
      </c>
      <c r="AU272" s="146" t="s">
        <v>84</v>
      </c>
      <c r="AV272" s="12" t="s">
        <v>84</v>
      </c>
      <c r="AW272" s="12" t="s">
        <v>30</v>
      </c>
      <c r="AX272" s="12" t="s">
        <v>74</v>
      </c>
      <c r="AY272" s="146" t="s">
        <v>200</v>
      </c>
    </row>
    <row r="273" spans="2:51" s="12" customFormat="1" ht="11.25">
      <c r="B273" s="144"/>
      <c r="D273" s="145" t="s">
        <v>208</v>
      </c>
      <c r="E273" s="146" t="s">
        <v>1</v>
      </c>
      <c r="F273" s="147" t="s">
        <v>465</v>
      </c>
      <c r="H273" s="148">
        <v>3.2</v>
      </c>
      <c r="L273" s="144"/>
      <c r="M273" s="149"/>
      <c r="T273" s="150"/>
      <c r="AT273" s="146" t="s">
        <v>208</v>
      </c>
      <c r="AU273" s="146" t="s">
        <v>84</v>
      </c>
      <c r="AV273" s="12" t="s">
        <v>84</v>
      </c>
      <c r="AW273" s="12" t="s">
        <v>30</v>
      </c>
      <c r="AX273" s="12" t="s">
        <v>74</v>
      </c>
      <c r="AY273" s="146" t="s">
        <v>200</v>
      </c>
    </row>
    <row r="274" spans="2:51" s="12" customFormat="1" ht="22.5">
      <c r="B274" s="144"/>
      <c r="D274" s="145" t="s">
        <v>208</v>
      </c>
      <c r="E274" s="146" t="s">
        <v>1</v>
      </c>
      <c r="F274" s="147" t="s">
        <v>466</v>
      </c>
      <c r="H274" s="148">
        <v>2.38</v>
      </c>
      <c r="L274" s="144"/>
      <c r="M274" s="149"/>
      <c r="T274" s="150"/>
      <c r="AT274" s="146" t="s">
        <v>208</v>
      </c>
      <c r="AU274" s="146" t="s">
        <v>84</v>
      </c>
      <c r="AV274" s="12" t="s">
        <v>84</v>
      </c>
      <c r="AW274" s="12" t="s">
        <v>30</v>
      </c>
      <c r="AX274" s="12" t="s">
        <v>74</v>
      </c>
      <c r="AY274" s="146" t="s">
        <v>200</v>
      </c>
    </row>
    <row r="275" spans="2:51" s="12" customFormat="1" ht="11.25">
      <c r="B275" s="144"/>
      <c r="D275" s="145" t="s">
        <v>208</v>
      </c>
      <c r="E275" s="146" t="s">
        <v>1</v>
      </c>
      <c r="F275" s="147" t="s">
        <v>467</v>
      </c>
      <c r="H275" s="148">
        <v>4.4</v>
      </c>
      <c r="L275" s="144"/>
      <c r="M275" s="149"/>
      <c r="T275" s="150"/>
      <c r="AT275" s="146" t="s">
        <v>208</v>
      </c>
      <c r="AU275" s="146" t="s">
        <v>84</v>
      </c>
      <c r="AV275" s="12" t="s">
        <v>84</v>
      </c>
      <c r="AW275" s="12" t="s">
        <v>30</v>
      </c>
      <c r="AX275" s="12" t="s">
        <v>74</v>
      </c>
      <c r="AY275" s="146" t="s">
        <v>200</v>
      </c>
    </row>
    <row r="276" spans="2:51" s="12" customFormat="1" ht="11.25">
      <c r="B276" s="144"/>
      <c r="D276" s="145" t="s">
        <v>208</v>
      </c>
      <c r="E276" s="146" t="s">
        <v>1</v>
      </c>
      <c r="F276" s="147" t="s">
        <v>468</v>
      </c>
      <c r="H276" s="148">
        <v>0.8</v>
      </c>
      <c r="L276" s="144"/>
      <c r="M276" s="149"/>
      <c r="T276" s="150"/>
      <c r="AT276" s="146" t="s">
        <v>208</v>
      </c>
      <c r="AU276" s="146" t="s">
        <v>84</v>
      </c>
      <c r="AV276" s="12" t="s">
        <v>84</v>
      </c>
      <c r="AW276" s="12" t="s">
        <v>30</v>
      </c>
      <c r="AX276" s="12" t="s">
        <v>74</v>
      </c>
      <c r="AY276" s="146" t="s">
        <v>200</v>
      </c>
    </row>
    <row r="277" spans="2:51" s="13" customFormat="1" ht="11.25">
      <c r="B277" s="151"/>
      <c r="D277" s="145" t="s">
        <v>208</v>
      </c>
      <c r="E277" s="152" t="s">
        <v>132</v>
      </c>
      <c r="F277" s="153" t="s">
        <v>245</v>
      </c>
      <c r="H277" s="154">
        <v>13.44</v>
      </c>
      <c r="L277" s="151"/>
      <c r="M277" s="155"/>
      <c r="T277" s="156"/>
      <c r="AT277" s="152" t="s">
        <v>208</v>
      </c>
      <c r="AU277" s="152" t="s">
        <v>84</v>
      </c>
      <c r="AV277" s="13" t="s">
        <v>206</v>
      </c>
      <c r="AW277" s="13" t="s">
        <v>30</v>
      </c>
      <c r="AX277" s="13" t="s">
        <v>82</v>
      </c>
      <c r="AY277" s="152" t="s">
        <v>200</v>
      </c>
    </row>
    <row r="278" spans="2:65" s="1" customFormat="1" ht="16.5" customHeight="1">
      <c r="B278" s="130"/>
      <c r="C278" s="131" t="s">
        <v>469</v>
      </c>
      <c r="D278" s="131" t="s">
        <v>202</v>
      </c>
      <c r="E278" s="132" t="s">
        <v>470</v>
      </c>
      <c r="F278" s="133" t="s">
        <v>471</v>
      </c>
      <c r="G278" s="134" t="s">
        <v>349</v>
      </c>
      <c r="H278" s="135">
        <v>2.8</v>
      </c>
      <c r="I278" s="136"/>
      <c r="J278" s="136">
        <f>ROUND(I278*H278,2)</f>
        <v>0</v>
      </c>
      <c r="K278" s="137"/>
      <c r="L278" s="29"/>
      <c r="M278" s="138" t="s">
        <v>1</v>
      </c>
      <c r="N278" s="139" t="s">
        <v>39</v>
      </c>
      <c r="O278" s="140">
        <v>0.728</v>
      </c>
      <c r="P278" s="140">
        <f>O278*H278</f>
        <v>2.0383999999999998</v>
      </c>
      <c r="Q278" s="140">
        <v>0.00048</v>
      </c>
      <c r="R278" s="140">
        <f>Q278*H278</f>
        <v>0.001344</v>
      </c>
      <c r="S278" s="140">
        <v>0</v>
      </c>
      <c r="T278" s="141">
        <f>S278*H278</f>
        <v>0</v>
      </c>
      <c r="AR278" s="142" t="s">
        <v>296</v>
      </c>
      <c r="AT278" s="142" t="s">
        <v>202</v>
      </c>
      <c r="AU278" s="142" t="s">
        <v>84</v>
      </c>
      <c r="AY278" s="17" t="s">
        <v>200</v>
      </c>
      <c r="BE278" s="143">
        <f>IF(N278="základní",J278,0)</f>
        <v>0</v>
      </c>
      <c r="BF278" s="143">
        <f>IF(N278="snížená",J278,0)</f>
        <v>0</v>
      </c>
      <c r="BG278" s="143">
        <f>IF(N278="zákl. přenesená",J278,0)</f>
        <v>0</v>
      </c>
      <c r="BH278" s="143">
        <f>IF(N278="sníž. přenesená",J278,0)</f>
        <v>0</v>
      </c>
      <c r="BI278" s="143">
        <f>IF(N278="nulová",J278,0)</f>
        <v>0</v>
      </c>
      <c r="BJ278" s="17" t="s">
        <v>82</v>
      </c>
      <c r="BK278" s="143">
        <f>ROUND(I278*H278,2)</f>
        <v>0</v>
      </c>
      <c r="BL278" s="17" t="s">
        <v>296</v>
      </c>
      <c r="BM278" s="142" t="s">
        <v>472</v>
      </c>
    </row>
    <row r="279" spans="2:51" s="12" customFormat="1" ht="11.25">
      <c r="B279" s="144"/>
      <c r="D279" s="145" t="s">
        <v>208</v>
      </c>
      <c r="E279" s="146" t="s">
        <v>1</v>
      </c>
      <c r="F279" s="147" t="s">
        <v>463</v>
      </c>
      <c r="H279" s="148">
        <v>0.8</v>
      </c>
      <c r="L279" s="144"/>
      <c r="M279" s="149"/>
      <c r="T279" s="150"/>
      <c r="AT279" s="146" t="s">
        <v>208</v>
      </c>
      <c r="AU279" s="146" t="s">
        <v>84</v>
      </c>
      <c r="AV279" s="12" t="s">
        <v>84</v>
      </c>
      <c r="AW279" s="12" t="s">
        <v>30</v>
      </c>
      <c r="AX279" s="12" t="s">
        <v>74</v>
      </c>
      <c r="AY279" s="146" t="s">
        <v>200</v>
      </c>
    </row>
    <row r="280" spans="2:51" s="12" customFormat="1" ht="11.25">
      <c r="B280" s="144"/>
      <c r="D280" s="145" t="s">
        <v>208</v>
      </c>
      <c r="E280" s="146" t="s">
        <v>1</v>
      </c>
      <c r="F280" s="147" t="s">
        <v>473</v>
      </c>
      <c r="H280" s="148">
        <v>1</v>
      </c>
      <c r="L280" s="144"/>
      <c r="M280" s="149"/>
      <c r="T280" s="150"/>
      <c r="AT280" s="146" t="s">
        <v>208</v>
      </c>
      <c r="AU280" s="146" t="s">
        <v>84</v>
      </c>
      <c r="AV280" s="12" t="s">
        <v>84</v>
      </c>
      <c r="AW280" s="12" t="s">
        <v>30</v>
      </c>
      <c r="AX280" s="12" t="s">
        <v>74</v>
      </c>
      <c r="AY280" s="146" t="s">
        <v>200</v>
      </c>
    </row>
    <row r="281" spans="2:51" s="12" customFormat="1" ht="11.25">
      <c r="B281" s="144"/>
      <c r="D281" s="145" t="s">
        <v>208</v>
      </c>
      <c r="E281" s="146" t="s">
        <v>1</v>
      </c>
      <c r="F281" s="147" t="s">
        <v>474</v>
      </c>
      <c r="H281" s="148">
        <v>1</v>
      </c>
      <c r="L281" s="144"/>
      <c r="M281" s="149"/>
      <c r="T281" s="150"/>
      <c r="AT281" s="146" t="s">
        <v>208</v>
      </c>
      <c r="AU281" s="146" t="s">
        <v>84</v>
      </c>
      <c r="AV281" s="12" t="s">
        <v>84</v>
      </c>
      <c r="AW281" s="12" t="s">
        <v>30</v>
      </c>
      <c r="AX281" s="12" t="s">
        <v>74</v>
      </c>
      <c r="AY281" s="146" t="s">
        <v>200</v>
      </c>
    </row>
    <row r="282" spans="2:51" s="13" customFormat="1" ht="11.25">
      <c r="B282" s="151"/>
      <c r="D282" s="145" t="s">
        <v>208</v>
      </c>
      <c r="E282" s="152" t="s">
        <v>134</v>
      </c>
      <c r="F282" s="153" t="s">
        <v>245</v>
      </c>
      <c r="H282" s="154">
        <v>2.8</v>
      </c>
      <c r="L282" s="151"/>
      <c r="M282" s="155"/>
      <c r="T282" s="156"/>
      <c r="AT282" s="152" t="s">
        <v>208</v>
      </c>
      <c r="AU282" s="152" t="s">
        <v>84</v>
      </c>
      <c r="AV282" s="13" t="s">
        <v>206</v>
      </c>
      <c r="AW282" s="13" t="s">
        <v>30</v>
      </c>
      <c r="AX282" s="13" t="s">
        <v>82</v>
      </c>
      <c r="AY282" s="152" t="s">
        <v>200</v>
      </c>
    </row>
    <row r="283" spans="2:65" s="1" customFormat="1" ht="16.5" customHeight="1">
      <c r="B283" s="130"/>
      <c r="C283" s="131" t="s">
        <v>475</v>
      </c>
      <c r="D283" s="131" t="s">
        <v>202</v>
      </c>
      <c r="E283" s="132" t="s">
        <v>476</v>
      </c>
      <c r="F283" s="133" t="s">
        <v>477</v>
      </c>
      <c r="G283" s="134" t="s">
        <v>349</v>
      </c>
      <c r="H283" s="135">
        <v>2.8</v>
      </c>
      <c r="I283" s="136"/>
      <c r="J283" s="136">
        <f>ROUND(I283*H283,2)</f>
        <v>0</v>
      </c>
      <c r="K283" s="137"/>
      <c r="L283" s="29"/>
      <c r="M283" s="138" t="s">
        <v>1</v>
      </c>
      <c r="N283" s="139" t="s">
        <v>39</v>
      </c>
      <c r="O283" s="140">
        <v>0.832</v>
      </c>
      <c r="P283" s="140">
        <f>O283*H283</f>
        <v>2.3295999999999997</v>
      </c>
      <c r="Q283" s="140">
        <v>0.00224</v>
      </c>
      <c r="R283" s="140">
        <f>Q283*H283</f>
        <v>0.006271999999999999</v>
      </c>
      <c r="S283" s="140">
        <v>0</v>
      </c>
      <c r="T283" s="141">
        <f>S283*H283</f>
        <v>0</v>
      </c>
      <c r="AR283" s="142" t="s">
        <v>296</v>
      </c>
      <c r="AT283" s="142" t="s">
        <v>202</v>
      </c>
      <c r="AU283" s="142" t="s">
        <v>84</v>
      </c>
      <c r="AY283" s="17" t="s">
        <v>200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82</v>
      </c>
      <c r="BK283" s="143">
        <f>ROUND(I283*H283,2)</f>
        <v>0</v>
      </c>
      <c r="BL283" s="17" t="s">
        <v>296</v>
      </c>
      <c r="BM283" s="142" t="s">
        <v>478</v>
      </c>
    </row>
    <row r="284" spans="2:51" s="12" customFormat="1" ht="11.25">
      <c r="B284" s="144"/>
      <c r="D284" s="145" t="s">
        <v>208</v>
      </c>
      <c r="E284" s="146" t="s">
        <v>1</v>
      </c>
      <c r="F284" s="147" t="s">
        <v>462</v>
      </c>
      <c r="H284" s="148">
        <v>0.6</v>
      </c>
      <c r="L284" s="144"/>
      <c r="M284" s="149"/>
      <c r="T284" s="150"/>
      <c r="AT284" s="146" t="s">
        <v>208</v>
      </c>
      <c r="AU284" s="146" t="s">
        <v>84</v>
      </c>
      <c r="AV284" s="12" t="s">
        <v>84</v>
      </c>
      <c r="AW284" s="12" t="s">
        <v>30</v>
      </c>
      <c r="AX284" s="12" t="s">
        <v>74</v>
      </c>
      <c r="AY284" s="146" t="s">
        <v>200</v>
      </c>
    </row>
    <row r="285" spans="2:51" s="12" customFormat="1" ht="11.25">
      <c r="B285" s="144"/>
      <c r="D285" s="145" t="s">
        <v>208</v>
      </c>
      <c r="E285" s="146" t="s">
        <v>1</v>
      </c>
      <c r="F285" s="147" t="s">
        <v>479</v>
      </c>
      <c r="H285" s="148">
        <v>0.6</v>
      </c>
      <c r="L285" s="144"/>
      <c r="M285" s="149"/>
      <c r="T285" s="150"/>
      <c r="AT285" s="146" t="s">
        <v>208</v>
      </c>
      <c r="AU285" s="146" t="s">
        <v>84</v>
      </c>
      <c r="AV285" s="12" t="s">
        <v>84</v>
      </c>
      <c r="AW285" s="12" t="s">
        <v>30</v>
      </c>
      <c r="AX285" s="12" t="s">
        <v>74</v>
      </c>
      <c r="AY285" s="146" t="s">
        <v>200</v>
      </c>
    </row>
    <row r="286" spans="2:51" s="12" customFormat="1" ht="11.25">
      <c r="B286" s="144"/>
      <c r="D286" s="145" t="s">
        <v>208</v>
      </c>
      <c r="E286" s="146" t="s">
        <v>1</v>
      </c>
      <c r="F286" s="147" t="s">
        <v>480</v>
      </c>
      <c r="H286" s="148">
        <v>0.6</v>
      </c>
      <c r="L286" s="144"/>
      <c r="M286" s="149"/>
      <c r="T286" s="150"/>
      <c r="AT286" s="146" t="s">
        <v>208</v>
      </c>
      <c r="AU286" s="146" t="s">
        <v>84</v>
      </c>
      <c r="AV286" s="12" t="s">
        <v>84</v>
      </c>
      <c r="AW286" s="12" t="s">
        <v>30</v>
      </c>
      <c r="AX286" s="12" t="s">
        <v>74</v>
      </c>
      <c r="AY286" s="146" t="s">
        <v>200</v>
      </c>
    </row>
    <row r="287" spans="2:51" s="12" customFormat="1" ht="11.25">
      <c r="B287" s="144"/>
      <c r="D287" s="145" t="s">
        <v>208</v>
      </c>
      <c r="E287" s="146" t="s">
        <v>1</v>
      </c>
      <c r="F287" s="147" t="s">
        <v>481</v>
      </c>
      <c r="H287" s="148">
        <v>0.6</v>
      </c>
      <c r="L287" s="144"/>
      <c r="M287" s="149"/>
      <c r="T287" s="150"/>
      <c r="AT287" s="146" t="s">
        <v>208</v>
      </c>
      <c r="AU287" s="146" t="s">
        <v>84</v>
      </c>
      <c r="AV287" s="12" t="s">
        <v>84</v>
      </c>
      <c r="AW287" s="12" t="s">
        <v>30</v>
      </c>
      <c r="AX287" s="12" t="s">
        <v>74</v>
      </c>
      <c r="AY287" s="146" t="s">
        <v>200</v>
      </c>
    </row>
    <row r="288" spans="2:51" s="12" customFormat="1" ht="11.25">
      <c r="B288" s="144"/>
      <c r="D288" s="145" t="s">
        <v>208</v>
      </c>
      <c r="E288" s="146" t="s">
        <v>1</v>
      </c>
      <c r="F288" s="147" t="s">
        <v>482</v>
      </c>
      <c r="H288" s="148">
        <v>0.4</v>
      </c>
      <c r="L288" s="144"/>
      <c r="M288" s="149"/>
      <c r="T288" s="150"/>
      <c r="AT288" s="146" t="s">
        <v>208</v>
      </c>
      <c r="AU288" s="146" t="s">
        <v>84</v>
      </c>
      <c r="AV288" s="12" t="s">
        <v>84</v>
      </c>
      <c r="AW288" s="12" t="s">
        <v>30</v>
      </c>
      <c r="AX288" s="12" t="s">
        <v>74</v>
      </c>
      <c r="AY288" s="146" t="s">
        <v>200</v>
      </c>
    </row>
    <row r="289" spans="2:51" s="13" customFormat="1" ht="11.25">
      <c r="B289" s="151"/>
      <c r="D289" s="145" t="s">
        <v>208</v>
      </c>
      <c r="E289" s="152" t="s">
        <v>142</v>
      </c>
      <c r="F289" s="153" t="s">
        <v>245</v>
      </c>
      <c r="H289" s="154">
        <v>2.8</v>
      </c>
      <c r="L289" s="151"/>
      <c r="M289" s="155"/>
      <c r="T289" s="156"/>
      <c r="AT289" s="152" t="s">
        <v>208</v>
      </c>
      <c r="AU289" s="152" t="s">
        <v>84</v>
      </c>
      <c r="AV289" s="13" t="s">
        <v>206</v>
      </c>
      <c r="AW289" s="13" t="s">
        <v>30</v>
      </c>
      <c r="AX289" s="13" t="s">
        <v>82</v>
      </c>
      <c r="AY289" s="152" t="s">
        <v>200</v>
      </c>
    </row>
    <row r="290" spans="2:65" s="1" customFormat="1" ht="24.2" customHeight="1">
      <c r="B290" s="130"/>
      <c r="C290" s="131" t="s">
        <v>483</v>
      </c>
      <c r="D290" s="131" t="s">
        <v>202</v>
      </c>
      <c r="E290" s="132" t="s">
        <v>484</v>
      </c>
      <c r="F290" s="133" t="s">
        <v>485</v>
      </c>
      <c r="G290" s="134" t="s">
        <v>269</v>
      </c>
      <c r="H290" s="135">
        <v>3</v>
      </c>
      <c r="I290" s="136"/>
      <c r="J290" s="136">
        <f>ROUND(I290*H290,2)</f>
        <v>0</v>
      </c>
      <c r="K290" s="137"/>
      <c r="L290" s="29"/>
      <c r="M290" s="138" t="s">
        <v>1</v>
      </c>
      <c r="N290" s="139" t="s">
        <v>39</v>
      </c>
      <c r="O290" s="140">
        <v>2.54</v>
      </c>
      <c r="P290" s="140">
        <f>O290*H290</f>
        <v>7.62</v>
      </c>
      <c r="Q290" s="140">
        <v>0.00495</v>
      </c>
      <c r="R290" s="140">
        <f>Q290*H290</f>
        <v>0.014850000000000002</v>
      </c>
      <c r="S290" s="140">
        <v>0</v>
      </c>
      <c r="T290" s="141">
        <f>S290*H290</f>
        <v>0</v>
      </c>
      <c r="AR290" s="142" t="s">
        <v>296</v>
      </c>
      <c r="AT290" s="142" t="s">
        <v>202</v>
      </c>
      <c r="AU290" s="142" t="s">
        <v>84</v>
      </c>
      <c r="AY290" s="17" t="s">
        <v>200</v>
      </c>
      <c r="BE290" s="143">
        <f>IF(N290="základní",J290,0)</f>
        <v>0</v>
      </c>
      <c r="BF290" s="143">
        <f>IF(N290="snížená",J290,0)</f>
        <v>0</v>
      </c>
      <c r="BG290" s="143">
        <f>IF(N290="zákl. přenesená",J290,0)</f>
        <v>0</v>
      </c>
      <c r="BH290" s="143">
        <f>IF(N290="sníž. přenesená",J290,0)</f>
        <v>0</v>
      </c>
      <c r="BI290" s="143">
        <f>IF(N290="nulová",J290,0)</f>
        <v>0</v>
      </c>
      <c r="BJ290" s="17" t="s">
        <v>82</v>
      </c>
      <c r="BK290" s="143">
        <f>ROUND(I290*H290,2)</f>
        <v>0</v>
      </c>
      <c r="BL290" s="17" t="s">
        <v>296</v>
      </c>
      <c r="BM290" s="142" t="s">
        <v>486</v>
      </c>
    </row>
    <row r="291" spans="2:51" s="12" customFormat="1" ht="11.25">
      <c r="B291" s="144"/>
      <c r="D291" s="145" t="s">
        <v>208</v>
      </c>
      <c r="E291" s="146" t="s">
        <v>1</v>
      </c>
      <c r="F291" s="147" t="s">
        <v>487</v>
      </c>
      <c r="H291" s="148">
        <v>2</v>
      </c>
      <c r="L291" s="144"/>
      <c r="M291" s="149"/>
      <c r="T291" s="150"/>
      <c r="AT291" s="146" t="s">
        <v>208</v>
      </c>
      <c r="AU291" s="146" t="s">
        <v>84</v>
      </c>
      <c r="AV291" s="12" t="s">
        <v>84</v>
      </c>
      <c r="AW291" s="12" t="s">
        <v>30</v>
      </c>
      <c r="AX291" s="12" t="s">
        <v>74</v>
      </c>
      <c r="AY291" s="146" t="s">
        <v>200</v>
      </c>
    </row>
    <row r="292" spans="2:51" s="12" customFormat="1" ht="11.25">
      <c r="B292" s="144"/>
      <c r="D292" s="145" t="s">
        <v>208</v>
      </c>
      <c r="E292" s="146" t="s">
        <v>1</v>
      </c>
      <c r="F292" s="147" t="s">
        <v>488</v>
      </c>
      <c r="H292" s="148">
        <v>1</v>
      </c>
      <c r="L292" s="144"/>
      <c r="M292" s="149"/>
      <c r="T292" s="150"/>
      <c r="AT292" s="146" t="s">
        <v>208</v>
      </c>
      <c r="AU292" s="146" t="s">
        <v>84</v>
      </c>
      <c r="AV292" s="12" t="s">
        <v>84</v>
      </c>
      <c r="AW292" s="12" t="s">
        <v>30</v>
      </c>
      <c r="AX292" s="12" t="s">
        <v>74</v>
      </c>
      <c r="AY292" s="146" t="s">
        <v>200</v>
      </c>
    </row>
    <row r="293" spans="2:51" s="13" customFormat="1" ht="11.25">
      <c r="B293" s="151"/>
      <c r="D293" s="145" t="s">
        <v>208</v>
      </c>
      <c r="E293" s="152" t="s">
        <v>1</v>
      </c>
      <c r="F293" s="153" t="s">
        <v>245</v>
      </c>
      <c r="H293" s="154">
        <v>3</v>
      </c>
      <c r="L293" s="151"/>
      <c r="M293" s="155"/>
      <c r="T293" s="156"/>
      <c r="AT293" s="152" t="s">
        <v>208</v>
      </c>
      <c r="AU293" s="152" t="s">
        <v>84</v>
      </c>
      <c r="AV293" s="13" t="s">
        <v>206</v>
      </c>
      <c r="AW293" s="13" t="s">
        <v>30</v>
      </c>
      <c r="AX293" s="13" t="s">
        <v>82</v>
      </c>
      <c r="AY293" s="152" t="s">
        <v>200</v>
      </c>
    </row>
    <row r="294" spans="2:65" s="1" customFormat="1" ht="21.75" customHeight="1">
      <c r="B294" s="130"/>
      <c r="C294" s="131" t="s">
        <v>489</v>
      </c>
      <c r="D294" s="131" t="s">
        <v>202</v>
      </c>
      <c r="E294" s="132" t="s">
        <v>490</v>
      </c>
      <c r="F294" s="133" t="s">
        <v>491</v>
      </c>
      <c r="G294" s="134" t="s">
        <v>349</v>
      </c>
      <c r="H294" s="135">
        <v>83.44</v>
      </c>
      <c r="I294" s="136"/>
      <c r="J294" s="136">
        <f>ROUND(I294*H294,2)</f>
        <v>0</v>
      </c>
      <c r="K294" s="137"/>
      <c r="L294" s="29"/>
      <c r="M294" s="138" t="s">
        <v>1</v>
      </c>
      <c r="N294" s="139" t="s">
        <v>39</v>
      </c>
      <c r="O294" s="140">
        <v>0.048</v>
      </c>
      <c r="P294" s="140">
        <f>O294*H294</f>
        <v>4.00512</v>
      </c>
      <c r="Q294" s="140">
        <v>0</v>
      </c>
      <c r="R294" s="140">
        <f>Q294*H294</f>
        <v>0</v>
      </c>
      <c r="S294" s="140">
        <v>0</v>
      </c>
      <c r="T294" s="141">
        <f>S294*H294</f>
        <v>0</v>
      </c>
      <c r="AR294" s="142" t="s">
        <v>296</v>
      </c>
      <c r="AT294" s="142" t="s">
        <v>202</v>
      </c>
      <c r="AU294" s="142" t="s">
        <v>84</v>
      </c>
      <c r="AY294" s="17" t="s">
        <v>200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82</v>
      </c>
      <c r="BK294" s="143">
        <f>ROUND(I294*H294,2)</f>
        <v>0</v>
      </c>
      <c r="BL294" s="17" t="s">
        <v>296</v>
      </c>
      <c r="BM294" s="142" t="s">
        <v>492</v>
      </c>
    </row>
    <row r="295" spans="2:51" s="12" customFormat="1" ht="11.25">
      <c r="B295" s="144"/>
      <c r="D295" s="145" t="s">
        <v>208</v>
      </c>
      <c r="E295" s="146" t="s">
        <v>1</v>
      </c>
      <c r="F295" s="147" t="s">
        <v>493</v>
      </c>
      <c r="H295" s="148">
        <v>83.44</v>
      </c>
      <c r="L295" s="144"/>
      <c r="M295" s="149"/>
      <c r="T295" s="150"/>
      <c r="AT295" s="146" t="s">
        <v>208</v>
      </c>
      <c r="AU295" s="146" t="s">
        <v>84</v>
      </c>
      <c r="AV295" s="12" t="s">
        <v>84</v>
      </c>
      <c r="AW295" s="12" t="s">
        <v>30</v>
      </c>
      <c r="AX295" s="12" t="s">
        <v>82</v>
      </c>
      <c r="AY295" s="146" t="s">
        <v>200</v>
      </c>
    </row>
    <row r="296" spans="2:65" s="1" customFormat="1" ht="24.2" customHeight="1">
      <c r="B296" s="130"/>
      <c r="C296" s="131" t="s">
        <v>494</v>
      </c>
      <c r="D296" s="131" t="s">
        <v>202</v>
      </c>
      <c r="E296" s="132" t="s">
        <v>495</v>
      </c>
      <c r="F296" s="133" t="s">
        <v>496</v>
      </c>
      <c r="G296" s="134" t="s">
        <v>349</v>
      </c>
      <c r="H296" s="135">
        <v>30.2</v>
      </c>
      <c r="I296" s="136"/>
      <c r="J296" s="136">
        <f>ROUND(I296*H296,2)</f>
        <v>0</v>
      </c>
      <c r="K296" s="137"/>
      <c r="L296" s="29"/>
      <c r="M296" s="138" t="s">
        <v>1</v>
      </c>
      <c r="N296" s="139" t="s">
        <v>39</v>
      </c>
      <c r="O296" s="140">
        <v>0.059</v>
      </c>
      <c r="P296" s="140">
        <f>O296*H296</f>
        <v>1.7817999999999998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296</v>
      </c>
      <c r="AT296" s="142" t="s">
        <v>202</v>
      </c>
      <c r="AU296" s="142" t="s">
        <v>84</v>
      </c>
      <c r="AY296" s="17" t="s">
        <v>200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7" t="s">
        <v>82</v>
      </c>
      <c r="BK296" s="143">
        <f>ROUND(I296*H296,2)</f>
        <v>0</v>
      </c>
      <c r="BL296" s="17" t="s">
        <v>296</v>
      </c>
      <c r="BM296" s="142" t="s">
        <v>497</v>
      </c>
    </row>
    <row r="297" spans="2:51" s="12" customFormat="1" ht="11.25">
      <c r="B297" s="144"/>
      <c r="D297" s="145" t="s">
        <v>208</v>
      </c>
      <c r="E297" s="146" t="s">
        <v>1</v>
      </c>
      <c r="F297" s="147" t="s">
        <v>498</v>
      </c>
      <c r="H297" s="148">
        <v>30.2</v>
      </c>
      <c r="L297" s="144"/>
      <c r="M297" s="149"/>
      <c r="T297" s="150"/>
      <c r="AT297" s="146" t="s">
        <v>208</v>
      </c>
      <c r="AU297" s="146" t="s">
        <v>84</v>
      </c>
      <c r="AV297" s="12" t="s">
        <v>84</v>
      </c>
      <c r="AW297" s="12" t="s">
        <v>30</v>
      </c>
      <c r="AX297" s="12" t="s">
        <v>82</v>
      </c>
      <c r="AY297" s="146" t="s">
        <v>200</v>
      </c>
    </row>
    <row r="298" spans="2:65" s="1" customFormat="1" ht="24.2" customHeight="1">
      <c r="B298" s="130"/>
      <c r="C298" s="131" t="s">
        <v>499</v>
      </c>
      <c r="D298" s="131" t="s">
        <v>202</v>
      </c>
      <c r="E298" s="132" t="s">
        <v>500</v>
      </c>
      <c r="F298" s="133" t="s">
        <v>501</v>
      </c>
      <c r="G298" s="134" t="s">
        <v>230</v>
      </c>
      <c r="H298" s="135">
        <v>0.264</v>
      </c>
      <c r="I298" s="136"/>
      <c r="J298" s="136">
        <f>ROUND(I298*H298,2)</f>
        <v>0</v>
      </c>
      <c r="K298" s="137"/>
      <c r="L298" s="29"/>
      <c r="M298" s="138" t="s">
        <v>1</v>
      </c>
      <c r="N298" s="139" t="s">
        <v>39</v>
      </c>
      <c r="O298" s="140">
        <v>3.357</v>
      </c>
      <c r="P298" s="140">
        <f>O298*H298</f>
        <v>0.8862480000000001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296</v>
      </c>
      <c r="AT298" s="142" t="s">
        <v>202</v>
      </c>
      <c r="AU298" s="142" t="s">
        <v>84</v>
      </c>
      <c r="AY298" s="17" t="s">
        <v>200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82</v>
      </c>
      <c r="BK298" s="143">
        <f>ROUND(I298*H298,2)</f>
        <v>0</v>
      </c>
      <c r="BL298" s="17" t="s">
        <v>296</v>
      </c>
      <c r="BM298" s="142" t="s">
        <v>502</v>
      </c>
    </row>
    <row r="299" spans="2:63" s="11" customFormat="1" ht="22.9" customHeight="1">
      <c r="B299" s="119"/>
      <c r="D299" s="120" t="s">
        <v>73</v>
      </c>
      <c r="E299" s="128" t="s">
        <v>503</v>
      </c>
      <c r="F299" s="128" t="s">
        <v>504</v>
      </c>
      <c r="J299" s="129">
        <f>BK299</f>
        <v>0</v>
      </c>
      <c r="L299" s="119"/>
      <c r="M299" s="123"/>
      <c r="P299" s="124">
        <f>SUM(P300:P332)</f>
        <v>72.59345800000001</v>
      </c>
      <c r="R299" s="124">
        <f>SUM(R300:R332)</f>
        <v>0.121724</v>
      </c>
      <c r="T299" s="125">
        <f>SUM(T300:T332)</f>
        <v>0.018899999999999997</v>
      </c>
      <c r="AR299" s="120" t="s">
        <v>84</v>
      </c>
      <c r="AT299" s="126" t="s">
        <v>73</v>
      </c>
      <c r="AU299" s="126" t="s">
        <v>82</v>
      </c>
      <c r="AY299" s="120" t="s">
        <v>200</v>
      </c>
      <c r="BK299" s="127">
        <f>SUM(BK300:BK332)</f>
        <v>0</v>
      </c>
    </row>
    <row r="300" spans="2:65" s="1" customFormat="1" ht="16.5" customHeight="1">
      <c r="B300" s="130"/>
      <c r="C300" s="131" t="s">
        <v>505</v>
      </c>
      <c r="D300" s="131" t="s">
        <v>202</v>
      </c>
      <c r="E300" s="132" t="s">
        <v>506</v>
      </c>
      <c r="F300" s="133" t="s">
        <v>507</v>
      </c>
      <c r="G300" s="134" t="s">
        <v>349</v>
      </c>
      <c r="H300" s="135">
        <v>67.5</v>
      </c>
      <c r="I300" s="136"/>
      <c r="J300" s="136">
        <f>ROUND(I300*H300,2)</f>
        <v>0</v>
      </c>
      <c r="K300" s="137"/>
      <c r="L300" s="29"/>
      <c r="M300" s="138" t="s">
        <v>1</v>
      </c>
      <c r="N300" s="139" t="s">
        <v>39</v>
      </c>
      <c r="O300" s="140">
        <v>0.052</v>
      </c>
      <c r="P300" s="140">
        <f>O300*H300</f>
        <v>3.51</v>
      </c>
      <c r="Q300" s="140">
        <v>0</v>
      </c>
      <c r="R300" s="140">
        <f>Q300*H300</f>
        <v>0</v>
      </c>
      <c r="S300" s="140">
        <v>0.00028</v>
      </c>
      <c r="T300" s="141">
        <f>S300*H300</f>
        <v>0.018899999999999997</v>
      </c>
      <c r="AR300" s="142" t="s">
        <v>296</v>
      </c>
      <c r="AT300" s="142" t="s">
        <v>202</v>
      </c>
      <c r="AU300" s="142" t="s">
        <v>84</v>
      </c>
      <c r="AY300" s="17" t="s">
        <v>200</v>
      </c>
      <c r="BE300" s="143">
        <f>IF(N300="základní",J300,0)</f>
        <v>0</v>
      </c>
      <c r="BF300" s="143">
        <f>IF(N300="snížená",J300,0)</f>
        <v>0</v>
      </c>
      <c r="BG300" s="143">
        <f>IF(N300="zákl. přenesená",J300,0)</f>
        <v>0</v>
      </c>
      <c r="BH300" s="143">
        <f>IF(N300="sníž. přenesená",J300,0)</f>
        <v>0</v>
      </c>
      <c r="BI300" s="143">
        <f>IF(N300="nulová",J300,0)</f>
        <v>0</v>
      </c>
      <c r="BJ300" s="17" t="s">
        <v>82</v>
      </c>
      <c r="BK300" s="143">
        <f>ROUND(I300*H300,2)</f>
        <v>0</v>
      </c>
      <c r="BL300" s="17" t="s">
        <v>296</v>
      </c>
      <c r="BM300" s="142" t="s">
        <v>508</v>
      </c>
    </row>
    <row r="301" spans="2:51" s="12" customFormat="1" ht="11.25">
      <c r="B301" s="144"/>
      <c r="D301" s="145" t="s">
        <v>208</v>
      </c>
      <c r="E301" s="146" t="s">
        <v>1</v>
      </c>
      <c r="F301" s="147" t="s">
        <v>509</v>
      </c>
      <c r="H301" s="148">
        <v>2</v>
      </c>
      <c r="L301" s="144"/>
      <c r="M301" s="149"/>
      <c r="T301" s="150"/>
      <c r="AT301" s="146" t="s">
        <v>208</v>
      </c>
      <c r="AU301" s="146" t="s">
        <v>84</v>
      </c>
      <c r="AV301" s="12" t="s">
        <v>84</v>
      </c>
      <c r="AW301" s="12" t="s">
        <v>30</v>
      </c>
      <c r="AX301" s="12" t="s">
        <v>74</v>
      </c>
      <c r="AY301" s="146" t="s">
        <v>200</v>
      </c>
    </row>
    <row r="302" spans="2:51" s="12" customFormat="1" ht="11.25">
      <c r="B302" s="144"/>
      <c r="D302" s="145" t="s">
        <v>208</v>
      </c>
      <c r="E302" s="146" t="s">
        <v>1</v>
      </c>
      <c r="F302" s="147" t="s">
        <v>510</v>
      </c>
      <c r="H302" s="148">
        <v>5.5</v>
      </c>
      <c r="L302" s="144"/>
      <c r="M302" s="149"/>
      <c r="T302" s="150"/>
      <c r="AT302" s="146" t="s">
        <v>208</v>
      </c>
      <c r="AU302" s="146" t="s">
        <v>84</v>
      </c>
      <c r="AV302" s="12" t="s">
        <v>84</v>
      </c>
      <c r="AW302" s="12" t="s">
        <v>30</v>
      </c>
      <c r="AX302" s="12" t="s">
        <v>74</v>
      </c>
      <c r="AY302" s="146" t="s">
        <v>200</v>
      </c>
    </row>
    <row r="303" spans="2:51" s="12" customFormat="1" ht="11.25">
      <c r="B303" s="144"/>
      <c r="D303" s="145" t="s">
        <v>208</v>
      </c>
      <c r="E303" s="146" t="s">
        <v>1</v>
      </c>
      <c r="F303" s="147" t="s">
        <v>511</v>
      </c>
      <c r="H303" s="148">
        <v>10.6</v>
      </c>
      <c r="L303" s="144"/>
      <c r="M303" s="149"/>
      <c r="T303" s="150"/>
      <c r="AT303" s="146" t="s">
        <v>208</v>
      </c>
      <c r="AU303" s="146" t="s">
        <v>84</v>
      </c>
      <c r="AV303" s="12" t="s">
        <v>84</v>
      </c>
      <c r="AW303" s="12" t="s">
        <v>30</v>
      </c>
      <c r="AX303" s="12" t="s">
        <v>74</v>
      </c>
      <c r="AY303" s="146" t="s">
        <v>200</v>
      </c>
    </row>
    <row r="304" spans="2:51" s="12" customFormat="1" ht="11.25">
      <c r="B304" s="144"/>
      <c r="D304" s="145" t="s">
        <v>208</v>
      </c>
      <c r="E304" s="146" t="s">
        <v>1</v>
      </c>
      <c r="F304" s="147" t="s">
        <v>512</v>
      </c>
      <c r="H304" s="148">
        <v>19.4</v>
      </c>
      <c r="L304" s="144"/>
      <c r="M304" s="149"/>
      <c r="T304" s="150"/>
      <c r="AT304" s="146" t="s">
        <v>208</v>
      </c>
      <c r="AU304" s="146" t="s">
        <v>84</v>
      </c>
      <c r="AV304" s="12" t="s">
        <v>84</v>
      </c>
      <c r="AW304" s="12" t="s">
        <v>30</v>
      </c>
      <c r="AX304" s="12" t="s">
        <v>74</v>
      </c>
      <c r="AY304" s="146" t="s">
        <v>200</v>
      </c>
    </row>
    <row r="305" spans="2:51" s="12" customFormat="1" ht="11.25">
      <c r="B305" s="144"/>
      <c r="D305" s="145" t="s">
        <v>208</v>
      </c>
      <c r="E305" s="146" t="s">
        <v>1</v>
      </c>
      <c r="F305" s="147" t="s">
        <v>513</v>
      </c>
      <c r="H305" s="148">
        <v>10.6</v>
      </c>
      <c r="L305" s="144"/>
      <c r="M305" s="149"/>
      <c r="T305" s="150"/>
      <c r="AT305" s="146" t="s">
        <v>208</v>
      </c>
      <c r="AU305" s="146" t="s">
        <v>84</v>
      </c>
      <c r="AV305" s="12" t="s">
        <v>84</v>
      </c>
      <c r="AW305" s="12" t="s">
        <v>30</v>
      </c>
      <c r="AX305" s="12" t="s">
        <v>74</v>
      </c>
      <c r="AY305" s="146" t="s">
        <v>200</v>
      </c>
    </row>
    <row r="306" spans="2:51" s="12" customFormat="1" ht="11.25">
      <c r="B306" s="144"/>
      <c r="D306" s="145" t="s">
        <v>208</v>
      </c>
      <c r="E306" s="146" t="s">
        <v>1</v>
      </c>
      <c r="F306" s="147" t="s">
        <v>514</v>
      </c>
      <c r="H306" s="148">
        <v>19.4</v>
      </c>
      <c r="L306" s="144"/>
      <c r="M306" s="149"/>
      <c r="T306" s="150"/>
      <c r="AT306" s="146" t="s">
        <v>208</v>
      </c>
      <c r="AU306" s="146" t="s">
        <v>84</v>
      </c>
      <c r="AV306" s="12" t="s">
        <v>84</v>
      </c>
      <c r="AW306" s="12" t="s">
        <v>30</v>
      </c>
      <c r="AX306" s="12" t="s">
        <v>74</v>
      </c>
      <c r="AY306" s="146" t="s">
        <v>200</v>
      </c>
    </row>
    <row r="307" spans="2:51" s="13" customFormat="1" ht="11.25">
      <c r="B307" s="151"/>
      <c r="D307" s="145" t="s">
        <v>208</v>
      </c>
      <c r="E307" s="152" t="s">
        <v>1</v>
      </c>
      <c r="F307" s="153" t="s">
        <v>245</v>
      </c>
      <c r="H307" s="154">
        <v>67.5</v>
      </c>
      <c r="L307" s="151"/>
      <c r="M307" s="155"/>
      <c r="T307" s="156"/>
      <c r="AT307" s="152" t="s">
        <v>208</v>
      </c>
      <c r="AU307" s="152" t="s">
        <v>84</v>
      </c>
      <c r="AV307" s="13" t="s">
        <v>206</v>
      </c>
      <c r="AW307" s="13" t="s">
        <v>30</v>
      </c>
      <c r="AX307" s="13" t="s">
        <v>82</v>
      </c>
      <c r="AY307" s="152" t="s">
        <v>200</v>
      </c>
    </row>
    <row r="308" spans="2:65" s="1" customFormat="1" ht="24.2" customHeight="1">
      <c r="B308" s="130"/>
      <c r="C308" s="131" t="s">
        <v>515</v>
      </c>
      <c r="D308" s="131" t="s">
        <v>202</v>
      </c>
      <c r="E308" s="132" t="s">
        <v>516</v>
      </c>
      <c r="F308" s="133" t="s">
        <v>517</v>
      </c>
      <c r="G308" s="134" t="s">
        <v>349</v>
      </c>
      <c r="H308" s="135">
        <v>12.8</v>
      </c>
      <c r="I308" s="136"/>
      <c r="J308" s="136">
        <f>ROUND(I308*H308,2)</f>
        <v>0</v>
      </c>
      <c r="K308" s="137"/>
      <c r="L308" s="29"/>
      <c r="M308" s="138" t="s">
        <v>1</v>
      </c>
      <c r="N308" s="139" t="s">
        <v>39</v>
      </c>
      <c r="O308" s="140">
        <v>0.529</v>
      </c>
      <c r="P308" s="140">
        <f>O308*H308</f>
        <v>6.7712</v>
      </c>
      <c r="Q308" s="140">
        <v>0.00084</v>
      </c>
      <c r="R308" s="140">
        <f>Q308*H308</f>
        <v>0.010752000000000001</v>
      </c>
      <c r="S308" s="140">
        <v>0</v>
      </c>
      <c r="T308" s="141">
        <f>S308*H308</f>
        <v>0</v>
      </c>
      <c r="AR308" s="142" t="s">
        <v>296</v>
      </c>
      <c r="AT308" s="142" t="s">
        <v>202</v>
      </c>
      <c r="AU308" s="142" t="s">
        <v>84</v>
      </c>
      <c r="AY308" s="17" t="s">
        <v>200</v>
      </c>
      <c r="BE308" s="143">
        <f>IF(N308="základní",J308,0)</f>
        <v>0</v>
      </c>
      <c r="BF308" s="143">
        <f>IF(N308="snížená",J308,0)</f>
        <v>0</v>
      </c>
      <c r="BG308" s="143">
        <f>IF(N308="zákl. přenesená",J308,0)</f>
        <v>0</v>
      </c>
      <c r="BH308" s="143">
        <f>IF(N308="sníž. přenesená",J308,0)</f>
        <v>0</v>
      </c>
      <c r="BI308" s="143">
        <f>IF(N308="nulová",J308,0)</f>
        <v>0</v>
      </c>
      <c r="BJ308" s="17" t="s">
        <v>82</v>
      </c>
      <c r="BK308" s="143">
        <f>ROUND(I308*H308,2)</f>
        <v>0</v>
      </c>
      <c r="BL308" s="17" t="s">
        <v>296</v>
      </c>
      <c r="BM308" s="142" t="s">
        <v>518</v>
      </c>
    </row>
    <row r="309" spans="2:51" s="12" customFormat="1" ht="11.25">
      <c r="B309" s="144"/>
      <c r="D309" s="145" t="s">
        <v>208</v>
      </c>
      <c r="E309" s="146" t="s">
        <v>1</v>
      </c>
      <c r="F309" s="147" t="s">
        <v>519</v>
      </c>
      <c r="H309" s="148">
        <v>0.9</v>
      </c>
      <c r="L309" s="144"/>
      <c r="M309" s="149"/>
      <c r="T309" s="150"/>
      <c r="AT309" s="146" t="s">
        <v>208</v>
      </c>
      <c r="AU309" s="146" t="s">
        <v>84</v>
      </c>
      <c r="AV309" s="12" t="s">
        <v>84</v>
      </c>
      <c r="AW309" s="12" t="s">
        <v>30</v>
      </c>
      <c r="AX309" s="12" t="s">
        <v>74</v>
      </c>
      <c r="AY309" s="146" t="s">
        <v>200</v>
      </c>
    </row>
    <row r="310" spans="2:51" s="12" customFormat="1" ht="11.25">
      <c r="B310" s="144"/>
      <c r="D310" s="145" t="s">
        <v>208</v>
      </c>
      <c r="E310" s="146" t="s">
        <v>1</v>
      </c>
      <c r="F310" s="147" t="s">
        <v>520</v>
      </c>
      <c r="H310" s="148">
        <v>1.5</v>
      </c>
      <c r="L310" s="144"/>
      <c r="M310" s="149"/>
      <c r="T310" s="150"/>
      <c r="AT310" s="146" t="s">
        <v>208</v>
      </c>
      <c r="AU310" s="146" t="s">
        <v>84</v>
      </c>
      <c r="AV310" s="12" t="s">
        <v>84</v>
      </c>
      <c r="AW310" s="12" t="s">
        <v>30</v>
      </c>
      <c r="AX310" s="12" t="s">
        <v>74</v>
      </c>
      <c r="AY310" s="146" t="s">
        <v>200</v>
      </c>
    </row>
    <row r="311" spans="2:51" s="12" customFormat="1" ht="11.25">
      <c r="B311" s="144"/>
      <c r="D311" s="145" t="s">
        <v>208</v>
      </c>
      <c r="E311" s="146" t="s">
        <v>1</v>
      </c>
      <c r="F311" s="147" t="s">
        <v>521</v>
      </c>
      <c r="H311" s="148">
        <v>3.1</v>
      </c>
      <c r="L311" s="144"/>
      <c r="M311" s="149"/>
      <c r="T311" s="150"/>
      <c r="AT311" s="146" t="s">
        <v>208</v>
      </c>
      <c r="AU311" s="146" t="s">
        <v>84</v>
      </c>
      <c r="AV311" s="12" t="s">
        <v>84</v>
      </c>
      <c r="AW311" s="12" t="s">
        <v>30</v>
      </c>
      <c r="AX311" s="12" t="s">
        <v>74</v>
      </c>
      <c r="AY311" s="146" t="s">
        <v>200</v>
      </c>
    </row>
    <row r="312" spans="2:51" s="12" customFormat="1" ht="11.25">
      <c r="B312" s="144"/>
      <c r="D312" s="145" t="s">
        <v>208</v>
      </c>
      <c r="E312" s="146" t="s">
        <v>1</v>
      </c>
      <c r="F312" s="147" t="s">
        <v>522</v>
      </c>
      <c r="H312" s="148">
        <v>2.1</v>
      </c>
      <c r="L312" s="144"/>
      <c r="M312" s="149"/>
      <c r="T312" s="150"/>
      <c r="AT312" s="146" t="s">
        <v>208</v>
      </c>
      <c r="AU312" s="146" t="s">
        <v>84</v>
      </c>
      <c r="AV312" s="12" t="s">
        <v>84</v>
      </c>
      <c r="AW312" s="12" t="s">
        <v>30</v>
      </c>
      <c r="AX312" s="12" t="s">
        <v>74</v>
      </c>
      <c r="AY312" s="146" t="s">
        <v>200</v>
      </c>
    </row>
    <row r="313" spans="2:51" s="12" customFormat="1" ht="11.25">
      <c r="B313" s="144"/>
      <c r="D313" s="145" t="s">
        <v>208</v>
      </c>
      <c r="E313" s="146" t="s">
        <v>1</v>
      </c>
      <c r="F313" s="147" t="s">
        <v>523</v>
      </c>
      <c r="H313" s="148">
        <v>3.1</v>
      </c>
      <c r="L313" s="144"/>
      <c r="M313" s="149"/>
      <c r="T313" s="150"/>
      <c r="AT313" s="146" t="s">
        <v>208</v>
      </c>
      <c r="AU313" s="146" t="s">
        <v>84</v>
      </c>
      <c r="AV313" s="12" t="s">
        <v>84</v>
      </c>
      <c r="AW313" s="12" t="s">
        <v>30</v>
      </c>
      <c r="AX313" s="12" t="s">
        <v>74</v>
      </c>
      <c r="AY313" s="146" t="s">
        <v>200</v>
      </c>
    </row>
    <row r="314" spans="2:51" s="12" customFormat="1" ht="11.25">
      <c r="B314" s="144"/>
      <c r="D314" s="145" t="s">
        <v>208</v>
      </c>
      <c r="E314" s="146" t="s">
        <v>1</v>
      </c>
      <c r="F314" s="147" t="s">
        <v>524</v>
      </c>
      <c r="H314" s="148">
        <v>2.1</v>
      </c>
      <c r="L314" s="144"/>
      <c r="M314" s="149"/>
      <c r="T314" s="150"/>
      <c r="AT314" s="146" t="s">
        <v>208</v>
      </c>
      <c r="AU314" s="146" t="s">
        <v>84</v>
      </c>
      <c r="AV314" s="12" t="s">
        <v>84</v>
      </c>
      <c r="AW314" s="12" t="s">
        <v>30</v>
      </c>
      <c r="AX314" s="12" t="s">
        <v>74</v>
      </c>
      <c r="AY314" s="146" t="s">
        <v>200</v>
      </c>
    </row>
    <row r="315" spans="2:51" s="13" customFormat="1" ht="11.25">
      <c r="B315" s="151"/>
      <c r="D315" s="145" t="s">
        <v>208</v>
      </c>
      <c r="E315" s="152" t="s">
        <v>1</v>
      </c>
      <c r="F315" s="153" t="s">
        <v>245</v>
      </c>
      <c r="H315" s="154">
        <v>12.8</v>
      </c>
      <c r="L315" s="151"/>
      <c r="M315" s="155"/>
      <c r="T315" s="156"/>
      <c r="AT315" s="152" t="s">
        <v>208</v>
      </c>
      <c r="AU315" s="152" t="s">
        <v>84</v>
      </c>
      <c r="AV315" s="13" t="s">
        <v>206</v>
      </c>
      <c r="AW315" s="13" t="s">
        <v>30</v>
      </c>
      <c r="AX315" s="13" t="s">
        <v>82</v>
      </c>
      <c r="AY315" s="152" t="s">
        <v>200</v>
      </c>
    </row>
    <row r="316" spans="2:65" s="1" customFormat="1" ht="24.2" customHeight="1">
      <c r="B316" s="130"/>
      <c r="C316" s="131" t="s">
        <v>525</v>
      </c>
      <c r="D316" s="131" t="s">
        <v>202</v>
      </c>
      <c r="E316" s="132" t="s">
        <v>526</v>
      </c>
      <c r="F316" s="133" t="s">
        <v>527</v>
      </c>
      <c r="G316" s="134" t="s">
        <v>349</v>
      </c>
      <c r="H316" s="135">
        <v>80.4</v>
      </c>
      <c r="I316" s="136"/>
      <c r="J316" s="136">
        <f>ROUND(I316*H316,2)</f>
        <v>0</v>
      </c>
      <c r="K316" s="137"/>
      <c r="L316" s="29"/>
      <c r="M316" s="138" t="s">
        <v>1</v>
      </c>
      <c r="N316" s="139" t="s">
        <v>39</v>
      </c>
      <c r="O316" s="140">
        <v>0.616</v>
      </c>
      <c r="P316" s="140">
        <f>O316*H316</f>
        <v>49.5264</v>
      </c>
      <c r="Q316" s="140">
        <v>0.00116</v>
      </c>
      <c r="R316" s="140">
        <f>Q316*H316</f>
        <v>0.09326400000000001</v>
      </c>
      <c r="S316" s="140">
        <v>0</v>
      </c>
      <c r="T316" s="141">
        <f>S316*H316</f>
        <v>0</v>
      </c>
      <c r="AR316" s="142" t="s">
        <v>296</v>
      </c>
      <c r="AT316" s="142" t="s">
        <v>202</v>
      </c>
      <c r="AU316" s="142" t="s">
        <v>84</v>
      </c>
      <c r="AY316" s="17" t="s">
        <v>200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82</v>
      </c>
      <c r="BK316" s="143">
        <f>ROUND(I316*H316,2)</f>
        <v>0</v>
      </c>
      <c r="BL316" s="17" t="s">
        <v>296</v>
      </c>
      <c r="BM316" s="142" t="s">
        <v>528</v>
      </c>
    </row>
    <row r="317" spans="2:51" s="12" customFormat="1" ht="11.25">
      <c r="B317" s="144"/>
      <c r="D317" s="145" t="s">
        <v>208</v>
      </c>
      <c r="E317" s="146" t="s">
        <v>1</v>
      </c>
      <c r="F317" s="147" t="s">
        <v>529</v>
      </c>
      <c r="H317" s="148">
        <v>1.2</v>
      </c>
      <c r="L317" s="144"/>
      <c r="M317" s="149"/>
      <c r="T317" s="150"/>
      <c r="AT317" s="146" t="s">
        <v>208</v>
      </c>
      <c r="AU317" s="146" t="s">
        <v>84</v>
      </c>
      <c r="AV317" s="12" t="s">
        <v>84</v>
      </c>
      <c r="AW317" s="12" t="s">
        <v>30</v>
      </c>
      <c r="AX317" s="12" t="s">
        <v>74</v>
      </c>
      <c r="AY317" s="146" t="s">
        <v>200</v>
      </c>
    </row>
    <row r="318" spans="2:51" s="12" customFormat="1" ht="11.25">
      <c r="B318" s="144"/>
      <c r="D318" s="145" t="s">
        <v>208</v>
      </c>
      <c r="E318" s="146" t="s">
        <v>1</v>
      </c>
      <c r="F318" s="147" t="s">
        <v>530</v>
      </c>
      <c r="H318" s="148">
        <v>3.6</v>
      </c>
      <c r="L318" s="144"/>
      <c r="M318" s="149"/>
      <c r="T318" s="150"/>
      <c r="AT318" s="146" t="s">
        <v>208</v>
      </c>
      <c r="AU318" s="146" t="s">
        <v>84</v>
      </c>
      <c r="AV318" s="12" t="s">
        <v>84</v>
      </c>
      <c r="AW318" s="12" t="s">
        <v>30</v>
      </c>
      <c r="AX318" s="12" t="s">
        <v>74</v>
      </c>
      <c r="AY318" s="146" t="s">
        <v>200</v>
      </c>
    </row>
    <row r="319" spans="2:51" s="12" customFormat="1" ht="11.25">
      <c r="B319" s="144"/>
      <c r="D319" s="145" t="s">
        <v>208</v>
      </c>
      <c r="E319" s="146" t="s">
        <v>1</v>
      </c>
      <c r="F319" s="147" t="s">
        <v>531</v>
      </c>
      <c r="H319" s="148">
        <v>26.4</v>
      </c>
      <c r="L319" s="144"/>
      <c r="M319" s="149"/>
      <c r="T319" s="150"/>
      <c r="AT319" s="146" t="s">
        <v>208</v>
      </c>
      <c r="AU319" s="146" t="s">
        <v>84</v>
      </c>
      <c r="AV319" s="12" t="s">
        <v>84</v>
      </c>
      <c r="AW319" s="12" t="s">
        <v>30</v>
      </c>
      <c r="AX319" s="12" t="s">
        <v>74</v>
      </c>
      <c r="AY319" s="146" t="s">
        <v>200</v>
      </c>
    </row>
    <row r="320" spans="2:51" s="12" customFormat="1" ht="11.25">
      <c r="B320" s="144"/>
      <c r="D320" s="145" t="s">
        <v>208</v>
      </c>
      <c r="E320" s="146" t="s">
        <v>1</v>
      </c>
      <c r="F320" s="147" t="s">
        <v>532</v>
      </c>
      <c r="H320" s="148">
        <v>10.4</v>
      </c>
      <c r="L320" s="144"/>
      <c r="M320" s="149"/>
      <c r="T320" s="150"/>
      <c r="AT320" s="146" t="s">
        <v>208</v>
      </c>
      <c r="AU320" s="146" t="s">
        <v>84</v>
      </c>
      <c r="AV320" s="12" t="s">
        <v>84</v>
      </c>
      <c r="AW320" s="12" t="s">
        <v>30</v>
      </c>
      <c r="AX320" s="12" t="s">
        <v>74</v>
      </c>
      <c r="AY320" s="146" t="s">
        <v>200</v>
      </c>
    </row>
    <row r="321" spans="2:51" s="12" customFormat="1" ht="11.25">
      <c r="B321" s="144"/>
      <c r="D321" s="145" t="s">
        <v>208</v>
      </c>
      <c r="E321" s="146" t="s">
        <v>1</v>
      </c>
      <c r="F321" s="147" t="s">
        <v>533</v>
      </c>
      <c r="H321" s="148">
        <v>26.4</v>
      </c>
      <c r="L321" s="144"/>
      <c r="M321" s="149"/>
      <c r="T321" s="150"/>
      <c r="AT321" s="146" t="s">
        <v>208</v>
      </c>
      <c r="AU321" s="146" t="s">
        <v>84</v>
      </c>
      <c r="AV321" s="12" t="s">
        <v>84</v>
      </c>
      <c r="AW321" s="12" t="s">
        <v>30</v>
      </c>
      <c r="AX321" s="12" t="s">
        <v>74</v>
      </c>
      <c r="AY321" s="146" t="s">
        <v>200</v>
      </c>
    </row>
    <row r="322" spans="2:51" s="12" customFormat="1" ht="11.25">
      <c r="B322" s="144"/>
      <c r="D322" s="145" t="s">
        <v>208</v>
      </c>
      <c r="E322" s="146" t="s">
        <v>1</v>
      </c>
      <c r="F322" s="147" t="s">
        <v>534</v>
      </c>
      <c r="H322" s="148">
        <v>10.4</v>
      </c>
      <c r="L322" s="144"/>
      <c r="M322" s="149"/>
      <c r="T322" s="150"/>
      <c r="AT322" s="146" t="s">
        <v>208</v>
      </c>
      <c r="AU322" s="146" t="s">
        <v>84</v>
      </c>
      <c r="AV322" s="12" t="s">
        <v>84</v>
      </c>
      <c r="AW322" s="12" t="s">
        <v>30</v>
      </c>
      <c r="AX322" s="12" t="s">
        <v>74</v>
      </c>
      <c r="AY322" s="146" t="s">
        <v>200</v>
      </c>
    </row>
    <row r="323" spans="2:51" s="12" customFormat="1" ht="11.25">
      <c r="B323" s="144"/>
      <c r="D323" s="145" t="s">
        <v>208</v>
      </c>
      <c r="E323" s="146" t="s">
        <v>1</v>
      </c>
      <c r="F323" s="147" t="s">
        <v>535</v>
      </c>
      <c r="H323" s="148">
        <v>2</v>
      </c>
      <c r="L323" s="144"/>
      <c r="M323" s="149"/>
      <c r="T323" s="150"/>
      <c r="AT323" s="146" t="s">
        <v>208</v>
      </c>
      <c r="AU323" s="146" t="s">
        <v>84</v>
      </c>
      <c r="AV323" s="12" t="s">
        <v>84</v>
      </c>
      <c r="AW323" s="12" t="s">
        <v>30</v>
      </c>
      <c r="AX323" s="12" t="s">
        <v>74</v>
      </c>
      <c r="AY323" s="146" t="s">
        <v>200</v>
      </c>
    </row>
    <row r="324" spans="2:51" s="13" customFormat="1" ht="11.25">
      <c r="B324" s="151"/>
      <c r="D324" s="145" t="s">
        <v>208</v>
      </c>
      <c r="E324" s="152" t="s">
        <v>143</v>
      </c>
      <c r="F324" s="153" t="s">
        <v>245</v>
      </c>
      <c r="H324" s="154">
        <v>80.4</v>
      </c>
      <c r="L324" s="151"/>
      <c r="M324" s="155"/>
      <c r="T324" s="156"/>
      <c r="AT324" s="152" t="s">
        <v>208</v>
      </c>
      <c r="AU324" s="152" t="s">
        <v>84</v>
      </c>
      <c r="AV324" s="13" t="s">
        <v>206</v>
      </c>
      <c r="AW324" s="13" t="s">
        <v>30</v>
      </c>
      <c r="AX324" s="13" t="s">
        <v>82</v>
      </c>
      <c r="AY324" s="152" t="s">
        <v>200</v>
      </c>
    </row>
    <row r="325" spans="2:65" s="1" customFormat="1" ht="37.9" customHeight="1">
      <c r="B325" s="130"/>
      <c r="C325" s="131" t="s">
        <v>536</v>
      </c>
      <c r="D325" s="131" t="s">
        <v>202</v>
      </c>
      <c r="E325" s="132" t="s">
        <v>537</v>
      </c>
      <c r="F325" s="133" t="s">
        <v>538</v>
      </c>
      <c r="G325" s="134" t="s">
        <v>349</v>
      </c>
      <c r="H325" s="135">
        <v>80.4</v>
      </c>
      <c r="I325" s="136"/>
      <c r="J325" s="136">
        <f>ROUND(I325*H325,2)</f>
        <v>0</v>
      </c>
      <c r="K325" s="137"/>
      <c r="L325" s="29"/>
      <c r="M325" s="138" t="s">
        <v>1</v>
      </c>
      <c r="N325" s="139" t="s">
        <v>39</v>
      </c>
      <c r="O325" s="140">
        <v>0.103</v>
      </c>
      <c r="P325" s="140">
        <f>O325*H325</f>
        <v>8.2812</v>
      </c>
      <c r="Q325" s="140">
        <v>7E-05</v>
      </c>
      <c r="R325" s="140">
        <f>Q325*H325</f>
        <v>0.005628</v>
      </c>
      <c r="S325" s="140">
        <v>0</v>
      </c>
      <c r="T325" s="141">
        <f>S325*H325</f>
        <v>0</v>
      </c>
      <c r="AR325" s="142" t="s">
        <v>296</v>
      </c>
      <c r="AT325" s="142" t="s">
        <v>202</v>
      </c>
      <c r="AU325" s="142" t="s">
        <v>84</v>
      </c>
      <c r="AY325" s="17" t="s">
        <v>200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82</v>
      </c>
      <c r="BK325" s="143">
        <f>ROUND(I325*H325,2)</f>
        <v>0</v>
      </c>
      <c r="BL325" s="17" t="s">
        <v>296</v>
      </c>
      <c r="BM325" s="142" t="s">
        <v>539</v>
      </c>
    </row>
    <row r="326" spans="2:51" s="12" customFormat="1" ht="11.25">
      <c r="B326" s="144"/>
      <c r="D326" s="145" t="s">
        <v>208</v>
      </c>
      <c r="E326" s="146" t="s">
        <v>1</v>
      </c>
      <c r="F326" s="147" t="s">
        <v>143</v>
      </c>
      <c r="H326" s="148">
        <v>80.4</v>
      </c>
      <c r="L326" s="144"/>
      <c r="M326" s="149"/>
      <c r="T326" s="150"/>
      <c r="AT326" s="146" t="s">
        <v>208</v>
      </c>
      <c r="AU326" s="146" t="s">
        <v>84</v>
      </c>
      <c r="AV326" s="12" t="s">
        <v>84</v>
      </c>
      <c r="AW326" s="12" t="s">
        <v>30</v>
      </c>
      <c r="AX326" s="12" t="s">
        <v>82</v>
      </c>
      <c r="AY326" s="146" t="s">
        <v>200</v>
      </c>
    </row>
    <row r="327" spans="2:65" s="1" customFormat="1" ht="16.5" customHeight="1">
      <c r="B327" s="130"/>
      <c r="C327" s="131" t="s">
        <v>540</v>
      </c>
      <c r="D327" s="131" t="s">
        <v>202</v>
      </c>
      <c r="E327" s="132" t="s">
        <v>541</v>
      </c>
      <c r="F327" s="133" t="s">
        <v>542</v>
      </c>
      <c r="G327" s="134" t="s">
        <v>543</v>
      </c>
      <c r="H327" s="135">
        <v>4</v>
      </c>
      <c r="I327" s="136"/>
      <c r="J327" s="136">
        <f>ROUND(I327*H327,2)</f>
        <v>0</v>
      </c>
      <c r="K327" s="137"/>
      <c r="L327" s="29"/>
      <c r="M327" s="138" t="s">
        <v>1</v>
      </c>
      <c r="N327" s="139" t="s">
        <v>39</v>
      </c>
      <c r="O327" s="140">
        <v>0.52</v>
      </c>
      <c r="P327" s="140">
        <f>O327*H327</f>
        <v>2.08</v>
      </c>
      <c r="Q327" s="140">
        <v>0.00043</v>
      </c>
      <c r="R327" s="140">
        <f>Q327*H327</f>
        <v>0.00172</v>
      </c>
      <c r="S327" s="140">
        <v>0</v>
      </c>
      <c r="T327" s="141">
        <f>S327*H327</f>
        <v>0</v>
      </c>
      <c r="AR327" s="142" t="s">
        <v>296</v>
      </c>
      <c r="AT327" s="142" t="s">
        <v>202</v>
      </c>
      <c r="AU327" s="142" t="s">
        <v>84</v>
      </c>
      <c r="AY327" s="17" t="s">
        <v>200</v>
      </c>
      <c r="BE327" s="143">
        <f>IF(N327="základní",J327,0)</f>
        <v>0</v>
      </c>
      <c r="BF327" s="143">
        <f>IF(N327="snížená",J327,0)</f>
        <v>0</v>
      </c>
      <c r="BG327" s="143">
        <f>IF(N327="zákl. přenesená",J327,0)</f>
        <v>0</v>
      </c>
      <c r="BH327" s="143">
        <f>IF(N327="sníž. přenesená",J327,0)</f>
        <v>0</v>
      </c>
      <c r="BI327" s="143">
        <f>IF(N327="nulová",J327,0)</f>
        <v>0</v>
      </c>
      <c r="BJ327" s="17" t="s">
        <v>82</v>
      </c>
      <c r="BK327" s="143">
        <f>ROUND(I327*H327,2)</f>
        <v>0</v>
      </c>
      <c r="BL327" s="17" t="s">
        <v>296</v>
      </c>
      <c r="BM327" s="142" t="s">
        <v>544</v>
      </c>
    </row>
    <row r="328" spans="2:65" s="1" customFormat="1" ht="16.5" customHeight="1">
      <c r="B328" s="130"/>
      <c r="C328" s="131" t="s">
        <v>545</v>
      </c>
      <c r="D328" s="131" t="s">
        <v>202</v>
      </c>
      <c r="E328" s="132" t="s">
        <v>546</v>
      </c>
      <c r="F328" s="133" t="s">
        <v>547</v>
      </c>
      <c r="G328" s="134" t="s">
        <v>269</v>
      </c>
      <c r="H328" s="135">
        <v>2</v>
      </c>
      <c r="I328" s="136"/>
      <c r="J328" s="136">
        <f>ROUND(I328*H328,2)</f>
        <v>0</v>
      </c>
      <c r="K328" s="137"/>
      <c r="L328" s="29"/>
      <c r="M328" s="138" t="s">
        <v>1</v>
      </c>
      <c r="N328" s="139" t="s">
        <v>39</v>
      </c>
      <c r="O328" s="140">
        <v>1.03</v>
      </c>
      <c r="P328" s="140">
        <f>O328*H328</f>
        <v>2.06</v>
      </c>
      <c r="Q328" s="140">
        <v>0.00518</v>
      </c>
      <c r="R328" s="140">
        <f>Q328*H328</f>
        <v>0.01036</v>
      </c>
      <c r="S328" s="140">
        <v>0</v>
      </c>
      <c r="T328" s="141">
        <f>S328*H328</f>
        <v>0</v>
      </c>
      <c r="AR328" s="142" t="s">
        <v>296</v>
      </c>
      <c r="AT328" s="142" t="s">
        <v>202</v>
      </c>
      <c r="AU328" s="142" t="s">
        <v>84</v>
      </c>
      <c r="AY328" s="17" t="s">
        <v>200</v>
      </c>
      <c r="BE328" s="143">
        <f>IF(N328="základní",J328,0)</f>
        <v>0</v>
      </c>
      <c r="BF328" s="143">
        <f>IF(N328="snížená",J328,0)</f>
        <v>0</v>
      </c>
      <c r="BG328" s="143">
        <f>IF(N328="zákl. přenesená",J328,0)</f>
        <v>0</v>
      </c>
      <c r="BH328" s="143">
        <f>IF(N328="sníž. přenesená",J328,0)</f>
        <v>0</v>
      </c>
      <c r="BI328" s="143">
        <f>IF(N328="nulová",J328,0)</f>
        <v>0</v>
      </c>
      <c r="BJ328" s="17" t="s">
        <v>82</v>
      </c>
      <c r="BK328" s="143">
        <f>ROUND(I328*H328,2)</f>
        <v>0</v>
      </c>
      <c r="BL328" s="17" t="s">
        <v>296</v>
      </c>
      <c r="BM328" s="142" t="s">
        <v>548</v>
      </c>
    </row>
    <row r="329" spans="2:51" s="12" customFormat="1" ht="11.25">
      <c r="B329" s="144"/>
      <c r="D329" s="145" t="s">
        <v>208</v>
      </c>
      <c r="E329" s="146" t="s">
        <v>1</v>
      </c>
      <c r="F329" s="147" t="s">
        <v>549</v>
      </c>
      <c r="H329" s="148">
        <v>1</v>
      </c>
      <c r="L329" s="144"/>
      <c r="M329" s="149"/>
      <c r="T329" s="150"/>
      <c r="AT329" s="146" t="s">
        <v>208</v>
      </c>
      <c r="AU329" s="146" t="s">
        <v>84</v>
      </c>
      <c r="AV329" s="12" t="s">
        <v>84</v>
      </c>
      <c r="AW329" s="12" t="s">
        <v>30</v>
      </c>
      <c r="AX329" s="12" t="s">
        <v>74</v>
      </c>
      <c r="AY329" s="146" t="s">
        <v>200</v>
      </c>
    </row>
    <row r="330" spans="2:51" s="12" customFormat="1" ht="11.25">
      <c r="B330" s="144"/>
      <c r="D330" s="145" t="s">
        <v>208</v>
      </c>
      <c r="E330" s="146" t="s">
        <v>1</v>
      </c>
      <c r="F330" s="147" t="s">
        <v>550</v>
      </c>
      <c r="H330" s="148">
        <v>1</v>
      </c>
      <c r="L330" s="144"/>
      <c r="M330" s="149"/>
      <c r="T330" s="150"/>
      <c r="AT330" s="146" t="s">
        <v>208</v>
      </c>
      <c r="AU330" s="146" t="s">
        <v>84</v>
      </c>
      <c r="AV330" s="12" t="s">
        <v>84</v>
      </c>
      <c r="AW330" s="12" t="s">
        <v>30</v>
      </c>
      <c r="AX330" s="12" t="s">
        <v>74</v>
      </c>
      <c r="AY330" s="146" t="s">
        <v>200</v>
      </c>
    </row>
    <row r="331" spans="2:51" s="13" customFormat="1" ht="11.25">
      <c r="B331" s="151"/>
      <c r="D331" s="145" t="s">
        <v>208</v>
      </c>
      <c r="E331" s="152" t="s">
        <v>1</v>
      </c>
      <c r="F331" s="153" t="s">
        <v>245</v>
      </c>
      <c r="H331" s="154">
        <v>2</v>
      </c>
      <c r="L331" s="151"/>
      <c r="M331" s="155"/>
      <c r="T331" s="156"/>
      <c r="AT331" s="152" t="s">
        <v>208</v>
      </c>
      <c r="AU331" s="152" t="s">
        <v>84</v>
      </c>
      <c r="AV331" s="13" t="s">
        <v>206</v>
      </c>
      <c r="AW331" s="13" t="s">
        <v>30</v>
      </c>
      <c r="AX331" s="13" t="s">
        <v>82</v>
      </c>
      <c r="AY331" s="152" t="s">
        <v>200</v>
      </c>
    </row>
    <row r="332" spans="2:65" s="1" customFormat="1" ht="24.2" customHeight="1">
      <c r="B332" s="130"/>
      <c r="C332" s="131" t="s">
        <v>551</v>
      </c>
      <c r="D332" s="131" t="s">
        <v>202</v>
      </c>
      <c r="E332" s="132" t="s">
        <v>552</v>
      </c>
      <c r="F332" s="133" t="s">
        <v>553</v>
      </c>
      <c r="G332" s="134" t="s">
        <v>230</v>
      </c>
      <c r="H332" s="135">
        <v>0.122</v>
      </c>
      <c r="I332" s="136"/>
      <c r="J332" s="136">
        <f>ROUND(I332*H332,2)</f>
        <v>0</v>
      </c>
      <c r="K332" s="137"/>
      <c r="L332" s="29"/>
      <c r="M332" s="138" t="s">
        <v>1</v>
      </c>
      <c r="N332" s="139" t="s">
        <v>39</v>
      </c>
      <c r="O332" s="140">
        <v>2.989</v>
      </c>
      <c r="P332" s="140">
        <f>O332*H332</f>
        <v>0.364658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296</v>
      </c>
      <c r="AT332" s="142" t="s">
        <v>202</v>
      </c>
      <c r="AU332" s="142" t="s">
        <v>84</v>
      </c>
      <c r="AY332" s="17" t="s">
        <v>200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82</v>
      </c>
      <c r="BK332" s="143">
        <f>ROUND(I332*H332,2)</f>
        <v>0</v>
      </c>
      <c r="BL332" s="17" t="s">
        <v>296</v>
      </c>
      <c r="BM332" s="142" t="s">
        <v>554</v>
      </c>
    </row>
    <row r="333" spans="2:63" s="11" customFormat="1" ht="22.9" customHeight="1">
      <c r="B333" s="119"/>
      <c r="D333" s="120" t="s">
        <v>73</v>
      </c>
      <c r="E333" s="128" t="s">
        <v>555</v>
      </c>
      <c r="F333" s="128" t="s">
        <v>556</v>
      </c>
      <c r="J333" s="129">
        <f>BK333</f>
        <v>0</v>
      </c>
      <c r="L333" s="119"/>
      <c r="M333" s="123"/>
      <c r="P333" s="124">
        <f>SUM(P334:P394)</f>
        <v>43.82356</v>
      </c>
      <c r="R333" s="124">
        <f>SUM(R334:R394)</f>
        <v>0.31981</v>
      </c>
      <c r="T333" s="125">
        <f>SUM(T334:T394)</f>
        <v>0.30406</v>
      </c>
      <c r="AR333" s="120" t="s">
        <v>84</v>
      </c>
      <c r="AT333" s="126" t="s">
        <v>73</v>
      </c>
      <c r="AU333" s="126" t="s">
        <v>82</v>
      </c>
      <c r="AY333" s="120" t="s">
        <v>200</v>
      </c>
      <c r="BK333" s="127">
        <f>SUM(BK334:BK394)</f>
        <v>0</v>
      </c>
    </row>
    <row r="334" spans="2:65" s="1" customFormat="1" ht="16.5" customHeight="1">
      <c r="B334" s="130"/>
      <c r="C334" s="131" t="s">
        <v>557</v>
      </c>
      <c r="D334" s="131" t="s">
        <v>202</v>
      </c>
      <c r="E334" s="132" t="s">
        <v>558</v>
      </c>
      <c r="F334" s="133" t="s">
        <v>559</v>
      </c>
      <c r="G334" s="134" t="s">
        <v>560</v>
      </c>
      <c r="H334" s="135">
        <v>4</v>
      </c>
      <c r="I334" s="136"/>
      <c r="J334" s="136">
        <f>ROUND(I334*H334,2)</f>
        <v>0</v>
      </c>
      <c r="K334" s="137"/>
      <c r="L334" s="29"/>
      <c r="M334" s="138" t="s">
        <v>1</v>
      </c>
      <c r="N334" s="139" t="s">
        <v>39</v>
      </c>
      <c r="O334" s="140">
        <v>0.548</v>
      </c>
      <c r="P334" s="140">
        <f>O334*H334</f>
        <v>2.192</v>
      </c>
      <c r="Q334" s="140">
        <v>0</v>
      </c>
      <c r="R334" s="140">
        <f>Q334*H334</f>
        <v>0</v>
      </c>
      <c r="S334" s="140">
        <v>0.01933</v>
      </c>
      <c r="T334" s="141">
        <f>S334*H334</f>
        <v>0.07732</v>
      </c>
      <c r="AR334" s="142" t="s">
        <v>296</v>
      </c>
      <c r="AT334" s="142" t="s">
        <v>202</v>
      </c>
      <c r="AU334" s="142" t="s">
        <v>84</v>
      </c>
      <c r="AY334" s="17" t="s">
        <v>200</v>
      </c>
      <c r="BE334" s="143">
        <f>IF(N334="základní",J334,0)</f>
        <v>0</v>
      </c>
      <c r="BF334" s="143">
        <f>IF(N334="snížená",J334,0)</f>
        <v>0</v>
      </c>
      <c r="BG334" s="143">
        <f>IF(N334="zákl. přenesená",J334,0)</f>
        <v>0</v>
      </c>
      <c r="BH334" s="143">
        <f>IF(N334="sníž. přenesená",J334,0)</f>
        <v>0</v>
      </c>
      <c r="BI334" s="143">
        <f>IF(N334="nulová",J334,0)</f>
        <v>0</v>
      </c>
      <c r="BJ334" s="17" t="s">
        <v>82</v>
      </c>
      <c r="BK334" s="143">
        <f>ROUND(I334*H334,2)</f>
        <v>0</v>
      </c>
      <c r="BL334" s="17" t="s">
        <v>296</v>
      </c>
      <c r="BM334" s="142" t="s">
        <v>561</v>
      </c>
    </row>
    <row r="335" spans="2:51" s="12" customFormat="1" ht="11.25">
      <c r="B335" s="144"/>
      <c r="D335" s="145" t="s">
        <v>208</v>
      </c>
      <c r="E335" s="146" t="s">
        <v>1</v>
      </c>
      <c r="F335" s="147" t="s">
        <v>562</v>
      </c>
      <c r="H335" s="148">
        <v>1</v>
      </c>
      <c r="L335" s="144"/>
      <c r="M335" s="149"/>
      <c r="T335" s="150"/>
      <c r="AT335" s="146" t="s">
        <v>208</v>
      </c>
      <c r="AU335" s="146" t="s">
        <v>84</v>
      </c>
      <c r="AV335" s="12" t="s">
        <v>84</v>
      </c>
      <c r="AW335" s="12" t="s">
        <v>30</v>
      </c>
      <c r="AX335" s="12" t="s">
        <v>74</v>
      </c>
      <c r="AY335" s="146" t="s">
        <v>200</v>
      </c>
    </row>
    <row r="336" spans="2:51" s="12" customFormat="1" ht="11.25">
      <c r="B336" s="144"/>
      <c r="D336" s="145" t="s">
        <v>208</v>
      </c>
      <c r="E336" s="146" t="s">
        <v>1</v>
      </c>
      <c r="F336" s="147" t="s">
        <v>563</v>
      </c>
      <c r="H336" s="148">
        <v>1</v>
      </c>
      <c r="L336" s="144"/>
      <c r="M336" s="149"/>
      <c r="T336" s="150"/>
      <c r="AT336" s="146" t="s">
        <v>208</v>
      </c>
      <c r="AU336" s="146" t="s">
        <v>84</v>
      </c>
      <c r="AV336" s="12" t="s">
        <v>84</v>
      </c>
      <c r="AW336" s="12" t="s">
        <v>30</v>
      </c>
      <c r="AX336" s="12" t="s">
        <v>74</v>
      </c>
      <c r="AY336" s="146" t="s">
        <v>200</v>
      </c>
    </row>
    <row r="337" spans="2:51" s="12" customFormat="1" ht="11.25">
      <c r="B337" s="144"/>
      <c r="D337" s="145" t="s">
        <v>208</v>
      </c>
      <c r="E337" s="146" t="s">
        <v>1</v>
      </c>
      <c r="F337" s="147" t="s">
        <v>564</v>
      </c>
      <c r="H337" s="148">
        <v>1</v>
      </c>
      <c r="L337" s="144"/>
      <c r="M337" s="149"/>
      <c r="T337" s="150"/>
      <c r="AT337" s="146" t="s">
        <v>208</v>
      </c>
      <c r="AU337" s="146" t="s">
        <v>84</v>
      </c>
      <c r="AV337" s="12" t="s">
        <v>84</v>
      </c>
      <c r="AW337" s="12" t="s">
        <v>30</v>
      </c>
      <c r="AX337" s="12" t="s">
        <v>74</v>
      </c>
      <c r="AY337" s="146" t="s">
        <v>200</v>
      </c>
    </row>
    <row r="338" spans="2:51" s="12" customFormat="1" ht="11.25">
      <c r="B338" s="144"/>
      <c r="D338" s="145" t="s">
        <v>208</v>
      </c>
      <c r="E338" s="146" t="s">
        <v>1</v>
      </c>
      <c r="F338" s="147" t="s">
        <v>565</v>
      </c>
      <c r="H338" s="148">
        <v>1</v>
      </c>
      <c r="L338" s="144"/>
      <c r="M338" s="149"/>
      <c r="T338" s="150"/>
      <c r="AT338" s="146" t="s">
        <v>208</v>
      </c>
      <c r="AU338" s="146" t="s">
        <v>84</v>
      </c>
      <c r="AV338" s="12" t="s">
        <v>84</v>
      </c>
      <c r="AW338" s="12" t="s">
        <v>30</v>
      </c>
      <c r="AX338" s="12" t="s">
        <v>74</v>
      </c>
      <c r="AY338" s="146" t="s">
        <v>200</v>
      </c>
    </row>
    <row r="339" spans="2:51" s="13" customFormat="1" ht="11.25">
      <c r="B339" s="151"/>
      <c r="D339" s="145" t="s">
        <v>208</v>
      </c>
      <c r="E339" s="152" t="s">
        <v>1</v>
      </c>
      <c r="F339" s="153" t="s">
        <v>245</v>
      </c>
      <c r="H339" s="154">
        <v>4</v>
      </c>
      <c r="L339" s="151"/>
      <c r="M339" s="155"/>
      <c r="T339" s="156"/>
      <c r="AT339" s="152" t="s">
        <v>208</v>
      </c>
      <c r="AU339" s="152" t="s">
        <v>84</v>
      </c>
      <c r="AV339" s="13" t="s">
        <v>206</v>
      </c>
      <c r="AW339" s="13" t="s">
        <v>30</v>
      </c>
      <c r="AX339" s="13" t="s">
        <v>82</v>
      </c>
      <c r="AY339" s="152" t="s">
        <v>200</v>
      </c>
    </row>
    <row r="340" spans="2:65" s="1" customFormat="1" ht="24.2" customHeight="1">
      <c r="B340" s="130"/>
      <c r="C340" s="131" t="s">
        <v>566</v>
      </c>
      <c r="D340" s="131" t="s">
        <v>202</v>
      </c>
      <c r="E340" s="132" t="s">
        <v>567</v>
      </c>
      <c r="F340" s="133" t="s">
        <v>568</v>
      </c>
      <c r="G340" s="134" t="s">
        <v>560</v>
      </c>
      <c r="H340" s="135">
        <v>2</v>
      </c>
      <c r="I340" s="136"/>
      <c r="J340" s="136">
        <f>ROUND(I340*H340,2)</f>
        <v>0</v>
      </c>
      <c r="K340" s="137"/>
      <c r="L340" s="29"/>
      <c r="M340" s="138" t="s">
        <v>1</v>
      </c>
      <c r="N340" s="139" t="s">
        <v>39</v>
      </c>
      <c r="O340" s="140">
        <v>0.95</v>
      </c>
      <c r="P340" s="140">
        <f>O340*H340</f>
        <v>1.9</v>
      </c>
      <c r="Q340" s="140">
        <v>0.01374</v>
      </c>
      <c r="R340" s="140">
        <f>Q340*H340</f>
        <v>0.02748</v>
      </c>
      <c r="S340" s="140">
        <v>0</v>
      </c>
      <c r="T340" s="141">
        <f>S340*H340</f>
        <v>0</v>
      </c>
      <c r="AR340" s="142" t="s">
        <v>296</v>
      </c>
      <c r="AT340" s="142" t="s">
        <v>202</v>
      </c>
      <c r="AU340" s="142" t="s">
        <v>84</v>
      </c>
      <c r="AY340" s="17" t="s">
        <v>200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7" t="s">
        <v>82</v>
      </c>
      <c r="BK340" s="143">
        <f>ROUND(I340*H340,2)</f>
        <v>0</v>
      </c>
      <c r="BL340" s="17" t="s">
        <v>296</v>
      </c>
      <c r="BM340" s="142" t="s">
        <v>569</v>
      </c>
    </row>
    <row r="341" spans="2:51" s="12" customFormat="1" ht="11.25">
      <c r="B341" s="144"/>
      <c r="D341" s="145" t="s">
        <v>208</v>
      </c>
      <c r="E341" s="146" t="s">
        <v>1</v>
      </c>
      <c r="F341" s="147" t="s">
        <v>487</v>
      </c>
      <c r="H341" s="148">
        <v>2</v>
      </c>
      <c r="L341" s="144"/>
      <c r="M341" s="149"/>
      <c r="T341" s="150"/>
      <c r="AT341" s="146" t="s">
        <v>208</v>
      </c>
      <c r="AU341" s="146" t="s">
        <v>84</v>
      </c>
      <c r="AV341" s="12" t="s">
        <v>84</v>
      </c>
      <c r="AW341" s="12" t="s">
        <v>30</v>
      </c>
      <c r="AX341" s="12" t="s">
        <v>82</v>
      </c>
      <c r="AY341" s="146" t="s">
        <v>200</v>
      </c>
    </row>
    <row r="342" spans="2:65" s="1" customFormat="1" ht="24.2" customHeight="1">
      <c r="B342" s="130"/>
      <c r="C342" s="131" t="s">
        <v>570</v>
      </c>
      <c r="D342" s="131" t="s">
        <v>202</v>
      </c>
      <c r="E342" s="132" t="s">
        <v>571</v>
      </c>
      <c r="F342" s="133" t="s">
        <v>572</v>
      </c>
      <c r="G342" s="134" t="s">
        <v>560</v>
      </c>
      <c r="H342" s="135">
        <v>4</v>
      </c>
      <c r="I342" s="136"/>
      <c r="J342" s="136">
        <f>ROUND(I342*H342,2)</f>
        <v>0</v>
      </c>
      <c r="K342" s="137"/>
      <c r="L342" s="29"/>
      <c r="M342" s="138" t="s">
        <v>1</v>
      </c>
      <c r="N342" s="139" t="s">
        <v>39</v>
      </c>
      <c r="O342" s="140">
        <v>1.1</v>
      </c>
      <c r="P342" s="140">
        <f>O342*H342</f>
        <v>4.4</v>
      </c>
      <c r="Q342" s="140">
        <v>0.01697</v>
      </c>
      <c r="R342" s="140">
        <f>Q342*H342</f>
        <v>0.06788</v>
      </c>
      <c r="S342" s="140">
        <v>0</v>
      </c>
      <c r="T342" s="141">
        <f>S342*H342</f>
        <v>0</v>
      </c>
      <c r="AR342" s="142" t="s">
        <v>296</v>
      </c>
      <c r="AT342" s="142" t="s">
        <v>202</v>
      </c>
      <c r="AU342" s="142" t="s">
        <v>84</v>
      </c>
      <c r="AY342" s="17" t="s">
        <v>200</v>
      </c>
      <c r="BE342" s="143">
        <f>IF(N342="základní",J342,0)</f>
        <v>0</v>
      </c>
      <c r="BF342" s="143">
        <f>IF(N342="snížená",J342,0)</f>
        <v>0</v>
      </c>
      <c r="BG342" s="143">
        <f>IF(N342="zákl. přenesená",J342,0)</f>
        <v>0</v>
      </c>
      <c r="BH342" s="143">
        <f>IF(N342="sníž. přenesená",J342,0)</f>
        <v>0</v>
      </c>
      <c r="BI342" s="143">
        <f>IF(N342="nulová",J342,0)</f>
        <v>0</v>
      </c>
      <c r="BJ342" s="17" t="s">
        <v>82</v>
      </c>
      <c r="BK342" s="143">
        <f>ROUND(I342*H342,2)</f>
        <v>0</v>
      </c>
      <c r="BL342" s="17" t="s">
        <v>296</v>
      </c>
      <c r="BM342" s="142" t="s">
        <v>573</v>
      </c>
    </row>
    <row r="343" spans="2:51" s="12" customFormat="1" ht="11.25">
      <c r="B343" s="144"/>
      <c r="D343" s="145" t="s">
        <v>208</v>
      </c>
      <c r="E343" s="146" t="s">
        <v>1</v>
      </c>
      <c r="F343" s="147" t="s">
        <v>574</v>
      </c>
      <c r="H343" s="148">
        <v>3</v>
      </c>
      <c r="L343" s="144"/>
      <c r="M343" s="149"/>
      <c r="T343" s="150"/>
      <c r="AT343" s="146" t="s">
        <v>208</v>
      </c>
      <c r="AU343" s="146" t="s">
        <v>84</v>
      </c>
      <c r="AV343" s="12" t="s">
        <v>84</v>
      </c>
      <c r="AW343" s="12" t="s">
        <v>30</v>
      </c>
      <c r="AX343" s="12" t="s">
        <v>74</v>
      </c>
      <c r="AY343" s="146" t="s">
        <v>200</v>
      </c>
    </row>
    <row r="344" spans="2:51" s="12" customFormat="1" ht="11.25">
      <c r="B344" s="144"/>
      <c r="D344" s="145" t="s">
        <v>208</v>
      </c>
      <c r="E344" s="146" t="s">
        <v>1</v>
      </c>
      <c r="F344" s="147" t="s">
        <v>488</v>
      </c>
      <c r="H344" s="148">
        <v>1</v>
      </c>
      <c r="L344" s="144"/>
      <c r="M344" s="149"/>
      <c r="T344" s="150"/>
      <c r="AT344" s="146" t="s">
        <v>208</v>
      </c>
      <c r="AU344" s="146" t="s">
        <v>84</v>
      </c>
      <c r="AV344" s="12" t="s">
        <v>84</v>
      </c>
      <c r="AW344" s="12" t="s">
        <v>30</v>
      </c>
      <c r="AX344" s="12" t="s">
        <v>74</v>
      </c>
      <c r="AY344" s="146" t="s">
        <v>200</v>
      </c>
    </row>
    <row r="345" spans="2:51" s="13" customFormat="1" ht="11.25">
      <c r="B345" s="151"/>
      <c r="D345" s="145" t="s">
        <v>208</v>
      </c>
      <c r="E345" s="152" t="s">
        <v>1</v>
      </c>
      <c r="F345" s="153" t="s">
        <v>245</v>
      </c>
      <c r="H345" s="154">
        <v>4</v>
      </c>
      <c r="L345" s="151"/>
      <c r="M345" s="155"/>
      <c r="T345" s="156"/>
      <c r="AT345" s="152" t="s">
        <v>208</v>
      </c>
      <c r="AU345" s="152" t="s">
        <v>84</v>
      </c>
      <c r="AV345" s="13" t="s">
        <v>206</v>
      </c>
      <c r="AW345" s="13" t="s">
        <v>30</v>
      </c>
      <c r="AX345" s="13" t="s">
        <v>82</v>
      </c>
      <c r="AY345" s="152" t="s">
        <v>200</v>
      </c>
    </row>
    <row r="346" spans="2:65" s="1" customFormat="1" ht="16.5" customHeight="1">
      <c r="B346" s="130"/>
      <c r="C346" s="131" t="s">
        <v>575</v>
      </c>
      <c r="D346" s="131" t="s">
        <v>202</v>
      </c>
      <c r="E346" s="132" t="s">
        <v>576</v>
      </c>
      <c r="F346" s="133" t="s">
        <v>577</v>
      </c>
      <c r="G346" s="134" t="s">
        <v>560</v>
      </c>
      <c r="H346" s="135">
        <v>4</v>
      </c>
      <c r="I346" s="136"/>
      <c r="J346" s="136">
        <f>ROUND(I346*H346,2)</f>
        <v>0</v>
      </c>
      <c r="K346" s="137"/>
      <c r="L346" s="29"/>
      <c r="M346" s="138" t="s">
        <v>1</v>
      </c>
      <c r="N346" s="139" t="s">
        <v>39</v>
      </c>
      <c r="O346" s="140">
        <v>0.362</v>
      </c>
      <c r="P346" s="140">
        <f>O346*H346</f>
        <v>1.448</v>
      </c>
      <c r="Q346" s="140">
        <v>0</v>
      </c>
      <c r="R346" s="140">
        <f>Q346*H346</f>
        <v>0</v>
      </c>
      <c r="S346" s="140">
        <v>0.01946</v>
      </c>
      <c r="T346" s="141">
        <f>S346*H346</f>
        <v>0.07784</v>
      </c>
      <c r="AR346" s="142" t="s">
        <v>296</v>
      </c>
      <c r="AT346" s="142" t="s">
        <v>202</v>
      </c>
      <c r="AU346" s="142" t="s">
        <v>84</v>
      </c>
      <c r="AY346" s="17" t="s">
        <v>200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82</v>
      </c>
      <c r="BK346" s="143">
        <f>ROUND(I346*H346,2)</f>
        <v>0</v>
      </c>
      <c r="BL346" s="17" t="s">
        <v>296</v>
      </c>
      <c r="BM346" s="142" t="s">
        <v>578</v>
      </c>
    </row>
    <row r="347" spans="2:51" s="12" customFormat="1" ht="11.25">
      <c r="B347" s="144"/>
      <c r="D347" s="145" t="s">
        <v>208</v>
      </c>
      <c r="E347" s="146" t="s">
        <v>1</v>
      </c>
      <c r="F347" s="147" t="s">
        <v>562</v>
      </c>
      <c r="H347" s="148">
        <v>1</v>
      </c>
      <c r="L347" s="144"/>
      <c r="M347" s="149"/>
      <c r="T347" s="150"/>
      <c r="AT347" s="146" t="s">
        <v>208</v>
      </c>
      <c r="AU347" s="146" t="s">
        <v>84</v>
      </c>
      <c r="AV347" s="12" t="s">
        <v>84</v>
      </c>
      <c r="AW347" s="12" t="s">
        <v>30</v>
      </c>
      <c r="AX347" s="12" t="s">
        <v>74</v>
      </c>
      <c r="AY347" s="146" t="s">
        <v>200</v>
      </c>
    </row>
    <row r="348" spans="2:51" s="12" customFormat="1" ht="11.25">
      <c r="B348" s="144"/>
      <c r="D348" s="145" t="s">
        <v>208</v>
      </c>
      <c r="E348" s="146" t="s">
        <v>1</v>
      </c>
      <c r="F348" s="147" t="s">
        <v>564</v>
      </c>
      <c r="H348" s="148">
        <v>1</v>
      </c>
      <c r="L348" s="144"/>
      <c r="M348" s="149"/>
      <c r="T348" s="150"/>
      <c r="AT348" s="146" t="s">
        <v>208</v>
      </c>
      <c r="AU348" s="146" t="s">
        <v>84</v>
      </c>
      <c r="AV348" s="12" t="s">
        <v>84</v>
      </c>
      <c r="AW348" s="12" t="s">
        <v>30</v>
      </c>
      <c r="AX348" s="12" t="s">
        <v>74</v>
      </c>
      <c r="AY348" s="146" t="s">
        <v>200</v>
      </c>
    </row>
    <row r="349" spans="2:51" s="12" customFormat="1" ht="11.25">
      <c r="B349" s="144"/>
      <c r="D349" s="145" t="s">
        <v>208</v>
      </c>
      <c r="E349" s="146" t="s">
        <v>1</v>
      </c>
      <c r="F349" s="147" t="s">
        <v>565</v>
      </c>
      <c r="H349" s="148">
        <v>1</v>
      </c>
      <c r="L349" s="144"/>
      <c r="M349" s="149"/>
      <c r="T349" s="150"/>
      <c r="AT349" s="146" t="s">
        <v>208</v>
      </c>
      <c r="AU349" s="146" t="s">
        <v>84</v>
      </c>
      <c r="AV349" s="12" t="s">
        <v>84</v>
      </c>
      <c r="AW349" s="12" t="s">
        <v>30</v>
      </c>
      <c r="AX349" s="12" t="s">
        <v>74</v>
      </c>
      <c r="AY349" s="146" t="s">
        <v>200</v>
      </c>
    </row>
    <row r="350" spans="2:51" s="12" customFormat="1" ht="11.25">
      <c r="B350" s="144"/>
      <c r="D350" s="145" t="s">
        <v>208</v>
      </c>
      <c r="E350" s="146" t="s">
        <v>1</v>
      </c>
      <c r="F350" s="147" t="s">
        <v>550</v>
      </c>
      <c r="H350" s="148">
        <v>1</v>
      </c>
      <c r="L350" s="144"/>
      <c r="M350" s="149"/>
      <c r="T350" s="150"/>
      <c r="AT350" s="146" t="s">
        <v>208</v>
      </c>
      <c r="AU350" s="146" t="s">
        <v>84</v>
      </c>
      <c r="AV350" s="12" t="s">
        <v>84</v>
      </c>
      <c r="AW350" s="12" t="s">
        <v>30</v>
      </c>
      <c r="AX350" s="12" t="s">
        <v>74</v>
      </c>
      <c r="AY350" s="146" t="s">
        <v>200</v>
      </c>
    </row>
    <row r="351" spans="2:51" s="13" customFormat="1" ht="11.25">
      <c r="B351" s="151"/>
      <c r="D351" s="145" t="s">
        <v>208</v>
      </c>
      <c r="E351" s="152" t="s">
        <v>1</v>
      </c>
      <c r="F351" s="153" t="s">
        <v>245</v>
      </c>
      <c r="H351" s="154">
        <v>4</v>
      </c>
      <c r="L351" s="151"/>
      <c r="M351" s="155"/>
      <c r="T351" s="156"/>
      <c r="AT351" s="152" t="s">
        <v>208</v>
      </c>
      <c r="AU351" s="152" t="s">
        <v>84</v>
      </c>
      <c r="AV351" s="13" t="s">
        <v>206</v>
      </c>
      <c r="AW351" s="13" t="s">
        <v>30</v>
      </c>
      <c r="AX351" s="13" t="s">
        <v>82</v>
      </c>
      <c r="AY351" s="152" t="s">
        <v>200</v>
      </c>
    </row>
    <row r="352" spans="2:65" s="1" customFormat="1" ht="24.2" customHeight="1">
      <c r="B352" s="130"/>
      <c r="C352" s="131" t="s">
        <v>579</v>
      </c>
      <c r="D352" s="131" t="s">
        <v>202</v>
      </c>
      <c r="E352" s="132" t="s">
        <v>580</v>
      </c>
      <c r="F352" s="133" t="s">
        <v>581</v>
      </c>
      <c r="G352" s="134" t="s">
        <v>560</v>
      </c>
      <c r="H352" s="135">
        <v>6</v>
      </c>
      <c r="I352" s="136"/>
      <c r="J352" s="136">
        <f>ROUND(I352*H352,2)</f>
        <v>0</v>
      </c>
      <c r="K352" s="137"/>
      <c r="L352" s="29"/>
      <c r="M352" s="138" t="s">
        <v>1</v>
      </c>
      <c r="N352" s="139" t="s">
        <v>39</v>
      </c>
      <c r="O352" s="140">
        <v>1.1</v>
      </c>
      <c r="P352" s="140">
        <f>O352*H352</f>
        <v>6.6000000000000005</v>
      </c>
      <c r="Q352" s="140">
        <v>0.01647</v>
      </c>
      <c r="R352" s="140">
        <f>Q352*H352</f>
        <v>0.09881999999999999</v>
      </c>
      <c r="S352" s="140">
        <v>0</v>
      </c>
      <c r="T352" s="141">
        <f>S352*H352</f>
        <v>0</v>
      </c>
      <c r="AR352" s="142" t="s">
        <v>296</v>
      </c>
      <c r="AT352" s="142" t="s">
        <v>202</v>
      </c>
      <c r="AU352" s="142" t="s">
        <v>84</v>
      </c>
      <c r="AY352" s="17" t="s">
        <v>200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82</v>
      </c>
      <c r="BK352" s="143">
        <f>ROUND(I352*H352,2)</f>
        <v>0</v>
      </c>
      <c r="BL352" s="17" t="s">
        <v>296</v>
      </c>
      <c r="BM352" s="142" t="s">
        <v>582</v>
      </c>
    </row>
    <row r="353" spans="2:51" s="12" customFormat="1" ht="11.25">
      <c r="B353" s="144"/>
      <c r="D353" s="145" t="s">
        <v>208</v>
      </c>
      <c r="E353" s="146" t="s">
        <v>1</v>
      </c>
      <c r="F353" s="147" t="s">
        <v>583</v>
      </c>
      <c r="H353" s="148">
        <v>4</v>
      </c>
      <c r="L353" s="144"/>
      <c r="M353" s="149"/>
      <c r="T353" s="150"/>
      <c r="AT353" s="146" t="s">
        <v>208</v>
      </c>
      <c r="AU353" s="146" t="s">
        <v>84</v>
      </c>
      <c r="AV353" s="12" t="s">
        <v>84</v>
      </c>
      <c r="AW353" s="12" t="s">
        <v>30</v>
      </c>
      <c r="AX353" s="12" t="s">
        <v>74</v>
      </c>
      <c r="AY353" s="146" t="s">
        <v>200</v>
      </c>
    </row>
    <row r="354" spans="2:51" s="12" customFormat="1" ht="11.25">
      <c r="B354" s="144"/>
      <c r="D354" s="145" t="s">
        <v>208</v>
      </c>
      <c r="E354" s="146" t="s">
        <v>1</v>
      </c>
      <c r="F354" s="147" t="s">
        <v>584</v>
      </c>
      <c r="H354" s="148">
        <v>2</v>
      </c>
      <c r="L354" s="144"/>
      <c r="M354" s="149"/>
      <c r="T354" s="150"/>
      <c r="AT354" s="146" t="s">
        <v>208</v>
      </c>
      <c r="AU354" s="146" t="s">
        <v>84</v>
      </c>
      <c r="AV354" s="12" t="s">
        <v>84</v>
      </c>
      <c r="AW354" s="12" t="s">
        <v>30</v>
      </c>
      <c r="AX354" s="12" t="s">
        <v>74</v>
      </c>
      <c r="AY354" s="146" t="s">
        <v>200</v>
      </c>
    </row>
    <row r="355" spans="2:51" s="13" customFormat="1" ht="11.25">
      <c r="B355" s="151"/>
      <c r="D355" s="145" t="s">
        <v>208</v>
      </c>
      <c r="E355" s="152" t="s">
        <v>1</v>
      </c>
      <c r="F355" s="153" t="s">
        <v>245</v>
      </c>
      <c r="H355" s="154">
        <v>6</v>
      </c>
      <c r="L355" s="151"/>
      <c r="M355" s="155"/>
      <c r="T355" s="156"/>
      <c r="AT355" s="152" t="s">
        <v>208</v>
      </c>
      <c r="AU355" s="152" t="s">
        <v>84</v>
      </c>
      <c r="AV355" s="13" t="s">
        <v>206</v>
      </c>
      <c r="AW355" s="13" t="s">
        <v>30</v>
      </c>
      <c r="AX355" s="13" t="s">
        <v>82</v>
      </c>
      <c r="AY355" s="152" t="s">
        <v>200</v>
      </c>
    </row>
    <row r="356" spans="2:65" s="1" customFormat="1" ht="24.2" customHeight="1">
      <c r="B356" s="130"/>
      <c r="C356" s="131" t="s">
        <v>585</v>
      </c>
      <c r="D356" s="131" t="s">
        <v>202</v>
      </c>
      <c r="E356" s="132" t="s">
        <v>586</v>
      </c>
      <c r="F356" s="133" t="s">
        <v>587</v>
      </c>
      <c r="G356" s="134" t="s">
        <v>560</v>
      </c>
      <c r="H356" s="135">
        <v>1</v>
      </c>
      <c r="I356" s="136"/>
      <c r="J356" s="136">
        <f>ROUND(I356*H356,2)</f>
        <v>0</v>
      </c>
      <c r="K356" s="137"/>
      <c r="L356" s="29"/>
      <c r="M356" s="138" t="s">
        <v>1</v>
      </c>
      <c r="N356" s="139" t="s">
        <v>39</v>
      </c>
      <c r="O356" s="140">
        <v>1.1</v>
      </c>
      <c r="P356" s="140">
        <f>O356*H356</f>
        <v>1.1</v>
      </c>
      <c r="Q356" s="140">
        <v>0.01047</v>
      </c>
      <c r="R356" s="140">
        <f>Q356*H356</f>
        <v>0.01047</v>
      </c>
      <c r="S356" s="140">
        <v>0</v>
      </c>
      <c r="T356" s="141">
        <f>S356*H356</f>
        <v>0</v>
      </c>
      <c r="AR356" s="142" t="s">
        <v>296</v>
      </c>
      <c r="AT356" s="142" t="s">
        <v>202</v>
      </c>
      <c r="AU356" s="142" t="s">
        <v>84</v>
      </c>
      <c r="AY356" s="17" t="s">
        <v>200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82</v>
      </c>
      <c r="BK356" s="143">
        <f>ROUND(I356*H356,2)</f>
        <v>0</v>
      </c>
      <c r="BL356" s="17" t="s">
        <v>296</v>
      </c>
      <c r="BM356" s="142" t="s">
        <v>588</v>
      </c>
    </row>
    <row r="357" spans="2:51" s="12" customFormat="1" ht="11.25">
      <c r="B357" s="144"/>
      <c r="D357" s="145" t="s">
        <v>208</v>
      </c>
      <c r="E357" s="146" t="s">
        <v>1</v>
      </c>
      <c r="F357" s="147" t="s">
        <v>589</v>
      </c>
      <c r="H357" s="148">
        <v>1</v>
      </c>
      <c r="L357" s="144"/>
      <c r="M357" s="149"/>
      <c r="T357" s="150"/>
      <c r="AT357" s="146" t="s">
        <v>208</v>
      </c>
      <c r="AU357" s="146" t="s">
        <v>84</v>
      </c>
      <c r="AV357" s="12" t="s">
        <v>84</v>
      </c>
      <c r="AW357" s="12" t="s">
        <v>30</v>
      </c>
      <c r="AX357" s="12" t="s">
        <v>82</v>
      </c>
      <c r="AY357" s="146" t="s">
        <v>200</v>
      </c>
    </row>
    <row r="358" spans="2:65" s="1" customFormat="1" ht="24.2" customHeight="1">
      <c r="B358" s="130"/>
      <c r="C358" s="131" t="s">
        <v>590</v>
      </c>
      <c r="D358" s="131" t="s">
        <v>202</v>
      </c>
      <c r="E358" s="132" t="s">
        <v>591</v>
      </c>
      <c r="F358" s="133" t="s">
        <v>592</v>
      </c>
      <c r="G358" s="134" t="s">
        <v>560</v>
      </c>
      <c r="H358" s="135">
        <v>2</v>
      </c>
      <c r="I358" s="136"/>
      <c r="J358" s="136">
        <f>ROUND(I358*H358,2)</f>
        <v>0</v>
      </c>
      <c r="K358" s="137"/>
      <c r="L358" s="29"/>
      <c r="M358" s="138" t="s">
        <v>1</v>
      </c>
      <c r="N358" s="139" t="s">
        <v>39</v>
      </c>
      <c r="O358" s="140">
        <v>0.85</v>
      </c>
      <c r="P358" s="140">
        <f>O358*H358</f>
        <v>1.7</v>
      </c>
      <c r="Q358" s="140">
        <v>0.00983</v>
      </c>
      <c r="R358" s="140">
        <f>Q358*H358</f>
        <v>0.01966</v>
      </c>
      <c r="S358" s="140">
        <v>0</v>
      </c>
      <c r="T358" s="141">
        <f>S358*H358</f>
        <v>0</v>
      </c>
      <c r="AR358" s="142" t="s">
        <v>296</v>
      </c>
      <c r="AT358" s="142" t="s">
        <v>202</v>
      </c>
      <c r="AU358" s="142" t="s">
        <v>84</v>
      </c>
      <c r="AY358" s="17" t="s">
        <v>200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296</v>
      </c>
      <c r="BM358" s="142" t="s">
        <v>593</v>
      </c>
    </row>
    <row r="359" spans="2:51" s="12" customFormat="1" ht="11.25">
      <c r="B359" s="144"/>
      <c r="D359" s="145" t="s">
        <v>208</v>
      </c>
      <c r="E359" s="146" t="s">
        <v>1</v>
      </c>
      <c r="F359" s="147" t="s">
        <v>589</v>
      </c>
      <c r="H359" s="148">
        <v>1</v>
      </c>
      <c r="L359" s="144"/>
      <c r="M359" s="149"/>
      <c r="T359" s="150"/>
      <c r="AT359" s="146" t="s">
        <v>208</v>
      </c>
      <c r="AU359" s="146" t="s">
        <v>84</v>
      </c>
      <c r="AV359" s="12" t="s">
        <v>84</v>
      </c>
      <c r="AW359" s="12" t="s">
        <v>30</v>
      </c>
      <c r="AX359" s="12" t="s">
        <v>74</v>
      </c>
      <c r="AY359" s="146" t="s">
        <v>200</v>
      </c>
    </row>
    <row r="360" spans="2:51" s="12" customFormat="1" ht="11.25">
      <c r="B360" s="144"/>
      <c r="D360" s="145" t="s">
        <v>208</v>
      </c>
      <c r="E360" s="146" t="s">
        <v>1</v>
      </c>
      <c r="F360" s="147" t="s">
        <v>488</v>
      </c>
      <c r="H360" s="148">
        <v>1</v>
      </c>
      <c r="L360" s="144"/>
      <c r="M360" s="149"/>
      <c r="T360" s="150"/>
      <c r="AT360" s="146" t="s">
        <v>208</v>
      </c>
      <c r="AU360" s="146" t="s">
        <v>84</v>
      </c>
      <c r="AV360" s="12" t="s">
        <v>84</v>
      </c>
      <c r="AW360" s="12" t="s">
        <v>30</v>
      </c>
      <c r="AX360" s="12" t="s">
        <v>74</v>
      </c>
      <c r="AY360" s="146" t="s">
        <v>200</v>
      </c>
    </row>
    <row r="361" spans="2:51" s="13" customFormat="1" ht="11.25">
      <c r="B361" s="151"/>
      <c r="D361" s="145" t="s">
        <v>208</v>
      </c>
      <c r="E361" s="152" t="s">
        <v>1</v>
      </c>
      <c r="F361" s="153" t="s">
        <v>245</v>
      </c>
      <c r="H361" s="154">
        <v>2</v>
      </c>
      <c r="L361" s="151"/>
      <c r="M361" s="155"/>
      <c r="T361" s="156"/>
      <c r="AT361" s="152" t="s">
        <v>208</v>
      </c>
      <c r="AU361" s="152" t="s">
        <v>84</v>
      </c>
      <c r="AV361" s="13" t="s">
        <v>206</v>
      </c>
      <c r="AW361" s="13" t="s">
        <v>30</v>
      </c>
      <c r="AX361" s="13" t="s">
        <v>82</v>
      </c>
      <c r="AY361" s="152" t="s">
        <v>200</v>
      </c>
    </row>
    <row r="362" spans="2:65" s="1" customFormat="1" ht="24.2" customHeight="1">
      <c r="B362" s="130"/>
      <c r="C362" s="131" t="s">
        <v>594</v>
      </c>
      <c r="D362" s="131" t="s">
        <v>202</v>
      </c>
      <c r="E362" s="132" t="s">
        <v>595</v>
      </c>
      <c r="F362" s="133" t="s">
        <v>596</v>
      </c>
      <c r="G362" s="134" t="s">
        <v>560</v>
      </c>
      <c r="H362" s="135">
        <v>1</v>
      </c>
      <c r="I362" s="136"/>
      <c r="J362" s="136">
        <f>ROUND(I362*H362,2)</f>
        <v>0</v>
      </c>
      <c r="K362" s="137"/>
      <c r="L362" s="29"/>
      <c r="M362" s="138" t="s">
        <v>1</v>
      </c>
      <c r="N362" s="139" t="s">
        <v>39</v>
      </c>
      <c r="O362" s="140">
        <v>0.496</v>
      </c>
      <c r="P362" s="140">
        <f>O362*H362</f>
        <v>0.496</v>
      </c>
      <c r="Q362" s="140">
        <v>0</v>
      </c>
      <c r="R362" s="140">
        <f>Q362*H362</f>
        <v>0</v>
      </c>
      <c r="S362" s="140">
        <v>0.0173</v>
      </c>
      <c r="T362" s="141">
        <f>S362*H362</f>
        <v>0.0173</v>
      </c>
      <c r="AR362" s="142" t="s">
        <v>296</v>
      </c>
      <c r="AT362" s="142" t="s">
        <v>202</v>
      </c>
      <c r="AU362" s="142" t="s">
        <v>84</v>
      </c>
      <c r="AY362" s="17" t="s">
        <v>200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82</v>
      </c>
      <c r="BK362" s="143">
        <f>ROUND(I362*H362,2)</f>
        <v>0</v>
      </c>
      <c r="BL362" s="17" t="s">
        <v>296</v>
      </c>
      <c r="BM362" s="142" t="s">
        <v>597</v>
      </c>
    </row>
    <row r="363" spans="2:51" s="12" customFormat="1" ht="11.25">
      <c r="B363" s="144"/>
      <c r="D363" s="145" t="s">
        <v>208</v>
      </c>
      <c r="E363" s="146" t="s">
        <v>1</v>
      </c>
      <c r="F363" s="147" t="s">
        <v>550</v>
      </c>
      <c r="H363" s="148">
        <v>1</v>
      </c>
      <c r="L363" s="144"/>
      <c r="M363" s="149"/>
      <c r="T363" s="150"/>
      <c r="AT363" s="146" t="s">
        <v>208</v>
      </c>
      <c r="AU363" s="146" t="s">
        <v>84</v>
      </c>
      <c r="AV363" s="12" t="s">
        <v>84</v>
      </c>
      <c r="AW363" s="12" t="s">
        <v>30</v>
      </c>
      <c r="AX363" s="12" t="s">
        <v>74</v>
      </c>
      <c r="AY363" s="146" t="s">
        <v>200</v>
      </c>
    </row>
    <row r="364" spans="2:51" s="13" customFormat="1" ht="11.25">
      <c r="B364" s="151"/>
      <c r="D364" s="145" t="s">
        <v>208</v>
      </c>
      <c r="E364" s="152" t="s">
        <v>1</v>
      </c>
      <c r="F364" s="153" t="s">
        <v>245</v>
      </c>
      <c r="H364" s="154">
        <v>1</v>
      </c>
      <c r="L364" s="151"/>
      <c r="M364" s="155"/>
      <c r="T364" s="156"/>
      <c r="AT364" s="152" t="s">
        <v>208</v>
      </c>
      <c r="AU364" s="152" t="s">
        <v>84</v>
      </c>
      <c r="AV364" s="13" t="s">
        <v>206</v>
      </c>
      <c r="AW364" s="13" t="s">
        <v>30</v>
      </c>
      <c r="AX364" s="13" t="s">
        <v>82</v>
      </c>
      <c r="AY364" s="152" t="s">
        <v>200</v>
      </c>
    </row>
    <row r="365" spans="2:65" s="1" customFormat="1" ht="16.5" customHeight="1">
      <c r="B365" s="130"/>
      <c r="C365" s="131" t="s">
        <v>598</v>
      </c>
      <c r="D365" s="131" t="s">
        <v>202</v>
      </c>
      <c r="E365" s="132" t="s">
        <v>599</v>
      </c>
      <c r="F365" s="133" t="s">
        <v>600</v>
      </c>
      <c r="G365" s="134" t="s">
        <v>560</v>
      </c>
      <c r="H365" s="135">
        <v>7</v>
      </c>
      <c r="I365" s="136"/>
      <c r="J365" s="136">
        <f>ROUND(I365*H365,2)</f>
        <v>0</v>
      </c>
      <c r="K365" s="137"/>
      <c r="L365" s="29"/>
      <c r="M365" s="138" t="s">
        <v>1</v>
      </c>
      <c r="N365" s="139" t="s">
        <v>39</v>
      </c>
      <c r="O365" s="140">
        <v>0.579</v>
      </c>
      <c r="P365" s="140">
        <f>O365*H365</f>
        <v>4.053</v>
      </c>
      <c r="Q365" s="140">
        <v>0</v>
      </c>
      <c r="R365" s="140">
        <f>Q365*H365</f>
        <v>0</v>
      </c>
      <c r="S365" s="140">
        <v>0.0188</v>
      </c>
      <c r="T365" s="141">
        <f>S365*H365</f>
        <v>0.1316</v>
      </c>
      <c r="AR365" s="142" t="s">
        <v>296</v>
      </c>
      <c r="AT365" s="142" t="s">
        <v>202</v>
      </c>
      <c r="AU365" s="142" t="s">
        <v>84</v>
      </c>
      <c r="AY365" s="17" t="s">
        <v>200</v>
      </c>
      <c r="BE365" s="143">
        <f>IF(N365="základní",J365,0)</f>
        <v>0</v>
      </c>
      <c r="BF365" s="143">
        <f>IF(N365="snížená",J365,0)</f>
        <v>0</v>
      </c>
      <c r="BG365" s="143">
        <f>IF(N365="zákl. přenesená",J365,0)</f>
        <v>0</v>
      </c>
      <c r="BH365" s="143">
        <f>IF(N365="sníž. přenesená",J365,0)</f>
        <v>0</v>
      </c>
      <c r="BI365" s="143">
        <f>IF(N365="nulová",J365,0)</f>
        <v>0</v>
      </c>
      <c r="BJ365" s="17" t="s">
        <v>82</v>
      </c>
      <c r="BK365" s="143">
        <f>ROUND(I365*H365,2)</f>
        <v>0</v>
      </c>
      <c r="BL365" s="17" t="s">
        <v>296</v>
      </c>
      <c r="BM365" s="142" t="s">
        <v>601</v>
      </c>
    </row>
    <row r="366" spans="2:51" s="12" customFormat="1" ht="11.25">
      <c r="B366" s="144"/>
      <c r="D366" s="145" t="s">
        <v>208</v>
      </c>
      <c r="E366" s="146" t="s">
        <v>1</v>
      </c>
      <c r="F366" s="147" t="s">
        <v>602</v>
      </c>
      <c r="H366" s="148">
        <v>2</v>
      </c>
      <c r="L366" s="144"/>
      <c r="M366" s="149"/>
      <c r="T366" s="150"/>
      <c r="AT366" s="146" t="s">
        <v>208</v>
      </c>
      <c r="AU366" s="146" t="s">
        <v>84</v>
      </c>
      <c r="AV366" s="12" t="s">
        <v>84</v>
      </c>
      <c r="AW366" s="12" t="s">
        <v>30</v>
      </c>
      <c r="AX366" s="12" t="s">
        <v>74</v>
      </c>
      <c r="AY366" s="146" t="s">
        <v>200</v>
      </c>
    </row>
    <row r="367" spans="2:51" s="12" customFormat="1" ht="11.25">
      <c r="B367" s="144"/>
      <c r="D367" s="145" t="s">
        <v>208</v>
      </c>
      <c r="E367" s="146" t="s">
        <v>1</v>
      </c>
      <c r="F367" s="147" t="s">
        <v>603</v>
      </c>
      <c r="H367" s="148">
        <v>2</v>
      </c>
      <c r="L367" s="144"/>
      <c r="M367" s="149"/>
      <c r="T367" s="150"/>
      <c r="AT367" s="146" t="s">
        <v>208</v>
      </c>
      <c r="AU367" s="146" t="s">
        <v>84</v>
      </c>
      <c r="AV367" s="12" t="s">
        <v>84</v>
      </c>
      <c r="AW367" s="12" t="s">
        <v>30</v>
      </c>
      <c r="AX367" s="12" t="s">
        <v>74</v>
      </c>
      <c r="AY367" s="146" t="s">
        <v>200</v>
      </c>
    </row>
    <row r="368" spans="2:51" s="12" customFormat="1" ht="11.25">
      <c r="B368" s="144"/>
      <c r="D368" s="145" t="s">
        <v>208</v>
      </c>
      <c r="E368" s="146" t="s">
        <v>1</v>
      </c>
      <c r="F368" s="147" t="s">
        <v>604</v>
      </c>
      <c r="H368" s="148">
        <v>2</v>
      </c>
      <c r="L368" s="144"/>
      <c r="M368" s="149"/>
      <c r="T368" s="150"/>
      <c r="AT368" s="146" t="s">
        <v>208</v>
      </c>
      <c r="AU368" s="146" t="s">
        <v>84</v>
      </c>
      <c r="AV368" s="12" t="s">
        <v>84</v>
      </c>
      <c r="AW368" s="12" t="s">
        <v>30</v>
      </c>
      <c r="AX368" s="12" t="s">
        <v>74</v>
      </c>
      <c r="AY368" s="146" t="s">
        <v>200</v>
      </c>
    </row>
    <row r="369" spans="2:51" s="12" customFormat="1" ht="11.25">
      <c r="B369" s="144"/>
      <c r="D369" s="145" t="s">
        <v>208</v>
      </c>
      <c r="E369" s="146" t="s">
        <v>1</v>
      </c>
      <c r="F369" s="147" t="s">
        <v>550</v>
      </c>
      <c r="H369" s="148">
        <v>1</v>
      </c>
      <c r="L369" s="144"/>
      <c r="M369" s="149"/>
      <c r="T369" s="150"/>
      <c r="AT369" s="146" t="s">
        <v>208</v>
      </c>
      <c r="AU369" s="146" t="s">
        <v>84</v>
      </c>
      <c r="AV369" s="12" t="s">
        <v>84</v>
      </c>
      <c r="AW369" s="12" t="s">
        <v>30</v>
      </c>
      <c r="AX369" s="12" t="s">
        <v>74</v>
      </c>
      <c r="AY369" s="146" t="s">
        <v>200</v>
      </c>
    </row>
    <row r="370" spans="2:51" s="13" customFormat="1" ht="11.25">
      <c r="B370" s="151"/>
      <c r="D370" s="145" t="s">
        <v>208</v>
      </c>
      <c r="E370" s="152" t="s">
        <v>1</v>
      </c>
      <c r="F370" s="153" t="s">
        <v>245</v>
      </c>
      <c r="H370" s="154">
        <v>7</v>
      </c>
      <c r="L370" s="151"/>
      <c r="M370" s="155"/>
      <c r="T370" s="156"/>
      <c r="AT370" s="152" t="s">
        <v>208</v>
      </c>
      <c r="AU370" s="152" t="s">
        <v>84</v>
      </c>
      <c r="AV370" s="13" t="s">
        <v>206</v>
      </c>
      <c r="AW370" s="13" t="s">
        <v>30</v>
      </c>
      <c r="AX370" s="13" t="s">
        <v>82</v>
      </c>
      <c r="AY370" s="152" t="s">
        <v>200</v>
      </c>
    </row>
    <row r="371" spans="2:65" s="1" customFormat="1" ht="24.2" customHeight="1">
      <c r="B371" s="130"/>
      <c r="C371" s="131" t="s">
        <v>605</v>
      </c>
      <c r="D371" s="131" t="s">
        <v>202</v>
      </c>
      <c r="E371" s="132" t="s">
        <v>606</v>
      </c>
      <c r="F371" s="133" t="s">
        <v>607</v>
      </c>
      <c r="G371" s="134" t="s">
        <v>560</v>
      </c>
      <c r="H371" s="135">
        <v>4</v>
      </c>
      <c r="I371" s="136"/>
      <c r="J371" s="136">
        <f>ROUND(I371*H371,2)</f>
        <v>0</v>
      </c>
      <c r="K371" s="137"/>
      <c r="L371" s="29"/>
      <c r="M371" s="138" t="s">
        <v>1</v>
      </c>
      <c r="N371" s="139" t="s">
        <v>39</v>
      </c>
      <c r="O371" s="140">
        <v>1.5</v>
      </c>
      <c r="P371" s="140">
        <f>O371*H371</f>
        <v>6</v>
      </c>
      <c r="Q371" s="140">
        <v>0.01475</v>
      </c>
      <c r="R371" s="140">
        <f>Q371*H371</f>
        <v>0.059</v>
      </c>
      <c r="S371" s="140">
        <v>0</v>
      </c>
      <c r="T371" s="141">
        <f>S371*H371</f>
        <v>0</v>
      </c>
      <c r="AR371" s="142" t="s">
        <v>296</v>
      </c>
      <c r="AT371" s="142" t="s">
        <v>202</v>
      </c>
      <c r="AU371" s="142" t="s">
        <v>84</v>
      </c>
      <c r="AY371" s="17" t="s">
        <v>200</v>
      </c>
      <c r="BE371" s="143">
        <f>IF(N371="základní",J371,0)</f>
        <v>0</v>
      </c>
      <c r="BF371" s="143">
        <f>IF(N371="snížená",J371,0)</f>
        <v>0</v>
      </c>
      <c r="BG371" s="143">
        <f>IF(N371="zákl. přenesená",J371,0)</f>
        <v>0</v>
      </c>
      <c r="BH371" s="143">
        <f>IF(N371="sníž. přenesená",J371,0)</f>
        <v>0</v>
      </c>
      <c r="BI371" s="143">
        <f>IF(N371="nulová",J371,0)</f>
        <v>0</v>
      </c>
      <c r="BJ371" s="17" t="s">
        <v>82</v>
      </c>
      <c r="BK371" s="143">
        <f>ROUND(I371*H371,2)</f>
        <v>0</v>
      </c>
      <c r="BL371" s="17" t="s">
        <v>296</v>
      </c>
      <c r="BM371" s="142" t="s">
        <v>608</v>
      </c>
    </row>
    <row r="372" spans="2:51" s="12" customFormat="1" ht="11.25">
      <c r="B372" s="144"/>
      <c r="D372" s="145" t="s">
        <v>208</v>
      </c>
      <c r="E372" s="146" t="s">
        <v>1</v>
      </c>
      <c r="F372" s="147" t="s">
        <v>487</v>
      </c>
      <c r="H372" s="148">
        <v>2</v>
      </c>
      <c r="L372" s="144"/>
      <c r="M372" s="149"/>
      <c r="T372" s="150"/>
      <c r="AT372" s="146" t="s">
        <v>208</v>
      </c>
      <c r="AU372" s="146" t="s">
        <v>84</v>
      </c>
      <c r="AV372" s="12" t="s">
        <v>84</v>
      </c>
      <c r="AW372" s="12" t="s">
        <v>30</v>
      </c>
      <c r="AX372" s="12" t="s">
        <v>74</v>
      </c>
      <c r="AY372" s="146" t="s">
        <v>200</v>
      </c>
    </row>
    <row r="373" spans="2:51" s="12" customFormat="1" ht="11.25">
      <c r="B373" s="144"/>
      <c r="D373" s="145" t="s">
        <v>208</v>
      </c>
      <c r="E373" s="146" t="s">
        <v>1</v>
      </c>
      <c r="F373" s="147" t="s">
        <v>584</v>
      </c>
      <c r="H373" s="148">
        <v>2</v>
      </c>
      <c r="L373" s="144"/>
      <c r="M373" s="149"/>
      <c r="T373" s="150"/>
      <c r="AT373" s="146" t="s">
        <v>208</v>
      </c>
      <c r="AU373" s="146" t="s">
        <v>84</v>
      </c>
      <c r="AV373" s="12" t="s">
        <v>84</v>
      </c>
      <c r="AW373" s="12" t="s">
        <v>30</v>
      </c>
      <c r="AX373" s="12" t="s">
        <v>74</v>
      </c>
      <c r="AY373" s="146" t="s">
        <v>200</v>
      </c>
    </row>
    <row r="374" spans="2:51" s="13" customFormat="1" ht="11.25">
      <c r="B374" s="151"/>
      <c r="D374" s="145" t="s">
        <v>208</v>
      </c>
      <c r="E374" s="152" t="s">
        <v>1</v>
      </c>
      <c r="F374" s="153" t="s">
        <v>245</v>
      </c>
      <c r="H374" s="154">
        <v>4</v>
      </c>
      <c r="L374" s="151"/>
      <c r="M374" s="155"/>
      <c r="T374" s="156"/>
      <c r="AT374" s="152" t="s">
        <v>208</v>
      </c>
      <c r="AU374" s="152" t="s">
        <v>84</v>
      </c>
      <c r="AV374" s="13" t="s">
        <v>206</v>
      </c>
      <c r="AW374" s="13" t="s">
        <v>30</v>
      </c>
      <c r="AX374" s="13" t="s">
        <v>82</v>
      </c>
      <c r="AY374" s="152" t="s">
        <v>200</v>
      </c>
    </row>
    <row r="375" spans="2:65" s="1" customFormat="1" ht="24.2" customHeight="1">
      <c r="B375" s="130"/>
      <c r="C375" s="131" t="s">
        <v>609</v>
      </c>
      <c r="D375" s="131" t="s">
        <v>202</v>
      </c>
      <c r="E375" s="132" t="s">
        <v>610</v>
      </c>
      <c r="F375" s="133" t="s">
        <v>611</v>
      </c>
      <c r="G375" s="134" t="s">
        <v>560</v>
      </c>
      <c r="H375" s="135">
        <v>28</v>
      </c>
      <c r="I375" s="136"/>
      <c r="J375" s="136">
        <f>ROUND(I375*H375,2)</f>
        <v>0</v>
      </c>
      <c r="K375" s="137"/>
      <c r="L375" s="29"/>
      <c r="M375" s="138" t="s">
        <v>1</v>
      </c>
      <c r="N375" s="139" t="s">
        <v>39</v>
      </c>
      <c r="O375" s="140">
        <v>0.227</v>
      </c>
      <c r="P375" s="140">
        <f>O375*H375</f>
        <v>6.356</v>
      </c>
      <c r="Q375" s="140">
        <v>0.00024</v>
      </c>
      <c r="R375" s="140">
        <f>Q375*H375</f>
        <v>0.00672</v>
      </c>
      <c r="S375" s="140">
        <v>0</v>
      </c>
      <c r="T375" s="141">
        <f>S375*H375</f>
        <v>0</v>
      </c>
      <c r="AR375" s="142" t="s">
        <v>296</v>
      </c>
      <c r="AT375" s="142" t="s">
        <v>202</v>
      </c>
      <c r="AU375" s="142" t="s">
        <v>84</v>
      </c>
      <c r="AY375" s="17" t="s">
        <v>200</v>
      </c>
      <c r="BE375" s="143">
        <f>IF(N375="základní",J375,0)</f>
        <v>0</v>
      </c>
      <c r="BF375" s="143">
        <f>IF(N375="snížená",J375,0)</f>
        <v>0</v>
      </c>
      <c r="BG375" s="143">
        <f>IF(N375="zákl. přenesená",J375,0)</f>
        <v>0</v>
      </c>
      <c r="BH375" s="143">
        <f>IF(N375="sníž. přenesená",J375,0)</f>
        <v>0</v>
      </c>
      <c r="BI375" s="143">
        <f>IF(N375="nulová",J375,0)</f>
        <v>0</v>
      </c>
      <c r="BJ375" s="17" t="s">
        <v>82</v>
      </c>
      <c r="BK375" s="143">
        <f>ROUND(I375*H375,2)</f>
        <v>0</v>
      </c>
      <c r="BL375" s="17" t="s">
        <v>296</v>
      </c>
      <c r="BM375" s="142" t="s">
        <v>612</v>
      </c>
    </row>
    <row r="376" spans="2:65" s="1" customFormat="1" ht="24.2" customHeight="1">
      <c r="B376" s="130"/>
      <c r="C376" s="131" t="s">
        <v>613</v>
      </c>
      <c r="D376" s="131" t="s">
        <v>202</v>
      </c>
      <c r="E376" s="132" t="s">
        <v>614</v>
      </c>
      <c r="F376" s="133" t="s">
        <v>615</v>
      </c>
      <c r="G376" s="134" t="s">
        <v>560</v>
      </c>
      <c r="H376" s="135">
        <v>2</v>
      </c>
      <c r="I376" s="136"/>
      <c r="J376" s="136">
        <f>ROUND(I376*H376,2)</f>
        <v>0</v>
      </c>
      <c r="K376" s="137"/>
      <c r="L376" s="29"/>
      <c r="M376" s="138" t="s">
        <v>1</v>
      </c>
      <c r="N376" s="139" t="s">
        <v>39</v>
      </c>
      <c r="O376" s="140">
        <v>0.2</v>
      </c>
      <c r="P376" s="140">
        <f>O376*H376</f>
        <v>0.4</v>
      </c>
      <c r="Q376" s="140">
        <v>0.00172</v>
      </c>
      <c r="R376" s="140">
        <f>Q376*H376</f>
        <v>0.00344</v>
      </c>
      <c r="S376" s="140">
        <v>0</v>
      </c>
      <c r="T376" s="141">
        <f>S376*H376</f>
        <v>0</v>
      </c>
      <c r="AR376" s="142" t="s">
        <v>296</v>
      </c>
      <c r="AT376" s="142" t="s">
        <v>202</v>
      </c>
      <c r="AU376" s="142" t="s">
        <v>84</v>
      </c>
      <c r="AY376" s="17" t="s">
        <v>200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7" t="s">
        <v>82</v>
      </c>
      <c r="BK376" s="143">
        <f>ROUND(I376*H376,2)</f>
        <v>0</v>
      </c>
      <c r="BL376" s="17" t="s">
        <v>296</v>
      </c>
      <c r="BM376" s="142" t="s">
        <v>616</v>
      </c>
    </row>
    <row r="377" spans="2:51" s="12" customFormat="1" ht="11.25">
      <c r="B377" s="144"/>
      <c r="D377" s="145" t="s">
        <v>208</v>
      </c>
      <c r="E377" s="146" t="s">
        <v>1</v>
      </c>
      <c r="F377" s="147" t="s">
        <v>589</v>
      </c>
      <c r="H377" s="148">
        <v>1</v>
      </c>
      <c r="L377" s="144"/>
      <c r="M377" s="149"/>
      <c r="T377" s="150"/>
      <c r="AT377" s="146" t="s">
        <v>208</v>
      </c>
      <c r="AU377" s="146" t="s">
        <v>84</v>
      </c>
      <c r="AV377" s="12" t="s">
        <v>84</v>
      </c>
      <c r="AW377" s="12" t="s">
        <v>30</v>
      </c>
      <c r="AX377" s="12" t="s">
        <v>74</v>
      </c>
      <c r="AY377" s="146" t="s">
        <v>200</v>
      </c>
    </row>
    <row r="378" spans="2:51" s="12" customFormat="1" ht="11.25">
      <c r="B378" s="144"/>
      <c r="D378" s="145" t="s">
        <v>208</v>
      </c>
      <c r="E378" s="146" t="s">
        <v>1</v>
      </c>
      <c r="F378" s="147" t="s">
        <v>488</v>
      </c>
      <c r="H378" s="148">
        <v>1</v>
      </c>
      <c r="L378" s="144"/>
      <c r="M378" s="149"/>
      <c r="T378" s="150"/>
      <c r="AT378" s="146" t="s">
        <v>208</v>
      </c>
      <c r="AU378" s="146" t="s">
        <v>84</v>
      </c>
      <c r="AV378" s="12" t="s">
        <v>84</v>
      </c>
      <c r="AW378" s="12" t="s">
        <v>30</v>
      </c>
      <c r="AX378" s="12" t="s">
        <v>74</v>
      </c>
      <c r="AY378" s="146" t="s">
        <v>200</v>
      </c>
    </row>
    <row r="379" spans="2:51" s="13" customFormat="1" ht="11.25">
      <c r="B379" s="151"/>
      <c r="D379" s="145" t="s">
        <v>208</v>
      </c>
      <c r="E379" s="152" t="s">
        <v>1</v>
      </c>
      <c r="F379" s="153" t="s">
        <v>245</v>
      </c>
      <c r="H379" s="154">
        <v>2</v>
      </c>
      <c r="L379" s="151"/>
      <c r="M379" s="155"/>
      <c r="T379" s="156"/>
      <c r="AT379" s="152" t="s">
        <v>208</v>
      </c>
      <c r="AU379" s="152" t="s">
        <v>84</v>
      </c>
      <c r="AV379" s="13" t="s">
        <v>206</v>
      </c>
      <c r="AW379" s="13" t="s">
        <v>30</v>
      </c>
      <c r="AX379" s="13" t="s">
        <v>82</v>
      </c>
      <c r="AY379" s="152" t="s">
        <v>200</v>
      </c>
    </row>
    <row r="380" spans="2:65" s="1" customFormat="1" ht="16.5" customHeight="1">
      <c r="B380" s="130"/>
      <c r="C380" s="131" t="s">
        <v>617</v>
      </c>
      <c r="D380" s="131" t="s">
        <v>202</v>
      </c>
      <c r="E380" s="132" t="s">
        <v>618</v>
      </c>
      <c r="F380" s="133" t="s">
        <v>619</v>
      </c>
      <c r="G380" s="134" t="s">
        <v>560</v>
      </c>
      <c r="H380" s="135">
        <v>7</v>
      </c>
      <c r="I380" s="136"/>
      <c r="J380" s="136">
        <f>ROUND(I380*H380,2)</f>
        <v>0</v>
      </c>
      <c r="K380" s="137"/>
      <c r="L380" s="29"/>
      <c r="M380" s="138" t="s">
        <v>1</v>
      </c>
      <c r="N380" s="139" t="s">
        <v>39</v>
      </c>
      <c r="O380" s="140">
        <v>0.2</v>
      </c>
      <c r="P380" s="140">
        <f>O380*H380</f>
        <v>1.4000000000000001</v>
      </c>
      <c r="Q380" s="140">
        <v>0.00184</v>
      </c>
      <c r="R380" s="140">
        <f>Q380*H380</f>
        <v>0.01288</v>
      </c>
      <c r="S380" s="140">
        <v>0</v>
      </c>
      <c r="T380" s="141">
        <f>S380*H380</f>
        <v>0</v>
      </c>
      <c r="AR380" s="142" t="s">
        <v>296</v>
      </c>
      <c r="AT380" s="142" t="s">
        <v>202</v>
      </c>
      <c r="AU380" s="142" t="s">
        <v>84</v>
      </c>
      <c r="AY380" s="17" t="s">
        <v>200</v>
      </c>
      <c r="BE380" s="143">
        <f>IF(N380="základní",J380,0)</f>
        <v>0</v>
      </c>
      <c r="BF380" s="143">
        <f>IF(N380="snížená",J380,0)</f>
        <v>0</v>
      </c>
      <c r="BG380" s="143">
        <f>IF(N380="zákl. přenesená",J380,0)</f>
        <v>0</v>
      </c>
      <c r="BH380" s="143">
        <f>IF(N380="sníž. přenesená",J380,0)</f>
        <v>0</v>
      </c>
      <c r="BI380" s="143">
        <f>IF(N380="nulová",J380,0)</f>
        <v>0</v>
      </c>
      <c r="BJ380" s="17" t="s">
        <v>82</v>
      </c>
      <c r="BK380" s="143">
        <f>ROUND(I380*H380,2)</f>
        <v>0</v>
      </c>
      <c r="BL380" s="17" t="s">
        <v>296</v>
      </c>
      <c r="BM380" s="142" t="s">
        <v>620</v>
      </c>
    </row>
    <row r="381" spans="2:51" s="12" customFormat="1" ht="11.25">
      <c r="B381" s="144"/>
      <c r="D381" s="145" t="s">
        <v>208</v>
      </c>
      <c r="E381" s="146" t="s">
        <v>1</v>
      </c>
      <c r="F381" s="147" t="s">
        <v>621</v>
      </c>
      <c r="H381" s="148">
        <v>5</v>
      </c>
      <c r="L381" s="144"/>
      <c r="M381" s="149"/>
      <c r="T381" s="150"/>
      <c r="AT381" s="146" t="s">
        <v>208</v>
      </c>
      <c r="AU381" s="146" t="s">
        <v>84</v>
      </c>
      <c r="AV381" s="12" t="s">
        <v>84</v>
      </c>
      <c r="AW381" s="12" t="s">
        <v>30</v>
      </c>
      <c r="AX381" s="12" t="s">
        <v>74</v>
      </c>
      <c r="AY381" s="146" t="s">
        <v>200</v>
      </c>
    </row>
    <row r="382" spans="2:51" s="12" customFormat="1" ht="11.25">
      <c r="B382" s="144"/>
      <c r="D382" s="145" t="s">
        <v>208</v>
      </c>
      <c r="E382" s="146" t="s">
        <v>1</v>
      </c>
      <c r="F382" s="147" t="s">
        <v>584</v>
      </c>
      <c r="H382" s="148">
        <v>2</v>
      </c>
      <c r="L382" s="144"/>
      <c r="M382" s="149"/>
      <c r="T382" s="150"/>
      <c r="AT382" s="146" t="s">
        <v>208</v>
      </c>
      <c r="AU382" s="146" t="s">
        <v>84</v>
      </c>
      <c r="AV382" s="12" t="s">
        <v>84</v>
      </c>
      <c r="AW382" s="12" t="s">
        <v>30</v>
      </c>
      <c r="AX382" s="12" t="s">
        <v>74</v>
      </c>
      <c r="AY382" s="146" t="s">
        <v>200</v>
      </c>
    </row>
    <row r="383" spans="2:51" s="13" customFormat="1" ht="11.25">
      <c r="B383" s="151"/>
      <c r="D383" s="145" t="s">
        <v>208</v>
      </c>
      <c r="E383" s="152" t="s">
        <v>1</v>
      </c>
      <c r="F383" s="153" t="s">
        <v>245</v>
      </c>
      <c r="H383" s="154">
        <v>7</v>
      </c>
      <c r="L383" s="151"/>
      <c r="M383" s="155"/>
      <c r="T383" s="156"/>
      <c r="AT383" s="152" t="s">
        <v>208</v>
      </c>
      <c r="AU383" s="152" t="s">
        <v>84</v>
      </c>
      <c r="AV383" s="13" t="s">
        <v>206</v>
      </c>
      <c r="AW383" s="13" t="s">
        <v>30</v>
      </c>
      <c r="AX383" s="13" t="s">
        <v>82</v>
      </c>
      <c r="AY383" s="152" t="s">
        <v>200</v>
      </c>
    </row>
    <row r="384" spans="2:65" s="1" customFormat="1" ht="21.75" customHeight="1">
      <c r="B384" s="130"/>
      <c r="C384" s="131" t="s">
        <v>622</v>
      </c>
      <c r="D384" s="131" t="s">
        <v>202</v>
      </c>
      <c r="E384" s="132" t="s">
        <v>623</v>
      </c>
      <c r="F384" s="133" t="s">
        <v>624</v>
      </c>
      <c r="G384" s="134" t="s">
        <v>269</v>
      </c>
      <c r="H384" s="135">
        <v>4</v>
      </c>
      <c r="I384" s="136"/>
      <c r="J384" s="136">
        <f>ROUND(I384*H384,2)</f>
        <v>0</v>
      </c>
      <c r="K384" s="137"/>
      <c r="L384" s="29"/>
      <c r="M384" s="138" t="s">
        <v>1</v>
      </c>
      <c r="N384" s="139" t="s">
        <v>39</v>
      </c>
      <c r="O384" s="140">
        <v>0.414</v>
      </c>
      <c r="P384" s="140">
        <f>O384*H384</f>
        <v>1.656</v>
      </c>
      <c r="Q384" s="140">
        <v>0.00016</v>
      </c>
      <c r="R384" s="140">
        <f>Q384*H384</f>
        <v>0.00064</v>
      </c>
      <c r="S384" s="140">
        <v>0</v>
      </c>
      <c r="T384" s="141">
        <f>S384*H384</f>
        <v>0</v>
      </c>
      <c r="AR384" s="142" t="s">
        <v>296</v>
      </c>
      <c r="AT384" s="142" t="s">
        <v>202</v>
      </c>
      <c r="AU384" s="142" t="s">
        <v>84</v>
      </c>
      <c r="AY384" s="17" t="s">
        <v>200</v>
      </c>
      <c r="BE384" s="143">
        <f>IF(N384="základní",J384,0)</f>
        <v>0</v>
      </c>
      <c r="BF384" s="143">
        <f>IF(N384="snížená",J384,0)</f>
        <v>0</v>
      </c>
      <c r="BG384" s="143">
        <f>IF(N384="zákl. přenesená",J384,0)</f>
        <v>0</v>
      </c>
      <c r="BH384" s="143">
        <f>IF(N384="sníž. přenesená",J384,0)</f>
        <v>0</v>
      </c>
      <c r="BI384" s="143">
        <f>IF(N384="nulová",J384,0)</f>
        <v>0</v>
      </c>
      <c r="BJ384" s="17" t="s">
        <v>82</v>
      </c>
      <c r="BK384" s="143">
        <f>ROUND(I384*H384,2)</f>
        <v>0</v>
      </c>
      <c r="BL384" s="17" t="s">
        <v>296</v>
      </c>
      <c r="BM384" s="142" t="s">
        <v>625</v>
      </c>
    </row>
    <row r="385" spans="2:51" s="14" customFormat="1" ht="11.25">
      <c r="B385" s="167"/>
      <c r="D385" s="145" t="s">
        <v>208</v>
      </c>
      <c r="E385" s="168" t="s">
        <v>1</v>
      </c>
      <c r="F385" s="169" t="s">
        <v>626</v>
      </c>
      <c r="H385" s="168" t="s">
        <v>1</v>
      </c>
      <c r="L385" s="167"/>
      <c r="M385" s="170"/>
      <c r="T385" s="171"/>
      <c r="AT385" s="168" t="s">
        <v>208</v>
      </c>
      <c r="AU385" s="168" t="s">
        <v>84</v>
      </c>
      <c r="AV385" s="14" t="s">
        <v>82</v>
      </c>
      <c r="AW385" s="14" t="s">
        <v>30</v>
      </c>
      <c r="AX385" s="14" t="s">
        <v>74</v>
      </c>
      <c r="AY385" s="168" t="s">
        <v>200</v>
      </c>
    </row>
    <row r="386" spans="2:51" s="12" customFormat="1" ht="11.25">
      <c r="B386" s="144"/>
      <c r="D386" s="145" t="s">
        <v>208</v>
      </c>
      <c r="E386" s="146" t="s">
        <v>1</v>
      </c>
      <c r="F386" s="147" t="s">
        <v>487</v>
      </c>
      <c r="H386" s="148">
        <v>2</v>
      </c>
      <c r="L386" s="144"/>
      <c r="M386" s="149"/>
      <c r="T386" s="150"/>
      <c r="AT386" s="146" t="s">
        <v>208</v>
      </c>
      <c r="AU386" s="146" t="s">
        <v>84</v>
      </c>
      <c r="AV386" s="12" t="s">
        <v>84</v>
      </c>
      <c r="AW386" s="12" t="s">
        <v>30</v>
      </c>
      <c r="AX386" s="12" t="s">
        <v>74</v>
      </c>
      <c r="AY386" s="146" t="s">
        <v>200</v>
      </c>
    </row>
    <row r="387" spans="2:51" s="12" customFormat="1" ht="11.25">
      <c r="B387" s="144"/>
      <c r="D387" s="145" t="s">
        <v>208</v>
      </c>
      <c r="E387" s="146" t="s">
        <v>1</v>
      </c>
      <c r="F387" s="147" t="s">
        <v>584</v>
      </c>
      <c r="H387" s="148">
        <v>2</v>
      </c>
      <c r="L387" s="144"/>
      <c r="M387" s="149"/>
      <c r="T387" s="150"/>
      <c r="AT387" s="146" t="s">
        <v>208</v>
      </c>
      <c r="AU387" s="146" t="s">
        <v>84</v>
      </c>
      <c r="AV387" s="12" t="s">
        <v>84</v>
      </c>
      <c r="AW387" s="12" t="s">
        <v>30</v>
      </c>
      <c r="AX387" s="12" t="s">
        <v>74</v>
      </c>
      <c r="AY387" s="146" t="s">
        <v>200</v>
      </c>
    </row>
    <row r="388" spans="2:51" s="13" customFormat="1" ht="11.25">
      <c r="B388" s="151"/>
      <c r="D388" s="145" t="s">
        <v>208</v>
      </c>
      <c r="E388" s="152" t="s">
        <v>1</v>
      </c>
      <c r="F388" s="153" t="s">
        <v>245</v>
      </c>
      <c r="H388" s="154">
        <v>4</v>
      </c>
      <c r="L388" s="151"/>
      <c r="M388" s="155"/>
      <c r="T388" s="156"/>
      <c r="AT388" s="152" t="s">
        <v>208</v>
      </c>
      <c r="AU388" s="152" t="s">
        <v>84</v>
      </c>
      <c r="AV388" s="13" t="s">
        <v>206</v>
      </c>
      <c r="AW388" s="13" t="s">
        <v>30</v>
      </c>
      <c r="AX388" s="13" t="s">
        <v>82</v>
      </c>
      <c r="AY388" s="152" t="s">
        <v>200</v>
      </c>
    </row>
    <row r="389" spans="2:65" s="1" customFormat="1" ht="24.2" customHeight="1">
      <c r="B389" s="130"/>
      <c r="C389" s="157" t="s">
        <v>627</v>
      </c>
      <c r="D389" s="157" t="s">
        <v>247</v>
      </c>
      <c r="E389" s="158" t="s">
        <v>628</v>
      </c>
      <c r="F389" s="159" t="s">
        <v>629</v>
      </c>
      <c r="G389" s="160" t="s">
        <v>269</v>
      </c>
      <c r="H389" s="161">
        <v>4</v>
      </c>
      <c r="I389" s="162"/>
      <c r="J389" s="162">
        <f>ROUND(I389*H389,2)</f>
        <v>0</v>
      </c>
      <c r="K389" s="163"/>
      <c r="L389" s="164"/>
      <c r="M389" s="165" t="s">
        <v>1</v>
      </c>
      <c r="N389" s="166" t="s">
        <v>39</v>
      </c>
      <c r="O389" s="140">
        <v>0</v>
      </c>
      <c r="P389" s="140">
        <f>O389*H389</f>
        <v>0</v>
      </c>
      <c r="Q389" s="140">
        <v>0.001</v>
      </c>
      <c r="R389" s="140">
        <f>Q389*H389</f>
        <v>0.004</v>
      </c>
      <c r="S389" s="140">
        <v>0</v>
      </c>
      <c r="T389" s="141">
        <f>S389*H389</f>
        <v>0</v>
      </c>
      <c r="AR389" s="142" t="s">
        <v>381</v>
      </c>
      <c r="AT389" s="142" t="s">
        <v>247</v>
      </c>
      <c r="AU389" s="142" t="s">
        <v>84</v>
      </c>
      <c r="AY389" s="17" t="s">
        <v>200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7" t="s">
        <v>82</v>
      </c>
      <c r="BK389" s="143">
        <f>ROUND(I389*H389,2)</f>
        <v>0</v>
      </c>
      <c r="BL389" s="17" t="s">
        <v>296</v>
      </c>
      <c r="BM389" s="142" t="s">
        <v>630</v>
      </c>
    </row>
    <row r="390" spans="2:65" s="1" customFormat="1" ht="24.2" customHeight="1">
      <c r="B390" s="130"/>
      <c r="C390" s="131" t="s">
        <v>631</v>
      </c>
      <c r="D390" s="131" t="s">
        <v>202</v>
      </c>
      <c r="E390" s="132" t="s">
        <v>632</v>
      </c>
      <c r="F390" s="133" t="s">
        <v>633</v>
      </c>
      <c r="G390" s="134" t="s">
        <v>560</v>
      </c>
      <c r="H390" s="135">
        <v>3</v>
      </c>
      <c r="I390" s="136"/>
      <c r="J390" s="136">
        <f>ROUND(I390*H390,2)</f>
        <v>0</v>
      </c>
      <c r="K390" s="137"/>
      <c r="L390" s="29"/>
      <c r="M390" s="138" t="s">
        <v>1</v>
      </c>
      <c r="N390" s="139" t="s">
        <v>39</v>
      </c>
      <c r="O390" s="140">
        <v>1</v>
      </c>
      <c r="P390" s="140">
        <f>O390*H390</f>
        <v>3</v>
      </c>
      <c r="Q390" s="140">
        <v>0.00294</v>
      </c>
      <c r="R390" s="140">
        <f>Q390*H390</f>
        <v>0.00882</v>
      </c>
      <c r="S390" s="140">
        <v>0</v>
      </c>
      <c r="T390" s="141">
        <f>S390*H390</f>
        <v>0</v>
      </c>
      <c r="AR390" s="142" t="s">
        <v>296</v>
      </c>
      <c r="AT390" s="142" t="s">
        <v>202</v>
      </c>
      <c r="AU390" s="142" t="s">
        <v>84</v>
      </c>
      <c r="AY390" s="17" t="s">
        <v>200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82</v>
      </c>
      <c r="BK390" s="143">
        <f>ROUND(I390*H390,2)</f>
        <v>0</v>
      </c>
      <c r="BL390" s="17" t="s">
        <v>296</v>
      </c>
      <c r="BM390" s="142" t="s">
        <v>634</v>
      </c>
    </row>
    <row r="391" spans="2:51" s="12" customFormat="1" ht="11.25">
      <c r="B391" s="144"/>
      <c r="D391" s="145" t="s">
        <v>208</v>
      </c>
      <c r="E391" s="146" t="s">
        <v>1</v>
      </c>
      <c r="F391" s="147" t="s">
        <v>487</v>
      </c>
      <c r="H391" s="148">
        <v>2</v>
      </c>
      <c r="L391" s="144"/>
      <c r="M391" s="149"/>
      <c r="T391" s="150"/>
      <c r="AT391" s="146" t="s">
        <v>208</v>
      </c>
      <c r="AU391" s="146" t="s">
        <v>84</v>
      </c>
      <c r="AV391" s="12" t="s">
        <v>84</v>
      </c>
      <c r="AW391" s="12" t="s">
        <v>30</v>
      </c>
      <c r="AX391" s="12" t="s">
        <v>74</v>
      </c>
      <c r="AY391" s="146" t="s">
        <v>200</v>
      </c>
    </row>
    <row r="392" spans="2:51" s="12" customFormat="1" ht="11.25">
      <c r="B392" s="144"/>
      <c r="D392" s="145" t="s">
        <v>208</v>
      </c>
      <c r="E392" s="146" t="s">
        <v>1</v>
      </c>
      <c r="F392" s="147" t="s">
        <v>488</v>
      </c>
      <c r="H392" s="148">
        <v>1</v>
      </c>
      <c r="L392" s="144"/>
      <c r="M392" s="149"/>
      <c r="T392" s="150"/>
      <c r="AT392" s="146" t="s">
        <v>208</v>
      </c>
      <c r="AU392" s="146" t="s">
        <v>84</v>
      </c>
      <c r="AV392" s="12" t="s">
        <v>84</v>
      </c>
      <c r="AW392" s="12" t="s">
        <v>30</v>
      </c>
      <c r="AX392" s="12" t="s">
        <v>74</v>
      </c>
      <c r="AY392" s="146" t="s">
        <v>200</v>
      </c>
    </row>
    <row r="393" spans="2:51" s="13" customFormat="1" ht="11.25">
      <c r="B393" s="151"/>
      <c r="D393" s="145" t="s">
        <v>208</v>
      </c>
      <c r="E393" s="152" t="s">
        <v>1</v>
      </c>
      <c r="F393" s="153" t="s">
        <v>245</v>
      </c>
      <c r="H393" s="154">
        <v>3</v>
      </c>
      <c r="L393" s="151"/>
      <c r="M393" s="155"/>
      <c r="T393" s="156"/>
      <c r="AT393" s="152" t="s">
        <v>208</v>
      </c>
      <c r="AU393" s="152" t="s">
        <v>84</v>
      </c>
      <c r="AV393" s="13" t="s">
        <v>206</v>
      </c>
      <c r="AW393" s="13" t="s">
        <v>30</v>
      </c>
      <c r="AX393" s="13" t="s">
        <v>82</v>
      </c>
      <c r="AY393" s="152" t="s">
        <v>200</v>
      </c>
    </row>
    <row r="394" spans="2:65" s="1" customFormat="1" ht="24.2" customHeight="1">
      <c r="B394" s="130"/>
      <c r="C394" s="131" t="s">
        <v>635</v>
      </c>
      <c r="D394" s="131" t="s">
        <v>202</v>
      </c>
      <c r="E394" s="132" t="s">
        <v>636</v>
      </c>
      <c r="F394" s="133" t="s">
        <v>637</v>
      </c>
      <c r="G394" s="134" t="s">
        <v>230</v>
      </c>
      <c r="H394" s="135">
        <v>0.32</v>
      </c>
      <c r="I394" s="136"/>
      <c r="J394" s="136">
        <f>ROUND(I394*H394,2)</f>
        <v>0</v>
      </c>
      <c r="K394" s="137"/>
      <c r="L394" s="29"/>
      <c r="M394" s="138" t="s">
        <v>1</v>
      </c>
      <c r="N394" s="139" t="s">
        <v>39</v>
      </c>
      <c r="O394" s="140">
        <v>3.508</v>
      </c>
      <c r="P394" s="140">
        <f>O394*H394</f>
        <v>1.12256</v>
      </c>
      <c r="Q394" s="140">
        <v>0</v>
      </c>
      <c r="R394" s="140">
        <f>Q394*H394</f>
        <v>0</v>
      </c>
      <c r="S394" s="140">
        <v>0</v>
      </c>
      <c r="T394" s="141">
        <f>S394*H394</f>
        <v>0</v>
      </c>
      <c r="AR394" s="142" t="s">
        <v>296</v>
      </c>
      <c r="AT394" s="142" t="s">
        <v>202</v>
      </c>
      <c r="AU394" s="142" t="s">
        <v>84</v>
      </c>
      <c r="AY394" s="17" t="s">
        <v>200</v>
      </c>
      <c r="BE394" s="143">
        <f>IF(N394="základní",J394,0)</f>
        <v>0</v>
      </c>
      <c r="BF394" s="143">
        <f>IF(N394="snížená",J394,0)</f>
        <v>0</v>
      </c>
      <c r="BG394" s="143">
        <f>IF(N394="zákl. přenesená",J394,0)</f>
        <v>0</v>
      </c>
      <c r="BH394" s="143">
        <f>IF(N394="sníž. přenesená",J394,0)</f>
        <v>0</v>
      </c>
      <c r="BI394" s="143">
        <f>IF(N394="nulová",J394,0)</f>
        <v>0</v>
      </c>
      <c r="BJ394" s="17" t="s">
        <v>82</v>
      </c>
      <c r="BK394" s="143">
        <f>ROUND(I394*H394,2)</f>
        <v>0</v>
      </c>
      <c r="BL394" s="17" t="s">
        <v>296</v>
      </c>
      <c r="BM394" s="142" t="s">
        <v>638</v>
      </c>
    </row>
    <row r="395" spans="2:63" s="11" customFormat="1" ht="22.9" customHeight="1">
      <c r="B395" s="119"/>
      <c r="D395" s="120" t="s">
        <v>73</v>
      </c>
      <c r="E395" s="128" t="s">
        <v>639</v>
      </c>
      <c r="F395" s="128" t="s">
        <v>640</v>
      </c>
      <c r="J395" s="129">
        <f>BK395</f>
        <v>0</v>
      </c>
      <c r="L395" s="119"/>
      <c r="M395" s="123"/>
      <c r="P395" s="124">
        <f>SUM(P396:P400)</f>
        <v>10.129796</v>
      </c>
      <c r="R395" s="124">
        <f>SUM(R396:R400)</f>
        <v>0.0368</v>
      </c>
      <c r="T395" s="125">
        <f>SUM(T396:T400)</f>
        <v>0</v>
      </c>
      <c r="AR395" s="120" t="s">
        <v>84</v>
      </c>
      <c r="AT395" s="126" t="s">
        <v>73</v>
      </c>
      <c r="AU395" s="126" t="s">
        <v>82</v>
      </c>
      <c r="AY395" s="120" t="s">
        <v>200</v>
      </c>
      <c r="BK395" s="127">
        <f>SUM(BK396:BK400)</f>
        <v>0</v>
      </c>
    </row>
    <row r="396" spans="2:65" s="1" customFormat="1" ht="33" customHeight="1">
      <c r="B396" s="130"/>
      <c r="C396" s="131" t="s">
        <v>641</v>
      </c>
      <c r="D396" s="131" t="s">
        <v>202</v>
      </c>
      <c r="E396" s="132" t="s">
        <v>642</v>
      </c>
      <c r="F396" s="133" t="s">
        <v>643</v>
      </c>
      <c r="G396" s="134" t="s">
        <v>560</v>
      </c>
      <c r="H396" s="135">
        <v>4</v>
      </c>
      <c r="I396" s="136"/>
      <c r="J396" s="136">
        <f>ROUND(I396*H396,2)</f>
        <v>0</v>
      </c>
      <c r="K396" s="137"/>
      <c r="L396" s="29"/>
      <c r="M396" s="138" t="s">
        <v>1</v>
      </c>
      <c r="N396" s="139" t="s">
        <v>39</v>
      </c>
      <c r="O396" s="140">
        <v>2.5</v>
      </c>
      <c r="P396" s="140">
        <f>O396*H396</f>
        <v>10</v>
      </c>
      <c r="Q396" s="140">
        <v>0.0092</v>
      </c>
      <c r="R396" s="140">
        <f>Q396*H396</f>
        <v>0.0368</v>
      </c>
      <c r="S396" s="140">
        <v>0</v>
      </c>
      <c r="T396" s="141">
        <f>S396*H396</f>
        <v>0</v>
      </c>
      <c r="AR396" s="142" t="s">
        <v>296</v>
      </c>
      <c r="AT396" s="142" t="s">
        <v>202</v>
      </c>
      <c r="AU396" s="142" t="s">
        <v>84</v>
      </c>
      <c r="AY396" s="17" t="s">
        <v>200</v>
      </c>
      <c r="BE396" s="143">
        <f>IF(N396="základní",J396,0)</f>
        <v>0</v>
      </c>
      <c r="BF396" s="143">
        <f>IF(N396="snížená",J396,0)</f>
        <v>0</v>
      </c>
      <c r="BG396" s="143">
        <f>IF(N396="zákl. přenesená",J396,0)</f>
        <v>0</v>
      </c>
      <c r="BH396" s="143">
        <f>IF(N396="sníž. přenesená",J396,0)</f>
        <v>0</v>
      </c>
      <c r="BI396" s="143">
        <f>IF(N396="nulová",J396,0)</f>
        <v>0</v>
      </c>
      <c r="BJ396" s="17" t="s">
        <v>82</v>
      </c>
      <c r="BK396" s="143">
        <f>ROUND(I396*H396,2)</f>
        <v>0</v>
      </c>
      <c r="BL396" s="17" t="s">
        <v>296</v>
      </c>
      <c r="BM396" s="142" t="s">
        <v>644</v>
      </c>
    </row>
    <row r="397" spans="2:51" s="12" customFormat="1" ht="11.25">
      <c r="B397" s="144"/>
      <c r="D397" s="145" t="s">
        <v>208</v>
      </c>
      <c r="E397" s="146" t="s">
        <v>1</v>
      </c>
      <c r="F397" s="147" t="s">
        <v>574</v>
      </c>
      <c r="H397" s="148">
        <v>3</v>
      </c>
      <c r="L397" s="144"/>
      <c r="M397" s="149"/>
      <c r="T397" s="150"/>
      <c r="AT397" s="146" t="s">
        <v>208</v>
      </c>
      <c r="AU397" s="146" t="s">
        <v>84</v>
      </c>
      <c r="AV397" s="12" t="s">
        <v>84</v>
      </c>
      <c r="AW397" s="12" t="s">
        <v>30</v>
      </c>
      <c r="AX397" s="12" t="s">
        <v>74</v>
      </c>
      <c r="AY397" s="146" t="s">
        <v>200</v>
      </c>
    </row>
    <row r="398" spans="2:51" s="12" customFormat="1" ht="11.25">
      <c r="B398" s="144"/>
      <c r="D398" s="145" t="s">
        <v>208</v>
      </c>
      <c r="E398" s="146" t="s">
        <v>1</v>
      </c>
      <c r="F398" s="147" t="s">
        <v>488</v>
      </c>
      <c r="H398" s="148">
        <v>1</v>
      </c>
      <c r="L398" s="144"/>
      <c r="M398" s="149"/>
      <c r="T398" s="150"/>
      <c r="AT398" s="146" t="s">
        <v>208</v>
      </c>
      <c r="AU398" s="146" t="s">
        <v>84</v>
      </c>
      <c r="AV398" s="12" t="s">
        <v>84</v>
      </c>
      <c r="AW398" s="12" t="s">
        <v>30</v>
      </c>
      <c r="AX398" s="12" t="s">
        <v>74</v>
      </c>
      <c r="AY398" s="146" t="s">
        <v>200</v>
      </c>
    </row>
    <row r="399" spans="2:51" s="13" customFormat="1" ht="11.25">
      <c r="B399" s="151"/>
      <c r="D399" s="145" t="s">
        <v>208</v>
      </c>
      <c r="E399" s="152" t="s">
        <v>1</v>
      </c>
      <c r="F399" s="153" t="s">
        <v>245</v>
      </c>
      <c r="H399" s="154">
        <v>4</v>
      </c>
      <c r="L399" s="151"/>
      <c r="M399" s="155"/>
      <c r="T399" s="156"/>
      <c r="AT399" s="152" t="s">
        <v>208</v>
      </c>
      <c r="AU399" s="152" t="s">
        <v>84</v>
      </c>
      <c r="AV399" s="13" t="s">
        <v>206</v>
      </c>
      <c r="AW399" s="13" t="s">
        <v>30</v>
      </c>
      <c r="AX399" s="13" t="s">
        <v>82</v>
      </c>
      <c r="AY399" s="152" t="s">
        <v>200</v>
      </c>
    </row>
    <row r="400" spans="2:65" s="1" customFormat="1" ht="24.2" customHeight="1">
      <c r="B400" s="130"/>
      <c r="C400" s="131" t="s">
        <v>645</v>
      </c>
      <c r="D400" s="131" t="s">
        <v>202</v>
      </c>
      <c r="E400" s="132" t="s">
        <v>646</v>
      </c>
      <c r="F400" s="133" t="s">
        <v>647</v>
      </c>
      <c r="G400" s="134" t="s">
        <v>230</v>
      </c>
      <c r="H400" s="135">
        <v>0.037</v>
      </c>
      <c r="I400" s="136"/>
      <c r="J400" s="136">
        <f>ROUND(I400*H400,2)</f>
        <v>0</v>
      </c>
      <c r="K400" s="137"/>
      <c r="L400" s="29"/>
      <c r="M400" s="138" t="s">
        <v>1</v>
      </c>
      <c r="N400" s="139" t="s">
        <v>39</v>
      </c>
      <c r="O400" s="140">
        <v>3.508</v>
      </c>
      <c r="P400" s="140">
        <f>O400*H400</f>
        <v>0.129796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296</v>
      </c>
      <c r="AT400" s="142" t="s">
        <v>202</v>
      </c>
      <c r="AU400" s="142" t="s">
        <v>84</v>
      </c>
      <c r="AY400" s="17" t="s">
        <v>200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82</v>
      </c>
      <c r="BK400" s="143">
        <f>ROUND(I400*H400,2)</f>
        <v>0</v>
      </c>
      <c r="BL400" s="17" t="s">
        <v>296</v>
      </c>
      <c r="BM400" s="142" t="s">
        <v>648</v>
      </c>
    </row>
    <row r="401" spans="2:63" s="11" customFormat="1" ht="22.9" customHeight="1">
      <c r="B401" s="119"/>
      <c r="D401" s="120" t="s">
        <v>73</v>
      </c>
      <c r="E401" s="128" t="s">
        <v>649</v>
      </c>
      <c r="F401" s="128" t="s">
        <v>650</v>
      </c>
      <c r="J401" s="129">
        <f>BK401</f>
        <v>0</v>
      </c>
      <c r="L401" s="119"/>
      <c r="M401" s="123"/>
      <c r="P401" s="124">
        <f>SUM(P402:P405)</f>
        <v>0.618</v>
      </c>
      <c r="R401" s="124">
        <f>SUM(R402:R405)</f>
        <v>0.00016</v>
      </c>
      <c r="T401" s="125">
        <f>SUM(T402:T405)</f>
        <v>0.027</v>
      </c>
      <c r="AR401" s="120" t="s">
        <v>84</v>
      </c>
      <c r="AT401" s="126" t="s">
        <v>73</v>
      </c>
      <c r="AU401" s="126" t="s">
        <v>82</v>
      </c>
      <c r="AY401" s="120" t="s">
        <v>200</v>
      </c>
      <c r="BK401" s="127">
        <f>SUM(BK402:BK405)</f>
        <v>0</v>
      </c>
    </row>
    <row r="402" spans="2:65" s="1" customFormat="1" ht="16.5" customHeight="1">
      <c r="B402" s="130"/>
      <c r="C402" s="131" t="s">
        <v>651</v>
      </c>
      <c r="D402" s="131" t="s">
        <v>202</v>
      </c>
      <c r="E402" s="132" t="s">
        <v>652</v>
      </c>
      <c r="F402" s="133" t="s">
        <v>653</v>
      </c>
      <c r="G402" s="134" t="s">
        <v>269</v>
      </c>
      <c r="H402" s="135">
        <v>2</v>
      </c>
      <c r="I402" s="136"/>
      <c r="J402" s="136">
        <f>ROUND(I402*H402,2)</f>
        <v>0</v>
      </c>
      <c r="K402" s="137"/>
      <c r="L402" s="29"/>
      <c r="M402" s="138" t="s">
        <v>1</v>
      </c>
      <c r="N402" s="139" t="s">
        <v>39</v>
      </c>
      <c r="O402" s="140">
        <v>0.309</v>
      </c>
      <c r="P402" s="140">
        <f>O402*H402</f>
        <v>0.618</v>
      </c>
      <c r="Q402" s="140">
        <v>8E-05</v>
      </c>
      <c r="R402" s="140">
        <f>Q402*H402</f>
        <v>0.00016</v>
      </c>
      <c r="S402" s="140">
        <v>0.0135</v>
      </c>
      <c r="T402" s="141">
        <f>S402*H402</f>
        <v>0.027</v>
      </c>
      <c r="AR402" s="142" t="s">
        <v>296</v>
      </c>
      <c r="AT402" s="142" t="s">
        <v>202</v>
      </c>
      <c r="AU402" s="142" t="s">
        <v>84</v>
      </c>
      <c r="AY402" s="17" t="s">
        <v>200</v>
      </c>
      <c r="BE402" s="143">
        <f>IF(N402="základní",J402,0)</f>
        <v>0</v>
      </c>
      <c r="BF402" s="143">
        <f>IF(N402="snížená",J402,0)</f>
        <v>0</v>
      </c>
      <c r="BG402" s="143">
        <f>IF(N402="zákl. přenesená",J402,0)</f>
        <v>0</v>
      </c>
      <c r="BH402" s="143">
        <f>IF(N402="sníž. přenesená",J402,0)</f>
        <v>0</v>
      </c>
      <c r="BI402" s="143">
        <f>IF(N402="nulová",J402,0)</f>
        <v>0</v>
      </c>
      <c r="BJ402" s="17" t="s">
        <v>82</v>
      </c>
      <c r="BK402" s="143">
        <f>ROUND(I402*H402,2)</f>
        <v>0</v>
      </c>
      <c r="BL402" s="17" t="s">
        <v>296</v>
      </c>
      <c r="BM402" s="142" t="s">
        <v>654</v>
      </c>
    </row>
    <row r="403" spans="2:51" s="12" customFormat="1" ht="11.25">
      <c r="B403" s="144"/>
      <c r="D403" s="145" t="s">
        <v>208</v>
      </c>
      <c r="E403" s="146" t="s">
        <v>1</v>
      </c>
      <c r="F403" s="147" t="s">
        <v>549</v>
      </c>
      <c r="H403" s="148">
        <v>1</v>
      </c>
      <c r="L403" s="144"/>
      <c r="M403" s="149"/>
      <c r="T403" s="150"/>
      <c r="AT403" s="146" t="s">
        <v>208</v>
      </c>
      <c r="AU403" s="146" t="s">
        <v>84</v>
      </c>
      <c r="AV403" s="12" t="s">
        <v>84</v>
      </c>
      <c r="AW403" s="12" t="s">
        <v>30</v>
      </c>
      <c r="AX403" s="12" t="s">
        <v>74</v>
      </c>
      <c r="AY403" s="146" t="s">
        <v>200</v>
      </c>
    </row>
    <row r="404" spans="2:51" s="12" customFormat="1" ht="11.25">
      <c r="B404" s="144"/>
      <c r="D404" s="145" t="s">
        <v>208</v>
      </c>
      <c r="E404" s="146" t="s">
        <v>1</v>
      </c>
      <c r="F404" s="147" t="s">
        <v>550</v>
      </c>
      <c r="H404" s="148">
        <v>1</v>
      </c>
      <c r="L404" s="144"/>
      <c r="M404" s="149"/>
      <c r="T404" s="150"/>
      <c r="AT404" s="146" t="s">
        <v>208</v>
      </c>
      <c r="AU404" s="146" t="s">
        <v>84</v>
      </c>
      <c r="AV404" s="12" t="s">
        <v>84</v>
      </c>
      <c r="AW404" s="12" t="s">
        <v>30</v>
      </c>
      <c r="AX404" s="12" t="s">
        <v>74</v>
      </c>
      <c r="AY404" s="146" t="s">
        <v>200</v>
      </c>
    </row>
    <row r="405" spans="2:51" s="13" customFormat="1" ht="11.25">
      <c r="B405" s="151"/>
      <c r="D405" s="145" t="s">
        <v>208</v>
      </c>
      <c r="E405" s="152" t="s">
        <v>1</v>
      </c>
      <c r="F405" s="153" t="s">
        <v>245</v>
      </c>
      <c r="H405" s="154">
        <v>2</v>
      </c>
      <c r="L405" s="151"/>
      <c r="M405" s="155"/>
      <c r="T405" s="156"/>
      <c r="AT405" s="152" t="s">
        <v>208</v>
      </c>
      <c r="AU405" s="152" t="s">
        <v>84</v>
      </c>
      <c r="AV405" s="13" t="s">
        <v>206</v>
      </c>
      <c r="AW405" s="13" t="s">
        <v>30</v>
      </c>
      <c r="AX405" s="13" t="s">
        <v>82</v>
      </c>
      <c r="AY405" s="152" t="s">
        <v>200</v>
      </c>
    </row>
    <row r="406" spans="2:63" s="11" customFormat="1" ht="22.9" customHeight="1">
      <c r="B406" s="119"/>
      <c r="D406" s="120" t="s">
        <v>73</v>
      </c>
      <c r="E406" s="128" t="s">
        <v>655</v>
      </c>
      <c r="F406" s="128" t="s">
        <v>656</v>
      </c>
      <c r="J406" s="129">
        <f>BK406</f>
        <v>0</v>
      </c>
      <c r="L406" s="119"/>
      <c r="M406" s="123"/>
      <c r="P406" s="124">
        <f>SUM(P407:P416)</f>
        <v>1.6</v>
      </c>
      <c r="R406" s="124">
        <f>SUM(R407:R416)</f>
        <v>0</v>
      </c>
      <c r="T406" s="125">
        <f>SUM(T407:T416)</f>
        <v>0.012</v>
      </c>
      <c r="AR406" s="120" t="s">
        <v>84</v>
      </c>
      <c r="AT406" s="126" t="s">
        <v>73</v>
      </c>
      <c r="AU406" s="126" t="s">
        <v>82</v>
      </c>
      <c r="AY406" s="120" t="s">
        <v>200</v>
      </c>
      <c r="BK406" s="127">
        <f>SUM(BK407:BK416)</f>
        <v>0</v>
      </c>
    </row>
    <row r="407" spans="2:65" s="1" customFormat="1" ht="37.9" customHeight="1">
      <c r="B407" s="130"/>
      <c r="C407" s="131" t="s">
        <v>657</v>
      </c>
      <c r="D407" s="131" t="s">
        <v>202</v>
      </c>
      <c r="E407" s="132" t="s">
        <v>658</v>
      </c>
      <c r="F407" s="133" t="s">
        <v>659</v>
      </c>
      <c r="G407" s="134" t="s">
        <v>269</v>
      </c>
      <c r="H407" s="135">
        <v>4</v>
      </c>
      <c r="I407" s="136"/>
      <c r="J407" s="136">
        <f>ROUND(I407*H407,2)</f>
        <v>0</v>
      </c>
      <c r="K407" s="137"/>
      <c r="L407" s="29"/>
      <c r="M407" s="138" t="s">
        <v>1</v>
      </c>
      <c r="N407" s="139" t="s">
        <v>39</v>
      </c>
      <c r="O407" s="140">
        <v>0.125</v>
      </c>
      <c r="P407" s="140">
        <f>O407*H407</f>
        <v>0.5</v>
      </c>
      <c r="Q407" s="140">
        <v>0</v>
      </c>
      <c r="R407" s="140">
        <f>Q407*H407</f>
        <v>0</v>
      </c>
      <c r="S407" s="140">
        <v>0.0008</v>
      </c>
      <c r="T407" s="141">
        <f>S407*H407</f>
        <v>0.0032</v>
      </c>
      <c r="AR407" s="142" t="s">
        <v>296</v>
      </c>
      <c r="AT407" s="142" t="s">
        <v>202</v>
      </c>
      <c r="AU407" s="142" t="s">
        <v>84</v>
      </c>
      <c r="AY407" s="17" t="s">
        <v>200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7" t="s">
        <v>82</v>
      </c>
      <c r="BK407" s="143">
        <f>ROUND(I407*H407,2)</f>
        <v>0</v>
      </c>
      <c r="BL407" s="17" t="s">
        <v>296</v>
      </c>
      <c r="BM407" s="142" t="s">
        <v>660</v>
      </c>
    </row>
    <row r="408" spans="2:51" s="12" customFormat="1" ht="11.25">
      <c r="B408" s="144"/>
      <c r="D408" s="145" t="s">
        <v>208</v>
      </c>
      <c r="E408" s="146" t="s">
        <v>1</v>
      </c>
      <c r="F408" s="147" t="s">
        <v>271</v>
      </c>
      <c r="H408" s="148">
        <v>2</v>
      </c>
      <c r="L408" s="144"/>
      <c r="M408" s="149"/>
      <c r="T408" s="150"/>
      <c r="AT408" s="146" t="s">
        <v>208</v>
      </c>
      <c r="AU408" s="146" t="s">
        <v>84</v>
      </c>
      <c r="AV408" s="12" t="s">
        <v>84</v>
      </c>
      <c r="AW408" s="12" t="s">
        <v>30</v>
      </c>
      <c r="AX408" s="12" t="s">
        <v>74</v>
      </c>
      <c r="AY408" s="146" t="s">
        <v>200</v>
      </c>
    </row>
    <row r="409" spans="2:51" s="12" customFormat="1" ht="11.25">
      <c r="B409" s="144"/>
      <c r="D409" s="145" t="s">
        <v>208</v>
      </c>
      <c r="E409" s="146" t="s">
        <v>1</v>
      </c>
      <c r="F409" s="147" t="s">
        <v>272</v>
      </c>
      <c r="H409" s="148">
        <v>2</v>
      </c>
      <c r="L409" s="144"/>
      <c r="M409" s="149"/>
      <c r="T409" s="150"/>
      <c r="AT409" s="146" t="s">
        <v>208</v>
      </c>
      <c r="AU409" s="146" t="s">
        <v>84</v>
      </c>
      <c r="AV409" s="12" t="s">
        <v>84</v>
      </c>
      <c r="AW409" s="12" t="s">
        <v>30</v>
      </c>
      <c r="AX409" s="12" t="s">
        <v>74</v>
      </c>
      <c r="AY409" s="146" t="s">
        <v>200</v>
      </c>
    </row>
    <row r="410" spans="2:51" s="13" customFormat="1" ht="11.25">
      <c r="B410" s="151"/>
      <c r="D410" s="145" t="s">
        <v>208</v>
      </c>
      <c r="E410" s="152" t="s">
        <v>1</v>
      </c>
      <c r="F410" s="153" t="s">
        <v>245</v>
      </c>
      <c r="H410" s="154">
        <v>4</v>
      </c>
      <c r="L410" s="151"/>
      <c r="M410" s="155"/>
      <c r="T410" s="156"/>
      <c r="AT410" s="152" t="s">
        <v>208</v>
      </c>
      <c r="AU410" s="152" t="s">
        <v>84</v>
      </c>
      <c r="AV410" s="13" t="s">
        <v>206</v>
      </c>
      <c r="AW410" s="13" t="s">
        <v>30</v>
      </c>
      <c r="AX410" s="13" t="s">
        <v>82</v>
      </c>
      <c r="AY410" s="152" t="s">
        <v>200</v>
      </c>
    </row>
    <row r="411" spans="2:65" s="1" customFormat="1" ht="44.25" customHeight="1">
      <c r="B411" s="130"/>
      <c r="C411" s="131" t="s">
        <v>661</v>
      </c>
      <c r="D411" s="131" t="s">
        <v>202</v>
      </c>
      <c r="E411" s="132" t="s">
        <v>662</v>
      </c>
      <c r="F411" s="133" t="s">
        <v>663</v>
      </c>
      <c r="G411" s="134" t="s">
        <v>269</v>
      </c>
      <c r="H411" s="135">
        <v>11</v>
      </c>
      <c r="I411" s="136"/>
      <c r="J411" s="136">
        <f>ROUND(I411*H411,2)</f>
        <v>0</v>
      </c>
      <c r="K411" s="137"/>
      <c r="L411" s="29"/>
      <c r="M411" s="138" t="s">
        <v>1</v>
      </c>
      <c r="N411" s="139" t="s">
        <v>39</v>
      </c>
      <c r="O411" s="140">
        <v>0.1</v>
      </c>
      <c r="P411" s="140">
        <f>O411*H411</f>
        <v>1.1</v>
      </c>
      <c r="Q411" s="140">
        <v>0</v>
      </c>
      <c r="R411" s="140">
        <f>Q411*H411</f>
        <v>0</v>
      </c>
      <c r="S411" s="140">
        <v>0.0008</v>
      </c>
      <c r="T411" s="141">
        <f>S411*H411</f>
        <v>0.0088</v>
      </c>
      <c r="AR411" s="142" t="s">
        <v>296</v>
      </c>
      <c r="AT411" s="142" t="s">
        <v>202</v>
      </c>
      <c r="AU411" s="142" t="s">
        <v>84</v>
      </c>
      <c r="AY411" s="17" t="s">
        <v>200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7" t="s">
        <v>82</v>
      </c>
      <c r="BK411" s="143">
        <f>ROUND(I411*H411,2)</f>
        <v>0</v>
      </c>
      <c r="BL411" s="17" t="s">
        <v>296</v>
      </c>
      <c r="BM411" s="142" t="s">
        <v>664</v>
      </c>
    </row>
    <row r="412" spans="2:51" s="12" customFormat="1" ht="11.25">
      <c r="B412" s="144"/>
      <c r="D412" s="145" t="s">
        <v>208</v>
      </c>
      <c r="E412" s="146" t="s">
        <v>1</v>
      </c>
      <c r="F412" s="147" t="s">
        <v>509</v>
      </c>
      <c r="H412" s="148">
        <v>2</v>
      </c>
      <c r="L412" s="144"/>
      <c r="M412" s="149"/>
      <c r="T412" s="150"/>
      <c r="AT412" s="146" t="s">
        <v>208</v>
      </c>
      <c r="AU412" s="146" t="s">
        <v>84</v>
      </c>
      <c r="AV412" s="12" t="s">
        <v>84</v>
      </c>
      <c r="AW412" s="12" t="s">
        <v>30</v>
      </c>
      <c r="AX412" s="12" t="s">
        <v>74</v>
      </c>
      <c r="AY412" s="146" t="s">
        <v>200</v>
      </c>
    </row>
    <row r="413" spans="2:51" s="12" customFormat="1" ht="11.25">
      <c r="B413" s="144"/>
      <c r="D413" s="145" t="s">
        <v>208</v>
      </c>
      <c r="E413" s="146" t="s">
        <v>1</v>
      </c>
      <c r="F413" s="147" t="s">
        <v>665</v>
      </c>
      <c r="H413" s="148">
        <v>3</v>
      </c>
      <c r="L413" s="144"/>
      <c r="M413" s="149"/>
      <c r="T413" s="150"/>
      <c r="AT413" s="146" t="s">
        <v>208</v>
      </c>
      <c r="AU413" s="146" t="s">
        <v>84</v>
      </c>
      <c r="AV413" s="12" t="s">
        <v>84</v>
      </c>
      <c r="AW413" s="12" t="s">
        <v>30</v>
      </c>
      <c r="AX413" s="12" t="s">
        <v>74</v>
      </c>
      <c r="AY413" s="146" t="s">
        <v>200</v>
      </c>
    </row>
    <row r="414" spans="2:51" s="12" customFormat="1" ht="11.25">
      <c r="B414" s="144"/>
      <c r="D414" s="145" t="s">
        <v>208</v>
      </c>
      <c r="E414" s="146" t="s">
        <v>1</v>
      </c>
      <c r="F414" s="147" t="s">
        <v>666</v>
      </c>
      <c r="H414" s="148">
        <v>3</v>
      </c>
      <c r="L414" s="144"/>
      <c r="M414" s="149"/>
      <c r="T414" s="150"/>
      <c r="AT414" s="146" t="s">
        <v>208</v>
      </c>
      <c r="AU414" s="146" t="s">
        <v>84</v>
      </c>
      <c r="AV414" s="12" t="s">
        <v>84</v>
      </c>
      <c r="AW414" s="12" t="s">
        <v>30</v>
      </c>
      <c r="AX414" s="12" t="s">
        <v>74</v>
      </c>
      <c r="AY414" s="146" t="s">
        <v>200</v>
      </c>
    </row>
    <row r="415" spans="2:51" s="12" customFormat="1" ht="11.25">
      <c r="B415" s="144"/>
      <c r="D415" s="145" t="s">
        <v>208</v>
      </c>
      <c r="E415" s="146" t="s">
        <v>1</v>
      </c>
      <c r="F415" s="147" t="s">
        <v>667</v>
      </c>
      <c r="H415" s="148">
        <v>3</v>
      </c>
      <c r="L415" s="144"/>
      <c r="M415" s="149"/>
      <c r="T415" s="150"/>
      <c r="AT415" s="146" t="s">
        <v>208</v>
      </c>
      <c r="AU415" s="146" t="s">
        <v>84</v>
      </c>
      <c r="AV415" s="12" t="s">
        <v>84</v>
      </c>
      <c r="AW415" s="12" t="s">
        <v>30</v>
      </c>
      <c r="AX415" s="12" t="s">
        <v>74</v>
      </c>
      <c r="AY415" s="146" t="s">
        <v>200</v>
      </c>
    </row>
    <row r="416" spans="2:51" s="13" customFormat="1" ht="11.25">
      <c r="B416" s="151"/>
      <c r="D416" s="145" t="s">
        <v>208</v>
      </c>
      <c r="E416" s="152" t="s">
        <v>1</v>
      </c>
      <c r="F416" s="153" t="s">
        <v>245</v>
      </c>
      <c r="H416" s="154">
        <v>11</v>
      </c>
      <c r="L416" s="151"/>
      <c r="M416" s="155"/>
      <c r="T416" s="156"/>
      <c r="AT416" s="152" t="s">
        <v>208</v>
      </c>
      <c r="AU416" s="152" t="s">
        <v>84</v>
      </c>
      <c r="AV416" s="13" t="s">
        <v>206</v>
      </c>
      <c r="AW416" s="13" t="s">
        <v>30</v>
      </c>
      <c r="AX416" s="13" t="s">
        <v>82</v>
      </c>
      <c r="AY416" s="152" t="s">
        <v>200</v>
      </c>
    </row>
    <row r="417" spans="2:63" s="11" customFormat="1" ht="22.9" customHeight="1">
      <c r="B417" s="119"/>
      <c r="D417" s="120" t="s">
        <v>73</v>
      </c>
      <c r="E417" s="128" t="s">
        <v>668</v>
      </c>
      <c r="F417" s="128" t="s">
        <v>669</v>
      </c>
      <c r="J417" s="129">
        <f>BK417</f>
        <v>0</v>
      </c>
      <c r="L417" s="119"/>
      <c r="M417" s="123"/>
      <c r="P417" s="124">
        <f>SUM(P418:P457)</f>
        <v>13.409659999999999</v>
      </c>
      <c r="R417" s="124">
        <f>SUM(R418:R457)</f>
        <v>0.0202</v>
      </c>
      <c r="T417" s="125">
        <f>SUM(T418:T457)</f>
        <v>0.059432</v>
      </c>
      <c r="AR417" s="120" t="s">
        <v>84</v>
      </c>
      <c r="AT417" s="126" t="s">
        <v>73</v>
      </c>
      <c r="AU417" s="126" t="s">
        <v>82</v>
      </c>
      <c r="AY417" s="120" t="s">
        <v>200</v>
      </c>
      <c r="BK417" s="127">
        <f>SUM(BK418:BK457)</f>
        <v>0</v>
      </c>
    </row>
    <row r="418" spans="2:65" s="1" customFormat="1" ht="24.2" customHeight="1">
      <c r="B418" s="130"/>
      <c r="C418" s="131" t="s">
        <v>670</v>
      </c>
      <c r="D418" s="131" t="s">
        <v>202</v>
      </c>
      <c r="E418" s="132" t="s">
        <v>671</v>
      </c>
      <c r="F418" s="133" t="s">
        <v>672</v>
      </c>
      <c r="G418" s="134" t="s">
        <v>269</v>
      </c>
      <c r="H418" s="135">
        <v>10</v>
      </c>
      <c r="I418" s="136"/>
      <c r="J418" s="136">
        <f>ROUND(I418*H418,2)</f>
        <v>0</v>
      </c>
      <c r="K418" s="137"/>
      <c r="L418" s="29"/>
      <c r="M418" s="138" t="s">
        <v>1</v>
      </c>
      <c r="N418" s="139" t="s">
        <v>39</v>
      </c>
      <c r="O418" s="140">
        <v>0.827</v>
      </c>
      <c r="P418" s="140">
        <f>O418*H418</f>
        <v>8.27</v>
      </c>
      <c r="Q418" s="140">
        <v>0</v>
      </c>
      <c r="R418" s="140">
        <f>Q418*H418</f>
        <v>0</v>
      </c>
      <c r="S418" s="140">
        <v>0</v>
      </c>
      <c r="T418" s="141">
        <f>S418*H418</f>
        <v>0</v>
      </c>
      <c r="AR418" s="142" t="s">
        <v>296</v>
      </c>
      <c r="AT418" s="142" t="s">
        <v>202</v>
      </c>
      <c r="AU418" s="142" t="s">
        <v>84</v>
      </c>
      <c r="AY418" s="17" t="s">
        <v>200</v>
      </c>
      <c r="BE418" s="143">
        <f>IF(N418="základní",J418,0)</f>
        <v>0</v>
      </c>
      <c r="BF418" s="143">
        <f>IF(N418="snížená",J418,0)</f>
        <v>0</v>
      </c>
      <c r="BG418" s="143">
        <f>IF(N418="zákl. přenesená",J418,0)</f>
        <v>0</v>
      </c>
      <c r="BH418" s="143">
        <f>IF(N418="sníž. přenesená",J418,0)</f>
        <v>0</v>
      </c>
      <c r="BI418" s="143">
        <f>IF(N418="nulová",J418,0)</f>
        <v>0</v>
      </c>
      <c r="BJ418" s="17" t="s">
        <v>82</v>
      </c>
      <c r="BK418" s="143">
        <f>ROUND(I418*H418,2)</f>
        <v>0</v>
      </c>
      <c r="BL418" s="17" t="s">
        <v>296</v>
      </c>
      <c r="BM418" s="142" t="s">
        <v>673</v>
      </c>
    </row>
    <row r="419" spans="2:51" s="12" customFormat="1" ht="11.25">
      <c r="B419" s="144"/>
      <c r="D419" s="145" t="s">
        <v>208</v>
      </c>
      <c r="E419" s="146" t="s">
        <v>1</v>
      </c>
      <c r="F419" s="147" t="s">
        <v>509</v>
      </c>
      <c r="H419" s="148">
        <v>2</v>
      </c>
      <c r="L419" s="144"/>
      <c r="M419" s="149"/>
      <c r="T419" s="150"/>
      <c r="AT419" s="146" t="s">
        <v>208</v>
      </c>
      <c r="AU419" s="146" t="s">
        <v>84</v>
      </c>
      <c r="AV419" s="12" t="s">
        <v>84</v>
      </c>
      <c r="AW419" s="12" t="s">
        <v>30</v>
      </c>
      <c r="AX419" s="12" t="s">
        <v>74</v>
      </c>
      <c r="AY419" s="146" t="s">
        <v>200</v>
      </c>
    </row>
    <row r="420" spans="2:51" s="12" customFormat="1" ht="11.25">
      <c r="B420" s="144"/>
      <c r="D420" s="145" t="s">
        <v>208</v>
      </c>
      <c r="E420" s="146" t="s">
        <v>1</v>
      </c>
      <c r="F420" s="147" t="s">
        <v>602</v>
      </c>
      <c r="H420" s="148">
        <v>2</v>
      </c>
      <c r="L420" s="144"/>
      <c r="M420" s="149"/>
      <c r="T420" s="150"/>
      <c r="AT420" s="146" t="s">
        <v>208</v>
      </c>
      <c r="AU420" s="146" t="s">
        <v>84</v>
      </c>
      <c r="AV420" s="12" t="s">
        <v>84</v>
      </c>
      <c r="AW420" s="12" t="s">
        <v>30</v>
      </c>
      <c r="AX420" s="12" t="s">
        <v>74</v>
      </c>
      <c r="AY420" s="146" t="s">
        <v>200</v>
      </c>
    </row>
    <row r="421" spans="2:51" s="12" customFormat="1" ht="11.25">
      <c r="B421" s="144"/>
      <c r="D421" s="145" t="s">
        <v>208</v>
      </c>
      <c r="E421" s="146" t="s">
        <v>1</v>
      </c>
      <c r="F421" s="147" t="s">
        <v>666</v>
      </c>
      <c r="H421" s="148">
        <v>3</v>
      </c>
      <c r="L421" s="144"/>
      <c r="M421" s="149"/>
      <c r="T421" s="150"/>
      <c r="AT421" s="146" t="s">
        <v>208</v>
      </c>
      <c r="AU421" s="146" t="s">
        <v>84</v>
      </c>
      <c r="AV421" s="12" t="s">
        <v>84</v>
      </c>
      <c r="AW421" s="12" t="s">
        <v>30</v>
      </c>
      <c r="AX421" s="12" t="s">
        <v>74</v>
      </c>
      <c r="AY421" s="146" t="s">
        <v>200</v>
      </c>
    </row>
    <row r="422" spans="2:51" s="12" customFormat="1" ht="11.25">
      <c r="B422" s="144"/>
      <c r="D422" s="145" t="s">
        <v>208</v>
      </c>
      <c r="E422" s="146" t="s">
        <v>1</v>
      </c>
      <c r="F422" s="147" t="s">
        <v>667</v>
      </c>
      <c r="H422" s="148">
        <v>3</v>
      </c>
      <c r="L422" s="144"/>
      <c r="M422" s="149"/>
      <c r="T422" s="150"/>
      <c r="AT422" s="146" t="s">
        <v>208</v>
      </c>
      <c r="AU422" s="146" t="s">
        <v>84</v>
      </c>
      <c r="AV422" s="12" t="s">
        <v>84</v>
      </c>
      <c r="AW422" s="12" t="s">
        <v>30</v>
      </c>
      <c r="AX422" s="12" t="s">
        <v>74</v>
      </c>
      <c r="AY422" s="146" t="s">
        <v>200</v>
      </c>
    </row>
    <row r="423" spans="2:51" s="13" customFormat="1" ht="11.25">
      <c r="B423" s="151"/>
      <c r="D423" s="145" t="s">
        <v>208</v>
      </c>
      <c r="E423" s="152" t="s">
        <v>1</v>
      </c>
      <c r="F423" s="153" t="s">
        <v>245</v>
      </c>
      <c r="H423" s="154">
        <v>10</v>
      </c>
      <c r="L423" s="151"/>
      <c r="M423" s="155"/>
      <c r="T423" s="156"/>
      <c r="AT423" s="152" t="s">
        <v>208</v>
      </c>
      <c r="AU423" s="152" t="s">
        <v>84</v>
      </c>
      <c r="AV423" s="13" t="s">
        <v>206</v>
      </c>
      <c r="AW423" s="13" t="s">
        <v>30</v>
      </c>
      <c r="AX423" s="13" t="s">
        <v>82</v>
      </c>
      <c r="AY423" s="152" t="s">
        <v>200</v>
      </c>
    </row>
    <row r="424" spans="2:65" s="1" customFormat="1" ht="24.2" customHeight="1">
      <c r="B424" s="130"/>
      <c r="C424" s="157" t="s">
        <v>674</v>
      </c>
      <c r="D424" s="157" t="s">
        <v>247</v>
      </c>
      <c r="E424" s="158" t="s">
        <v>675</v>
      </c>
      <c r="F424" s="159" t="s">
        <v>676</v>
      </c>
      <c r="G424" s="160" t="s">
        <v>269</v>
      </c>
      <c r="H424" s="161">
        <v>1</v>
      </c>
      <c r="I424" s="162"/>
      <c r="J424" s="162">
        <f>ROUND(I424*H424,2)</f>
        <v>0</v>
      </c>
      <c r="K424" s="163"/>
      <c r="L424" s="164"/>
      <c r="M424" s="165" t="s">
        <v>1</v>
      </c>
      <c r="N424" s="166" t="s">
        <v>39</v>
      </c>
      <c r="O424" s="140">
        <v>0</v>
      </c>
      <c r="P424" s="140">
        <f>O424*H424</f>
        <v>0</v>
      </c>
      <c r="Q424" s="140">
        <v>0.0016</v>
      </c>
      <c r="R424" s="140">
        <f>Q424*H424</f>
        <v>0.0016</v>
      </c>
      <c r="S424" s="140">
        <v>0</v>
      </c>
      <c r="T424" s="141">
        <f>S424*H424</f>
        <v>0</v>
      </c>
      <c r="AR424" s="142" t="s">
        <v>381</v>
      </c>
      <c r="AT424" s="142" t="s">
        <v>247</v>
      </c>
      <c r="AU424" s="142" t="s">
        <v>84</v>
      </c>
      <c r="AY424" s="17" t="s">
        <v>200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82</v>
      </c>
      <c r="BK424" s="143">
        <f>ROUND(I424*H424,2)</f>
        <v>0</v>
      </c>
      <c r="BL424" s="17" t="s">
        <v>296</v>
      </c>
      <c r="BM424" s="142" t="s">
        <v>677</v>
      </c>
    </row>
    <row r="425" spans="2:51" s="12" customFormat="1" ht="11.25">
      <c r="B425" s="144"/>
      <c r="D425" s="145" t="s">
        <v>208</v>
      </c>
      <c r="E425" s="146" t="s">
        <v>1</v>
      </c>
      <c r="F425" s="147" t="s">
        <v>564</v>
      </c>
      <c r="H425" s="148">
        <v>1</v>
      </c>
      <c r="L425" s="144"/>
      <c r="M425" s="149"/>
      <c r="T425" s="150"/>
      <c r="AT425" s="146" t="s">
        <v>208</v>
      </c>
      <c r="AU425" s="146" t="s">
        <v>84</v>
      </c>
      <c r="AV425" s="12" t="s">
        <v>84</v>
      </c>
      <c r="AW425" s="12" t="s">
        <v>30</v>
      </c>
      <c r="AX425" s="12" t="s">
        <v>82</v>
      </c>
      <c r="AY425" s="146" t="s">
        <v>200</v>
      </c>
    </row>
    <row r="426" spans="2:65" s="1" customFormat="1" ht="24.2" customHeight="1">
      <c r="B426" s="130"/>
      <c r="C426" s="157" t="s">
        <v>678</v>
      </c>
      <c r="D426" s="157" t="s">
        <v>247</v>
      </c>
      <c r="E426" s="158" t="s">
        <v>679</v>
      </c>
      <c r="F426" s="159" t="s">
        <v>680</v>
      </c>
      <c r="G426" s="160" t="s">
        <v>269</v>
      </c>
      <c r="H426" s="161">
        <v>2</v>
      </c>
      <c r="I426" s="162"/>
      <c r="J426" s="162">
        <f>ROUND(I426*H426,2)</f>
        <v>0</v>
      </c>
      <c r="K426" s="163"/>
      <c r="L426" s="164"/>
      <c r="M426" s="165" t="s">
        <v>1</v>
      </c>
      <c r="N426" s="166" t="s">
        <v>39</v>
      </c>
      <c r="O426" s="140">
        <v>0</v>
      </c>
      <c r="P426" s="140">
        <f>O426*H426</f>
        <v>0</v>
      </c>
      <c r="Q426" s="140">
        <v>0.0016</v>
      </c>
      <c r="R426" s="140">
        <f>Q426*H426</f>
        <v>0.0032</v>
      </c>
      <c r="S426" s="140">
        <v>0</v>
      </c>
      <c r="T426" s="141">
        <f>S426*H426</f>
        <v>0</v>
      </c>
      <c r="AR426" s="142" t="s">
        <v>381</v>
      </c>
      <c r="AT426" s="142" t="s">
        <v>247</v>
      </c>
      <c r="AU426" s="142" t="s">
        <v>84</v>
      </c>
      <c r="AY426" s="17" t="s">
        <v>200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82</v>
      </c>
      <c r="BK426" s="143">
        <f>ROUND(I426*H426,2)</f>
        <v>0</v>
      </c>
      <c r="BL426" s="17" t="s">
        <v>296</v>
      </c>
      <c r="BM426" s="142" t="s">
        <v>681</v>
      </c>
    </row>
    <row r="427" spans="2:51" s="12" customFormat="1" ht="11.25">
      <c r="B427" s="144"/>
      <c r="D427" s="145" t="s">
        <v>208</v>
      </c>
      <c r="E427" s="146" t="s">
        <v>1</v>
      </c>
      <c r="F427" s="147" t="s">
        <v>603</v>
      </c>
      <c r="H427" s="148">
        <v>2</v>
      </c>
      <c r="L427" s="144"/>
      <c r="M427" s="149"/>
      <c r="T427" s="150"/>
      <c r="AT427" s="146" t="s">
        <v>208</v>
      </c>
      <c r="AU427" s="146" t="s">
        <v>84</v>
      </c>
      <c r="AV427" s="12" t="s">
        <v>84</v>
      </c>
      <c r="AW427" s="12" t="s">
        <v>30</v>
      </c>
      <c r="AX427" s="12" t="s">
        <v>82</v>
      </c>
      <c r="AY427" s="146" t="s">
        <v>200</v>
      </c>
    </row>
    <row r="428" spans="2:65" s="1" customFormat="1" ht="24.2" customHeight="1">
      <c r="B428" s="130"/>
      <c r="C428" s="157" t="s">
        <v>682</v>
      </c>
      <c r="D428" s="157" t="s">
        <v>247</v>
      </c>
      <c r="E428" s="158" t="s">
        <v>683</v>
      </c>
      <c r="F428" s="159" t="s">
        <v>684</v>
      </c>
      <c r="G428" s="160" t="s">
        <v>269</v>
      </c>
      <c r="H428" s="161">
        <v>2</v>
      </c>
      <c r="I428" s="162"/>
      <c r="J428" s="162">
        <f>ROUND(I428*H428,2)</f>
        <v>0</v>
      </c>
      <c r="K428" s="163"/>
      <c r="L428" s="164"/>
      <c r="M428" s="165" t="s">
        <v>1</v>
      </c>
      <c r="N428" s="166" t="s">
        <v>39</v>
      </c>
      <c r="O428" s="140">
        <v>0</v>
      </c>
      <c r="P428" s="140">
        <f>O428*H428</f>
        <v>0</v>
      </c>
      <c r="Q428" s="140">
        <v>0.0016</v>
      </c>
      <c r="R428" s="140">
        <f>Q428*H428</f>
        <v>0.0032</v>
      </c>
      <c r="S428" s="140">
        <v>0</v>
      </c>
      <c r="T428" s="141">
        <f>S428*H428</f>
        <v>0</v>
      </c>
      <c r="AR428" s="142" t="s">
        <v>381</v>
      </c>
      <c r="AT428" s="142" t="s">
        <v>247</v>
      </c>
      <c r="AU428" s="142" t="s">
        <v>84</v>
      </c>
      <c r="AY428" s="17" t="s">
        <v>200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82</v>
      </c>
      <c r="BK428" s="143">
        <f>ROUND(I428*H428,2)</f>
        <v>0</v>
      </c>
      <c r="BL428" s="17" t="s">
        <v>296</v>
      </c>
      <c r="BM428" s="142" t="s">
        <v>685</v>
      </c>
    </row>
    <row r="429" spans="2:51" s="12" customFormat="1" ht="11.25">
      <c r="B429" s="144"/>
      <c r="D429" s="145" t="s">
        <v>208</v>
      </c>
      <c r="E429" s="146" t="s">
        <v>1</v>
      </c>
      <c r="F429" s="147" t="s">
        <v>563</v>
      </c>
      <c r="H429" s="148">
        <v>1</v>
      </c>
      <c r="L429" s="144"/>
      <c r="M429" s="149"/>
      <c r="T429" s="150"/>
      <c r="AT429" s="146" t="s">
        <v>208</v>
      </c>
      <c r="AU429" s="146" t="s">
        <v>84</v>
      </c>
      <c r="AV429" s="12" t="s">
        <v>84</v>
      </c>
      <c r="AW429" s="12" t="s">
        <v>30</v>
      </c>
      <c r="AX429" s="12" t="s">
        <v>74</v>
      </c>
      <c r="AY429" s="146" t="s">
        <v>200</v>
      </c>
    </row>
    <row r="430" spans="2:51" s="12" customFormat="1" ht="11.25">
      <c r="B430" s="144"/>
      <c r="D430" s="145" t="s">
        <v>208</v>
      </c>
      <c r="E430" s="146" t="s">
        <v>1</v>
      </c>
      <c r="F430" s="147" t="s">
        <v>565</v>
      </c>
      <c r="H430" s="148">
        <v>1</v>
      </c>
      <c r="L430" s="144"/>
      <c r="M430" s="149"/>
      <c r="T430" s="150"/>
      <c r="AT430" s="146" t="s">
        <v>208</v>
      </c>
      <c r="AU430" s="146" t="s">
        <v>84</v>
      </c>
      <c r="AV430" s="12" t="s">
        <v>84</v>
      </c>
      <c r="AW430" s="12" t="s">
        <v>30</v>
      </c>
      <c r="AX430" s="12" t="s">
        <v>74</v>
      </c>
      <c r="AY430" s="146" t="s">
        <v>200</v>
      </c>
    </row>
    <row r="431" spans="2:51" s="13" customFormat="1" ht="11.25">
      <c r="B431" s="151"/>
      <c r="D431" s="145" t="s">
        <v>208</v>
      </c>
      <c r="E431" s="152" t="s">
        <v>1</v>
      </c>
      <c r="F431" s="153" t="s">
        <v>245</v>
      </c>
      <c r="H431" s="154">
        <v>2</v>
      </c>
      <c r="L431" s="151"/>
      <c r="M431" s="155"/>
      <c r="T431" s="156"/>
      <c r="AT431" s="152" t="s">
        <v>208</v>
      </c>
      <c r="AU431" s="152" t="s">
        <v>84</v>
      </c>
      <c r="AV431" s="13" t="s">
        <v>206</v>
      </c>
      <c r="AW431" s="13" t="s">
        <v>30</v>
      </c>
      <c r="AX431" s="13" t="s">
        <v>82</v>
      </c>
      <c r="AY431" s="152" t="s">
        <v>200</v>
      </c>
    </row>
    <row r="432" spans="2:65" s="1" customFormat="1" ht="24.2" customHeight="1">
      <c r="B432" s="130"/>
      <c r="C432" s="157" t="s">
        <v>686</v>
      </c>
      <c r="D432" s="157" t="s">
        <v>247</v>
      </c>
      <c r="E432" s="158" t="s">
        <v>687</v>
      </c>
      <c r="F432" s="159" t="s">
        <v>688</v>
      </c>
      <c r="G432" s="160" t="s">
        <v>269</v>
      </c>
      <c r="H432" s="161">
        <v>5</v>
      </c>
      <c r="I432" s="162"/>
      <c r="J432" s="162">
        <f>ROUND(I432*H432,2)</f>
        <v>0</v>
      </c>
      <c r="K432" s="163"/>
      <c r="L432" s="164"/>
      <c r="M432" s="165" t="s">
        <v>1</v>
      </c>
      <c r="N432" s="166" t="s">
        <v>39</v>
      </c>
      <c r="O432" s="140">
        <v>0</v>
      </c>
      <c r="P432" s="140">
        <f>O432*H432</f>
        <v>0</v>
      </c>
      <c r="Q432" s="140">
        <v>0.0016</v>
      </c>
      <c r="R432" s="140">
        <f>Q432*H432</f>
        <v>0.008</v>
      </c>
      <c r="S432" s="140">
        <v>0</v>
      </c>
      <c r="T432" s="141">
        <f>S432*H432</f>
        <v>0</v>
      </c>
      <c r="AR432" s="142" t="s">
        <v>381</v>
      </c>
      <c r="AT432" s="142" t="s">
        <v>247</v>
      </c>
      <c r="AU432" s="142" t="s">
        <v>84</v>
      </c>
      <c r="AY432" s="17" t="s">
        <v>200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82</v>
      </c>
      <c r="BK432" s="143">
        <f>ROUND(I432*H432,2)</f>
        <v>0</v>
      </c>
      <c r="BL432" s="17" t="s">
        <v>296</v>
      </c>
      <c r="BM432" s="142" t="s">
        <v>689</v>
      </c>
    </row>
    <row r="433" spans="2:51" s="12" customFormat="1" ht="11.25">
      <c r="B433" s="144"/>
      <c r="D433" s="145" t="s">
        <v>208</v>
      </c>
      <c r="E433" s="146" t="s">
        <v>1</v>
      </c>
      <c r="F433" s="147" t="s">
        <v>509</v>
      </c>
      <c r="H433" s="148">
        <v>2</v>
      </c>
      <c r="L433" s="144"/>
      <c r="M433" s="149"/>
      <c r="T433" s="150"/>
      <c r="AT433" s="146" t="s">
        <v>208</v>
      </c>
      <c r="AU433" s="146" t="s">
        <v>84</v>
      </c>
      <c r="AV433" s="12" t="s">
        <v>84</v>
      </c>
      <c r="AW433" s="12" t="s">
        <v>30</v>
      </c>
      <c r="AX433" s="12" t="s">
        <v>74</v>
      </c>
      <c r="AY433" s="146" t="s">
        <v>200</v>
      </c>
    </row>
    <row r="434" spans="2:51" s="12" customFormat="1" ht="11.25">
      <c r="B434" s="144"/>
      <c r="D434" s="145" t="s">
        <v>208</v>
      </c>
      <c r="E434" s="146" t="s">
        <v>1</v>
      </c>
      <c r="F434" s="147" t="s">
        <v>563</v>
      </c>
      <c r="H434" s="148">
        <v>1</v>
      </c>
      <c r="L434" s="144"/>
      <c r="M434" s="149"/>
      <c r="T434" s="150"/>
      <c r="AT434" s="146" t="s">
        <v>208</v>
      </c>
      <c r="AU434" s="146" t="s">
        <v>84</v>
      </c>
      <c r="AV434" s="12" t="s">
        <v>84</v>
      </c>
      <c r="AW434" s="12" t="s">
        <v>30</v>
      </c>
      <c r="AX434" s="12" t="s">
        <v>74</v>
      </c>
      <c r="AY434" s="146" t="s">
        <v>200</v>
      </c>
    </row>
    <row r="435" spans="2:51" s="12" customFormat="1" ht="11.25">
      <c r="B435" s="144"/>
      <c r="D435" s="145" t="s">
        <v>208</v>
      </c>
      <c r="E435" s="146" t="s">
        <v>1</v>
      </c>
      <c r="F435" s="147" t="s">
        <v>604</v>
      </c>
      <c r="H435" s="148">
        <v>2</v>
      </c>
      <c r="L435" s="144"/>
      <c r="M435" s="149"/>
      <c r="T435" s="150"/>
      <c r="AT435" s="146" t="s">
        <v>208</v>
      </c>
      <c r="AU435" s="146" t="s">
        <v>84</v>
      </c>
      <c r="AV435" s="12" t="s">
        <v>84</v>
      </c>
      <c r="AW435" s="12" t="s">
        <v>30</v>
      </c>
      <c r="AX435" s="12" t="s">
        <v>74</v>
      </c>
      <c r="AY435" s="146" t="s">
        <v>200</v>
      </c>
    </row>
    <row r="436" spans="2:51" s="13" customFormat="1" ht="11.25">
      <c r="B436" s="151"/>
      <c r="D436" s="145" t="s">
        <v>208</v>
      </c>
      <c r="E436" s="152" t="s">
        <v>1</v>
      </c>
      <c r="F436" s="153" t="s">
        <v>245</v>
      </c>
      <c r="H436" s="154">
        <v>5</v>
      </c>
      <c r="L436" s="151"/>
      <c r="M436" s="155"/>
      <c r="T436" s="156"/>
      <c r="AT436" s="152" t="s">
        <v>208</v>
      </c>
      <c r="AU436" s="152" t="s">
        <v>84</v>
      </c>
      <c r="AV436" s="13" t="s">
        <v>206</v>
      </c>
      <c r="AW436" s="13" t="s">
        <v>30</v>
      </c>
      <c r="AX436" s="13" t="s">
        <v>82</v>
      </c>
      <c r="AY436" s="152" t="s">
        <v>200</v>
      </c>
    </row>
    <row r="437" spans="2:65" s="1" customFormat="1" ht="24.2" customHeight="1">
      <c r="B437" s="130"/>
      <c r="C437" s="131" t="s">
        <v>690</v>
      </c>
      <c r="D437" s="131" t="s">
        <v>202</v>
      </c>
      <c r="E437" s="132" t="s">
        <v>691</v>
      </c>
      <c r="F437" s="133" t="s">
        <v>692</v>
      </c>
      <c r="G437" s="134" t="s">
        <v>269</v>
      </c>
      <c r="H437" s="135">
        <v>5</v>
      </c>
      <c r="I437" s="136"/>
      <c r="J437" s="136">
        <f>ROUND(I437*H437,2)</f>
        <v>0</v>
      </c>
      <c r="K437" s="137"/>
      <c r="L437" s="29"/>
      <c r="M437" s="138" t="s">
        <v>1</v>
      </c>
      <c r="N437" s="139" t="s">
        <v>39</v>
      </c>
      <c r="O437" s="140">
        <v>0.421</v>
      </c>
      <c r="P437" s="140">
        <f>O437*H437</f>
        <v>2.105</v>
      </c>
      <c r="Q437" s="140">
        <v>0</v>
      </c>
      <c r="R437" s="140">
        <f>Q437*H437</f>
        <v>0</v>
      </c>
      <c r="S437" s="140">
        <v>0.0112</v>
      </c>
      <c r="T437" s="141">
        <f>S437*H437</f>
        <v>0.056</v>
      </c>
      <c r="AR437" s="142" t="s">
        <v>296</v>
      </c>
      <c r="AT437" s="142" t="s">
        <v>202</v>
      </c>
      <c r="AU437" s="142" t="s">
        <v>84</v>
      </c>
      <c r="AY437" s="17" t="s">
        <v>200</v>
      </c>
      <c r="BE437" s="143">
        <f>IF(N437="základní",J437,0)</f>
        <v>0</v>
      </c>
      <c r="BF437" s="143">
        <f>IF(N437="snížená",J437,0)</f>
        <v>0</v>
      </c>
      <c r="BG437" s="143">
        <f>IF(N437="zákl. přenesená",J437,0)</f>
        <v>0</v>
      </c>
      <c r="BH437" s="143">
        <f>IF(N437="sníž. přenesená",J437,0)</f>
        <v>0</v>
      </c>
      <c r="BI437" s="143">
        <f>IF(N437="nulová",J437,0)</f>
        <v>0</v>
      </c>
      <c r="BJ437" s="17" t="s">
        <v>82</v>
      </c>
      <c r="BK437" s="143">
        <f>ROUND(I437*H437,2)</f>
        <v>0</v>
      </c>
      <c r="BL437" s="17" t="s">
        <v>296</v>
      </c>
      <c r="BM437" s="142" t="s">
        <v>693</v>
      </c>
    </row>
    <row r="438" spans="2:51" s="12" customFormat="1" ht="11.25">
      <c r="B438" s="144"/>
      <c r="D438" s="145" t="s">
        <v>208</v>
      </c>
      <c r="E438" s="146" t="s">
        <v>1</v>
      </c>
      <c r="F438" s="147" t="s">
        <v>562</v>
      </c>
      <c r="H438" s="148">
        <v>1</v>
      </c>
      <c r="L438" s="144"/>
      <c r="M438" s="149"/>
      <c r="T438" s="150"/>
      <c r="AT438" s="146" t="s">
        <v>208</v>
      </c>
      <c r="AU438" s="146" t="s">
        <v>84</v>
      </c>
      <c r="AV438" s="12" t="s">
        <v>84</v>
      </c>
      <c r="AW438" s="12" t="s">
        <v>30</v>
      </c>
      <c r="AX438" s="12" t="s">
        <v>74</v>
      </c>
      <c r="AY438" s="146" t="s">
        <v>200</v>
      </c>
    </row>
    <row r="439" spans="2:51" s="12" customFormat="1" ht="11.25">
      <c r="B439" s="144"/>
      <c r="D439" s="145" t="s">
        <v>208</v>
      </c>
      <c r="E439" s="146" t="s">
        <v>1</v>
      </c>
      <c r="F439" s="147" t="s">
        <v>602</v>
      </c>
      <c r="H439" s="148">
        <v>2</v>
      </c>
      <c r="L439" s="144"/>
      <c r="M439" s="149"/>
      <c r="T439" s="150"/>
      <c r="AT439" s="146" t="s">
        <v>208</v>
      </c>
      <c r="AU439" s="146" t="s">
        <v>84</v>
      </c>
      <c r="AV439" s="12" t="s">
        <v>84</v>
      </c>
      <c r="AW439" s="12" t="s">
        <v>30</v>
      </c>
      <c r="AX439" s="12" t="s">
        <v>74</v>
      </c>
      <c r="AY439" s="146" t="s">
        <v>200</v>
      </c>
    </row>
    <row r="440" spans="2:51" s="12" customFormat="1" ht="11.25">
      <c r="B440" s="144"/>
      <c r="D440" s="145" t="s">
        <v>208</v>
      </c>
      <c r="E440" s="146" t="s">
        <v>1</v>
      </c>
      <c r="F440" s="147" t="s">
        <v>564</v>
      </c>
      <c r="H440" s="148">
        <v>1</v>
      </c>
      <c r="L440" s="144"/>
      <c r="M440" s="149"/>
      <c r="T440" s="150"/>
      <c r="AT440" s="146" t="s">
        <v>208</v>
      </c>
      <c r="AU440" s="146" t="s">
        <v>84</v>
      </c>
      <c r="AV440" s="12" t="s">
        <v>84</v>
      </c>
      <c r="AW440" s="12" t="s">
        <v>30</v>
      </c>
      <c r="AX440" s="12" t="s">
        <v>74</v>
      </c>
      <c r="AY440" s="146" t="s">
        <v>200</v>
      </c>
    </row>
    <row r="441" spans="2:51" s="12" customFormat="1" ht="11.25">
      <c r="B441" s="144"/>
      <c r="D441" s="145" t="s">
        <v>208</v>
      </c>
      <c r="E441" s="146" t="s">
        <v>1</v>
      </c>
      <c r="F441" s="147" t="s">
        <v>565</v>
      </c>
      <c r="H441" s="148">
        <v>1</v>
      </c>
      <c r="L441" s="144"/>
      <c r="M441" s="149"/>
      <c r="T441" s="150"/>
      <c r="AT441" s="146" t="s">
        <v>208</v>
      </c>
      <c r="AU441" s="146" t="s">
        <v>84</v>
      </c>
      <c r="AV441" s="12" t="s">
        <v>84</v>
      </c>
      <c r="AW441" s="12" t="s">
        <v>30</v>
      </c>
      <c r="AX441" s="12" t="s">
        <v>74</v>
      </c>
      <c r="AY441" s="146" t="s">
        <v>200</v>
      </c>
    </row>
    <row r="442" spans="2:51" s="13" customFormat="1" ht="11.25">
      <c r="B442" s="151"/>
      <c r="D442" s="145" t="s">
        <v>208</v>
      </c>
      <c r="E442" s="152" t="s">
        <v>1</v>
      </c>
      <c r="F442" s="153" t="s">
        <v>245</v>
      </c>
      <c r="H442" s="154">
        <v>5</v>
      </c>
      <c r="L442" s="151"/>
      <c r="M442" s="155"/>
      <c r="T442" s="156"/>
      <c r="AT442" s="152" t="s">
        <v>208</v>
      </c>
      <c r="AU442" s="152" t="s">
        <v>84</v>
      </c>
      <c r="AV442" s="13" t="s">
        <v>206</v>
      </c>
      <c r="AW442" s="13" t="s">
        <v>30</v>
      </c>
      <c r="AX442" s="13" t="s">
        <v>82</v>
      </c>
      <c r="AY442" s="152" t="s">
        <v>200</v>
      </c>
    </row>
    <row r="443" spans="2:65" s="1" customFormat="1" ht="37.9" customHeight="1">
      <c r="B443" s="130"/>
      <c r="C443" s="131" t="s">
        <v>694</v>
      </c>
      <c r="D443" s="131" t="s">
        <v>202</v>
      </c>
      <c r="E443" s="132" t="s">
        <v>695</v>
      </c>
      <c r="F443" s="133" t="s">
        <v>696</v>
      </c>
      <c r="G443" s="134" t="s">
        <v>349</v>
      </c>
      <c r="H443" s="135">
        <v>4.4</v>
      </c>
      <c r="I443" s="136"/>
      <c r="J443" s="136">
        <f>ROUND(I443*H443,2)</f>
        <v>0</v>
      </c>
      <c r="K443" s="137"/>
      <c r="L443" s="29"/>
      <c r="M443" s="138" t="s">
        <v>1</v>
      </c>
      <c r="N443" s="139" t="s">
        <v>39</v>
      </c>
      <c r="O443" s="140">
        <v>0.064</v>
      </c>
      <c r="P443" s="140">
        <f>O443*H443</f>
        <v>0.2816</v>
      </c>
      <c r="Q443" s="140">
        <v>0</v>
      </c>
      <c r="R443" s="140">
        <f>Q443*H443</f>
        <v>0</v>
      </c>
      <c r="S443" s="140">
        <v>0.00078</v>
      </c>
      <c r="T443" s="141">
        <f>S443*H443</f>
        <v>0.003432</v>
      </c>
      <c r="AR443" s="142" t="s">
        <v>296</v>
      </c>
      <c r="AT443" s="142" t="s">
        <v>202</v>
      </c>
      <c r="AU443" s="142" t="s">
        <v>84</v>
      </c>
      <c r="AY443" s="17" t="s">
        <v>200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7" t="s">
        <v>82</v>
      </c>
      <c r="BK443" s="143">
        <f>ROUND(I443*H443,2)</f>
        <v>0</v>
      </c>
      <c r="BL443" s="17" t="s">
        <v>296</v>
      </c>
      <c r="BM443" s="142" t="s">
        <v>697</v>
      </c>
    </row>
    <row r="444" spans="2:51" s="12" customFormat="1" ht="11.25">
      <c r="B444" s="144"/>
      <c r="D444" s="145" t="s">
        <v>208</v>
      </c>
      <c r="E444" s="146" t="s">
        <v>1</v>
      </c>
      <c r="F444" s="147" t="s">
        <v>698</v>
      </c>
      <c r="H444" s="148">
        <v>0.4</v>
      </c>
      <c r="L444" s="144"/>
      <c r="M444" s="149"/>
      <c r="T444" s="150"/>
      <c r="AT444" s="146" t="s">
        <v>208</v>
      </c>
      <c r="AU444" s="146" t="s">
        <v>84</v>
      </c>
      <c r="AV444" s="12" t="s">
        <v>84</v>
      </c>
      <c r="AW444" s="12" t="s">
        <v>30</v>
      </c>
      <c r="AX444" s="12" t="s">
        <v>74</v>
      </c>
      <c r="AY444" s="146" t="s">
        <v>200</v>
      </c>
    </row>
    <row r="445" spans="2:51" s="12" customFormat="1" ht="11.25">
      <c r="B445" s="144"/>
      <c r="D445" s="145" t="s">
        <v>208</v>
      </c>
      <c r="E445" s="146" t="s">
        <v>1</v>
      </c>
      <c r="F445" s="147" t="s">
        <v>699</v>
      </c>
      <c r="H445" s="148">
        <v>1.6</v>
      </c>
      <c r="L445" s="144"/>
      <c r="M445" s="149"/>
      <c r="T445" s="150"/>
      <c r="AT445" s="146" t="s">
        <v>208</v>
      </c>
      <c r="AU445" s="146" t="s">
        <v>84</v>
      </c>
      <c r="AV445" s="12" t="s">
        <v>84</v>
      </c>
      <c r="AW445" s="12" t="s">
        <v>30</v>
      </c>
      <c r="AX445" s="12" t="s">
        <v>74</v>
      </c>
      <c r="AY445" s="146" t="s">
        <v>200</v>
      </c>
    </row>
    <row r="446" spans="2:51" s="12" customFormat="1" ht="11.25">
      <c r="B446" s="144"/>
      <c r="D446" s="145" t="s">
        <v>208</v>
      </c>
      <c r="E446" s="146" t="s">
        <v>1</v>
      </c>
      <c r="F446" s="147" t="s">
        <v>700</v>
      </c>
      <c r="H446" s="148">
        <v>1.2</v>
      </c>
      <c r="L446" s="144"/>
      <c r="M446" s="149"/>
      <c r="T446" s="150"/>
      <c r="AT446" s="146" t="s">
        <v>208</v>
      </c>
      <c r="AU446" s="146" t="s">
        <v>84</v>
      </c>
      <c r="AV446" s="12" t="s">
        <v>84</v>
      </c>
      <c r="AW446" s="12" t="s">
        <v>30</v>
      </c>
      <c r="AX446" s="12" t="s">
        <v>74</v>
      </c>
      <c r="AY446" s="146" t="s">
        <v>200</v>
      </c>
    </row>
    <row r="447" spans="2:51" s="12" customFormat="1" ht="11.25">
      <c r="B447" s="144"/>
      <c r="D447" s="145" t="s">
        <v>208</v>
      </c>
      <c r="E447" s="146" t="s">
        <v>1</v>
      </c>
      <c r="F447" s="147" t="s">
        <v>701</v>
      </c>
      <c r="H447" s="148">
        <v>1.2</v>
      </c>
      <c r="L447" s="144"/>
      <c r="M447" s="149"/>
      <c r="T447" s="150"/>
      <c r="AT447" s="146" t="s">
        <v>208</v>
      </c>
      <c r="AU447" s="146" t="s">
        <v>84</v>
      </c>
      <c r="AV447" s="12" t="s">
        <v>84</v>
      </c>
      <c r="AW447" s="12" t="s">
        <v>30</v>
      </c>
      <c r="AX447" s="12" t="s">
        <v>74</v>
      </c>
      <c r="AY447" s="146" t="s">
        <v>200</v>
      </c>
    </row>
    <row r="448" spans="2:51" s="13" customFormat="1" ht="11.25">
      <c r="B448" s="151"/>
      <c r="D448" s="145" t="s">
        <v>208</v>
      </c>
      <c r="E448" s="152" t="s">
        <v>1</v>
      </c>
      <c r="F448" s="153" t="s">
        <v>245</v>
      </c>
      <c r="H448" s="154">
        <v>4.4</v>
      </c>
      <c r="L448" s="151"/>
      <c r="M448" s="155"/>
      <c r="T448" s="156"/>
      <c r="AT448" s="152" t="s">
        <v>208</v>
      </c>
      <c r="AU448" s="152" t="s">
        <v>84</v>
      </c>
      <c r="AV448" s="13" t="s">
        <v>206</v>
      </c>
      <c r="AW448" s="13" t="s">
        <v>30</v>
      </c>
      <c r="AX448" s="13" t="s">
        <v>82</v>
      </c>
      <c r="AY448" s="152" t="s">
        <v>200</v>
      </c>
    </row>
    <row r="449" spans="2:65" s="1" customFormat="1" ht="33" customHeight="1">
      <c r="B449" s="130"/>
      <c r="C449" s="131" t="s">
        <v>702</v>
      </c>
      <c r="D449" s="131" t="s">
        <v>202</v>
      </c>
      <c r="E449" s="132" t="s">
        <v>703</v>
      </c>
      <c r="F449" s="133" t="s">
        <v>704</v>
      </c>
      <c r="G449" s="134" t="s">
        <v>349</v>
      </c>
      <c r="H449" s="135">
        <v>7</v>
      </c>
      <c r="I449" s="136"/>
      <c r="J449" s="136">
        <f>ROUND(I449*H449,2)</f>
        <v>0</v>
      </c>
      <c r="K449" s="137"/>
      <c r="L449" s="29"/>
      <c r="M449" s="138" t="s">
        <v>1</v>
      </c>
      <c r="N449" s="139" t="s">
        <v>39</v>
      </c>
      <c r="O449" s="140">
        <v>0.351</v>
      </c>
      <c r="P449" s="140">
        <f>O449*H449</f>
        <v>2.457</v>
      </c>
      <c r="Q449" s="140">
        <v>0</v>
      </c>
      <c r="R449" s="140">
        <f>Q449*H449</f>
        <v>0</v>
      </c>
      <c r="S449" s="140">
        <v>0</v>
      </c>
      <c r="T449" s="141">
        <f>S449*H449</f>
        <v>0</v>
      </c>
      <c r="AR449" s="142" t="s">
        <v>296</v>
      </c>
      <c r="AT449" s="142" t="s">
        <v>202</v>
      </c>
      <c r="AU449" s="142" t="s">
        <v>84</v>
      </c>
      <c r="AY449" s="17" t="s">
        <v>200</v>
      </c>
      <c r="BE449" s="143">
        <f>IF(N449="základní",J449,0)</f>
        <v>0</v>
      </c>
      <c r="BF449" s="143">
        <f>IF(N449="snížená",J449,0)</f>
        <v>0</v>
      </c>
      <c r="BG449" s="143">
        <f>IF(N449="zákl. přenesená",J449,0)</f>
        <v>0</v>
      </c>
      <c r="BH449" s="143">
        <f>IF(N449="sníž. přenesená",J449,0)</f>
        <v>0</v>
      </c>
      <c r="BI449" s="143">
        <f>IF(N449="nulová",J449,0)</f>
        <v>0</v>
      </c>
      <c r="BJ449" s="17" t="s">
        <v>82</v>
      </c>
      <c r="BK449" s="143">
        <f>ROUND(I449*H449,2)</f>
        <v>0</v>
      </c>
      <c r="BL449" s="17" t="s">
        <v>296</v>
      </c>
      <c r="BM449" s="142" t="s">
        <v>705</v>
      </c>
    </row>
    <row r="450" spans="2:51" s="12" customFormat="1" ht="11.25">
      <c r="B450" s="144"/>
      <c r="D450" s="145" t="s">
        <v>208</v>
      </c>
      <c r="E450" s="146" t="s">
        <v>1</v>
      </c>
      <c r="F450" s="147" t="s">
        <v>509</v>
      </c>
      <c r="H450" s="148">
        <v>2</v>
      </c>
      <c r="L450" s="144"/>
      <c r="M450" s="149"/>
      <c r="T450" s="150"/>
      <c r="AT450" s="146" t="s">
        <v>208</v>
      </c>
      <c r="AU450" s="146" t="s">
        <v>84</v>
      </c>
      <c r="AV450" s="12" t="s">
        <v>84</v>
      </c>
      <c r="AW450" s="12" t="s">
        <v>30</v>
      </c>
      <c r="AX450" s="12" t="s">
        <v>74</v>
      </c>
      <c r="AY450" s="146" t="s">
        <v>200</v>
      </c>
    </row>
    <row r="451" spans="2:51" s="12" customFormat="1" ht="11.25">
      <c r="B451" s="144"/>
      <c r="D451" s="145" t="s">
        <v>208</v>
      </c>
      <c r="E451" s="146" t="s">
        <v>1</v>
      </c>
      <c r="F451" s="147" t="s">
        <v>602</v>
      </c>
      <c r="H451" s="148">
        <v>2</v>
      </c>
      <c r="L451" s="144"/>
      <c r="M451" s="149"/>
      <c r="T451" s="150"/>
      <c r="AT451" s="146" t="s">
        <v>208</v>
      </c>
      <c r="AU451" s="146" t="s">
        <v>84</v>
      </c>
      <c r="AV451" s="12" t="s">
        <v>84</v>
      </c>
      <c r="AW451" s="12" t="s">
        <v>30</v>
      </c>
      <c r="AX451" s="12" t="s">
        <v>74</v>
      </c>
      <c r="AY451" s="146" t="s">
        <v>200</v>
      </c>
    </row>
    <row r="452" spans="2:51" s="12" customFormat="1" ht="11.25">
      <c r="B452" s="144"/>
      <c r="D452" s="145" t="s">
        <v>208</v>
      </c>
      <c r="E452" s="146" t="s">
        <v>1</v>
      </c>
      <c r="F452" s="147" t="s">
        <v>706</v>
      </c>
      <c r="H452" s="148">
        <v>1.5</v>
      </c>
      <c r="L452" s="144"/>
      <c r="M452" s="149"/>
      <c r="T452" s="150"/>
      <c r="AT452" s="146" t="s">
        <v>208</v>
      </c>
      <c r="AU452" s="146" t="s">
        <v>84</v>
      </c>
      <c r="AV452" s="12" t="s">
        <v>84</v>
      </c>
      <c r="AW452" s="12" t="s">
        <v>30</v>
      </c>
      <c r="AX452" s="12" t="s">
        <v>74</v>
      </c>
      <c r="AY452" s="146" t="s">
        <v>200</v>
      </c>
    </row>
    <row r="453" spans="2:51" s="12" customFormat="1" ht="11.25">
      <c r="B453" s="144"/>
      <c r="D453" s="145" t="s">
        <v>208</v>
      </c>
      <c r="E453" s="146" t="s">
        <v>1</v>
      </c>
      <c r="F453" s="147" t="s">
        <v>707</v>
      </c>
      <c r="H453" s="148">
        <v>1.5</v>
      </c>
      <c r="L453" s="144"/>
      <c r="M453" s="149"/>
      <c r="T453" s="150"/>
      <c r="AT453" s="146" t="s">
        <v>208</v>
      </c>
      <c r="AU453" s="146" t="s">
        <v>84</v>
      </c>
      <c r="AV453" s="12" t="s">
        <v>84</v>
      </c>
      <c r="AW453" s="12" t="s">
        <v>30</v>
      </c>
      <c r="AX453" s="12" t="s">
        <v>74</v>
      </c>
      <c r="AY453" s="146" t="s">
        <v>200</v>
      </c>
    </row>
    <row r="454" spans="2:51" s="13" customFormat="1" ht="11.25">
      <c r="B454" s="151"/>
      <c r="D454" s="145" t="s">
        <v>208</v>
      </c>
      <c r="E454" s="152" t="s">
        <v>1</v>
      </c>
      <c r="F454" s="153" t="s">
        <v>245</v>
      </c>
      <c r="H454" s="154">
        <v>7</v>
      </c>
      <c r="L454" s="151"/>
      <c r="M454" s="155"/>
      <c r="T454" s="156"/>
      <c r="AT454" s="152" t="s">
        <v>208</v>
      </c>
      <c r="AU454" s="152" t="s">
        <v>84</v>
      </c>
      <c r="AV454" s="13" t="s">
        <v>206</v>
      </c>
      <c r="AW454" s="13" t="s">
        <v>30</v>
      </c>
      <c r="AX454" s="13" t="s">
        <v>82</v>
      </c>
      <c r="AY454" s="152" t="s">
        <v>200</v>
      </c>
    </row>
    <row r="455" spans="2:65" s="1" customFormat="1" ht="24.2" customHeight="1">
      <c r="B455" s="130"/>
      <c r="C455" s="157" t="s">
        <v>708</v>
      </c>
      <c r="D455" s="157" t="s">
        <v>247</v>
      </c>
      <c r="E455" s="158" t="s">
        <v>709</v>
      </c>
      <c r="F455" s="159" t="s">
        <v>710</v>
      </c>
      <c r="G455" s="160" t="s">
        <v>269</v>
      </c>
      <c r="H455" s="161">
        <v>0.84</v>
      </c>
      <c r="I455" s="162"/>
      <c r="J455" s="162">
        <f>ROUND(I455*H455,2)</f>
        <v>0</v>
      </c>
      <c r="K455" s="163"/>
      <c r="L455" s="164"/>
      <c r="M455" s="165" t="s">
        <v>1</v>
      </c>
      <c r="N455" s="166" t="s">
        <v>39</v>
      </c>
      <c r="O455" s="140">
        <v>0</v>
      </c>
      <c r="P455" s="140">
        <f>O455*H455</f>
        <v>0</v>
      </c>
      <c r="Q455" s="140">
        <v>0.005</v>
      </c>
      <c r="R455" s="140">
        <f>Q455*H455</f>
        <v>0.0042</v>
      </c>
      <c r="S455" s="140">
        <v>0</v>
      </c>
      <c r="T455" s="141">
        <f>S455*H455</f>
        <v>0</v>
      </c>
      <c r="AR455" s="142" t="s">
        <v>381</v>
      </c>
      <c r="AT455" s="142" t="s">
        <v>247</v>
      </c>
      <c r="AU455" s="142" t="s">
        <v>84</v>
      </c>
      <c r="AY455" s="17" t="s">
        <v>200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82</v>
      </c>
      <c r="BK455" s="143">
        <f>ROUND(I455*H455,2)</f>
        <v>0</v>
      </c>
      <c r="BL455" s="17" t="s">
        <v>296</v>
      </c>
      <c r="BM455" s="142" t="s">
        <v>711</v>
      </c>
    </row>
    <row r="456" spans="2:51" s="12" customFormat="1" ht="11.25">
      <c r="B456" s="144"/>
      <c r="D456" s="145" t="s">
        <v>208</v>
      </c>
      <c r="F456" s="147" t="s">
        <v>712</v>
      </c>
      <c r="H456" s="148">
        <v>0.84</v>
      </c>
      <c r="L456" s="144"/>
      <c r="M456" s="149"/>
      <c r="T456" s="150"/>
      <c r="AT456" s="146" t="s">
        <v>208</v>
      </c>
      <c r="AU456" s="146" t="s">
        <v>84</v>
      </c>
      <c r="AV456" s="12" t="s">
        <v>84</v>
      </c>
      <c r="AW456" s="12" t="s">
        <v>3</v>
      </c>
      <c r="AX456" s="12" t="s">
        <v>82</v>
      </c>
      <c r="AY456" s="146" t="s">
        <v>200</v>
      </c>
    </row>
    <row r="457" spans="2:65" s="1" customFormat="1" ht="24.2" customHeight="1">
      <c r="B457" s="130"/>
      <c r="C457" s="131" t="s">
        <v>713</v>
      </c>
      <c r="D457" s="131" t="s">
        <v>202</v>
      </c>
      <c r="E457" s="132" t="s">
        <v>714</v>
      </c>
      <c r="F457" s="133" t="s">
        <v>715</v>
      </c>
      <c r="G457" s="134" t="s">
        <v>230</v>
      </c>
      <c r="H457" s="135">
        <v>0.02</v>
      </c>
      <c r="I457" s="136"/>
      <c r="J457" s="136">
        <f>ROUND(I457*H457,2)</f>
        <v>0</v>
      </c>
      <c r="K457" s="137"/>
      <c r="L457" s="29"/>
      <c r="M457" s="138" t="s">
        <v>1</v>
      </c>
      <c r="N457" s="139" t="s">
        <v>39</v>
      </c>
      <c r="O457" s="140">
        <v>14.803</v>
      </c>
      <c r="P457" s="140">
        <f>O457*H457</f>
        <v>0.29606000000000005</v>
      </c>
      <c r="Q457" s="140">
        <v>0</v>
      </c>
      <c r="R457" s="140">
        <f>Q457*H457</f>
        <v>0</v>
      </c>
      <c r="S457" s="140">
        <v>0</v>
      </c>
      <c r="T457" s="141">
        <f>S457*H457</f>
        <v>0</v>
      </c>
      <c r="AR457" s="142" t="s">
        <v>296</v>
      </c>
      <c r="AT457" s="142" t="s">
        <v>202</v>
      </c>
      <c r="AU457" s="142" t="s">
        <v>84</v>
      </c>
      <c r="AY457" s="17" t="s">
        <v>200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82</v>
      </c>
      <c r="BK457" s="143">
        <f>ROUND(I457*H457,2)</f>
        <v>0</v>
      </c>
      <c r="BL457" s="17" t="s">
        <v>296</v>
      </c>
      <c r="BM457" s="142" t="s">
        <v>716</v>
      </c>
    </row>
    <row r="458" spans="2:63" s="11" customFormat="1" ht="22.9" customHeight="1">
      <c r="B458" s="119"/>
      <c r="D458" s="120" t="s">
        <v>73</v>
      </c>
      <c r="E458" s="128" t="s">
        <v>717</v>
      </c>
      <c r="F458" s="128" t="s">
        <v>718</v>
      </c>
      <c r="J458" s="129">
        <f>BK458</f>
        <v>0</v>
      </c>
      <c r="L458" s="119"/>
      <c r="M458" s="123"/>
      <c r="P458" s="124">
        <f>SUM(P459:P477)</f>
        <v>61.925947</v>
      </c>
      <c r="R458" s="124">
        <f>SUM(R459:R477)</f>
        <v>0.7605968200000001</v>
      </c>
      <c r="T458" s="125">
        <f>SUM(T459:T477)</f>
        <v>0</v>
      </c>
      <c r="AR458" s="120" t="s">
        <v>84</v>
      </c>
      <c r="AT458" s="126" t="s">
        <v>73</v>
      </c>
      <c r="AU458" s="126" t="s">
        <v>82</v>
      </c>
      <c r="AY458" s="120" t="s">
        <v>200</v>
      </c>
      <c r="BK458" s="127">
        <f>SUM(BK459:BK477)</f>
        <v>0</v>
      </c>
    </row>
    <row r="459" spans="2:65" s="1" customFormat="1" ht="24.2" customHeight="1">
      <c r="B459" s="130"/>
      <c r="C459" s="131" t="s">
        <v>719</v>
      </c>
      <c r="D459" s="131" t="s">
        <v>202</v>
      </c>
      <c r="E459" s="132" t="s">
        <v>720</v>
      </c>
      <c r="F459" s="133" t="s">
        <v>721</v>
      </c>
      <c r="G459" s="134" t="s">
        <v>262</v>
      </c>
      <c r="H459" s="135">
        <v>33.478</v>
      </c>
      <c r="I459" s="136"/>
      <c r="J459" s="136">
        <f>ROUND(I459*H459,2)</f>
        <v>0</v>
      </c>
      <c r="K459" s="137"/>
      <c r="L459" s="29"/>
      <c r="M459" s="138" t="s">
        <v>1</v>
      </c>
      <c r="N459" s="139" t="s">
        <v>39</v>
      </c>
      <c r="O459" s="140">
        <v>0.699</v>
      </c>
      <c r="P459" s="140">
        <f>O459*H459</f>
        <v>23.401122</v>
      </c>
      <c r="Q459" s="140">
        <v>0.01324</v>
      </c>
      <c r="R459" s="140">
        <f>Q459*H459</f>
        <v>0.44324872000000004</v>
      </c>
      <c r="S459" s="140">
        <v>0</v>
      </c>
      <c r="T459" s="141">
        <f>S459*H459</f>
        <v>0</v>
      </c>
      <c r="AR459" s="142" t="s">
        <v>296</v>
      </c>
      <c r="AT459" s="142" t="s">
        <v>202</v>
      </c>
      <c r="AU459" s="142" t="s">
        <v>84</v>
      </c>
      <c r="AY459" s="17" t="s">
        <v>200</v>
      </c>
      <c r="BE459" s="143">
        <f>IF(N459="základní",J459,0)</f>
        <v>0</v>
      </c>
      <c r="BF459" s="143">
        <f>IF(N459="snížená",J459,0)</f>
        <v>0</v>
      </c>
      <c r="BG459" s="143">
        <f>IF(N459="zákl. přenesená",J459,0)</f>
        <v>0</v>
      </c>
      <c r="BH459" s="143">
        <f>IF(N459="sníž. přenesená",J459,0)</f>
        <v>0</v>
      </c>
      <c r="BI459" s="143">
        <f>IF(N459="nulová",J459,0)</f>
        <v>0</v>
      </c>
      <c r="BJ459" s="17" t="s">
        <v>82</v>
      </c>
      <c r="BK459" s="143">
        <f>ROUND(I459*H459,2)</f>
        <v>0</v>
      </c>
      <c r="BL459" s="17" t="s">
        <v>296</v>
      </c>
      <c r="BM459" s="142" t="s">
        <v>722</v>
      </c>
    </row>
    <row r="460" spans="2:51" s="12" customFormat="1" ht="11.25">
      <c r="B460" s="144"/>
      <c r="D460" s="145" t="s">
        <v>208</v>
      </c>
      <c r="E460" s="146" t="s">
        <v>1</v>
      </c>
      <c r="F460" s="147" t="s">
        <v>723</v>
      </c>
      <c r="H460" s="148">
        <v>17.4</v>
      </c>
      <c r="L460" s="144"/>
      <c r="M460" s="149"/>
      <c r="T460" s="150"/>
      <c r="AT460" s="146" t="s">
        <v>208</v>
      </c>
      <c r="AU460" s="146" t="s">
        <v>84</v>
      </c>
      <c r="AV460" s="12" t="s">
        <v>84</v>
      </c>
      <c r="AW460" s="12" t="s">
        <v>30</v>
      </c>
      <c r="AX460" s="12" t="s">
        <v>74</v>
      </c>
      <c r="AY460" s="146" t="s">
        <v>200</v>
      </c>
    </row>
    <row r="461" spans="2:51" s="12" customFormat="1" ht="11.25">
      <c r="B461" s="144"/>
      <c r="D461" s="145" t="s">
        <v>208</v>
      </c>
      <c r="E461" s="146" t="s">
        <v>1</v>
      </c>
      <c r="F461" s="147" t="s">
        <v>724</v>
      </c>
      <c r="H461" s="148">
        <v>16.078</v>
      </c>
      <c r="L461" s="144"/>
      <c r="M461" s="149"/>
      <c r="T461" s="150"/>
      <c r="AT461" s="146" t="s">
        <v>208</v>
      </c>
      <c r="AU461" s="146" t="s">
        <v>84</v>
      </c>
      <c r="AV461" s="12" t="s">
        <v>84</v>
      </c>
      <c r="AW461" s="12" t="s">
        <v>30</v>
      </c>
      <c r="AX461" s="12" t="s">
        <v>74</v>
      </c>
      <c r="AY461" s="146" t="s">
        <v>200</v>
      </c>
    </row>
    <row r="462" spans="2:51" s="13" customFormat="1" ht="11.25">
      <c r="B462" s="151"/>
      <c r="D462" s="145" t="s">
        <v>208</v>
      </c>
      <c r="E462" s="152" t="s">
        <v>145</v>
      </c>
      <c r="F462" s="153" t="s">
        <v>245</v>
      </c>
      <c r="H462" s="154">
        <v>33.478</v>
      </c>
      <c r="L462" s="151"/>
      <c r="M462" s="155"/>
      <c r="T462" s="156"/>
      <c r="AT462" s="152" t="s">
        <v>208</v>
      </c>
      <c r="AU462" s="152" t="s">
        <v>84</v>
      </c>
      <c r="AV462" s="13" t="s">
        <v>206</v>
      </c>
      <c r="AW462" s="13" t="s">
        <v>30</v>
      </c>
      <c r="AX462" s="13" t="s">
        <v>82</v>
      </c>
      <c r="AY462" s="152" t="s">
        <v>200</v>
      </c>
    </row>
    <row r="463" spans="2:65" s="1" customFormat="1" ht="16.5" customHeight="1">
      <c r="B463" s="130"/>
      <c r="C463" s="131" t="s">
        <v>725</v>
      </c>
      <c r="D463" s="131" t="s">
        <v>202</v>
      </c>
      <c r="E463" s="132" t="s">
        <v>726</v>
      </c>
      <c r="F463" s="133" t="s">
        <v>727</v>
      </c>
      <c r="G463" s="134" t="s">
        <v>262</v>
      </c>
      <c r="H463" s="135">
        <v>33.478</v>
      </c>
      <c r="I463" s="136"/>
      <c r="J463" s="136">
        <f>ROUND(I463*H463,2)</f>
        <v>0</v>
      </c>
      <c r="K463" s="137"/>
      <c r="L463" s="29"/>
      <c r="M463" s="138" t="s">
        <v>1</v>
      </c>
      <c r="N463" s="139" t="s">
        <v>39</v>
      </c>
      <c r="O463" s="140">
        <v>0.032</v>
      </c>
      <c r="P463" s="140">
        <f>O463*H463</f>
        <v>1.071296</v>
      </c>
      <c r="Q463" s="140">
        <v>0.0001</v>
      </c>
      <c r="R463" s="140">
        <f>Q463*H463</f>
        <v>0.0033478</v>
      </c>
      <c r="S463" s="140">
        <v>0</v>
      </c>
      <c r="T463" s="141">
        <f>S463*H463</f>
        <v>0</v>
      </c>
      <c r="AR463" s="142" t="s">
        <v>296</v>
      </c>
      <c r="AT463" s="142" t="s">
        <v>202</v>
      </c>
      <c r="AU463" s="142" t="s">
        <v>84</v>
      </c>
      <c r="AY463" s="17" t="s">
        <v>200</v>
      </c>
      <c r="BE463" s="143">
        <f>IF(N463="základní",J463,0)</f>
        <v>0</v>
      </c>
      <c r="BF463" s="143">
        <f>IF(N463="snížená",J463,0)</f>
        <v>0</v>
      </c>
      <c r="BG463" s="143">
        <f>IF(N463="zákl. přenesená",J463,0)</f>
        <v>0</v>
      </c>
      <c r="BH463" s="143">
        <f>IF(N463="sníž. přenesená",J463,0)</f>
        <v>0</v>
      </c>
      <c r="BI463" s="143">
        <f>IF(N463="nulová",J463,0)</f>
        <v>0</v>
      </c>
      <c r="BJ463" s="17" t="s">
        <v>82</v>
      </c>
      <c r="BK463" s="143">
        <f>ROUND(I463*H463,2)</f>
        <v>0</v>
      </c>
      <c r="BL463" s="17" t="s">
        <v>296</v>
      </c>
      <c r="BM463" s="142" t="s">
        <v>728</v>
      </c>
    </row>
    <row r="464" spans="2:51" s="12" customFormat="1" ht="11.25">
      <c r="B464" s="144"/>
      <c r="D464" s="145" t="s">
        <v>208</v>
      </c>
      <c r="E464" s="146" t="s">
        <v>1</v>
      </c>
      <c r="F464" s="147" t="s">
        <v>145</v>
      </c>
      <c r="H464" s="148">
        <v>33.478</v>
      </c>
      <c r="L464" s="144"/>
      <c r="M464" s="149"/>
      <c r="T464" s="150"/>
      <c r="AT464" s="146" t="s">
        <v>208</v>
      </c>
      <c r="AU464" s="146" t="s">
        <v>84</v>
      </c>
      <c r="AV464" s="12" t="s">
        <v>84</v>
      </c>
      <c r="AW464" s="12" t="s">
        <v>30</v>
      </c>
      <c r="AX464" s="12" t="s">
        <v>82</v>
      </c>
      <c r="AY464" s="146" t="s">
        <v>200</v>
      </c>
    </row>
    <row r="465" spans="2:65" s="1" customFormat="1" ht="24.2" customHeight="1">
      <c r="B465" s="130"/>
      <c r="C465" s="131" t="s">
        <v>729</v>
      </c>
      <c r="D465" s="131" t="s">
        <v>202</v>
      </c>
      <c r="E465" s="132" t="s">
        <v>730</v>
      </c>
      <c r="F465" s="133" t="s">
        <v>731</v>
      </c>
      <c r="G465" s="134" t="s">
        <v>262</v>
      </c>
      <c r="H465" s="135">
        <v>33.478</v>
      </c>
      <c r="I465" s="136"/>
      <c r="J465" s="136">
        <f>ROUND(I465*H465,2)</f>
        <v>0</v>
      </c>
      <c r="K465" s="137"/>
      <c r="L465" s="29"/>
      <c r="M465" s="138" t="s">
        <v>1</v>
      </c>
      <c r="N465" s="139" t="s">
        <v>39</v>
      </c>
      <c r="O465" s="140">
        <v>0.35</v>
      </c>
      <c r="P465" s="140">
        <f>O465*H465</f>
        <v>11.7173</v>
      </c>
      <c r="Q465" s="140">
        <v>0.0016</v>
      </c>
      <c r="R465" s="140">
        <f>Q465*H465</f>
        <v>0.0535648</v>
      </c>
      <c r="S465" s="140">
        <v>0</v>
      </c>
      <c r="T465" s="141">
        <f>S465*H465</f>
        <v>0</v>
      </c>
      <c r="AR465" s="142" t="s">
        <v>296</v>
      </c>
      <c r="AT465" s="142" t="s">
        <v>202</v>
      </c>
      <c r="AU465" s="142" t="s">
        <v>84</v>
      </c>
      <c r="AY465" s="17" t="s">
        <v>200</v>
      </c>
      <c r="BE465" s="143">
        <f>IF(N465="základní",J465,0)</f>
        <v>0</v>
      </c>
      <c r="BF465" s="143">
        <f>IF(N465="snížená",J465,0)</f>
        <v>0</v>
      </c>
      <c r="BG465" s="143">
        <f>IF(N465="zákl. přenesená",J465,0)</f>
        <v>0</v>
      </c>
      <c r="BH465" s="143">
        <f>IF(N465="sníž. přenesená",J465,0)</f>
        <v>0</v>
      </c>
      <c r="BI465" s="143">
        <f>IF(N465="nulová",J465,0)</f>
        <v>0</v>
      </c>
      <c r="BJ465" s="17" t="s">
        <v>82</v>
      </c>
      <c r="BK465" s="143">
        <f>ROUND(I465*H465,2)</f>
        <v>0</v>
      </c>
      <c r="BL465" s="17" t="s">
        <v>296</v>
      </c>
      <c r="BM465" s="142" t="s">
        <v>732</v>
      </c>
    </row>
    <row r="466" spans="2:51" s="12" customFormat="1" ht="11.25">
      <c r="B466" s="144"/>
      <c r="D466" s="145" t="s">
        <v>208</v>
      </c>
      <c r="E466" s="146" t="s">
        <v>1</v>
      </c>
      <c r="F466" s="147" t="s">
        <v>145</v>
      </c>
      <c r="H466" s="148">
        <v>33.478</v>
      </c>
      <c r="L466" s="144"/>
      <c r="M466" s="149"/>
      <c r="T466" s="150"/>
      <c r="AT466" s="146" t="s">
        <v>208</v>
      </c>
      <c r="AU466" s="146" t="s">
        <v>84</v>
      </c>
      <c r="AV466" s="12" t="s">
        <v>84</v>
      </c>
      <c r="AW466" s="12" t="s">
        <v>30</v>
      </c>
      <c r="AX466" s="12" t="s">
        <v>82</v>
      </c>
      <c r="AY466" s="146" t="s">
        <v>200</v>
      </c>
    </row>
    <row r="467" spans="2:65" s="1" customFormat="1" ht="24.2" customHeight="1">
      <c r="B467" s="130"/>
      <c r="C467" s="131" t="s">
        <v>733</v>
      </c>
      <c r="D467" s="131" t="s">
        <v>202</v>
      </c>
      <c r="E467" s="132" t="s">
        <v>734</v>
      </c>
      <c r="F467" s="133" t="s">
        <v>735</v>
      </c>
      <c r="G467" s="134" t="s">
        <v>262</v>
      </c>
      <c r="H467" s="135">
        <v>19.45</v>
      </c>
      <c r="I467" s="136"/>
      <c r="J467" s="136">
        <f>ROUND(I467*H467,2)</f>
        <v>0</v>
      </c>
      <c r="K467" s="137"/>
      <c r="L467" s="29"/>
      <c r="M467" s="138" t="s">
        <v>1</v>
      </c>
      <c r="N467" s="139" t="s">
        <v>39</v>
      </c>
      <c r="O467" s="140">
        <v>0.968</v>
      </c>
      <c r="P467" s="140">
        <f>O467*H467</f>
        <v>18.8276</v>
      </c>
      <c r="Q467" s="140">
        <v>0.01259</v>
      </c>
      <c r="R467" s="140">
        <f>Q467*H467</f>
        <v>0.2448755</v>
      </c>
      <c r="S467" s="140">
        <v>0</v>
      </c>
      <c r="T467" s="141">
        <f>S467*H467</f>
        <v>0</v>
      </c>
      <c r="AR467" s="142" t="s">
        <v>296</v>
      </c>
      <c r="AT467" s="142" t="s">
        <v>202</v>
      </c>
      <c r="AU467" s="142" t="s">
        <v>84</v>
      </c>
      <c r="AY467" s="17" t="s">
        <v>200</v>
      </c>
      <c r="BE467" s="143">
        <f>IF(N467="základní",J467,0)</f>
        <v>0</v>
      </c>
      <c r="BF467" s="143">
        <f>IF(N467="snížená",J467,0)</f>
        <v>0</v>
      </c>
      <c r="BG467" s="143">
        <f>IF(N467="zákl. přenesená",J467,0)</f>
        <v>0</v>
      </c>
      <c r="BH467" s="143">
        <f>IF(N467="sníž. přenesená",J467,0)</f>
        <v>0</v>
      </c>
      <c r="BI467" s="143">
        <f>IF(N467="nulová",J467,0)</f>
        <v>0</v>
      </c>
      <c r="BJ467" s="17" t="s">
        <v>82</v>
      </c>
      <c r="BK467" s="143">
        <f>ROUND(I467*H467,2)</f>
        <v>0</v>
      </c>
      <c r="BL467" s="17" t="s">
        <v>296</v>
      </c>
      <c r="BM467" s="142" t="s">
        <v>736</v>
      </c>
    </row>
    <row r="468" spans="2:51" s="12" customFormat="1" ht="11.25">
      <c r="B468" s="144"/>
      <c r="D468" s="145" t="s">
        <v>208</v>
      </c>
      <c r="E468" s="146" t="s">
        <v>1</v>
      </c>
      <c r="F468" s="147" t="s">
        <v>737</v>
      </c>
      <c r="H468" s="148">
        <v>3.35</v>
      </c>
      <c r="L468" s="144"/>
      <c r="M468" s="149"/>
      <c r="T468" s="150"/>
      <c r="AT468" s="146" t="s">
        <v>208</v>
      </c>
      <c r="AU468" s="146" t="s">
        <v>84</v>
      </c>
      <c r="AV468" s="12" t="s">
        <v>84</v>
      </c>
      <c r="AW468" s="12" t="s">
        <v>30</v>
      </c>
      <c r="AX468" s="12" t="s">
        <v>74</v>
      </c>
      <c r="AY468" s="146" t="s">
        <v>200</v>
      </c>
    </row>
    <row r="469" spans="2:51" s="12" customFormat="1" ht="11.25">
      <c r="B469" s="144"/>
      <c r="D469" s="145" t="s">
        <v>208</v>
      </c>
      <c r="E469" s="146" t="s">
        <v>1</v>
      </c>
      <c r="F469" s="147" t="s">
        <v>738</v>
      </c>
      <c r="H469" s="148">
        <v>3.4</v>
      </c>
      <c r="L469" s="144"/>
      <c r="M469" s="149"/>
      <c r="T469" s="150"/>
      <c r="AT469" s="146" t="s">
        <v>208</v>
      </c>
      <c r="AU469" s="146" t="s">
        <v>84</v>
      </c>
      <c r="AV469" s="12" t="s">
        <v>84</v>
      </c>
      <c r="AW469" s="12" t="s">
        <v>30</v>
      </c>
      <c r="AX469" s="12" t="s">
        <v>74</v>
      </c>
      <c r="AY469" s="146" t="s">
        <v>200</v>
      </c>
    </row>
    <row r="470" spans="2:51" s="12" customFormat="1" ht="11.25">
      <c r="B470" s="144"/>
      <c r="D470" s="145" t="s">
        <v>208</v>
      </c>
      <c r="E470" s="146" t="s">
        <v>1</v>
      </c>
      <c r="F470" s="147" t="s">
        <v>739</v>
      </c>
      <c r="H470" s="148">
        <v>6.35</v>
      </c>
      <c r="L470" s="144"/>
      <c r="M470" s="149"/>
      <c r="T470" s="150"/>
      <c r="AT470" s="146" t="s">
        <v>208</v>
      </c>
      <c r="AU470" s="146" t="s">
        <v>84</v>
      </c>
      <c r="AV470" s="12" t="s">
        <v>84</v>
      </c>
      <c r="AW470" s="12" t="s">
        <v>30</v>
      </c>
      <c r="AX470" s="12" t="s">
        <v>74</v>
      </c>
      <c r="AY470" s="146" t="s">
        <v>200</v>
      </c>
    </row>
    <row r="471" spans="2:51" s="12" customFormat="1" ht="11.25">
      <c r="B471" s="144"/>
      <c r="D471" s="145" t="s">
        <v>208</v>
      </c>
      <c r="E471" s="146" t="s">
        <v>1</v>
      </c>
      <c r="F471" s="147" t="s">
        <v>740</v>
      </c>
      <c r="H471" s="148">
        <v>6.35</v>
      </c>
      <c r="L471" s="144"/>
      <c r="M471" s="149"/>
      <c r="T471" s="150"/>
      <c r="AT471" s="146" t="s">
        <v>208</v>
      </c>
      <c r="AU471" s="146" t="s">
        <v>84</v>
      </c>
      <c r="AV471" s="12" t="s">
        <v>84</v>
      </c>
      <c r="AW471" s="12" t="s">
        <v>30</v>
      </c>
      <c r="AX471" s="12" t="s">
        <v>74</v>
      </c>
      <c r="AY471" s="146" t="s">
        <v>200</v>
      </c>
    </row>
    <row r="472" spans="2:51" s="13" customFormat="1" ht="11.25">
      <c r="B472" s="151"/>
      <c r="D472" s="145" t="s">
        <v>208</v>
      </c>
      <c r="E472" s="152" t="s">
        <v>147</v>
      </c>
      <c r="F472" s="153" t="s">
        <v>245</v>
      </c>
      <c r="H472" s="154">
        <v>19.45</v>
      </c>
      <c r="L472" s="151"/>
      <c r="M472" s="155"/>
      <c r="T472" s="156"/>
      <c r="AT472" s="152" t="s">
        <v>208</v>
      </c>
      <c r="AU472" s="152" t="s">
        <v>84</v>
      </c>
      <c r="AV472" s="13" t="s">
        <v>206</v>
      </c>
      <c r="AW472" s="13" t="s">
        <v>30</v>
      </c>
      <c r="AX472" s="13" t="s">
        <v>82</v>
      </c>
      <c r="AY472" s="152" t="s">
        <v>200</v>
      </c>
    </row>
    <row r="473" spans="2:65" s="1" customFormat="1" ht="16.5" customHeight="1">
      <c r="B473" s="130"/>
      <c r="C473" s="131" t="s">
        <v>741</v>
      </c>
      <c r="D473" s="131" t="s">
        <v>202</v>
      </c>
      <c r="E473" s="132" t="s">
        <v>742</v>
      </c>
      <c r="F473" s="133" t="s">
        <v>743</v>
      </c>
      <c r="G473" s="134" t="s">
        <v>262</v>
      </c>
      <c r="H473" s="135">
        <v>19.45</v>
      </c>
      <c r="I473" s="136"/>
      <c r="J473" s="136">
        <f>ROUND(I473*H473,2)</f>
        <v>0</v>
      </c>
      <c r="K473" s="137"/>
      <c r="L473" s="29"/>
      <c r="M473" s="138" t="s">
        <v>1</v>
      </c>
      <c r="N473" s="139" t="s">
        <v>39</v>
      </c>
      <c r="O473" s="140">
        <v>0.04</v>
      </c>
      <c r="P473" s="140">
        <f>O473*H473</f>
        <v>0.778</v>
      </c>
      <c r="Q473" s="140">
        <v>0.0001</v>
      </c>
      <c r="R473" s="140">
        <f>Q473*H473</f>
        <v>0.0019450000000000001</v>
      </c>
      <c r="S473" s="140">
        <v>0</v>
      </c>
      <c r="T473" s="141">
        <f>S473*H473</f>
        <v>0</v>
      </c>
      <c r="AR473" s="142" t="s">
        <v>296</v>
      </c>
      <c r="AT473" s="142" t="s">
        <v>202</v>
      </c>
      <c r="AU473" s="142" t="s">
        <v>84</v>
      </c>
      <c r="AY473" s="17" t="s">
        <v>200</v>
      </c>
      <c r="BE473" s="143">
        <f>IF(N473="základní",J473,0)</f>
        <v>0</v>
      </c>
      <c r="BF473" s="143">
        <f>IF(N473="snížená",J473,0)</f>
        <v>0</v>
      </c>
      <c r="BG473" s="143">
        <f>IF(N473="zákl. přenesená",J473,0)</f>
        <v>0</v>
      </c>
      <c r="BH473" s="143">
        <f>IF(N473="sníž. přenesená",J473,0)</f>
        <v>0</v>
      </c>
      <c r="BI473" s="143">
        <f>IF(N473="nulová",J473,0)</f>
        <v>0</v>
      </c>
      <c r="BJ473" s="17" t="s">
        <v>82</v>
      </c>
      <c r="BK473" s="143">
        <f>ROUND(I473*H473,2)</f>
        <v>0</v>
      </c>
      <c r="BL473" s="17" t="s">
        <v>296</v>
      </c>
      <c r="BM473" s="142" t="s">
        <v>744</v>
      </c>
    </row>
    <row r="474" spans="2:51" s="12" customFormat="1" ht="11.25">
      <c r="B474" s="144"/>
      <c r="D474" s="145" t="s">
        <v>208</v>
      </c>
      <c r="E474" s="146" t="s">
        <v>1</v>
      </c>
      <c r="F474" s="147" t="s">
        <v>147</v>
      </c>
      <c r="H474" s="148">
        <v>19.45</v>
      </c>
      <c r="L474" s="144"/>
      <c r="M474" s="149"/>
      <c r="T474" s="150"/>
      <c r="AT474" s="146" t="s">
        <v>208</v>
      </c>
      <c r="AU474" s="146" t="s">
        <v>84</v>
      </c>
      <c r="AV474" s="12" t="s">
        <v>84</v>
      </c>
      <c r="AW474" s="12" t="s">
        <v>30</v>
      </c>
      <c r="AX474" s="12" t="s">
        <v>82</v>
      </c>
      <c r="AY474" s="146" t="s">
        <v>200</v>
      </c>
    </row>
    <row r="475" spans="2:65" s="1" customFormat="1" ht="21.75" customHeight="1">
      <c r="B475" s="130"/>
      <c r="C475" s="131" t="s">
        <v>745</v>
      </c>
      <c r="D475" s="131" t="s">
        <v>202</v>
      </c>
      <c r="E475" s="132" t="s">
        <v>746</v>
      </c>
      <c r="F475" s="133" t="s">
        <v>747</v>
      </c>
      <c r="G475" s="134" t="s">
        <v>262</v>
      </c>
      <c r="H475" s="135">
        <v>19.45</v>
      </c>
      <c r="I475" s="136"/>
      <c r="J475" s="136">
        <f>ROUND(I475*H475,2)</f>
        <v>0</v>
      </c>
      <c r="K475" s="137"/>
      <c r="L475" s="29"/>
      <c r="M475" s="138" t="s">
        <v>1</v>
      </c>
      <c r="N475" s="139" t="s">
        <v>39</v>
      </c>
      <c r="O475" s="140">
        <v>0.12</v>
      </c>
      <c r="P475" s="140">
        <f>O475*H475</f>
        <v>2.3339999999999996</v>
      </c>
      <c r="Q475" s="140">
        <v>0.0007</v>
      </c>
      <c r="R475" s="140">
        <f>Q475*H475</f>
        <v>0.013614999999999999</v>
      </c>
      <c r="S475" s="140">
        <v>0</v>
      </c>
      <c r="T475" s="141">
        <f>S475*H475</f>
        <v>0</v>
      </c>
      <c r="AR475" s="142" t="s">
        <v>296</v>
      </c>
      <c r="AT475" s="142" t="s">
        <v>202</v>
      </c>
      <c r="AU475" s="142" t="s">
        <v>84</v>
      </c>
      <c r="AY475" s="17" t="s">
        <v>200</v>
      </c>
      <c r="BE475" s="143">
        <f>IF(N475="základní",J475,0)</f>
        <v>0</v>
      </c>
      <c r="BF475" s="143">
        <f>IF(N475="snížená",J475,0)</f>
        <v>0</v>
      </c>
      <c r="BG475" s="143">
        <f>IF(N475="zákl. přenesená",J475,0)</f>
        <v>0</v>
      </c>
      <c r="BH475" s="143">
        <f>IF(N475="sníž. přenesená",J475,0)</f>
        <v>0</v>
      </c>
      <c r="BI475" s="143">
        <f>IF(N475="nulová",J475,0)</f>
        <v>0</v>
      </c>
      <c r="BJ475" s="17" t="s">
        <v>82</v>
      </c>
      <c r="BK475" s="143">
        <f>ROUND(I475*H475,2)</f>
        <v>0</v>
      </c>
      <c r="BL475" s="17" t="s">
        <v>296</v>
      </c>
      <c r="BM475" s="142" t="s">
        <v>748</v>
      </c>
    </row>
    <row r="476" spans="2:51" s="12" customFormat="1" ht="11.25">
      <c r="B476" s="144"/>
      <c r="D476" s="145" t="s">
        <v>208</v>
      </c>
      <c r="E476" s="146" t="s">
        <v>1</v>
      </c>
      <c r="F476" s="147" t="s">
        <v>147</v>
      </c>
      <c r="H476" s="148">
        <v>19.45</v>
      </c>
      <c r="L476" s="144"/>
      <c r="M476" s="149"/>
      <c r="T476" s="150"/>
      <c r="AT476" s="146" t="s">
        <v>208</v>
      </c>
      <c r="AU476" s="146" t="s">
        <v>84</v>
      </c>
      <c r="AV476" s="12" t="s">
        <v>84</v>
      </c>
      <c r="AW476" s="12" t="s">
        <v>30</v>
      </c>
      <c r="AX476" s="12" t="s">
        <v>82</v>
      </c>
      <c r="AY476" s="146" t="s">
        <v>200</v>
      </c>
    </row>
    <row r="477" spans="2:65" s="1" customFormat="1" ht="24.2" customHeight="1">
      <c r="B477" s="130"/>
      <c r="C477" s="131" t="s">
        <v>749</v>
      </c>
      <c r="D477" s="131" t="s">
        <v>202</v>
      </c>
      <c r="E477" s="132" t="s">
        <v>750</v>
      </c>
      <c r="F477" s="133" t="s">
        <v>751</v>
      </c>
      <c r="G477" s="134" t="s">
        <v>230</v>
      </c>
      <c r="H477" s="135">
        <v>0.761</v>
      </c>
      <c r="I477" s="136"/>
      <c r="J477" s="136">
        <f>ROUND(I477*H477,2)</f>
        <v>0</v>
      </c>
      <c r="K477" s="137"/>
      <c r="L477" s="29"/>
      <c r="M477" s="138" t="s">
        <v>1</v>
      </c>
      <c r="N477" s="139" t="s">
        <v>39</v>
      </c>
      <c r="O477" s="140">
        <v>4.989</v>
      </c>
      <c r="P477" s="140">
        <f>O477*H477</f>
        <v>3.796629</v>
      </c>
      <c r="Q477" s="140">
        <v>0</v>
      </c>
      <c r="R477" s="140">
        <f>Q477*H477</f>
        <v>0</v>
      </c>
      <c r="S477" s="140">
        <v>0</v>
      </c>
      <c r="T477" s="141">
        <f>S477*H477</f>
        <v>0</v>
      </c>
      <c r="AR477" s="142" t="s">
        <v>296</v>
      </c>
      <c r="AT477" s="142" t="s">
        <v>202</v>
      </c>
      <c r="AU477" s="142" t="s">
        <v>84</v>
      </c>
      <c r="AY477" s="17" t="s">
        <v>200</v>
      </c>
      <c r="BE477" s="143">
        <f>IF(N477="základní",J477,0)</f>
        <v>0</v>
      </c>
      <c r="BF477" s="143">
        <f>IF(N477="snížená",J477,0)</f>
        <v>0</v>
      </c>
      <c r="BG477" s="143">
        <f>IF(N477="zákl. přenesená",J477,0)</f>
        <v>0</v>
      </c>
      <c r="BH477" s="143">
        <f>IF(N477="sníž. přenesená",J477,0)</f>
        <v>0</v>
      </c>
      <c r="BI477" s="143">
        <f>IF(N477="nulová",J477,0)</f>
        <v>0</v>
      </c>
      <c r="BJ477" s="17" t="s">
        <v>82</v>
      </c>
      <c r="BK477" s="143">
        <f>ROUND(I477*H477,2)</f>
        <v>0</v>
      </c>
      <c r="BL477" s="17" t="s">
        <v>296</v>
      </c>
      <c r="BM477" s="142" t="s">
        <v>752</v>
      </c>
    </row>
    <row r="478" spans="2:63" s="11" customFormat="1" ht="22.9" customHeight="1">
      <c r="B478" s="119"/>
      <c r="D478" s="120" t="s">
        <v>73</v>
      </c>
      <c r="E478" s="128" t="s">
        <v>753</v>
      </c>
      <c r="F478" s="128" t="s">
        <v>754</v>
      </c>
      <c r="J478" s="129">
        <f>BK478</f>
        <v>0</v>
      </c>
      <c r="L478" s="119"/>
      <c r="M478" s="123"/>
      <c r="P478" s="124">
        <f>SUM(P479:P489)</f>
        <v>4.500643999999999</v>
      </c>
      <c r="R478" s="124">
        <f>SUM(R479:R489)</f>
        <v>0.0016200000000000001</v>
      </c>
      <c r="T478" s="125">
        <f>SUM(T479:T489)</f>
        <v>0.348</v>
      </c>
      <c r="AR478" s="120" t="s">
        <v>84</v>
      </c>
      <c r="AT478" s="126" t="s">
        <v>73</v>
      </c>
      <c r="AU478" s="126" t="s">
        <v>82</v>
      </c>
      <c r="AY478" s="120" t="s">
        <v>200</v>
      </c>
      <c r="BK478" s="127">
        <f>SUM(BK479:BK489)</f>
        <v>0</v>
      </c>
    </row>
    <row r="479" spans="2:65" s="1" customFormat="1" ht="16.5" customHeight="1">
      <c r="B479" s="130"/>
      <c r="C479" s="131" t="s">
        <v>755</v>
      </c>
      <c r="D479" s="131" t="s">
        <v>202</v>
      </c>
      <c r="E479" s="132" t="s">
        <v>756</v>
      </c>
      <c r="F479" s="133" t="s">
        <v>757</v>
      </c>
      <c r="G479" s="134" t="s">
        <v>269</v>
      </c>
      <c r="H479" s="135">
        <v>9</v>
      </c>
      <c r="I479" s="136"/>
      <c r="J479" s="136">
        <f>ROUND(I479*H479,2)</f>
        <v>0</v>
      </c>
      <c r="K479" s="137"/>
      <c r="L479" s="29"/>
      <c r="M479" s="138" t="s">
        <v>1</v>
      </c>
      <c r="N479" s="139" t="s">
        <v>39</v>
      </c>
      <c r="O479" s="140">
        <v>0.288</v>
      </c>
      <c r="P479" s="140">
        <f>O479*H479</f>
        <v>2.5919999999999996</v>
      </c>
      <c r="Q479" s="140">
        <v>0</v>
      </c>
      <c r="R479" s="140">
        <f>Q479*H479</f>
        <v>0</v>
      </c>
      <c r="S479" s="140">
        <v>0</v>
      </c>
      <c r="T479" s="141">
        <f>S479*H479</f>
        <v>0</v>
      </c>
      <c r="AR479" s="142" t="s">
        <v>296</v>
      </c>
      <c r="AT479" s="142" t="s">
        <v>202</v>
      </c>
      <c r="AU479" s="142" t="s">
        <v>84</v>
      </c>
      <c r="AY479" s="17" t="s">
        <v>200</v>
      </c>
      <c r="BE479" s="143">
        <f>IF(N479="základní",J479,0)</f>
        <v>0</v>
      </c>
      <c r="BF479" s="143">
        <f>IF(N479="snížená",J479,0)</f>
        <v>0</v>
      </c>
      <c r="BG479" s="143">
        <f>IF(N479="zákl. přenesená",J479,0)</f>
        <v>0</v>
      </c>
      <c r="BH479" s="143">
        <f>IF(N479="sníž. přenesená",J479,0)</f>
        <v>0</v>
      </c>
      <c r="BI479" s="143">
        <f>IF(N479="nulová",J479,0)</f>
        <v>0</v>
      </c>
      <c r="BJ479" s="17" t="s">
        <v>82</v>
      </c>
      <c r="BK479" s="143">
        <f>ROUND(I479*H479,2)</f>
        <v>0</v>
      </c>
      <c r="BL479" s="17" t="s">
        <v>296</v>
      </c>
      <c r="BM479" s="142" t="s">
        <v>758</v>
      </c>
    </row>
    <row r="480" spans="2:51" s="12" customFormat="1" ht="11.25">
      <c r="B480" s="144"/>
      <c r="D480" s="145" t="s">
        <v>208</v>
      </c>
      <c r="E480" s="146" t="s">
        <v>1</v>
      </c>
      <c r="F480" s="147" t="s">
        <v>665</v>
      </c>
      <c r="H480" s="148">
        <v>3</v>
      </c>
      <c r="L480" s="144"/>
      <c r="M480" s="149"/>
      <c r="T480" s="150"/>
      <c r="AT480" s="146" t="s">
        <v>208</v>
      </c>
      <c r="AU480" s="146" t="s">
        <v>84</v>
      </c>
      <c r="AV480" s="12" t="s">
        <v>84</v>
      </c>
      <c r="AW480" s="12" t="s">
        <v>30</v>
      </c>
      <c r="AX480" s="12" t="s">
        <v>74</v>
      </c>
      <c r="AY480" s="146" t="s">
        <v>200</v>
      </c>
    </row>
    <row r="481" spans="2:51" s="12" customFormat="1" ht="11.25">
      <c r="B481" s="144"/>
      <c r="D481" s="145" t="s">
        <v>208</v>
      </c>
      <c r="E481" s="146" t="s">
        <v>1</v>
      </c>
      <c r="F481" s="147" t="s">
        <v>666</v>
      </c>
      <c r="H481" s="148">
        <v>3</v>
      </c>
      <c r="L481" s="144"/>
      <c r="M481" s="149"/>
      <c r="T481" s="150"/>
      <c r="AT481" s="146" t="s">
        <v>208</v>
      </c>
      <c r="AU481" s="146" t="s">
        <v>84</v>
      </c>
      <c r="AV481" s="12" t="s">
        <v>84</v>
      </c>
      <c r="AW481" s="12" t="s">
        <v>30</v>
      </c>
      <c r="AX481" s="12" t="s">
        <v>74</v>
      </c>
      <c r="AY481" s="146" t="s">
        <v>200</v>
      </c>
    </row>
    <row r="482" spans="2:51" s="12" customFormat="1" ht="11.25">
      <c r="B482" s="144"/>
      <c r="D482" s="145" t="s">
        <v>208</v>
      </c>
      <c r="E482" s="146" t="s">
        <v>1</v>
      </c>
      <c r="F482" s="147" t="s">
        <v>667</v>
      </c>
      <c r="H482" s="148">
        <v>3</v>
      </c>
      <c r="L482" s="144"/>
      <c r="M482" s="149"/>
      <c r="T482" s="150"/>
      <c r="AT482" s="146" t="s">
        <v>208</v>
      </c>
      <c r="AU482" s="146" t="s">
        <v>84</v>
      </c>
      <c r="AV482" s="12" t="s">
        <v>84</v>
      </c>
      <c r="AW482" s="12" t="s">
        <v>30</v>
      </c>
      <c r="AX482" s="12" t="s">
        <v>74</v>
      </c>
      <c r="AY482" s="146" t="s">
        <v>200</v>
      </c>
    </row>
    <row r="483" spans="2:51" s="13" customFormat="1" ht="11.25">
      <c r="B483" s="151"/>
      <c r="D483" s="145" t="s">
        <v>208</v>
      </c>
      <c r="E483" s="152" t="s">
        <v>1</v>
      </c>
      <c r="F483" s="153" t="s">
        <v>245</v>
      </c>
      <c r="H483" s="154">
        <v>9</v>
      </c>
      <c r="L483" s="151"/>
      <c r="M483" s="155"/>
      <c r="T483" s="156"/>
      <c r="AT483" s="152" t="s">
        <v>208</v>
      </c>
      <c r="AU483" s="152" t="s">
        <v>84</v>
      </c>
      <c r="AV483" s="13" t="s">
        <v>206</v>
      </c>
      <c r="AW483" s="13" t="s">
        <v>30</v>
      </c>
      <c r="AX483" s="13" t="s">
        <v>82</v>
      </c>
      <c r="AY483" s="152" t="s">
        <v>200</v>
      </c>
    </row>
    <row r="484" spans="2:65" s="1" customFormat="1" ht="21.75" customHeight="1">
      <c r="B484" s="130"/>
      <c r="C484" s="157" t="s">
        <v>759</v>
      </c>
      <c r="D484" s="157" t="s">
        <v>247</v>
      </c>
      <c r="E484" s="158" t="s">
        <v>760</v>
      </c>
      <c r="F484" s="159" t="s">
        <v>761</v>
      </c>
      <c r="G484" s="160" t="s">
        <v>269</v>
      </c>
      <c r="H484" s="161">
        <v>9</v>
      </c>
      <c r="I484" s="162"/>
      <c r="J484" s="162">
        <f>ROUND(I484*H484,2)</f>
        <v>0</v>
      </c>
      <c r="K484" s="163"/>
      <c r="L484" s="164"/>
      <c r="M484" s="165" t="s">
        <v>1</v>
      </c>
      <c r="N484" s="166" t="s">
        <v>39</v>
      </c>
      <c r="O484" s="140">
        <v>0</v>
      </c>
      <c r="P484" s="140">
        <f>O484*H484</f>
        <v>0</v>
      </c>
      <c r="Q484" s="140">
        <v>0.00018</v>
      </c>
      <c r="R484" s="140">
        <f>Q484*H484</f>
        <v>0.0016200000000000001</v>
      </c>
      <c r="S484" s="140">
        <v>0</v>
      </c>
      <c r="T484" s="141">
        <f>S484*H484</f>
        <v>0</v>
      </c>
      <c r="AR484" s="142" t="s">
        <v>381</v>
      </c>
      <c r="AT484" s="142" t="s">
        <v>247</v>
      </c>
      <c r="AU484" s="142" t="s">
        <v>84</v>
      </c>
      <c r="AY484" s="17" t="s">
        <v>200</v>
      </c>
      <c r="BE484" s="143">
        <f>IF(N484="základní",J484,0)</f>
        <v>0</v>
      </c>
      <c r="BF484" s="143">
        <f>IF(N484="snížená",J484,0)</f>
        <v>0</v>
      </c>
      <c r="BG484" s="143">
        <f>IF(N484="zákl. přenesená",J484,0)</f>
        <v>0</v>
      </c>
      <c r="BH484" s="143">
        <f>IF(N484="sníž. přenesená",J484,0)</f>
        <v>0</v>
      </c>
      <c r="BI484" s="143">
        <f>IF(N484="nulová",J484,0)</f>
        <v>0</v>
      </c>
      <c r="BJ484" s="17" t="s">
        <v>82</v>
      </c>
      <c r="BK484" s="143">
        <f>ROUND(I484*H484,2)</f>
        <v>0</v>
      </c>
      <c r="BL484" s="17" t="s">
        <v>296</v>
      </c>
      <c r="BM484" s="142" t="s">
        <v>762</v>
      </c>
    </row>
    <row r="485" spans="2:65" s="1" customFormat="1" ht="24.2" customHeight="1">
      <c r="B485" s="130"/>
      <c r="C485" s="131" t="s">
        <v>763</v>
      </c>
      <c r="D485" s="131" t="s">
        <v>202</v>
      </c>
      <c r="E485" s="132" t="s">
        <v>764</v>
      </c>
      <c r="F485" s="133" t="s">
        <v>765</v>
      </c>
      <c r="G485" s="134" t="s">
        <v>269</v>
      </c>
      <c r="H485" s="135">
        <v>2</v>
      </c>
      <c r="I485" s="136"/>
      <c r="J485" s="136">
        <f>ROUND(I485*H485,2)</f>
        <v>0</v>
      </c>
      <c r="K485" s="137"/>
      <c r="L485" s="29"/>
      <c r="M485" s="138" t="s">
        <v>1</v>
      </c>
      <c r="N485" s="139" t="s">
        <v>39</v>
      </c>
      <c r="O485" s="140">
        <v>0.95</v>
      </c>
      <c r="P485" s="140">
        <f>O485*H485</f>
        <v>1.9</v>
      </c>
      <c r="Q485" s="140">
        <v>0</v>
      </c>
      <c r="R485" s="140">
        <f>Q485*H485</f>
        <v>0</v>
      </c>
      <c r="S485" s="140">
        <v>0.174</v>
      </c>
      <c r="T485" s="141">
        <f>S485*H485</f>
        <v>0.348</v>
      </c>
      <c r="AR485" s="142" t="s">
        <v>296</v>
      </c>
      <c r="AT485" s="142" t="s">
        <v>202</v>
      </c>
      <c r="AU485" s="142" t="s">
        <v>84</v>
      </c>
      <c r="AY485" s="17" t="s">
        <v>200</v>
      </c>
      <c r="BE485" s="143">
        <f>IF(N485="základní",J485,0)</f>
        <v>0</v>
      </c>
      <c r="BF485" s="143">
        <f>IF(N485="snížená",J485,0)</f>
        <v>0</v>
      </c>
      <c r="BG485" s="143">
        <f>IF(N485="zákl. přenesená",J485,0)</f>
        <v>0</v>
      </c>
      <c r="BH485" s="143">
        <f>IF(N485="sníž. přenesená",J485,0)</f>
        <v>0</v>
      </c>
      <c r="BI485" s="143">
        <f>IF(N485="nulová",J485,0)</f>
        <v>0</v>
      </c>
      <c r="BJ485" s="17" t="s">
        <v>82</v>
      </c>
      <c r="BK485" s="143">
        <f>ROUND(I485*H485,2)</f>
        <v>0</v>
      </c>
      <c r="BL485" s="17" t="s">
        <v>296</v>
      </c>
      <c r="BM485" s="142" t="s">
        <v>766</v>
      </c>
    </row>
    <row r="486" spans="2:51" s="12" customFormat="1" ht="11.25">
      <c r="B486" s="144"/>
      <c r="D486" s="145" t="s">
        <v>208</v>
      </c>
      <c r="E486" s="146" t="s">
        <v>1</v>
      </c>
      <c r="F486" s="147" t="s">
        <v>549</v>
      </c>
      <c r="H486" s="148">
        <v>1</v>
      </c>
      <c r="L486" s="144"/>
      <c r="M486" s="149"/>
      <c r="T486" s="150"/>
      <c r="AT486" s="146" t="s">
        <v>208</v>
      </c>
      <c r="AU486" s="146" t="s">
        <v>84</v>
      </c>
      <c r="AV486" s="12" t="s">
        <v>84</v>
      </c>
      <c r="AW486" s="12" t="s">
        <v>30</v>
      </c>
      <c r="AX486" s="12" t="s">
        <v>74</v>
      </c>
      <c r="AY486" s="146" t="s">
        <v>200</v>
      </c>
    </row>
    <row r="487" spans="2:51" s="12" customFormat="1" ht="11.25">
      <c r="B487" s="144"/>
      <c r="D487" s="145" t="s">
        <v>208</v>
      </c>
      <c r="E487" s="146" t="s">
        <v>1</v>
      </c>
      <c r="F487" s="147" t="s">
        <v>550</v>
      </c>
      <c r="H487" s="148">
        <v>1</v>
      </c>
      <c r="L487" s="144"/>
      <c r="M487" s="149"/>
      <c r="T487" s="150"/>
      <c r="AT487" s="146" t="s">
        <v>208</v>
      </c>
      <c r="AU487" s="146" t="s">
        <v>84</v>
      </c>
      <c r="AV487" s="12" t="s">
        <v>84</v>
      </c>
      <c r="AW487" s="12" t="s">
        <v>30</v>
      </c>
      <c r="AX487" s="12" t="s">
        <v>74</v>
      </c>
      <c r="AY487" s="146" t="s">
        <v>200</v>
      </c>
    </row>
    <row r="488" spans="2:51" s="13" customFormat="1" ht="11.25">
      <c r="B488" s="151"/>
      <c r="D488" s="145" t="s">
        <v>208</v>
      </c>
      <c r="E488" s="152" t="s">
        <v>1</v>
      </c>
      <c r="F488" s="153" t="s">
        <v>245</v>
      </c>
      <c r="H488" s="154">
        <v>2</v>
      </c>
      <c r="L488" s="151"/>
      <c r="M488" s="155"/>
      <c r="T488" s="156"/>
      <c r="AT488" s="152" t="s">
        <v>208</v>
      </c>
      <c r="AU488" s="152" t="s">
        <v>84</v>
      </c>
      <c r="AV488" s="13" t="s">
        <v>206</v>
      </c>
      <c r="AW488" s="13" t="s">
        <v>30</v>
      </c>
      <c r="AX488" s="13" t="s">
        <v>82</v>
      </c>
      <c r="AY488" s="152" t="s">
        <v>200</v>
      </c>
    </row>
    <row r="489" spans="2:65" s="1" customFormat="1" ht="24.2" customHeight="1">
      <c r="B489" s="130"/>
      <c r="C489" s="131" t="s">
        <v>767</v>
      </c>
      <c r="D489" s="131" t="s">
        <v>202</v>
      </c>
      <c r="E489" s="132" t="s">
        <v>768</v>
      </c>
      <c r="F489" s="133" t="s">
        <v>769</v>
      </c>
      <c r="G489" s="134" t="s">
        <v>230</v>
      </c>
      <c r="H489" s="135">
        <v>0.002</v>
      </c>
      <c r="I489" s="136"/>
      <c r="J489" s="136">
        <f>ROUND(I489*H489,2)</f>
        <v>0</v>
      </c>
      <c r="K489" s="137"/>
      <c r="L489" s="29"/>
      <c r="M489" s="138" t="s">
        <v>1</v>
      </c>
      <c r="N489" s="139" t="s">
        <v>39</v>
      </c>
      <c r="O489" s="140">
        <v>4.322</v>
      </c>
      <c r="P489" s="140">
        <f>O489*H489</f>
        <v>0.008644</v>
      </c>
      <c r="Q489" s="140">
        <v>0</v>
      </c>
      <c r="R489" s="140">
        <f>Q489*H489</f>
        <v>0</v>
      </c>
      <c r="S489" s="140">
        <v>0</v>
      </c>
      <c r="T489" s="141">
        <f>S489*H489</f>
        <v>0</v>
      </c>
      <c r="AR489" s="142" t="s">
        <v>296</v>
      </c>
      <c r="AT489" s="142" t="s">
        <v>202</v>
      </c>
      <c r="AU489" s="142" t="s">
        <v>84</v>
      </c>
      <c r="AY489" s="17" t="s">
        <v>200</v>
      </c>
      <c r="BE489" s="143">
        <f>IF(N489="základní",J489,0)</f>
        <v>0</v>
      </c>
      <c r="BF489" s="143">
        <f>IF(N489="snížená",J489,0)</f>
        <v>0</v>
      </c>
      <c r="BG489" s="143">
        <f>IF(N489="zákl. přenesená",J489,0)</f>
        <v>0</v>
      </c>
      <c r="BH489" s="143">
        <f>IF(N489="sníž. přenesená",J489,0)</f>
        <v>0</v>
      </c>
      <c r="BI489" s="143">
        <f>IF(N489="nulová",J489,0)</f>
        <v>0</v>
      </c>
      <c r="BJ489" s="17" t="s">
        <v>82</v>
      </c>
      <c r="BK489" s="143">
        <f>ROUND(I489*H489,2)</f>
        <v>0</v>
      </c>
      <c r="BL489" s="17" t="s">
        <v>296</v>
      </c>
      <c r="BM489" s="142" t="s">
        <v>770</v>
      </c>
    </row>
    <row r="490" spans="2:63" s="11" customFormat="1" ht="22.9" customHeight="1">
      <c r="B490" s="119"/>
      <c r="D490" s="120" t="s">
        <v>73</v>
      </c>
      <c r="E490" s="128" t="s">
        <v>771</v>
      </c>
      <c r="F490" s="128" t="s">
        <v>772</v>
      </c>
      <c r="J490" s="129">
        <f>BK490</f>
        <v>0</v>
      </c>
      <c r="L490" s="119"/>
      <c r="M490" s="123"/>
      <c r="P490" s="124">
        <f>SUM(P491:P496)</f>
        <v>4.73819</v>
      </c>
      <c r="R490" s="124">
        <f>SUM(R491:R496)</f>
        <v>0.00566</v>
      </c>
      <c r="T490" s="125">
        <f>SUM(T491:T496)</f>
        <v>0</v>
      </c>
      <c r="AR490" s="120" t="s">
        <v>84</v>
      </c>
      <c r="AT490" s="126" t="s">
        <v>73</v>
      </c>
      <c r="AU490" s="126" t="s">
        <v>82</v>
      </c>
      <c r="AY490" s="120" t="s">
        <v>200</v>
      </c>
      <c r="BK490" s="127">
        <f>SUM(BK491:BK496)</f>
        <v>0</v>
      </c>
    </row>
    <row r="491" spans="2:65" s="1" customFormat="1" ht="24.2" customHeight="1">
      <c r="B491" s="130"/>
      <c r="C491" s="131" t="s">
        <v>773</v>
      </c>
      <c r="D491" s="131" t="s">
        <v>202</v>
      </c>
      <c r="E491" s="132" t="s">
        <v>774</v>
      </c>
      <c r="F491" s="133" t="s">
        <v>775</v>
      </c>
      <c r="G491" s="134" t="s">
        <v>262</v>
      </c>
      <c r="H491" s="135">
        <v>2</v>
      </c>
      <c r="I491" s="136"/>
      <c r="J491" s="136">
        <f>ROUND(I491*H491,2)</f>
        <v>0</v>
      </c>
      <c r="K491" s="137"/>
      <c r="L491" s="29"/>
      <c r="M491" s="138" t="s">
        <v>1</v>
      </c>
      <c r="N491" s="139" t="s">
        <v>39</v>
      </c>
      <c r="O491" s="140">
        <v>2.35</v>
      </c>
      <c r="P491" s="140">
        <f>O491*H491</f>
        <v>4.7</v>
      </c>
      <c r="Q491" s="140">
        <v>0.00013</v>
      </c>
      <c r="R491" s="140">
        <f>Q491*H491</f>
        <v>0.00026</v>
      </c>
      <c r="S491" s="140">
        <v>0</v>
      </c>
      <c r="T491" s="141">
        <f>S491*H491</f>
        <v>0</v>
      </c>
      <c r="AR491" s="142" t="s">
        <v>296</v>
      </c>
      <c r="AT491" s="142" t="s">
        <v>202</v>
      </c>
      <c r="AU491" s="142" t="s">
        <v>84</v>
      </c>
      <c r="AY491" s="17" t="s">
        <v>200</v>
      </c>
      <c r="BE491" s="143">
        <f>IF(N491="základní",J491,0)</f>
        <v>0</v>
      </c>
      <c r="BF491" s="143">
        <f>IF(N491="snížená",J491,0)</f>
        <v>0</v>
      </c>
      <c r="BG491" s="143">
        <f>IF(N491="zákl. přenesená",J491,0)</f>
        <v>0</v>
      </c>
      <c r="BH491" s="143">
        <f>IF(N491="sníž. přenesená",J491,0)</f>
        <v>0</v>
      </c>
      <c r="BI491" s="143">
        <f>IF(N491="nulová",J491,0)</f>
        <v>0</v>
      </c>
      <c r="BJ491" s="17" t="s">
        <v>82</v>
      </c>
      <c r="BK491" s="143">
        <f>ROUND(I491*H491,2)</f>
        <v>0</v>
      </c>
      <c r="BL491" s="17" t="s">
        <v>296</v>
      </c>
      <c r="BM491" s="142" t="s">
        <v>776</v>
      </c>
    </row>
    <row r="492" spans="2:51" s="12" customFormat="1" ht="11.25">
      <c r="B492" s="144"/>
      <c r="D492" s="145" t="s">
        <v>208</v>
      </c>
      <c r="E492" s="146" t="s">
        <v>1</v>
      </c>
      <c r="F492" s="147" t="s">
        <v>777</v>
      </c>
      <c r="H492" s="148">
        <v>1</v>
      </c>
      <c r="L492" s="144"/>
      <c r="M492" s="149"/>
      <c r="T492" s="150"/>
      <c r="AT492" s="146" t="s">
        <v>208</v>
      </c>
      <c r="AU492" s="146" t="s">
        <v>84</v>
      </c>
      <c r="AV492" s="12" t="s">
        <v>84</v>
      </c>
      <c r="AW492" s="12" t="s">
        <v>30</v>
      </c>
      <c r="AX492" s="12" t="s">
        <v>74</v>
      </c>
      <c r="AY492" s="146" t="s">
        <v>200</v>
      </c>
    </row>
    <row r="493" spans="2:51" s="12" customFormat="1" ht="11.25">
      <c r="B493" s="144"/>
      <c r="D493" s="145" t="s">
        <v>208</v>
      </c>
      <c r="E493" s="146" t="s">
        <v>1</v>
      </c>
      <c r="F493" s="147" t="s">
        <v>549</v>
      </c>
      <c r="H493" s="148">
        <v>1</v>
      </c>
      <c r="L493" s="144"/>
      <c r="M493" s="149"/>
      <c r="T493" s="150"/>
      <c r="AT493" s="146" t="s">
        <v>208</v>
      </c>
      <c r="AU493" s="146" t="s">
        <v>84</v>
      </c>
      <c r="AV493" s="12" t="s">
        <v>84</v>
      </c>
      <c r="AW493" s="12" t="s">
        <v>30</v>
      </c>
      <c r="AX493" s="12" t="s">
        <v>74</v>
      </c>
      <c r="AY493" s="146" t="s">
        <v>200</v>
      </c>
    </row>
    <row r="494" spans="2:51" s="13" customFormat="1" ht="11.25">
      <c r="B494" s="151"/>
      <c r="D494" s="145" t="s">
        <v>208</v>
      </c>
      <c r="E494" s="152" t="s">
        <v>1</v>
      </c>
      <c r="F494" s="153" t="s">
        <v>245</v>
      </c>
      <c r="H494" s="154">
        <v>2</v>
      </c>
      <c r="L494" s="151"/>
      <c r="M494" s="155"/>
      <c r="T494" s="156"/>
      <c r="AT494" s="152" t="s">
        <v>208</v>
      </c>
      <c r="AU494" s="152" t="s">
        <v>84</v>
      </c>
      <c r="AV494" s="13" t="s">
        <v>206</v>
      </c>
      <c r="AW494" s="13" t="s">
        <v>30</v>
      </c>
      <c r="AX494" s="13" t="s">
        <v>82</v>
      </c>
      <c r="AY494" s="152" t="s">
        <v>200</v>
      </c>
    </row>
    <row r="495" spans="2:65" s="1" customFormat="1" ht="24.2" customHeight="1">
      <c r="B495" s="130"/>
      <c r="C495" s="157" t="s">
        <v>778</v>
      </c>
      <c r="D495" s="157" t="s">
        <v>247</v>
      </c>
      <c r="E495" s="158" t="s">
        <v>779</v>
      </c>
      <c r="F495" s="159" t="s">
        <v>780</v>
      </c>
      <c r="G495" s="160" t="s">
        <v>269</v>
      </c>
      <c r="H495" s="161">
        <v>2</v>
      </c>
      <c r="I495" s="162"/>
      <c r="J495" s="162">
        <f>ROUND(I495*H495,2)</f>
        <v>0</v>
      </c>
      <c r="K495" s="163"/>
      <c r="L495" s="164"/>
      <c r="M495" s="165" t="s">
        <v>1</v>
      </c>
      <c r="N495" s="166" t="s">
        <v>39</v>
      </c>
      <c r="O495" s="140">
        <v>0</v>
      </c>
      <c r="P495" s="140">
        <f>O495*H495</f>
        <v>0</v>
      </c>
      <c r="Q495" s="140">
        <v>0.0027</v>
      </c>
      <c r="R495" s="140">
        <f>Q495*H495</f>
        <v>0.0054</v>
      </c>
      <c r="S495" s="140">
        <v>0</v>
      </c>
      <c r="T495" s="141">
        <f>S495*H495</f>
        <v>0</v>
      </c>
      <c r="AR495" s="142" t="s">
        <v>381</v>
      </c>
      <c r="AT495" s="142" t="s">
        <v>247</v>
      </c>
      <c r="AU495" s="142" t="s">
        <v>84</v>
      </c>
      <c r="AY495" s="17" t="s">
        <v>200</v>
      </c>
      <c r="BE495" s="143">
        <f>IF(N495="základní",J495,0)</f>
        <v>0</v>
      </c>
      <c r="BF495" s="143">
        <f>IF(N495="snížená",J495,0)</f>
        <v>0</v>
      </c>
      <c r="BG495" s="143">
        <f>IF(N495="zákl. přenesená",J495,0)</f>
        <v>0</v>
      </c>
      <c r="BH495" s="143">
        <f>IF(N495="sníž. přenesená",J495,0)</f>
        <v>0</v>
      </c>
      <c r="BI495" s="143">
        <f>IF(N495="nulová",J495,0)</f>
        <v>0</v>
      </c>
      <c r="BJ495" s="17" t="s">
        <v>82</v>
      </c>
      <c r="BK495" s="143">
        <f>ROUND(I495*H495,2)</f>
        <v>0</v>
      </c>
      <c r="BL495" s="17" t="s">
        <v>296</v>
      </c>
      <c r="BM495" s="142" t="s">
        <v>781</v>
      </c>
    </row>
    <row r="496" spans="2:65" s="1" customFormat="1" ht="24.2" customHeight="1">
      <c r="B496" s="130"/>
      <c r="C496" s="131" t="s">
        <v>782</v>
      </c>
      <c r="D496" s="131" t="s">
        <v>202</v>
      </c>
      <c r="E496" s="132" t="s">
        <v>783</v>
      </c>
      <c r="F496" s="133" t="s">
        <v>784</v>
      </c>
      <c r="G496" s="134" t="s">
        <v>230</v>
      </c>
      <c r="H496" s="135">
        <v>0.006</v>
      </c>
      <c r="I496" s="136"/>
      <c r="J496" s="136">
        <f>ROUND(I496*H496,2)</f>
        <v>0</v>
      </c>
      <c r="K496" s="137"/>
      <c r="L496" s="29"/>
      <c r="M496" s="138" t="s">
        <v>1</v>
      </c>
      <c r="N496" s="139" t="s">
        <v>39</v>
      </c>
      <c r="O496" s="140">
        <v>6.365</v>
      </c>
      <c r="P496" s="140">
        <f>O496*H496</f>
        <v>0.03819</v>
      </c>
      <c r="Q496" s="140">
        <v>0</v>
      </c>
      <c r="R496" s="140">
        <f>Q496*H496</f>
        <v>0</v>
      </c>
      <c r="S496" s="140">
        <v>0</v>
      </c>
      <c r="T496" s="141">
        <f>S496*H496</f>
        <v>0</v>
      </c>
      <c r="AR496" s="142" t="s">
        <v>296</v>
      </c>
      <c r="AT496" s="142" t="s">
        <v>202</v>
      </c>
      <c r="AU496" s="142" t="s">
        <v>84</v>
      </c>
      <c r="AY496" s="17" t="s">
        <v>200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82</v>
      </c>
      <c r="BK496" s="143">
        <f>ROUND(I496*H496,2)</f>
        <v>0</v>
      </c>
      <c r="BL496" s="17" t="s">
        <v>296</v>
      </c>
      <c r="BM496" s="142" t="s">
        <v>785</v>
      </c>
    </row>
    <row r="497" spans="2:63" s="11" customFormat="1" ht="22.9" customHeight="1">
      <c r="B497" s="119"/>
      <c r="D497" s="120" t="s">
        <v>73</v>
      </c>
      <c r="E497" s="128" t="s">
        <v>786</v>
      </c>
      <c r="F497" s="128" t="s">
        <v>787</v>
      </c>
      <c r="J497" s="129">
        <f>BK497</f>
        <v>0</v>
      </c>
      <c r="L497" s="119"/>
      <c r="M497" s="123"/>
      <c r="P497" s="124">
        <f>SUM(P498:P526)</f>
        <v>93.780069</v>
      </c>
      <c r="R497" s="124">
        <f>SUM(R498:R526)</f>
        <v>1.97734936</v>
      </c>
      <c r="T497" s="125">
        <f>SUM(T498:T526)</f>
        <v>2.3849558</v>
      </c>
      <c r="AR497" s="120" t="s">
        <v>84</v>
      </c>
      <c r="AT497" s="126" t="s">
        <v>73</v>
      </c>
      <c r="AU497" s="126" t="s">
        <v>82</v>
      </c>
      <c r="AY497" s="120" t="s">
        <v>200</v>
      </c>
      <c r="BK497" s="127">
        <f>SUM(BK498:BK526)</f>
        <v>0</v>
      </c>
    </row>
    <row r="498" spans="2:65" s="1" customFormat="1" ht="16.5" customHeight="1">
      <c r="B498" s="130"/>
      <c r="C498" s="131" t="s">
        <v>788</v>
      </c>
      <c r="D498" s="131" t="s">
        <v>202</v>
      </c>
      <c r="E498" s="132" t="s">
        <v>789</v>
      </c>
      <c r="F498" s="133" t="s">
        <v>790</v>
      </c>
      <c r="G498" s="134" t="s">
        <v>262</v>
      </c>
      <c r="H498" s="135">
        <v>54.2</v>
      </c>
      <c r="I498" s="136"/>
      <c r="J498" s="136">
        <f>ROUND(I498*H498,2)</f>
        <v>0</v>
      </c>
      <c r="K498" s="137"/>
      <c r="L498" s="29"/>
      <c r="M498" s="138" t="s">
        <v>1</v>
      </c>
      <c r="N498" s="139" t="s">
        <v>39</v>
      </c>
      <c r="O498" s="140">
        <v>0.024</v>
      </c>
      <c r="P498" s="140">
        <f>O498*H498</f>
        <v>1.3008000000000002</v>
      </c>
      <c r="Q498" s="140">
        <v>0</v>
      </c>
      <c r="R498" s="140">
        <f>Q498*H498</f>
        <v>0</v>
      </c>
      <c r="S498" s="140">
        <v>0</v>
      </c>
      <c r="T498" s="141">
        <f>S498*H498</f>
        <v>0</v>
      </c>
      <c r="AR498" s="142" t="s">
        <v>296</v>
      </c>
      <c r="AT498" s="142" t="s">
        <v>202</v>
      </c>
      <c r="AU498" s="142" t="s">
        <v>84</v>
      </c>
      <c r="AY498" s="17" t="s">
        <v>200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7" t="s">
        <v>82</v>
      </c>
      <c r="BK498" s="143">
        <f>ROUND(I498*H498,2)</f>
        <v>0</v>
      </c>
      <c r="BL498" s="17" t="s">
        <v>296</v>
      </c>
      <c r="BM498" s="142" t="s">
        <v>791</v>
      </c>
    </row>
    <row r="499" spans="2:51" s="12" customFormat="1" ht="11.25">
      <c r="B499" s="144"/>
      <c r="D499" s="145" t="s">
        <v>208</v>
      </c>
      <c r="E499" s="146" t="s">
        <v>1</v>
      </c>
      <c r="F499" s="147" t="s">
        <v>149</v>
      </c>
      <c r="H499" s="148">
        <v>54.2</v>
      </c>
      <c r="L499" s="144"/>
      <c r="M499" s="149"/>
      <c r="T499" s="150"/>
      <c r="AT499" s="146" t="s">
        <v>208</v>
      </c>
      <c r="AU499" s="146" t="s">
        <v>84</v>
      </c>
      <c r="AV499" s="12" t="s">
        <v>84</v>
      </c>
      <c r="AW499" s="12" t="s">
        <v>30</v>
      </c>
      <c r="AX499" s="12" t="s">
        <v>82</v>
      </c>
      <c r="AY499" s="146" t="s">
        <v>200</v>
      </c>
    </row>
    <row r="500" spans="2:65" s="1" customFormat="1" ht="16.5" customHeight="1">
      <c r="B500" s="130"/>
      <c r="C500" s="131" t="s">
        <v>792</v>
      </c>
      <c r="D500" s="131" t="s">
        <v>202</v>
      </c>
      <c r="E500" s="132" t="s">
        <v>793</v>
      </c>
      <c r="F500" s="133" t="s">
        <v>794</v>
      </c>
      <c r="G500" s="134" t="s">
        <v>262</v>
      </c>
      <c r="H500" s="135">
        <v>108.4</v>
      </c>
      <c r="I500" s="136"/>
      <c r="J500" s="136">
        <f>ROUND(I500*H500,2)</f>
        <v>0</v>
      </c>
      <c r="K500" s="137"/>
      <c r="L500" s="29"/>
      <c r="M500" s="138" t="s">
        <v>1</v>
      </c>
      <c r="N500" s="139" t="s">
        <v>39</v>
      </c>
      <c r="O500" s="140">
        <v>0.044</v>
      </c>
      <c r="P500" s="140">
        <f>O500*H500</f>
        <v>4.7696</v>
      </c>
      <c r="Q500" s="140">
        <v>0.0003</v>
      </c>
      <c r="R500" s="140">
        <f>Q500*H500</f>
        <v>0.03252</v>
      </c>
      <c r="S500" s="140">
        <v>0</v>
      </c>
      <c r="T500" s="141">
        <f>S500*H500</f>
        <v>0</v>
      </c>
      <c r="AR500" s="142" t="s">
        <v>296</v>
      </c>
      <c r="AT500" s="142" t="s">
        <v>202</v>
      </c>
      <c r="AU500" s="142" t="s">
        <v>84</v>
      </c>
      <c r="AY500" s="17" t="s">
        <v>200</v>
      </c>
      <c r="BE500" s="143">
        <f>IF(N500="základní",J500,0)</f>
        <v>0</v>
      </c>
      <c r="BF500" s="143">
        <f>IF(N500="snížená",J500,0)</f>
        <v>0</v>
      </c>
      <c r="BG500" s="143">
        <f>IF(N500="zákl. přenesená",J500,0)</f>
        <v>0</v>
      </c>
      <c r="BH500" s="143">
        <f>IF(N500="sníž. přenesená",J500,0)</f>
        <v>0</v>
      </c>
      <c r="BI500" s="143">
        <f>IF(N500="nulová",J500,0)</f>
        <v>0</v>
      </c>
      <c r="BJ500" s="17" t="s">
        <v>82</v>
      </c>
      <c r="BK500" s="143">
        <f>ROUND(I500*H500,2)</f>
        <v>0</v>
      </c>
      <c r="BL500" s="17" t="s">
        <v>296</v>
      </c>
      <c r="BM500" s="142" t="s">
        <v>795</v>
      </c>
    </row>
    <row r="501" spans="2:51" s="12" customFormat="1" ht="11.25">
      <c r="B501" s="144"/>
      <c r="D501" s="145" t="s">
        <v>208</v>
      </c>
      <c r="E501" s="146" t="s">
        <v>1</v>
      </c>
      <c r="F501" s="147" t="s">
        <v>796</v>
      </c>
      <c r="H501" s="148">
        <v>108.4</v>
      </c>
      <c r="L501" s="144"/>
      <c r="M501" s="149"/>
      <c r="T501" s="150"/>
      <c r="AT501" s="146" t="s">
        <v>208</v>
      </c>
      <c r="AU501" s="146" t="s">
        <v>84</v>
      </c>
      <c r="AV501" s="12" t="s">
        <v>84</v>
      </c>
      <c r="AW501" s="12" t="s">
        <v>30</v>
      </c>
      <c r="AX501" s="12" t="s">
        <v>82</v>
      </c>
      <c r="AY501" s="146" t="s">
        <v>200</v>
      </c>
    </row>
    <row r="502" spans="2:65" s="1" customFormat="1" ht="21.75" customHeight="1">
      <c r="B502" s="130"/>
      <c r="C502" s="131" t="s">
        <v>797</v>
      </c>
      <c r="D502" s="131" t="s">
        <v>202</v>
      </c>
      <c r="E502" s="132" t="s">
        <v>798</v>
      </c>
      <c r="F502" s="133" t="s">
        <v>799</v>
      </c>
      <c r="G502" s="134" t="s">
        <v>262</v>
      </c>
      <c r="H502" s="135">
        <v>54.2</v>
      </c>
      <c r="I502" s="136"/>
      <c r="J502" s="136">
        <f>ROUND(I502*H502,2)</f>
        <v>0</v>
      </c>
      <c r="K502" s="137"/>
      <c r="L502" s="29"/>
      <c r="M502" s="138" t="s">
        <v>1</v>
      </c>
      <c r="N502" s="139" t="s">
        <v>39</v>
      </c>
      <c r="O502" s="140">
        <v>0.192</v>
      </c>
      <c r="P502" s="140">
        <f>O502*H502</f>
        <v>10.406400000000001</v>
      </c>
      <c r="Q502" s="140">
        <v>0.00455</v>
      </c>
      <c r="R502" s="140">
        <f>Q502*H502</f>
        <v>0.24661000000000002</v>
      </c>
      <c r="S502" s="140">
        <v>0</v>
      </c>
      <c r="T502" s="141">
        <f>S502*H502</f>
        <v>0</v>
      </c>
      <c r="AR502" s="142" t="s">
        <v>296</v>
      </c>
      <c r="AT502" s="142" t="s">
        <v>202</v>
      </c>
      <c r="AU502" s="142" t="s">
        <v>84</v>
      </c>
      <c r="AY502" s="17" t="s">
        <v>200</v>
      </c>
      <c r="BE502" s="143">
        <f>IF(N502="základní",J502,0)</f>
        <v>0</v>
      </c>
      <c r="BF502" s="143">
        <f>IF(N502="snížená",J502,0)</f>
        <v>0</v>
      </c>
      <c r="BG502" s="143">
        <f>IF(N502="zákl. přenesená",J502,0)</f>
        <v>0</v>
      </c>
      <c r="BH502" s="143">
        <f>IF(N502="sníž. přenesená",J502,0)</f>
        <v>0</v>
      </c>
      <c r="BI502" s="143">
        <f>IF(N502="nulová",J502,0)</f>
        <v>0</v>
      </c>
      <c r="BJ502" s="17" t="s">
        <v>82</v>
      </c>
      <c r="BK502" s="143">
        <f>ROUND(I502*H502,2)</f>
        <v>0</v>
      </c>
      <c r="BL502" s="17" t="s">
        <v>296</v>
      </c>
      <c r="BM502" s="142" t="s">
        <v>800</v>
      </c>
    </row>
    <row r="503" spans="2:51" s="12" customFormat="1" ht="11.25">
      <c r="B503" s="144"/>
      <c r="D503" s="145" t="s">
        <v>208</v>
      </c>
      <c r="E503" s="146" t="s">
        <v>1</v>
      </c>
      <c r="F503" s="147" t="s">
        <v>149</v>
      </c>
      <c r="H503" s="148">
        <v>54.2</v>
      </c>
      <c r="L503" s="144"/>
      <c r="M503" s="149"/>
      <c r="T503" s="150"/>
      <c r="AT503" s="146" t="s">
        <v>208</v>
      </c>
      <c r="AU503" s="146" t="s">
        <v>84</v>
      </c>
      <c r="AV503" s="12" t="s">
        <v>84</v>
      </c>
      <c r="AW503" s="12" t="s">
        <v>30</v>
      </c>
      <c r="AX503" s="12" t="s">
        <v>82</v>
      </c>
      <c r="AY503" s="146" t="s">
        <v>200</v>
      </c>
    </row>
    <row r="504" spans="2:65" s="1" customFormat="1" ht="24.2" customHeight="1">
      <c r="B504" s="130"/>
      <c r="C504" s="131" t="s">
        <v>801</v>
      </c>
      <c r="D504" s="131" t="s">
        <v>202</v>
      </c>
      <c r="E504" s="132" t="s">
        <v>802</v>
      </c>
      <c r="F504" s="133" t="s">
        <v>803</v>
      </c>
      <c r="G504" s="134" t="s">
        <v>349</v>
      </c>
      <c r="H504" s="135">
        <v>36.42</v>
      </c>
      <c r="I504" s="136"/>
      <c r="J504" s="136">
        <f>ROUND(I504*H504,2)</f>
        <v>0</v>
      </c>
      <c r="K504" s="137"/>
      <c r="L504" s="29"/>
      <c r="M504" s="138" t="s">
        <v>1</v>
      </c>
      <c r="N504" s="139" t="s">
        <v>39</v>
      </c>
      <c r="O504" s="140">
        <v>0.098</v>
      </c>
      <c r="P504" s="140">
        <f>O504*H504</f>
        <v>3.56916</v>
      </c>
      <c r="Q504" s="140">
        <v>0</v>
      </c>
      <c r="R504" s="140">
        <f>Q504*H504</f>
        <v>0</v>
      </c>
      <c r="S504" s="140">
        <v>0.01174</v>
      </c>
      <c r="T504" s="141">
        <f>S504*H504</f>
        <v>0.42757080000000003</v>
      </c>
      <c r="AR504" s="142" t="s">
        <v>296</v>
      </c>
      <c r="AT504" s="142" t="s">
        <v>202</v>
      </c>
      <c r="AU504" s="142" t="s">
        <v>84</v>
      </c>
      <c r="AY504" s="17" t="s">
        <v>200</v>
      </c>
      <c r="BE504" s="143">
        <f>IF(N504="základní",J504,0)</f>
        <v>0</v>
      </c>
      <c r="BF504" s="143">
        <f>IF(N504="snížená",J504,0)</f>
        <v>0</v>
      </c>
      <c r="BG504" s="143">
        <f>IF(N504="zákl. přenesená",J504,0)</f>
        <v>0</v>
      </c>
      <c r="BH504" s="143">
        <f>IF(N504="sníž. přenesená",J504,0)</f>
        <v>0</v>
      </c>
      <c r="BI504" s="143">
        <f>IF(N504="nulová",J504,0)</f>
        <v>0</v>
      </c>
      <c r="BJ504" s="17" t="s">
        <v>82</v>
      </c>
      <c r="BK504" s="143">
        <f>ROUND(I504*H504,2)</f>
        <v>0</v>
      </c>
      <c r="BL504" s="17" t="s">
        <v>296</v>
      </c>
      <c r="BM504" s="142" t="s">
        <v>804</v>
      </c>
    </row>
    <row r="505" spans="2:51" s="12" customFormat="1" ht="33.75">
      <c r="B505" s="144"/>
      <c r="D505" s="145" t="s">
        <v>208</v>
      </c>
      <c r="E505" s="146" t="s">
        <v>1</v>
      </c>
      <c r="F505" s="147" t="s">
        <v>805</v>
      </c>
      <c r="H505" s="148">
        <v>36.42</v>
      </c>
      <c r="L505" s="144"/>
      <c r="M505" s="149"/>
      <c r="T505" s="150"/>
      <c r="AT505" s="146" t="s">
        <v>208</v>
      </c>
      <c r="AU505" s="146" t="s">
        <v>84</v>
      </c>
      <c r="AV505" s="12" t="s">
        <v>84</v>
      </c>
      <c r="AW505" s="12" t="s">
        <v>30</v>
      </c>
      <c r="AX505" s="12" t="s">
        <v>82</v>
      </c>
      <c r="AY505" s="146" t="s">
        <v>200</v>
      </c>
    </row>
    <row r="506" spans="2:65" s="1" customFormat="1" ht="33" customHeight="1">
      <c r="B506" s="130"/>
      <c r="C506" s="131" t="s">
        <v>806</v>
      </c>
      <c r="D506" s="131" t="s">
        <v>202</v>
      </c>
      <c r="E506" s="132" t="s">
        <v>807</v>
      </c>
      <c r="F506" s="133" t="s">
        <v>808</v>
      </c>
      <c r="G506" s="134" t="s">
        <v>349</v>
      </c>
      <c r="H506" s="135">
        <v>36.42</v>
      </c>
      <c r="I506" s="136"/>
      <c r="J506" s="136">
        <f>ROUND(I506*H506,2)</f>
        <v>0</v>
      </c>
      <c r="K506" s="137"/>
      <c r="L506" s="29"/>
      <c r="M506" s="138" t="s">
        <v>1</v>
      </c>
      <c r="N506" s="139" t="s">
        <v>39</v>
      </c>
      <c r="O506" s="140">
        <v>0.19</v>
      </c>
      <c r="P506" s="140">
        <f>O506*H506</f>
        <v>6.9198</v>
      </c>
      <c r="Q506" s="140">
        <v>0.00043</v>
      </c>
      <c r="R506" s="140">
        <f>Q506*H506</f>
        <v>0.0156606</v>
      </c>
      <c r="S506" s="140">
        <v>0</v>
      </c>
      <c r="T506" s="141">
        <f>S506*H506</f>
        <v>0</v>
      </c>
      <c r="AR506" s="142" t="s">
        <v>296</v>
      </c>
      <c r="AT506" s="142" t="s">
        <v>202</v>
      </c>
      <c r="AU506" s="142" t="s">
        <v>84</v>
      </c>
      <c r="AY506" s="17" t="s">
        <v>200</v>
      </c>
      <c r="BE506" s="143">
        <f>IF(N506="základní",J506,0)</f>
        <v>0</v>
      </c>
      <c r="BF506" s="143">
        <f>IF(N506="snížená",J506,0)</f>
        <v>0</v>
      </c>
      <c r="BG506" s="143">
        <f>IF(N506="zákl. přenesená",J506,0)</f>
        <v>0</v>
      </c>
      <c r="BH506" s="143">
        <f>IF(N506="sníž. přenesená",J506,0)</f>
        <v>0</v>
      </c>
      <c r="BI506" s="143">
        <f>IF(N506="nulová",J506,0)</f>
        <v>0</v>
      </c>
      <c r="BJ506" s="17" t="s">
        <v>82</v>
      </c>
      <c r="BK506" s="143">
        <f>ROUND(I506*H506,2)</f>
        <v>0</v>
      </c>
      <c r="BL506" s="17" t="s">
        <v>296</v>
      </c>
      <c r="BM506" s="142" t="s">
        <v>809</v>
      </c>
    </row>
    <row r="507" spans="2:51" s="12" customFormat="1" ht="33.75">
      <c r="B507" s="144"/>
      <c r="D507" s="145" t="s">
        <v>208</v>
      </c>
      <c r="E507" s="146" t="s">
        <v>1</v>
      </c>
      <c r="F507" s="147" t="s">
        <v>805</v>
      </c>
      <c r="H507" s="148">
        <v>36.42</v>
      </c>
      <c r="L507" s="144"/>
      <c r="M507" s="149"/>
      <c r="T507" s="150"/>
      <c r="AT507" s="146" t="s">
        <v>208</v>
      </c>
      <c r="AU507" s="146" t="s">
        <v>84</v>
      </c>
      <c r="AV507" s="12" t="s">
        <v>84</v>
      </c>
      <c r="AW507" s="12" t="s">
        <v>30</v>
      </c>
      <c r="AX507" s="12" t="s">
        <v>82</v>
      </c>
      <c r="AY507" s="146" t="s">
        <v>200</v>
      </c>
    </row>
    <row r="508" spans="2:65" s="1" customFormat="1" ht="24.2" customHeight="1">
      <c r="B508" s="130"/>
      <c r="C508" s="157" t="s">
        <v>810</v>
      </c>
      <c r="D508" s="157" t="s">
        <v>247</v>
      </c>
      <c r="E508" s="158" t="s">
        <v>811</v>
      </c>
      <c r="F508" s="159" t="s">
        <v>812</v>
      </c>
      <c r="G508" s="160" t="s">
        <v>349</v>
      </c>
      <c r="H508" s="161">
        <v>40.062</v>
      </c>
      <c r="I508" s="162"/>
      <c r="J508" s="162">
        <f>ROUND(I508*H508,2)</f>
        <v>0</v>
      </c>
      <c r="K508" s="163"/>
      <c r="L508" s="164"/>
      <c r="M508" s="165" t="s">
        <v>1</v>
      </c>
      <c r="N508" s="166" t="s">
        <v>39</v>
      </c>
      <c r="O508" s="140">
        <v>0</v>
      </c>
      <c r="P508" s="140">
        <f>O508*H508</f>
        <v>0</v>
      </c>
      <c r="Q508" s="140">
        <v>0.00198</v>
      </c>
      <c r="R508" s="140">
        <f>Q508*H508</f>
        <v>0.07932275999999999</v>
      </c>
      <c r="S508" s="140">
        <v>0</v>
      </c>
      <c r="T508" s="141">
        <f>S508*H508</f>
        <v>0</v>
      </c>
      <c r="AR508" s="142" t="s">
        <v>381</v>
      </c>
      <c r="AT508" s="142" t="s">
        <v>247</v>
      </c>
      <c r="AU508" s="142" t="s">
        <v>84</v>
      </c>
      <c r="AY508" s="17" t="s">
        <v>200</v>
      </c>
      <c r="BE508" s="143">
        <f>IF(N508="základní",J508,0)</f>
        <v>0</v>
      </c>
      <c r="BF508" s="143">
        <f>IF(N508="snížená",J508,0)</f>
        <v>0</v>
      </c>
      <c r="BG508" s="143">
        <f>IF(N508="zákl. přenesená",J508,0)</f>
        <v>0</v>
      </c>
      <c r="BH508" s="143">
        <f>IF(N508="sníž. přenesená",J508,0)</f>
        <v>0</v>
      </c>
      <c r="BI508" s="143">
        <f>IF(N508="nulová",J508,0)</f>
        <v>0</v>
      </c>
      <c r="BJ508" s="17" t="s">
        <v>82</v>
      </c>
      <c r="BK508" s="143">
        <f>ROUND(I508*H508,2)</f>
        <v>0</v>
      </c>
      <c r="BL508" s="17" t="s">
        <v>296</v>
      </c>
      <c r="BM508" s="142" t="s">
        <v>813</v>
      </c>
    </row>
    <row r="509" spans="2:51" s="12" customFormat="1" ht="11.25">
      <c r="B509" s="144"/>
      <c r="D509" s="145" t="s">
        <v>208</v>
      </c>
      <c r="F509" s="147" t="s">
        <v>814</v>
      </c>
      <c r="H509" s="148">
        <v>40.062</v>
      </c>
      <c r="L509" s="144"/>
      <c r="M509" s="149"/>
      <c r="T509" s="150"/>
      <c r="AT509" s="146" t="s">
        <v>208</v>
      </c>
      <c r="AU509" s="146" t="s">
        <v>84</v>
      </c>
      <c r="AV509" s="12" t="s">
        <v>84</v>
      </c>
      <c r="AW509" s="12" t="s">
        <v>3</v>
      </c>
      <c r="AX509" s="12" t="s">
        <v>82</v>
      </c>
      <c r="AY509" s="146" t="s">
        <v>200</v>
      </c>
    </row>
    <row r="510" spans="2:65" s="1" customFormat="1" ht="16.5" customHeight="1">
      <c r="B510" s="130"/>
      <c r="C510" s="131" t="s">
        <v>815</v>
      </c>
      <c r="D510" s="131" t="s">
        <v>202</v>
      </c>
      <c r="E510" s="132" t="s">
        <v>816</v>
      </c>
      <c r="F510" s="133" t="s">
        <v>817</v>
      </c>
      <c r="G510" s="134" t="s">
        <v>262</v>
      </c>
      <c r="H510" s="135">
        <v>55.45</v>
      </c>
      <c r="I510" s="136"/>
      <c r="J510" s="136">
        <f>ROUND(I510*H510,2)</f>
        <v>0</v>
      </c>
      <c r="K510" s="137"/>
      <c r="L510" s="29"/>
      <c r="M510" s="138" t="s">
        <v>1</v>
      </c>
      <c r="N510" s="139" t="s">
        <v>39</v>
      </c>
      <c r="O510" s="140">
        <v>0.239</v>
      </c>
      <c r="P510" s="140">
        <f>O510*H510</f>
        <v>13.25255</v>
      </c>
      <c r="Q510" s="140">
        <v>0</v>
      </c>
      <c r="R510" s="140">
        <f>Q510*H510</f>
        <v>0</v>
      </c>
      <c r="S510" s="140">
        <v>0.0353</v>
      </c>
      <c r="T510" s="141">
        <f>S510*H510</f>
        <v>1.957385</v>
      </c>
      <c r="AR510" s="142" t="s">
        <v>296</v>
      </c>
      <c r="AT510" s="142" t="s">
        <v>202</v>
      </c>
      <c r="AU510" s="142" t="s">
        <v>84</v>
      </c>
      <c r="AY510" s="17" t="s">
        <v>200</v>
      </c>
      <c r="BE510" s="143">
        <f>IF(N510="základní",J510,0)</f>
        <v>0</v>
      </c>
      <c r="BF510" s="143">
        <f>IF(N510="snížená",J510,0)</f>
        <v>0</v>
      </c>
      <c r="BG510" s="143">
        <f>IF(N510="zákl. přenesená",J510,0)</f>
        <v>0</v>
      </c>
      <c r="BH510" s="143">
        <f>IF(N510="sníž. přenesená",J510,0)</f>
        <v>0</v>
      </c>
      <c r="BI510" s="143">
        <f>IF(N510="nulová",J510,0)</f>
        <v>0</v>
      </c>
      <c r="BJ510" s="17" t="s">
        <v>82</v>
      </c>
      <c r="BK510" s="143">
        <f>ROUND(I510*H510,2)</f>
        <v>0</v>
      </c>
      <c r="BL510" s="17" t="s">
        <v>296</v>
      </c>
      <c r="BM510" s="142" t="s">
        <v>818</v>
      </c>
    </row>
    <row r="511" spans="2:51" s="12" customFormat="1" ht="11.25">
      <c r="B511" s="144"/>
      <c r="D511" s="145" t="s">
        <v>208</v>
      </c>
      <c r="E511" s="146" t="s">
        <v>1</v>
      </c>
      <c r="F511" s="147" t="s">
        <v>819</v>
      </c>
      <c r="H511" s="148">
        <v>3.45</v>
      </c>
      <c r="L511" s="144"/>
      <c r="M511" s="149"/>
      <c r="T511" s="150"/>
      <c r="AT511" s="146" t="s">
        <v>208</v>
      </c>
      <c r="AU511" s="146" t="s">
        <v>84</v>
      </c>
      <c r="AV511" s="12" t="s">
        <v>84</v>
      </c>
      <c r="AW511" s="12" t="s">
        <v>30</v>
      </c>
      <c r="AX511" s="12" t="s">
        <v>74</v>
      </c>
      <c r="AY511" s="146" t="s">
        <v>200</v>
      </c>
    </row>
    <row r="512" spans="2:51" s="12" customFormat="1" ht="11.25">
      <c r="B512" s="144"/>
      <c r="D512" s="145" t="s">
        <v>208</v>
      </c>
      <c r="E512" s="146" t="s">
        <v>1</v>
      </c>
      <c r="F512" s="147" t="s">
        <v>820</v>
      </c>
      <c r="H512" s="148">
        <v>4.95</v>
      </c>
      <c r="L512" s="144"/>
      <c r="M512" s="149"/>
      <c r="T512" s="150"/>
      <c r="AT512" s="146" t="s">
        <v>208</v>
      </c>
      <c r="AU512" s="146" t="s">
        <v>84</v>
      </c>
      <c r="AV512" s="12" t="s">
        <v>84</v>
      </c>
      <c r="AW512" s="12" t="s">
        <v>30</v>
      </c>
      <c r="AX512" s="12" t="s">
        <v>74</v>
      </c>
      <c r="AY512" s="146" t="s">
        <v>200</v>
      </c>
    </row>
    <row r="513" spans="2:51" s="12" customFormat="1" ht="11.25">
      <c r="B513" s="144"/>
      <c r="D513" s="145" t="s">
        <v>208</v>
      </c>
      <c r="E513" s="146" t="s">
        <v>1</v>
      </c>
      <c r="F513" s="147" t="s">
        <v>821</v>
      </c>
      <c r="H513" s="148">
        <v>6.8</v>
      </c>
      <c r="L513" s="144"/>
      <c r="M513" s="149"/>
      <c r="T513" s="150"/>
      <c r="AT513" s="146" t="s">
        <v>208</v>
      </c>
      <c r="AU513" s="146" t="s">
        <v>84</v>
      </c>
      <c r="AV513" s="12" t="s">
        <v>84</v>
      </c>
      <c r="AW513" s="12" t="s">
        <v>30</v>
      </c>
      <c r="AX513" s="12" t="s">
        <v>74</v>
      </c>
      <c r="AY513" s="146" t="s">
        <v>200</v>
      </c>
    </row>
    <row r="514" spans="2:51" s="12" customFormat="1" ht="11.25">
      <c r="B514" s="144"/>
      <c r="D514" s="145" t="s">
        <v>208</v>
      </c>
      <c r="E514" s="146" t="s">
        <v>1</v>
      </c>
      <c r="F514" s="147" t="s">
        <v>822</v>
      </c>
      <c r="H514" s="148">
        <v>6.8</v>
      </c>
      <c r="L514" s="144"/>
      <c r="M514" s="149"/>
      <c r="T514" s="150"/>
      <c r="AT514" s="146" t="s">
        <v>208</v>
      </c>
      <c r="AU514" s="146" t="s">
        <v>84</v>
      </c>
      <c r="AV514" s="12" t="s">
        <v>84</v>
      </c>
      <c r="AW514" s="12" t="s">
        <v>30</v>
      </c>
      <c r="AX514" s="12" t="s">
        <v>74</v>
      </c>
      <c r="AY514" s="146" t="s">
        <v>200</v>
      </c>
    </row>
    <row r="515" spans="2:51" s="12" customFormat="1" ht="22.5">
      <c r="B515" s="144"/>
      <c r="D515" s="145" t="s">
        <v>208</v>
      </c>
      <c r="E515" s="146" t="s">
        <v>1</v>
      </c>
      <c r="F515" s="147" t="s">
        <v>823</v>
      </c>
      <c r="H515" s="148">
        <v>33.45</v>
      </c>
      <c r="L515" s="144"/>
      <c r="M515" s="149"/>
      <c r="T515" s="150"/>
      <c r="AT515" s="146" t="s">
        <v>208</v>
      </c>
      <c r="AU515" s="146" t="s">
        <v>84</v>
      </c>
      <c r="AV515" s="12" t="s">
        <v>84</v>
      </c>
      <c r="AW515" s="12" t="s">
        <v>30</v>
      </c>
      <c r="AX515" s="12" t="s">
        <v>74</v>
      </c>
      <c r="AY515" s="146" t="s">
        <v>200</v>
      </c>
    </row>
    <row r="516" spans="2:51" s="13" customFormat="1" ht="11.25">
      <c r="B516" s="151"/>
      <c r="D516" s="145" t="s">
        <v>208</v>
      </c>
      <c r="E516" s="152" t="s">
        <v>824</v>
      </c>
      <c r="F516" s="153" t="s">
        <v>245</v>
      </c>
      <c r="H516" s="154">
        <v>55.45</v>
      </c>
      <c r="L516" s="151"/>
      <c r="M516" s="155"/>
      <c r="T516" s="156"/>
      <c r="AT516" s="152" t="s">
        <v>208</v>
      </c>
      <c r="AU516" s="152" t="s">
        <v>84</v>
      </c>
      <c r="AV516" s="13" t="s">
        <v>206</v>
      </c>
      <c r="AW516" s="13" t="s">
        <v>30</v>
      </c>
      <c r="AX516" s="13" t="s">
        <v>82</v>
      </c>
      <c r="AY516" s="152" t="s">
        <v>200</v>
      </c>
    </row>
    <row r="517" spans="2:65" s="1" customFormat="1" ht="33" customHeight="1">
      <c r="B517" s="130"/>
      <c r="C517" s="131" t="s">
        <v>825</v>
      </c>
      <c r="D517" s="131" t="s">
        <v>202</v>
      </c>
      <c r="E517" s="132" t="s">
        <v>826</v>
      </c>
      <c r="F517" s="133" t="s">
        <v>827</v>
      </c>
      <c r="G517" s="134" t="s">
        <v>262</v>
      </c>
      <c r="H517" s="135">
        <v>54.2</v>
      </c>
      <c r="I517" s="136"/>
      <c r="J517" s="136">
        <f>ROUND(I517*H517,2)</f>
        <v>0</v>
      </c>
      <c r="K517" s="137"/>
      <c r="L517" s="29"/>
      <c r="M517" s="138" t="s">
        <v>1</v>
      </c>
      <c r="N517" s="139" t="s">
        <v>39</v>
      </c>
      <c r="O517" s="140">
        <v>0.88</v>
      </c>
      <c r="P517" s="140">
        <f>O517*H517</f>
        <v>47.696000000000005</v>
      </c>
      <c r="Q517" s="140">
        <v>0.00538</v>
      </c>
      <c r="R517" s="140">
        <f>Q517*H517</f>
        <v>0.291596</v>
      </c>
      <c r="S517" s="140">
        <v>0</v>
      </c>
      <c r="T517" s="141">
        <f>S517*H517</f>
        <v>0</v>
      </c>
      <c r="AR517" s="142" t="s">
        <v>296</v>
      </c>
      <c r="AT517" s="142" t="s">
        <v>202</v>
      </c>
      <c r="AU517" s="142" t="s">
        <v>84</v>
      </c>
      <c r="AY517" s="17" t="s">
        <v>200</v>
      </c>
      <c r="BE517" s="143">
        <f>IF(N517="základní",J517,0)</f>
        <v>0</v>
      </c>
      <c r="BF517" s="143">
        <f>IF(N517="snížená",J517,0)</f>
        <v>0</v>
      </c>
      <c r="BG517" s="143">
        <f>IF(N517="zákl. přenesená",J517,0)</f>
        <v>0</v>
      </c>
      <c r="BH517" s="143">
        <f>IF(N517="sníž. přenesená",J517,0)</f>
        <v>0</v>
      </c>
      <c r="BI517" s="143">
        <f>IF(N517="nulová",J517,0)</f>
        <v>0</v>
      </c>
      <c r="BJ517" s="17" t="s">
        <v>82</v>
      </c>
      <c r="BK517" s="143">
        <f>ROUND(I517*H517,2)</f>
        <v>0</v>
      </c>
      <c r="BL517" s="17" t="s">
        <v>296</v>
      </c>
      <c r="BM517" s="142" t="s">
        <v>828</v>
      </c>
    </row>
    <row r="518" spans="2:51" s="12" customFormat="1" ht="11.25">
      <c r="B518" s="144"/>
      <c r="D518" s="145" t="s">
        <v>208</v>
      </c>
      <c r="E518" s="146" t="s">
        <v>1</v>
      </c>
      <c r="F518" s="147" t="s">
        <v>737</v>
      </c>
      <c r="H518" s="148">
        <v>3.35</v>
      </c>
      <c r="L518" s="144"/>
      <c r="M518" s="149"/>
      <c r="T518" s="150"/>
      <c r="AT518" s="146" t="s">
        <v>208</v>
      </c>
      <c r="AU518" s="146" t="s">
        <v>84</v>
      </c>
      <c r="AV518" s="12" t="s">
        <v>84</v>
      </c>
      <c r="AW518" s="12" t="s">
        <v>30</v>
      </c>
      <c r="AX518" s="12" t="s">
        <v>74</v>
      </c>
      <c r="AY518" s="146" t="s">
        <v>200</v>
      </c>
    </row>
    <row r="519" spans="2:51" s="12" customFormat="1" ht="11.25">
      <c r="B519" s="144"/>
      <c r="D519" s="145" t="s">
        <v>208</v>
      </c>
      <c r="E519" s="146" t="s">
        <v>1</v>
      </c>
      <c r="F519" s="147" t="s">
        <v>829</v>
      </c>
      <c r="H519" s="148">
        <v>4.7</v>
      </c>
      <c r="L519" s="144"/>
      <c r="M519" s="149"/>
      <c r="T519" s="150"/>
      <c r="AT519" s="146" t="s">
        <v>208</v>
      </c>
      <c r="AU519" s="146" t="s">
        <v>84</v>
      </c>
      <c r="AV519" s="12" t="s">
        <v>84</v>
      </c>
      <c r="AW519" s="12" t="s">
        <v>30</v>
      </c>
      <c r="AX519" s="12" t="s">
        <v>74</v>
      </c>
      <c r="AY519" s="146" t="s">
        <v>200</v>
      </c>
    </row>
    <row r="520" spans="2:51" s="12" customFormat="1" ht="11.25">
      <c r="B520" s="144"/>
      <c r="D520" s="145" t="s">
        <v>208</v>
      </c>
      <c r="E520" s="146" t="s">
        <v>1</v>
      </c>
      <c r="F520" s="147" t="s">
        <v>739</v>
      </c>
      <c r="H520" s="148">
        <v>6.35</v>
      </c>
      <c r="L520" s="144"/>
      <c r="M520" s="149"/>
      <c r="T520" s="150"/>
      <c r="AT520" s="146" t="s">
        <v>208</v>
      </c>
      <c r="AU520" s="146" t="s">
        <v>84</v>
      </c>
      <c r="AV520" s="12" t="s">
        <v>84</v>
      </c>
      <c r="AW520" s="12" t="s">
        <v>30</v>
      </c>
      <c r="AX520" s="12" t="s">
        <v>74</v>
      </c>
      <c r="AY520" s="146" t="s">
        <v>200</v>
      </c>
    </row>
    <row r="521" spans="2:51" s="12" customFormat="1" ht="11.25">
      <c r="B521" s="144"/>
      <c r="D521" s="145" t="s">
        <v>208</v>
      </c>
      <c r="E521" s="146" t="s">
        <v>1</v>
      </c>
      <c r="F521" s="147" t="s">
        <v>740</v>
      </c>
      <c r="H521" s="148">
        <v>6.35</v>
      </c>
      <c r="L521" s="144"/>
      <c r="M521" s="149"/>
      <c r="T521" s="150"/>
      <c r="AT521" s="146" t="s">
        <v>208</v>
      </c>
      <c r="AU521" s="146" t="s">
        <v>84</v>
      </c>
      <c r="AV521" s="12" t="s">
        <v>84</v>
      </c>
      <c r="AW521" s="12" t="s">
        <v>30</v>
      </c>
      <c r="AX521" s="12" t="s">
        <v>74</v>
      </c>
      <c r="AY521" s="146" t="s">
        <v>200</v>
      </c>
    </row>
    <row r="522" spans="2:51" s="12" customFormat="1" ht="22.5">
      <c r="B522" s="144"/>
      <c r="D522" s="145" t="s">
        <v>208</v>
      </c>
      <c r="E522" s="146" t="s">
        <v>1</v>
      </c>
      <c r="F522" s="147" t="s">
        <v>823</v>
      </c>
      <c r="H522" s="148">
        <v>33.45</v>
      </c>
      <c r="L522" s="144"/>
      <c r="M522" s="149"/>
      <c r="T522" s="150"/>
      <c r="AT522" s="146" t="s">
        <v>208</v>
      </c>
      <c r="AU522" s="146" t="s">
        <v>84</v>
      </c>
      <c r="AV522" s="12" t="s">
        <v>84</v>
      </c>
      <c r="AW522" s="12" t="s">
        <v>30</v>
      </c>
      <c r="AX522" s="12" t="s">
        <v>74</v>
      </c>
      <c r="AY522" s="146" t="s">
        <v>200</v>
      </c>
    </row>
    <row r="523" spans="2:51" s="13" customFormat="1" ht="11.25">
      <c r="B523" s="151"/>
      <c r="D523" s="145" t="s">
        <v>208</v>
      </c>
      <c r="E523" s="152" t="s">
        <v>149</v>
      </c>
      <c r="F523" s="153" t="s">
        <v>245</v>
      </c>
      <c r="H523" s="154">
        <v>54.2</v>
      </c>
      <c r="L523" s="151"/>
      <c r="M523" s="155"/>
      <c r="T523" s="156"/>
      <c r="AT523" s="152" t="s">
        <v>208</v>
      </c>
      <c r="AU523" s="152" t="s">
        <v>84</v>
      </c>
      <c r="AV523" s="13" t="s">
        <v>206</v>
      </c>
      <c r="AW523" s="13" t="s">
        <v>30</v>
      </c>
      <c r="AX523" s="13" t="s">
        <v>82</v>
      </c>
      <c r="AY523" s="152" t="s">
        <v>200</v>
      </c>
    </row>
    <row r="524" spans="2:65" s="1" customFormat="1" ht="24.2" customHeight="1">
      <c r="B524" s="130"/>
      <c r="C524" s="157" t="s">
        <v>830</v>
      </c>
      <c r="D524" s="157" t="s">
        <v>247</v>
      </c>
      <c r="E524" s="158" t="s">
        <v>831</v>
      </c>
      <c r="F524" s="159" t="s">
        <v>832</v>
      </c>
      <c r="G524" s="160" t="s">
        <v>262</v>
      </c>
      <c r="H524" s="161">
        <v>59.62</v>
      </c>
      <c r="I524" s="162"/>
      <c r="J524" s="162">
        <f>ROUND(I524*H524,2)</f>
        <v>0</v>
      </c>
      <c r="K524" s="163"/>
      <c r="L524" s="164"/>
      <c r="M524" s="165" t="s">
        <v>1</v>
      </c>
      <c r="N524" s="166" t="s">
        <v>39</v>
      </c>
      <c r="O524" s="140">
        <v>0</v>
      </c>
      <c r="P524" s="140">
        <f>O524*H524</f>
        <v>0</v>
      </c>
      <c r="Q524" s="140">
        <v>0.022</v>
      </c>
      <c r="R524" s="140">
        <f>Q524*H524</f>
        <v>1.31164</v>
      </c>
      <c r="S524" s="140">
        <v>0</v>
      </c>
      <c r="T524" s="141">
        <f>S524*H524</f>
        <v>0</v>
      </c>
      <c r="AR524" s="142" t="s">
        <v>381</v>
      </c>
      <c r="AT524" s="142" t="s">
        <v>247</v>
      </c>
      <c r="AU524" s="142" t="s">
        <v>84</v>
      </c>
      <c r="AY524" s="17" t="s">
        <v>200</v>
      </c>
      <c r="BE524" s="143">
        <f>IF(N524="základní",J524,0)</f>
        <v>0</v>
      </c>
      <c r="BF524" s="143">
        <f>IF(N524="snížená",J524,0)</f>
        <v>0</v>
      </c>
      <c r="BG524" s="143">
        <f>IF(N524="zákl. přenesená",J524,0)</f>
        <v>0</v>
      </c>
      <c r="BH524" s="143">
        <f>IF(N524="sníž. přenesená",J524,0)</f>
        <v>0</v>
      </c>
      <c r="BI524" s="143">
        <f>IF(N524="nulová",J524,0)</f>
        <v>0</v>
      </c>
      <c r="BJ524" s="17" t="s">
        <v>82</v>
      </c>
      <c r="BK524" s="143">
        <f>ROUND(I524*H524,2)</f>
        <v>0</v>
      </c>
      <c r="BL524" s="17" t="s">
        <v>296</v>
      </c>
      <c r="BM524" s="142" t="s">
        <v>833</v>
      </c>
    </row>
    <row r="525" spans="2:51" s="12" customFormat="1" ht="11.25">
      <c r="B525" s="144"/>
      <c r="D525" s="145" t="s">
        <v>208</v>
      </c>
      <c r="F525" s="147" t="s">
        <v>834</v>
      </c>
      <c r="H525" s="148">
        <v>59.62</v>
      </c>
      <c r="L525" s="144"/>
      <c r="M525" s="149"/>
      <c r="T525" s="150"/>
      <c r="AT525" s="146" t="s">
        <v>208</v>
      </c>
      <c r="AU525" s="146" t="s">
        <v>84</v>
      </c>
      <c r="AV525" s="12" t="s">
        <v>84</v>
      </c>
      <c r="AW525" s="12" t="s">
        <v>3</v>
      </c>
      <c r="AX525" s="12" t="s">
        <v>82</v>
      </c>
      <c r="AY525" s="146" t="s">
        <v>200</v>
      </c>
    </row>
    <row r="526" spans="2:65" s="1" customFormat="1" ht="24.2" customHeight="1">
      <c r="B526" s="130"/>
      <c r="C526" s="131" t="s">
        <v>835</v>
      </c>
      <c r="D526" s="131" t="s">
        <v>202</v>
      </c>
      <c r="E526" s="132" t="s">
        <v>836</v>
      </c>
      <c r="F526" s="133" t="s">
        <v>837</v>
      </c>
      <c r="G526" s="134" t="s">
        <v>230</v>
      </c>
      <c r="H526" s="135">
        <v>1.977</v>
      </c>
      <c r="I526" s="136"/>
      <c r="J526" s="136">
        <f>ROUND(I526*H526,2)</f>
        <v>0</v>
      </c>
      <c r="K526" s="137"/>
      <c r="L526" s="29"/>
      <c r="M526" s="138" t="s">
        <v>1</v>
      </c>
      <c r="N526" s="139" t="s">
        <v>39</v>
      </c>
      <c r="O526" s="140">
        <v>2.967</v>
      </c>
      <c r="P526" s="140">
        <f>O526*H526</f>
        <v>5.865759000000001</v>
      </c>
      <c r="Q526" s="140">
        <v>0</v>
      </c>
      <c r="R526" s="140">
        <f>Q526*H526</f>
        <v>0</v>
      </c>
      <c r="S526" s="140">
        <v>0</v>
      </c>
      <c r="T526" s="141">
        <f>S526*H526</f>
        <v>0</v>
      </c>
      <c r="AR526" s="142" t="s">
        <v>296</v>
      </c>
      <c r="AT526" s="142" t="s">
        <v>202</v>
      </c>
      <c r="AU526" s="142" t="s">
        <v>84</v>
      </c>
      <c r="AY526" s="17" t="s">
        <v>200</v>
      </c>
      <c r="BE526" s="143">
        <f>IF(N526="základní",J526,0)</f>
        <v>0</v>
      </c>
      <c r="BF526" s="143">
        <f>IF(N526="snížená",J526,0)</f>
        <v>0</v>
      </c>
      <c r="BG526" s="143">
        <f>IF(N526="zákl. přenesená",J526,0)</f>
        <v>0</v>
      </c>
      <c r="BH526" s="143">
        <f>IF(N526="sníž. přenesená",J526,0)</f>
        <v>0</v>
      </c>
      <c r="BI526" s="143">
        <f>IF(N526="nulová",J526,0)</f>
        <v>0</v>
      </c>
      <c r="BJ526" s="17" t="s">
        <v>82</v>
      </c>
      <c r="BK526" s="143">
        <f>ROUND(I526*H526,2)</f>
        <v>0</v>
      </c>
      <c r="BL526" s="17" t="s">
        <v>296</v>
      </c>
      <c r="BM526" s="142" t="s">
        <v>838</v>
      </c>
    </row>
    <row r="527" spans="2:63" s="11" customFormat="1" ht="22.9" customHeight="1">
      <c r="B527" s="119"/>
      <c r="D527" s="120" t="s">
        <v>73</v>
      </c>
      <c r="E527" s="128" t="s">
        <v>839</v>
      </c>
      <c r="F527" s="128" t="s">
        <v>840</v>
      </c>
      <c r="J527" s="129">
        <f>BK527</f>
        <v>0</v>
      </c>
      <c r="L527" s="119"/>
      <c r="M527" s="123"/>
      <c r="P527" s="124">
        <f>SUM(P528:P552)</f>
        <v>168.373001</v>
      </c>
      <c r="R527" s="124">
        <f>SUM(R528:R552)</f>
        <v>1.5231793999999999</v>
      </c>
      <c r="T527" s="125">
        <f>SUM(T528:T552)</f>
        <v>0.56145</v>
      </c>
      <c r="AR527" s="120" t="s">
        <v>84</v>
      </c>
      <c r="AT527" s="126" t="s">
        <v>73</v>
      </c>
      <c r="AU527" s="126" t="s">
        <v>82</v>
      </c>
      <c r="AY527" s="120" t="s">
        <v>200</v>
      </c>
      <c r="BK527" s="127">
        <f>SUM(BK528:BK552)</f>
        <v>0</v>
      </c>
    </row>
    <row r="528" spans="2:65" s="1" customFormat="1" ht="16.5" customHeight="1">
      <c r="B528" s="130"/>
      <c r="C528" s="131" t="s">
        <v>841</v>
      </c>
      <c r="D528" s="131" t="s">
        <v>202</v>
      </c>
      <c r="E528" s="132" t="s">
        <v>842</v>
      </c>
      <c r="F528" s="133" t="s">
        <v>843</v>
      </c>
      <c r="G528" s="134" t="s">
        <v>262</v>
      </c>
      <c r="H528" s="135">
        <v>184.85</v>
      </c>
      <c r="I528" s="136"/>
      <c r="J528" s="136">
        <f>ROUND(I528*H528,2)</f>
        <v>0</v>
      </c>
      <c r="K528" s="137"/>
      <c r="L528" s="29"/>
      <c r="M528" s="138" t="s">
        <v>1</v>
      </c>
      <c r="N528" s="139" t="s">
        <v>39</v>
      </c>
      <c r="O528" s="140">
        <v>0.024</v>
      </c>
      <c r="P528" s="140">
        <f>O528*H528</f>
        <v>4.4364</v>
      </c>
      <c r="Q528" s="140">
        <v>0</v>
      </c>
      <c r="R528" s="140">
        <f>Q528*H528</f>
        <v>0</v>
      </c>
      <c r="S528" s="140">
        <v>0</v>
      </c>
      <c r="T528" s="141">
        <f>S528*H528</f>
        <v>0</v>
      </c>
      <c r="AR528" s="142" t="s">
        <v>296</v>
      </c>
      <c r="AT528" s="142" t="s">
        <v>202</v>
      </c>
      <c r="AU528" s="142" t="s">
        <v>84</v>
      </c>
      <c r="AY528" s="17" t="s">
        <v>200</v>
      </c>
      <c r="BE528" s="143">
        <f>IF(N528="základní",J528,0)</f>
        <v>0</v>
      </c>
      <c r="BF528" s="143">
        <f>IF(N528="snížená",J528,0)</f>
        <v>0</v>
      </c>
      <c r="BG528" s="143">
        <f>IF(N528="zákl. přenesená",J528,0)</f>
        <v>0</v>
      </c>
      <c r="BH528" s="143">
        <f>IF(N528="sníž. přenesená",J528,0)</f>
        <v>0</v>
      </c>
      <c r="BI528" s="143">
        <f>IF(N528="nulová",J528,0)</f>
        <v>0</v>
      </c>
      <c r="BJ528" s="17" t="s">
        <v>82</v>
      </c>
      <c r="BK528" s="143">
        <f>ROUND(I528*H528,2)</f>
        <v>0</v>
      </c>
      <c r="BL528" s="17" t="s">
        <v>296</v>
      </c>
      <c r="BM528" s="142" t="s">
        <v>844</v>
      </c>
    </row>
    <row r="529" spans="2:51" s="12" customFormat="1" ht="11.25">
      <c r="B529" s="144"/>
      <c r="D529" s="145" t="s">
        <v>208</v>
      </c>
      <c r="E529" s="146" t="s">
        <v>1</v>
      </c>
      <c r="F529" s="147" t="s">
        <v>151</v>
      </c>
      <c r="H529" s="148">
        <v>184.85</v>
      </c>
      <c r="L529" s="144"/>
      <c r="M529" s="149"/>
      <c r="T529" s="150"/>
      <c r="AT529" s="146" t="s">
        <v>208</v>
      </c>
      <c r="AU529" s="146" t="s">
        <v>84</v>
      </c>
      <c r="AV529" s="12" t="s">
        <v>84</v>
      </c>
      <c r="AW529" s="12" t="s">
        <v>30</v>
      </c>
      <c r="AX529" s="12" t="s">
        <v>82</v>
      </c>
      <c r="AY529" s="146" t="s">
        <v>200</v>
      </c>
    </row>
    <row r="530" spans="2:65" s="1" customFormat="1" ht="24.2" customHeight="1">
      <c r="B530" s="130"/>
      <c r="C530" s="131" t="s">
        <v>845</v>
      </c>
      <c r="D530" s="131" t="s">
        <v>202</v>
      </c>
      <c r="E530" s="132" t="s">
        <v>846</v>
      </c>
      <c r="F530" s="133" t="s">
        <v>847</v>
      </c>
      <c r="G530" s="134" t="s">
        <v>262</v>
      </c>
      <c r="H530" s="135">
        <v>369.7</v>
      </c>
      <c r="I530" s="136"/>
      <c r="J530" s="136">
        <f>ROUND(I530*H530,2)</f>
        <v>0</v>
      </c>
      <c r="K530" s="137"/>
      <c r="L530" s="29"/>
      <c r="M530" s="138" t="s">
        <v>1</v>
      </c>
      <c r="N530" s="139" t="s">
        <v>39</v>
      </c>
      <c r="O530" s="140">
        <v>0.058</v>
      </c>
      <c r="P530" s="140">
        <f>O530*H530</f>
        <v>21.4426</v>
      </c>
      <c r="Q530" s="140">
        <v>3E-05</v>
      </c>
      <c r="R530" s="140">
        <f>Q530*H530</f>
        <v>0.011091</v>
      </c>
      <c r="S530" s="140">
        <v>0</v>
      </c>
      <c r="T530" s="141">
        <f>S530*H530</f>
        <v>0</v>
      </c>
      <c r="AR530" s="142" t="s">
        <v>296</v>
      </c>
      <c r="AT530" s="142" t="s">
        <v>202</v>
      </c>
      <c r="AU530" s="142" t="s">
        <v>84</v>
      </c>
      <c r="AY530" s="17" t="s">
        <v>200</v>
      </c>
      <c r="BE530" s="143">
        <f>IF(N530="základní",J530,0)</f>
        <v>0</v>
      </c>
      <c r="BF530" s="143">
        <f>IF(N530="snížená",J530,0)</f>
        <v>0</v>
      </c>
      <c r="BG530" s="143">
        <f>IF(N530="zákl. přenesená",J530,0)</f>
        <v>0</v>
      </c>
      <c r="BH530" s="143">
        <f>IF(N530="sníž. přenesená",J530,0)</f>
        <v>0</v>
      </c>
      <c r="BI530" s="143">
        <f>IF(N530="nulová",J530,0)</f>
        <v>0</v>
      </c>
      <c r="BJ530" s="17" t="s">
        <v>82</v>
      </c>
      <c r="BK530" s="143">
        <f>ROUND(I530*H530,2)</f>
        <v>0</v>
      </c>
      <c r="BL530" s="17" t="s">
        <v>296</v>
      </c>
      <c r="BM530" s="142" t="s">
        <v>848</v>
      </c>
    </row>
    <row r="531" spans="2:51" s="12" customFormat="1" ht="11.25">
      <c r="B531" s="144"/>
      <c r="D531" s="145" t="s">
        <v>208</v>
      </c>
      <c r="E531" s="146" t="s">
        <v>1</v>
      </c>
      <c r="F531" s="147" t="s">
        <v>849</v>
      </c>
      <c r="H531" s="148">
        <v>369.7</v>
      </c>
      <c r="L531" s="144"/>
      <c r="M531" s="149"/>
      <c r="T531" s="150"/>
      <c r="AT531" s="146" t="s">
        <v>208</v>
      </c>
      <c r="AU531" s="146" t="s">
        <v>84</v>
      </c>
      <c r="AV531" s="12" t="s">
        <v>84</v>
      </c>
      <c r="AW531" s="12" t="s">
        <v>30</v>
      </c>
      <c r="AX531" s="12" t="s">
        <v>82</v>
      </c>
      <c r="AY531" s="146" t="s">
        <v>200</v>
      </c>
    </row>
    <row r="532" spans="2:65" s="1" customFormat="1" ht="33" customHeight="1">
      <c r="B532" s="130"/>
      <c r="C532" s="131" t="s">
        <v>850</v>
      </c>
      <c r="D532" s="131" t="s">
        <v>202</v>
      </c>
      <c r="E532" s="132" t="s">
        <v>851</v>
      </c>
      <c r="F532" s="133" t="s">
        <v>852</v>
      </c>
      <c r="G532" s="134" t="s">
        <v>262</v>
      </c>
      <c r="H532" s="135">
        <v>184.85</v>
      </c>
      <c r="I532" s="136"/>
      <c r="J532" s="136">
        <f>ROUND(I532*H532,2)</f>
        <v>0</v>
      </c>
      <c r="K532" s="137"/>
      <c r="L532" s="29"/>
      <c r="M532" s="138" t="s">
        <v>1</v>
      </c>
      <c r="N532" s="139" t="s">
        <v>39</v>
      </c>
      <c r="O532" s="140">
        <v>0.192</v>
      </c>
      <c r="P532" s="140">
        <f>O532*H532</f>
        <v>35.4912</v>
      </c>
      <c r="Q532" s="140">
        <v>0.00455</v>
      </c>
      <c r="R532" s="140">
        <f>Q532*H532</f>
        <v>0.8410675</v>
      </c>
      <c r="S532" s="140">
        <v>0</v>
      </c>
      <c r="T532" s="141">
        <f>S532*H532</f>
        <v>0</v>
      </c>
      <c r="AR532" s="142" t="s">
        <v>296</v>
      </c>
      <c r="AT532" s="142" t="s">
        <v>202</v>
      </c>
      <c r="AU532" s="142" t="s">
        <v>84</v>
      </c>
      <c r="AY532" s="17" t="s">
        <v>200</v>
      </c>
      <c r="BE532" s="143">
        <f>IF(N532="základní",J532,0)</f>
        <v>0</v>
      </c>
      <c r="BF532" s="143">
        <f>IF(N532="snížená",J532,0)</f>
        <v>0</v>
      </c>
      <c r="BG532" s="143">
        <f>IF(N532="zákl. přenesená",J532,0)</f>
        <v>0</v>
      </c>
      <c r="BH532" s="143">
        <f>IF(N532="sníž. přenesená",J532,0)</f>
        <v>0</v>
      </c>
      <c r="BI532" s="143">
        <f>IF(N532="nulová",J532,0)</f>
        <v>0</v>
      </c>
      <c r="BJ532" s="17" t="s">
        <v>82</v>
      </c>
      <c r="BK532" s="143">
        <f>ROUND(I532*H532,2)</f>
        <v>0</v>
      </c>
      <c r="BL532" s="17" t="s">
        <v>296</v>
      </c>
      <c r="BM532" s="142" t="s">
        <v>853</v>
      </c>
    </row>
    <row r="533" spans="2:51" s="12" customFormat="1" ht="11.25">
      <c r="B533" s="144"/>
      <c r="D533" s="145" t="s">
        <v>208</v>
      </c>
      <c r="E533" s="146" t="s">
        <v>1</v>
      </c>
      <c r="F533" s="147" t="s">
        <v>151</v>
      </c>
      <c r="H533" s="148">
        <v>184.85</v>
      </c>
      <c r="L533" s="144"/>
      <c r="M533" s="149"/>
      <c r="T533" s="150"/>
      <c r="AT533" s="146" t="s">
        <v>208</v>
      </c>
      <c r="AU533" s="146" t="s">
        <v>84</v>
      </c>
      <c r="AV533" s="12" t="s">
        <v>84</v>
      </c>
      <c r="AW533" s="12" t="s">
        <v>30</v>
      </c>
      <c r="AX533" s="12" t="s">
        <v>82</v>
      </c>
      <c r="AY533" s="146" t="s">
        <v>200</v>
      </c>
    </row>
    <row r="534" spans="2:65" s="1" customFormat="1" ht="24.2" customHeight="1">
      <c r="B534" s="130"/>
      <c r="C534" s="131" t="s">
        <v>854</v>
      </c>
      <c r="D534" s="131" t="s">
        <v>202</v>
      </c>
      <c r="E534" s="132" t="s">
        <v>855</v>
      </c>
      <c r="F534" s="133" t="s">
        <v>856</v>
      </c>
      <c r="G534" s="134" t="s">
        <v>262</v>
      </c>
      <c r="H534" s="135">
        <v>187.15</v>
      </c>
      <c r="I534" s="136"/>
      <c r="J534" s="136">
        <f>ROUND(I534*H534,2)</f>
        <v>0</v>
      </c>
      <c r="K534" s="137"/>
      <c r="L534" s="29"/>
      <c r="M534" s="138" t="s">
        <v>1</v>
      </c>
      <c r="N534" s="139" t="s">
        <v>39</v>
      </c>
      <c r="O534" s="140">
        <v>0.255</v>
      </c>
      <c r="P534" s="140">
        <f>O534*H534</f>
        <v>47.72325</v>
      </c>
      <c r="Q534" s="140">
        <v>0</v>
      </c>
      <c r="R534" s="140">
        <f>Q534*H534</f>
        <v>0</v>
      </c>
      <c r="S534" s="140">
        <v>0.003</v>
      </c>
      <c r="T534" s="141">
        <f>S534*H534</f>
        <v>0.56145</v>
      </c>
      <c r="AR534" s="142" t="s">
        <v>296</v>
      </c>
      <c r="AT534" s="142" t="s">
        <v>202</v>
      </c>
      <c r="AU534" s="142" t="s">
        <v>84</v>
      </c>
      <c r="AY534" s="17" t="s">
        <v>200</v>
      </c>
      <c r="BE534" s="143">
        <f>IF(N534="základní",J534,0)</f>
        <v>0</v>
      </c>
      <c r="BF534" s="143">
        <f>IF(N534="snížená",J534,0)</f>
        <v>0</v>
      </c>
      <c r="BG534" s="143">
        <f>IF(N534="zákl. přenesená",J534,0)</f>
        <v>0</v>
      </c>
      <c r="BH534" s="143">
        <f>IF(N534="sníž. přenesená",J534,0)</f>
        <v>0</v>
      </c>
      <c r="BI534" s="143">
        <f>IF(N534="nulová",J534,0)</f>
        <v>0</v>
      </c>
      <c r="BJ534" s="17" t="s">
        <v>82</v>
      </c>
      <c r="BK534" s="143">
        <f>ROUND(I534*H534,2)</f>
        <v>0</v>
      </c>
      <c r="BL534" s="17" t="s">
        <v>296</v>
      </c>
      <c r="BM534" s="142" t="s">
        <v>857</v>
      </c>
    </row>
    <row r="535" spans="2:51" s="12" customFormat="1" ht="11.25">
      <c r="B535" s="144"/>
      <c r="D535" s="145" t="s">
        <v>208</v>
      </c>
      <c r="E535" s="146" t="s">
        <v>1</v>
      </c>
      <c r="F535" s="147" t="s">
        <v>858</v>
      </c>
      <c r="H535" s="148">
        <v>9.85</v>
      </c>
      <c r="L535" s="144"/>
      <c r="M535" s="149"/>
      <c r="T535" s="150"/>
      <c r="AT535" s="146" t="s">
        <v>208</v>
      </c>
      <c r="AU535" s="146" t="s">
        <v>84</v>
      </c>
      <c r="AV535" s="12" t="s">
        <v>84</v>
      </c>
      <c r="AW535" s="12" t="s">
        <v>30</v>
      </c>
      <c r="AX535" s="12" t="s">
        <v>74</v>
      </c>
      <c r="AY535" s="146" t="s">
        <v>200</v>
      </c>
    </row>
    <row r="536" spans="2:51" s="12" customFormat="1" ht="11.25">
      <c r="B536" s="144"/>
      <c r="D536" s="145" t="s">
        <v>208</v>
      </c>
      <c r="E536" s="146" t="s">
        <v>1</v>
      </c>
      <c r="F536" s="147" t="s">
        <v>859</v>
      </c>
      <c r="H536" s="148">
        <v>9.85</v>
      </c>
      <c r="L536" s="144"/>
      <c r="M536" s="149"/>
      <c r="T536" s="150"/>
      <c r="AT536" s="146" t="s">
        <v>208</v>
      </c>
      <c r="AU536" s="146" t="s">
        <v>84</v>
      </c>
      <c r="AV536" s="12" t="s">
        <v>84</v>
      </c>
      <c r="AW536" s="12" t="s">
        <v>30</v>
      </c>
      <c r="AX536" s="12" t="s">
        <v>74</v>
      </c>
      <c r="AY536" s="146" t="s">
        <v>200</v>
      </c>
    </row>
    <row r="537" spans="2:51" s="12" customFormat="1" ht="33.75">
      <c r="B537" s="144"/>
      <c r="D537" s="145" t="s">
        <v>208</v>
      </c>
      <c r="E537" s="146" t="s">
        <v>1</v>
      </c>
      <c r="F537" s="147" t="s">
        <v>860</v>
      </c>
      <c r="H537" s="148">
        <v>167.45</v>
      </c>
      <c r="L537" s="144"/>
      <c r="M537" s="149"/>
      <c r="T537" s="150"/>
      <c r="AT537" s="146" t="s">
        <v>208</v>
      </c>
      <c r="AU537" s="146" t="s">
        <v>84</v>
      </c>
      <c r="AV537" s="12" t="s">
        <v>84</v>
      </c>
      <c r="AW537" s="12" t="s">
        <v>30</v>
      </c>
      <c r="AX537" s="12" t="s">
        <v>74</v>
      </c>
      <c r="AY537" s="146" t="s">
        <v>200</v>
      </c>
    </row>
    <row r="538" spans="2:51" s="13" customFormat="1" ht="11.25">
      <c r="B538" s="151"/>
      <c r="D538" s="145" t="s">
        <v>208</v>
      </c>
      <c r="E538" s="152" t="s">
        <v>861</v>
      </c>
      <c r="F538" s="153" t="s">
        <v>245</v>
      </c>
      <c r="H538" s="154">
        <v>187.15</v>
      </c>
      <c r="L538" s="151"/>
      <c r="M538" s="155"/>
      <c r="T538" s="156"/>
      <c r="AT538" s="152" t="s">
        <v>208</v>
      </c>
      <c r="AU538" s="152" t="s">
        <v>84</v>
      </c>
      <c r="AV538" s="13" t="s">
        <v>206</v>
      </c>
      <c r="AW538" s="13" t="s">
        <v>30</v>
      </c>
      <c r="AX538" s="13" t="s">
        <v>82</v>
      </c>
      <c r="AY538" s="152" t="s">
        <v>200</v>
      </c>
    </row>
    <row r="539" spans="2:65" s="1" customFormat="1" ht="16.5" customHeight="1">
      <c r="B539" s="130"/>
      <c r="C539" s="131" t="s">
        <v>862</v>
      </c>
      <c r="D539" s="131" t="s">
        <v>202</v>
      </c>
      <c r="E539" s="132" t="s">
        <v>863</v>
      </c>
      <c r="F539" s="133" t="s">
        <v>864</v>
      </c>
      <c r="G539" s="134" t="s">
        <v>262</v>
      </c>
      <c r="H539" s="135">
        <v>184.85</v>
      </c>
      <c r="I539" s="136"/>
      <c r="J539" s="136">
        <f>ROUND(I539*H539,2)</f>
        <v>0</v>
      </c>
      <c r="K539" s="137"/>
      <c r="L539" s="29"/>
      <c r="M539" s="138" t="s">
        <v>1</v>
      </c>
      <c r="N539" s="139" t="s">
        <v>39</v>
      </c>
      <c r="O539" s="140">
        <v>0.233</v>
      </c>
      <c r="P539" s="140">
        <f>O539*H539</f>
        <v>43.07005</v>
      </c>
      <c r="Q539" s="140">
        <v>0.0003</v>
      </c>
      <c r="R539" s="140">
        <f>Q539*H539</f>
        <v>0.05545499999999999</v>
      </c>
      <c r="S539" s="140">
        <v>0</v>
      </c>
      <c r="T539" s="141">
        <f>S539*H539</f>
        <v>0</v>
      </c>
      <c r="AR539" s="142" t="s">
        <v>296</v>
      </c>
      <c r="AT539" s="142" t="s">
        <v>202</v>
      </c>
      <c r="AU539" s="142" t="s">
        <v>84</v>
      </c>
      <c r="AY539" s="17" t="s">
        <v>200</v>
      </c>
      <c r="BE539" s="143">
        <f>IF(N539="základní",J539,0)</f>
        <v>0</v>
      </c>
      <c r="BF539" s="143">
        <f>IF(N539="snížená",J539,0)</f>
        <v>0</v>
      </c>
      <c r="BG539" s="143">
        <f>IF(N539="zákl. přenesená",J539,0)</f>
        <v>0</v>
      </c>
      <c r="BH539" s="143">
        <f>IF(N539="sníž. přenesená",J539,0)</f>
        <v>0</v>
      </c>
      <c r="BI539" s="143">
        <f>IF(N539="nulová",J539,0)</f>
        <v>0</v>
      </c>
      <c r="BJ539" s="17" t="s">
        <v>82</v>
      </c>
      <c r="BK539" s="143">
        <f>ROUND(I539*H539,2)</f>
        <v>0</v>
      </c>
      <c r="BL539" s="17" t="s">
        <v>296</v>
      </c>
      <c r="BM539" s="142" t="s">
        <v>865</v>
      </c>
    </row>
    <row r="540" spans="2:51" s="12" customFormat="1" ht="11.25">
      <c r="B540" s="144"/>
      <c r="D540" s="145" t="s">
        <v>208</v>
      </c>
      <c r="E540" s="146" t="s">
        <v>1</v>
      </c>
      <c r="F540" s="147" t="s">
        <v>301</v>
      </c>
      <c r="H540" s="148">
        <v>8.7</v>
      </c>
      <c r="L540" s="144"/>
      <c r="M540" s="149"/>
      <c r="T540" s="150"/>
      <c r="AT540" s="146" t="s">
        <v>208</v>
      </c>
      <c r="AU540" s="146" t="s">
        <v>84</v>
      </c>
      <c r="AV540" s="12" t="s">
        <v>84</v>
      </c>
      <c r="AW540" s="12" t="s">
        <v>30</v>
      </c>
      <c r="AX540" s="12" t="s">
        <v>74</v>
      </c>
      <c r="AY540" s="146" t="s">
        <v>200</v>
      </c>
    </row>
    <row r="541" spans="2:51" s="12" customFormat="1" ht="11.25">
      <c r="B541" s="144"/>
      <c r="D541" s="145" t="s">
        <v>208</v>
      </c>
      <c r="E541" s="146" t="s">
        <v>1</v>
      </c>
      <c r="F541" s="147" t="s">
        <v>302</v>
      </c>
      <c r="H541" s="148">
        <v>8.7</v>
      </c>
      <c r="L541" s="144"/>
      <c r="M541" s="149"/>
      <c r="T541" s="150"/>
      <c r="AT541" s="146" t="s">
        <v>208</v>
      </c>
      <c r="AU541" s="146" t="s">
        <v>84</v>
      </c>
      <c r="AV541" s="12" t="s">
        <v>84</v>
      </c>
      <c r="AW541" s="12" t="s">
        <v>30</v>
      </c>
      <c r="AX541" s="12" t="s">
        <v>74</v>
      </c>
      <c r="AY541" s="146" t="s">
        <v>200</v>
      </c>
    </row>
    <row r="542" spans="2:51" s="12" customFormat="1" ht="33.75">
      <c r="B542" s="144"/>
      <c r="D542" s="145" t="s">
        <v>208</v>
      </c>
      <c r="E542" s="146" t="s">
        <v>1</v>
      </c>
      <c r="F542" s="147" t="s">
        <v>860</v>
      </c>
      <c r="H542" s="148">
        <v>167.45</v>
      </c>
      <c r="L542" s="144"/>
      <c r="M542" s="149"/>
      <c r="T542" s="150"/>
      <c r="AT542" s="146" t="s">
        <v>208</v>
      </c>
      <c r="AU542" s="146" t="s">
        <v>84</v>
      </c>
      <c r="AV542" s="12" t="s">
        <v>84</v>
      </c>
      <c r="AW542" s="12" t="s">
        <v>30</v>
      </c>
      <c r="AX542" s="12" t="s">
        <v>74</v>
      </c>
      <c r="AY542" s="146" t="s">
        <v>200</v>
      </c>
    </row>
    <row r="543" spans="2:51" s="13" customFormat="1" ht="11.25">
      <c r="B543" s="151"/>
      <c r="D543" s="145" t="s">
        <v>208</v>
      </c>
      <c r="E543" s="152" t="s">
        <v>151</v>
      </c>
      <c r="F543" s="153" t="s">
        <v>245</v>
      </c>
      <c r="H543" s="154">
        <v>184.85</v>
      </c>
      <c r="L543" s="151"/>
      <c r="M543" s="155"/>
      <c r="T543" s="156"/>
      <c r="AT543" s="152" t="s">
        <v>208</v>
      </c>
      <c r="AU543" s="152" t="s">
        <v>84</v>
      </c>
      <c r="AV543" s="13" t="s">
        <v>206</v>
      </c>
      <c r="AW543" s="13" t="s">
        <v>30</v>
      </c>
      <c r="AX543" s="13" t="s">
        <v>82</v>
      </c>
      <c r="AY543" s="152" t="s">
        <v>200</v>
      </c>
    </row>
    <row r="544" spans="2:65" s="1" customFormat="1" ht="16.5" customHeight="1">
      <c r="B544" s="130"/>
      <c r="C544" s="157" t="s">
        <v>866</v>
      </c>
      <c r="D544" s="157" t="s">
        <v>247</v>
      </c>
      <c r="E544" s="158" t="s">
        <v>867</v>
      </c>
      <c r="F544" s="159" t="s">
        <v>868</v>
      </c>
      <c r="G544" s="160" t="s">
        <v>262</v>
      </c>
      <c r="H544" s="161">
        <v>203.335</v>
      </c>
      <c r="I544" s="162"/>
      <c r="J544" s="162">
        <f>ROUND(I544*H544,2)</f>
        <v>0</v>
      </c>
      <c r="K544" s="163"/>
      <c r="L544" s="164"/>
      <c r="M544" s="165" t="s">
        <v>1</v>
      </c>
      <c r="N544" s="166" t="s">
        <v>39</v>
      </c>
      <c r="O544" s="140">
        <v>0</v>
      </c>
      <c r="P544" s="140">
        <f>O544*H544</f>
        <v>0</v>
      </c>
      <c r="Q544" s="140">
        <v>0.00283</v>
      </c>
      <c r="R544" s="140">
        <f>Q544*H544</f>
        <v>0.57543805</v>
      </c>
      <c r="S544" s="140">
        <v>0</v>
      </c>
      <c r="T544" s="141">
        <f>S544*H544</f>
        <v>0</v>
      </c>
      <c r="AR544" s="142" t="s">
        <v>381</v>
      </c>
      <c r="AT544" s="142" t="s">
        <v>247</v>
      </c>
      <c r="AU544" s="142" t="s">
        <v>84</v>
      </c>
      <c r="AY544" s="17" t="s">
        <v>200</v>
      </c>
      <c r="BE544" s="143">
        <f>IF(N544="základní",J544,0)</f>
        <v>0</v>
      </c>
      <c r="BF544" s="143">
        <f>IF(N544="snížená",J544,0)</f>
        <v>0</v>
      </c>
      <c r="BG544" s="143">
        <f>IF(N544="zákl. přenesená",J544,0)</f>
        <v>0</v>
      </c>
      <c r="BH544" s="143">
        <f>IF(N544="sníž. přenesená",J544,0)</f>
        <v>0</v>
      </c>
      <c r="BI544" s="143">
        <f>IF(N544="nulová",J544,0)</f>
        <v>0</v>
      </c>
      <c r="BJ544" s="17" t="s">
        <v>82</v>
      </c>
      <c r="BK544" s="143">
        <f>ROUND(I544*H544,2)</f>
        <v>0</v>
      </c>
      <c r="BL544" s="17" t="s">
        <v>296</v>
      </c>
      <c r="BM544" s="142" t="s">
        <v>869</v>
      </c>
    </row>
    <row r="545" spans="2:51" s="12" customFormat="1" ht="11.25">
      <c r="B545" s="144"/>
      <c r="D545" s="145" t="s">
        <v>208</v>
      </c>
      <c r="F545" s="147" t="s">
        <v>870</v>
      </c>
      <c r="H545" s="148">
        <v>203.335</v>
      </c>
      <c r="L545" s="144"/>
      <c r="M545" s="149"/>
      <c r="T545" s="150"/>
      <c r="AT545" s="146" t="s">
        <v>208</v>
      </c>
      <c r="AU545" s="146" t="s">
        <v>84</v>
      </c>
      <c r="AV545" s="12" t="s">
        <v>84</v>
      </c>
      <c r="AW545" s="12" t="s">
        <v>3</v>
      </c>
      <c r="AX545" s="12" t="s">
        <v>82</v>
      </c>
      <c r="AY545" s="146" t="s">
        <v>200</v>
      </c>
    </row>
    <row r="546" spans="2:65" s="1" customFormat="1" ht="16.5" customHeight="1">
      <c r="B546" s="130"/>
      <c r="C546" s="131" t="s">
        <v>871</v>
      </c>
      <c r="D546" s="131" t="s">
        <v>202</v>
      </c>
      <c r="E546" s="132" t="s">
        <v>872</v>
      </c>
      <c r="F546" s="133" t="s">
        <v>873</v>
      </c>
      <c r="G546" s="134" t="s">
        <v>349</v>
      </c>
      <c r="H546" s="135">
        <v>109.34</v>
      </c>
      <c r="I546" s="136"/>
      <c r="J546" s="136">
        <f>ROUND(I546*H546,2)</f>
        <v>0</v>
      </c>
      <c r="K546" s="137"/>
      <c r="L546" s="29"/>
      <c r="M546" s="138" t="s">
        <v>1</v>
      </c>
      <c r="N546" s="139" t="s">
        <v>39</v>
      </c>
      <c r="O546" s="140">
        <v>0.115</v>
      </c>
      <c r="P546" s="140">
        <f>O546*H546</f>
        <v>12.574100000000001</v>
      </c>
      <c r="Q546" s="140">
        <v>1E-05</v>
      </c>
      <c r="R546" s="140">
        <f>Q546*H546</f>
        <v>0.0010934000000000002</v>
      </c>
      <c r="S546" s="140">
        <v>0</v>
      </c>
      <c r="T546" s="141">
        <f>S546*H546</f>
        <v>0</v>
      </c>
      <c r="AR546" s="142" t="s">
        <v>296</v>
      </c>
      <c r="AT546" s="142" t="s">
        <v>202</v>
      </c>
      <c r="AU546" s="142" t="s">
        <v>84</v>
      </c>
      <c r="AY546" s="17" t="s">
        <v>200</v>
      </c>
      <c r="BE546" s="143">
        <f>IF(N546="základní",J546,0)</f>
        <v>0</v>
      </c>
      <c r="BF546" s="143">
        <f>IF(N546="snížená",J546,0)</f>
        <v>0</v>
      </c>
      <c r="BG546" s="143">
        <f>IF(N546="zákl. přenesená",J546,0)</f>
        <v>0</v>
      </c>
      <c r="BH546" s="143">
        <f>IF(N546="sníž. přenesená",J546,0)</f>
        <v>0</v>
      </c>
      <c r="BI546" s="143">
        <f>IF(N546="nulová",J546,0)</f>
        <v>0</v>
      </c>
      <c r="BJ546" s="17" t="s">
        <v>82</v>
      </c>
      <c r="BK546" s="143">
        <f>ROUND(I546*H546,2)</f>
        <v>0</v>
      </c>
      <c r="BL546" s="17" t="s">
        <v>296</v>
      </c>
      <c r="BM546" s="142" t="s">
        <v>874</v>
      </c>
    </row>
    <row r="547" spans="2:51" s="12" customFormat="1" ht="33.75">
      <c r="B547" s="144"/>
      <c r="D547" s="145" t="s">
        <v>208</v>
      </c>
      <c r="E547" s="146" t="s">
        <v>1</v>
      </c>
      <c r="F547" s="147" t="s">
        <v>875</v>
      </c>
      <c r="H547" s="148">
        <v>61.04</v>
      </c>
      <c r="L547" s="144"/>
      <c r="M547" s="149"/>
      <c r="T547" s="150"/>
      <c r="AT547" s="146" t="s">
        <v>208</v>
      </c>
      <c r="AU547" s="146" t="s">
        <v>84</v>
      </c>
      <c r="AV547" s="12" t="s">
        <v>84</v>
      </c>
      <c r="AW547" s="12" t="s">
        <v>30</v>
      </c>
      <c r="AX547" s="12" t="s">
        <v>74</v>
      </c>
      <c r="AY547" s="146" t="s">
        <v>200</v>
      </c>
    </row>
    <row r="548" spans="2:51" s="12" customFormat="1" ht="22.5">
      <c r="B548" s="144"/>
      <c r="D548" s="145" t="s">
        <v>208</v>
      </c>
      <c r="E548" s="146" t="s">
        <v>1</v>
      </c>
      <c r="F548" s="147" t="s">
        <v>876</v>
      </c>
      <c r="H548" s="148">
        <v>48.3</v>
      </c>
      <c r="L548" s="144"/>
      <c r="M548" s="149"/>
      <c r="T548" s="150"/>
      <c r="AT548" s="146" t="s">
        <v>208</v>
      </c>
      <c r="AU548" s="146" t="s">
        <v>84</v>
      </c>
      <c r="AV548" s="12" t="s">
        <v>84</v>
      </c>
      <c r="AW548" s="12" t="s">
        <v>30</v>
      </c>
      <c r="AX548" s="12" t="s">
        <v>74</v>
      </c>
      <c r="AY548" s="146" t="s">
        <v>200</v>
      </c>
    </row>
    <row r="549" spans="2:51" s="13" customFormat="1" ht="11.25">
      <c r="B549" s="151"/>
      <c r="D549" s="145" t="s">
        <v>208</v>
      </c>
      <c r="E549" s="152" t="s">
        <v>1</v>
      </c>
      <c r="F549" s="153" t="s">
        <v>245</v>
      </c>
      <c r="H549" s="154">
        <v>109.34</v>
      </c>
      <c r="L549" s="151"/>
      <c r="M549" s="155"/>
      <c r="T549" s="156"/>
      <c r="AT549" s="152" t="s">
        <v>208</v>
      </c>
      <c r="AU549" s="152" t="s">
        <v>84</v>
      </c>
      <c r="AV549" s="13" t="s">
        <v>206</v>
      </c>
      <c r="AW549" s="13" t="s">
        <v>30</v>
      </c>
      <c r="AX549" s="13" t="s">
        <v>82</v>
      </c>
      <c r="AY549" s="152" t="s">
        <v>200</v>
      </c>
    </row>
    <row r="550" spans="2:65" s="1" customFormat="1" ht="16.5" customHeight="1">
      <c r="B550" s="130"/>
      <c r="C550" s="157" t="s">
        <v>877</v>
      </c>
      <c r="D550" s="157" t="s">
        <v>247</v>
      </c>
      <c r="E550" s="158" t="s">
        <v>878</v>
      </c>
      <c r="F550" s="159" t="s">
        <v>879</v>
      </c>
      <c r="G550" s="160" t="s">
        <v>349</v>
      </c>
      <c r="H550" s="161">
        <v>111.527</v>
      </c>
      <c r="I550" s="162"/>
      <c r="J550" s="162">
        <f>ROUND(I550*H550,2)</f>
        <v>0</v>
      </c>
      <c r="K550" s="163"/>
      <c r="L550" s="164"/>
      <c r="M550" s="165" t="s">
        <v>1</v>
      </c>
      <c r="N550" s="166" t="s">
        <v>39</v>
      </c>
      <c r="O550" s="140">
        <v>0</v>
      </c>
      <c r="P550" s="140">
        <f>O550*H550</f>
        <v>0</v>
      </c>
      <c r="Q550" s="140">
        <v>0.00035</v>
      </c>
      <c r="R550" s="140">
        <f>Q550*H550</f>
        <v>0.03903445</v>
      </c>
      <c r="S550" s="140">
        <v>0</v>
      </c>
      <c r="T550" s="141">
        <f>S550*H550</f>
        <v>0</v>
      </c>
      <c r="AR550" s="142" t="s">
        <v>381</v>
      </c>
      <c r="AT550" s="142" t="s">
        <v>247</v>
      </c>
      <c r="AU550" s="142" t="s">
        <v>84</v>
      </c>
      <c r="AY550" s="17" t="s">
        <v>200</v>
      </c>
      <c r="BE550" s="143">
        <f>IF(N550="základní",J550,0)</f>
        <v>0</v>
      </c>
      <c r="BF550" s="143">
        <f>IF(N550="snížená",J550,0)</f>
        <v>0</v>
      </c>
      <c r="BG550" s="143">
        <f>IF(N550="zákl. přenesená",J550,0)</f>
        <v>0</v>
      </c>
      <c r="BH550" s="143">
        <f>IF(N550="sníž. přenesená",J550,0)</f>
        <v>0</v>
      </c>
      <c r="BI550" s="143">
        <f>IF(N550="nulová",J550,0)</f>
        <v>0</v>
      </c>
      <c r="BJ550" s="17" t="s">
        <v>82</v>
      </c>
      <c r="BK550" s="143">
        <f>ROUND(I550*H550,2)</f>
        <v>0</v>
      </c>
      <c r="BL550" s="17" t="s">
        <v>296</v>
      </c>
      <c r="BM550" s="142" t="s">
        <v>880</v>
      </c>
    </row>
    <row r="551" spans="2:51" s="12" customFormat="1" ht="11.25">
      <c r="B551" s="144"/>
      <c r="D551" s="145" t="s">
        <v>208</v>
      </c>
      <c r="F551" s="147" t="s">
        <v>881</v>
      </c>
      <c r="H551" s="148">
        <v>111.527</v>
      </c>
      <c r="L551" s="144"/>
      <c r="M551" s="149"/>
      <c r="T551" s="150"/>
      <c r="AT551" s="146" t="s">
        <v>208</v>
      </c>
      <c r="AU551" s="146" t="s">
        <v>84</v>
      </c>
      <c r="AV551" s="12" t="s">
        <v>84</v>
      </c>
      <c r="AW551" s="12" t="s">
        <v>3</v>
      </c>
      <c r="AX551" s="12" t="s">
        <v>82</v>
      </c>
      <c r="AY551" s="146" t="s">
        <v>200</v>
      </c>
    </row>
    <row r="552" spans="2:65" s="1" customFormat="1" ht="24.2" customHeight="1">
      <c r="B552" s="130"/>
      <c r="C552" s="131" t="s">
        <v>882</v>
      </c>
      <c r="D552" s="131" t="s">
        <v>202</v>
      </c>
      <c r="E552" s="132" t="s">
        <v>883</v>
      </c>
      <c r="F552" s="133" t="s">
        <v>884</v>
      </c>
      <c r="G552" s="134" t="s">
        <v>230</v>
      </c>
      <c r="H552" s="135">
        <v>1.523</v>
      </c>
      <c r="I552" s="136"/>
      <c r="J552" s="136">
        <f>ROUND(I552*H552,2)</f>
        <v>0</v>
      </c>
      <c r="K552" s="137"/>
      <c r="L552" s="29"/>
      <c r="M552" s="138" t="s">
        <v>1</v>
      </c>
      <c r="N552" s="139" t="s">
        <v>39</v>
      </c>
      <c r="O552" s="140">
        <v>2.387</v>
      </c>
      <c r="P552" s="140">
        <f>O552*H552</f>
        <v>3.635401</v>
      </c>
      <c r="Q552" s="140">
        <v>0</v>
      </c>
      <c r="R552" s="140">
        <f>Q552*H552</f>
        <v>0</v>
      </c>
      <c r="S552" s="140">
        <v>0</v>
      </c>
      <c r="T552" s="141">
        <f>S552*H552</f>
        <v>0</v>
      </c>
      <c r="AR552" s="142" t="s">
        <v>296</v>
      </c>
      <c r="AT552" s="142" t="s">
        <v>202</v>
      </c>
      <c r="AU552" s="142" t="s">
        <v>84</v>
      </c>
      <c r="AY552" s="17" t="s">
        <v>200</v>
      </c>
      <c r="BE552" s="143">
        <f>IF(N552="základní",J552,0)</f>
        <v>0</v>
      </c>
      <c r="BF552" s="143">
        <f>IF(N552="snížená",J552,0)</f>
        <v>0</v>
      </c>
      <c r="BG552" s="143">
        <f>IF(N552="zákl. přenesená",J552,0)</f>
        <v>0</v>
      </c>
      <c r="BH552" s="143">
        <f>IF(N552="sníž. přenesená",J552,0)</f>
        <v>0</v>
      </c>
      <c r="BI552" s="143">
        <f>IF(N552="nulová",J552,0)</f>
        <v>0</v>
      </c>
      <c r="BJ552" s="17" t="s">
        <v>82</v>
      </c>
      <c r="BK552" s="143">
        <f>ROUND(I552*H552,2)</f>
        <v>0</v>
      </c>
      <c r="BL552" s="17" t="s">
        <v>296</v>
      </c>
      <c r="BM552" s="142" t="s">
        <v>885</v>
      </c>
    </row>
    <row r="553" spans="2:63" s="11" customFormat="1" ht="22.9" customHeight="1">
      <c r="B553" s="119"/>
      <c r="D553" s="120" t="s">
        <v>73</v>
      </c>
      <c r="E553" s="128" t="s">
        <v>886</v>
      </c>
      <c r="F553" s="128" t="s">
        <v>887</v>
      </c>
      <c r="J553" s="129">
        <f>BK553</f>
        <v>0</v>
      </c>
      <c r="L553" s="119"/>
      <c r="M553" s="123"/>
      <c r="P553" s="124">
        <f>SUM(P554:P579)</f>
        <v>215.750976</v>
      </c>
      <c r="R553" s="124">
        <f>SUM(R554:R579)</f>
        <v>3.2934008</v>
      </c>
      <c r="T553" s="125">
        <f>SUM(T554:T579)</f>
        <v>13.2642065</v>
      </c>
      <c r="AR553" s="120" t="s">
        <v>84</v>
      </c>
      <c r="AT553" s="126" t="s">
        <v>73</v>
      </c>
      <c r="AU553" s="126" t="s">
        <v>82</v>
      </c>
      <c r="AY553" s="120" t="s">
        <v>200</v>
      </c>
      <c r="BK553" s="127">
        <f>SUM(BK554:BK579)</f>
        <v>0</v>
      </c>
    </row>
    <row r="554" spans="2:65" s="1" customFormat="1" ht="16.5" customHeight="1">
      <c r="B554" s="130"/>
      <c r="C554" s="131" t="s">
        <v>888</v>
      </c>
      <c r="D554" s="131" t="s">
        <v>202</v>
      </c>
      <c r="E554" s="132" t="s">
        <v>889</v>
      </c>
      <c r="F554" s="133" t="s">
        <v>890</v>
      </c>
      <c r="G554" s="134" t="s">
        <v>262</v>
      </c>
      <c r="H554" s="135">
        <v>146.948</v>
      </c>
      <c r="I554" s="136"/>
      <c r="J554" s="136">
        <f>ROUND(I554*H554,2)</f>
        <v>0</v>
      </c>
      <c r="K554" s="137"/>
      <c r="L554" s="29"/>
      <c r="M554" s="138" t="s">
        <v>1</v>
      </c>
      <c r="N554" s="139" t="s">
        <v>39</v>
      </c>
      <c r="O554" s="140">
        <v>0.012</v>
      </c>
      <c r="P554" s="140">
        <f>O554*H554</f>
        <v>1.763376</v>
      </c>
      <c r="Q554" s="140">
        <v>0</v>
      </c>
      <c r="R554" s="140">
        <f>Q554*H554</f>
        <v>0</v>
      </c>
      <c r="S554" s="140">
        <v>0</v>
      </c>
      <c r="T554" s="141">
        <f>S554*H554</f>
        <v>0</v>
      </c>
      <c r="AR554" s="142" t="s">
        <v>296</v>
      </c>
      <c r="AT554" s="142" t="s">
        <v>202</v>
      </c>
      <c r="AU554" s="142" t="s">
        <v>84</v>
      </c>
      <c r="AY554" s="17" t="s">
        <v>200</v>
      </c>
      <c r="BE554" s="143">
        <f>IF(N554="základní",J554,0)</f>
        <v>0</v>
      </c>
      <c r="BF554" s="143">
        <f>IF(N554="snížená",J554,0)</f>
        <v>0</v>
      </c>
      <c r="BG554" s="143">
        <f>IF(N554="zákl. přenesená",J554,0)</f>
        <v>0</v>
      </c>
      <c r="BH554" s="143">
        <f>IF(N554="sníž. přenesená",J554,0)</f>
        <v>0</v>
      </c>
      <c r="BI554" s="143">
        <f>IF(N554="nulová",J554,0)</f>
        <v>0</v>
      </c>
      <c r="BJ554" s="17" t="s">
        <v>82</v>
      </c>
      <c r="BK554" s="143">
        <f>ROUND(I554*H554,2)</f>
        <v>0</v>
      </c>
      <c r="BL554" s="17" t="s">
        <v>296</v>
      </c>
      <c r="BM554" s="142" t="s">
        <v>891</v>
      </c>
    </row>
    <row r="555" spans="2:51" s="12" customFormat="1" ht="11.25">
      <c r="B555" s="144"/>
      <c r="D555" s="145" t="s">
        <v>208</v>
      </c>
      <c r="E555" s="146" t="s">
        <v>1</v>
      </c>
      <c r="F555" s="147" t="s">
        <v>153</v>
      </c>
      <c r="H555" s="148">
        <v>146.948</v>
      </c>
      <c r="L555" s="144"/>
      <c r="M555" s="149"/>
      <c r="T555" s="150"/>
      <c r="AT555" s="146" t="s">
        <v>208</v>
      </c>
      <c r="AU555" s="146" t="s">
        <v>84</v>
      </c>
      <c r="AV555" s="12" t="s">
        <v>84</v>
      </c>
      <c r="AW555" s="12" t="s">
        <v>30</v>
      </c>
      <c r="AX555" s="12" t="s">
        <v>82</v>
      </c>
      <c r="AY555" s="146" t="s">
        <v>200</v>
      </c>
    </row>
    <row r="556" spans="2:65" s="1" customFormat="1" ht="16.5" customHeight="1">
      <c r="B556" s="130"/>
      <c r="C556" s="131" t="s">
        <v>892</v>
      </c>
      <c r="D556" s="131" t="s">
        <v>202</v>
      </c>
      <c r="E556" s="132" t="s">
        <v>893</v>
      </c>
      <c r="F556" s="133" t="s">
        <v>894</v>
      </c>
      <c r="G556" s="134" t="s">
        <v>262</v>
      </c>
      <c r="H556" s="135">
        <v>146.948</v>
      </c>
      <c r="I556" s="136"/>
      <c r="J556" s="136">
        <f>ROUND(I556*H556,2)</f>
        <v>0</v>
      </c>
      <c r="K556" s="137"/>
      <c r="L556" s="29"/>
      <c r="M556" s="138" t="s">
        <v>1</v>
      </c>
      <c r="N556" s="139" t="s">
        <v>39</v>
      </c>
      <c r="O556" s="140">
        <v>0.044</v>
      </c>
      <c r="P556" s="140">
        <f>O556*H556</f>
        <v>6.465712</v>
      </c>
      <c r="Q556" s="140">
        <v>0.0003</v>
      </c>
      <c r="R556" s="140">
        <f>Q556*H556</f>
        <v>0.044084399999999996</v>
      </c>
      <c r="S556" s="140">
        <v>0</v>
      </c>
      <c r="T556" s="141">
        <f>S556*H556</f>
        <v>0</v>
      </c>
      <c r="AR556" s="142" t="s">
        <v>296</v>
      </c>
      <c r="AT556" s="142" t="s">
        <v>202</v>
      </c>
      <c r="AU556" s="142" t="s">
        <v>84</v>
      </c>
      <c r="AY556" s="17" t="s">
        <v>200</v>
      </c>
      <c r="BE556" s="143">
        <f>IF(N556="základní",J556,0)</f>
        <v>0</v>
      </c>
      <c r="BF556" s="143">
        <f>IF(N556="snížená",J556,0)</f>
        <v>0</v>
      </c>
      <c r="BG556" s="143">
        <f>IF(N556="zákl. přenesená",J556,0)</f>
        <v>0</v>
      </c>
      <c r="BH556" s="143">
        <f>IF(N556="sníž. přenesená",J556,0)</f>
        <v>0</v>
      </c>
      <c r="BI556" s="143">
        <f>IF(N556="nulová",J556,0)</f>
        <v>0</v>
      </c>
      <c r="BJ556" s="17" t="s">
        <v>82</v>
      </c>
      <c r="BK556" s="143">
        <f>ROUND(I556*H556,2)</f>
        <v>0</v>
      </c>
      <c r="BL556" s="17" t="s">
        <v>296</v>
      </c>
      <c r="BM556" s="142" t="s">
        <v>895</v>
      </c>
    </row>
    <row r="557" spans="2:51" s="12" customFormat="1" ht="11.25">
      <c r="B557" s="144"/>
      <c r="D557" s="145" t="s">
        <v>208</v>
      </c>
      <c r="E557" s="146" t="s">
        <v>1</v>
      </c>
      <c r="F557" s="147" t="s">
        <v>153</v>
      </c>
      <c r="H557" s="148">
        <v>146.948</v>
      </c>
      <c r="L557" s="144"/>
      <c r="M557" s="149"/>
      <c r="T557" s="150"/>
      <c r="AT557" s="146" t="s">
        <v>208</v>
      </c>
      <c r="AU557" s="146" t="s">
        <v>84</v>
      </c>
      <c r="AV557" s="12" t="s">
        <v>84</v>
      </c>
      <c r="AW557" s="12" t="s">
        <v>30</v>
      </c>
      <c r="AX557" s="12" t="s">
        <v>82</v>
      </c>
      <c r="AY557" s="146" t="s">
        <v>200</v>
      </c>
    </row>
    <row r="558" spans="2:65" s="1" customFormat="1" ht="16.5" customHeight="1">
      <c r="B558" s="130"/>
      <c r="C558" s="131" t="s">
        <v>896</v>
      </c>
      <c r="D558" s="131" t="s">
        <v>202</v>
      </c>
      <c r="E558" s="132" t="s">
        <v>897</v>
      </c>
      <c r="F558" s="133" t="s">
        <v>898</v>
      </c>
      <c r="G558" s="134" t="s">
        <v>262</v>
      </c>
      <c r="H558" s="135">
        <v>146.948</v>
      </c>
      <c r="I558" s="136"/>
      <c r="J558" s="136">
        <f>ROUND(I558*H558,2)</f>
        <v>0</v>
      </c>
      <c r="K558" s="137"/>
      <c r="L558" s="29"/>
      <c r="M558" s="138" t="s">
        <v>1</v>
      </c>
      <c r="N558" s="139" t="s">
        <v>39</v>
      </c>
      <c r="O558" s="140">
        <v>0.099</v>
      </c>
      <c r="P558" s="140">
        <f>O558*H558</f>
        <v>14.547852</v>
      </c>
      <c r="Q558" s="140">
        <v>0.0045</v>
      </c>
      <c r="R558" s="140">
        <f>Q558*H558</f>
        <v>0.661266</v>
      </c>
      <c r="S558" s="140">
        <v>0</v>
      </c>
      <c r="T558" s="141">
        <f>S558*H558</f>
        <v>0</v>
      </c>
      <c r="AR558" s="142" t="s">
        <v>296</v>
      </c>
      <c r="AT558" s="142" t="s">
        <v>202</v>
      </c>
      <c r="AU558" s="142" t="s">
        <v>84</v>
      </c>
      <c r="AY558" s="17" t="s">
        <v>200</v>
      </c>
      <c r="BE558" s="143">
        <f>IF(N558="základní",J558,0)</f>
        <v>0</v>
      </c>
      <c r="BF558" s="143">
        <f>IF(N558="snížená",J558,0)</f>
        <v>0</v>
      </c>
      <c r="BG558" s="143">
        <f>IF(N558="zákl. přenesená",J558,0)</f>
        <v>0</v>
      </c>
      <c r="BH558" s="143">
        <f>IF(N558="sníž. přenesená",J558,0)</f>
        <v>0</v>
      </c>
      <c r="BI558" s="143">
        <f>IF(N558="nulová",J558,0)</f>
        <v>0</v>
      </c>
      <c r="BJ558" s="17" t="s">
        <v>82</v>
      </c>
      <c r="BK558" s="143">
        <f>ROUND(I558*H558,2)</f>
        <v>0</v>
      </c>
      <c r="BL558" s="17" t="s">
        <v>296</v>
      </c>
      <c r="BM558" s="142" t="s">
        <v>899</v>
      </c>
    </row>
    <row r="559" spans="2:51" s="12" customFormat="1" ht="11.25">
      <c r="B559" s="144"/>
      <c r="D559" s="145" t="s">
        <v>208</v>
      </c>
      <c r="E559" s="146" t="s">
        <v>1</v>
      </c>
      <c r="F559" s="147" t="s">
        <v>153</v>
      </c>
      <c r="H559" s="148">
        <v>146.948</v>
      </c>
      <c r="L559" s="144"/>
      <c r="M559" s="149"/>
      <c r="T559" s="150"/>
      <c r="AT559" s="146" t="s">
        <v>208</v>
      </c>
      <c r="AU559" s="146" t="s">
        <v>84</v>
      </c>
      <c r="AV559" s="12" t="s">
        <v>84</v>
      </c>
      <c r="AW559" s="12" t="s">
        <v>30</v>
      </c>
      <c r="AX559" s="12" t="s">
        <v>82</v>
      </c>
      <c r="AY559" s="146" t="s">
        <v>200</v>
      </c>
    </row>
    <row r="560" spans="2:65" s="1" customFormat="1" ht="24.2" customHeight="1">
      <c r="B560" s="130"/>
      <c r="C560" s="131" t="s">
        <v>900</v>
      </c>
      <c r="D560" s="131" t="s">
        <v>202</v>
      </c>
      <c r="E560" s="132" t="s">
        <v>901</v>
      </c>
      <c r="F560" s="133" t="s">
        <v>902</v>
      </c>
      <c r="G560" s="134" t="s">
        <v>262</v>
      </c>
      <c r="H560" s="135">
        <v>162.751</v>
      </c>
      <c r="I560" s="136"/>
      <c r="J560" s="136">
        <f>ROUND(I560*H560,2)</f>
        <v>0</v>
      </c>
      <c r="K560" s="137"/>
      <c r="L560" s="29"/>
      <c r="M560" s="138" t="s">
        <v>1</v>
      </c>
      <c r="N560" s="139" t="s">
        <v>39</v>
      </c>
      <c r="O560" s="140">
        <v>0.295</v>
      </c>
      <c r="P560" s="140">
        <f>O560*H560</f>
        <v>48.011545</v>
      </c>
      <c r="Q560" s="140">
        <v>0</v>
      </c>
      <c r="R560" s="140">
        <f>Q560*H560</f>
        <v>0</v>
      </c>
      <c r="S560" s="140">
        <v>0.0815</v>
      </c>
      <c r="T560" s="141">
        <f>S560*H560</f>
        <v>13.2642065</v>
      </c>
      <c r="AR560" s="142" t="s">
        <v>296</v>
      </c>
      <c r="AT560" s="142" t="s">
        <v>202</v>
      </c>
      <c r="AU560" s="142" t="s">
        <v>84</v>
      </c>
      <c r="AY560" s="17" t="s">
        <v>200</v>
      </c>
      <c r="BE560" s="143">
        <f>IF(N560="základní",J560,0)</f>
        <v>0</v>
      </c>
      <c r="BF560" s="143">
        <f>IF(N560="snížená",J560,0)</f>
        <v>0</v>
      </c>
      <c r="BG560" s="143">
        <f>IF(N560="zákl. přenesená",J560,0)</f>
        <v>0</v>
      </c>
      <c r="BH560" s="143">
        <f>IF(N560="sníž. přenesená",J560,0)</f>
        <v>0</v>
      </c>
      <c r="BI560" s="143">
        <f>IF(N560="nulová",J560,0)</f>
        <v>0</v>
      </c>
      <c r="BJ560" s="17" t="s">
        <v>82</v>
      </c>
      <c r="BK560" s="143">
        <f>ROUND(I560*H560,2)</f>
        <v>0</v>
      </c>
      <c r="BL560" s="17" t="s">
        <v>296</v>
      </c>
      <c r="BM560" s="142" t="s">
        <v>903</v>
      </c>
    </row>
    <row r="561" spans="2:51" s="12" customFormat="1" ht="33.75">
      <c r="B561" s="144"/>
      <c r="D561" s="145" t="s">
        <v>208</v>
      </c>
      <c r="E561" s="146" t="s">
        <v>1</v>
      </c>
      <c r="F561" s="147" t="s">
        <v>904</v>
      </c>
      <c r="H561" s="148">
        <v>18.551</v>
      </c>
      <c r="L561" s="144"/>
      <c r="M561" s="149"/>
      <c r="T561" s="150"/>
      <c r="AT561" s="146" t="s">
        <v>208</v>
      </c>
      <c r="AU561" s="146" t="s">
        <v>84</v>
      </c>
      <c r="AV561" s="12" t="s">
        <v>84</v>
      </c>
      <c r="AW561" s="12" t="s">
        <v>30</v>
      </c>
      <c r="AX561" s="12" t="s">
        <v>74</v>
      </c>
      <c r="AY561" s="146" t="s">
        <v>200</v>
      </c>
    </row>
    <row r="562" spans="2:51" s="12" customFormat="1" ht="33.75">
      <c r="B562" s="144"/>
      <c r="D562" s="145" t="s">
        <v>208</v>
      </c>
      <c r="E562" s="146" t="s">
        <v>1</v>
      </c>
      <c r="F562" s="147" t="s">
        <v>905</v>
      </c>
      <c r="H562" s="148">
        <v>30.448</v>
      </c>
      <c r="L562" s="144"/>
      <c r="M562" s="149"/>
      <c r="T562" s="150"/>
      <c r="AT562" s="146" t="s">
        <v>208</v>
      </c>
      <c r="AU562" s="146" t="s">
        <v>84</v>
      </c>
      <c r="AV562" s="12" t="s">
        <v>84</v>
      </c>
      <c r="AW562" s="12" t="s">
        <v>30</v>
      </c>
      <c r="AX562" s="12" t="s">
        <v>74</v>
      </c>
      <c r="AY562" s="146" t="s">
        <v>200</v>
      </c>
    </row>
    <row r="563" spans="2:51" s="12" customFormat="1" ht="33.75">
      <c r="B563" s="144"/>
      <c r="D563" s="145" t="s">
        <v>208</v>
      </c>
      <c r="E563" s="146" t="s">
        <v>1</v>
      </c>
      <c r="F563" s="147" t="s">
        <v>906</v>
      </c>
      <c r="H563" s="148">
        <v>32.966</v>
      </c>
      <c r="L563" s="144"/>
      <c r="M563" s="149"/>
      <c r="T563" s="150"/>
      <c r="AT563" s="146" t="s">
        <v>208</v>
      </c>
      <c r="AU563" s="146" t="s">
        <v>84</v>
      </c>
      <c r="AV563" s="12" t="s">
        <v>84</v>
      </c>
      <c r="AW563" s="12" t="s">
        <v>30</v>
      </c>
      <c r="AX563" s="12" t="s">
        <v>74</v>
      </c>
      <c r="AY563" s="146" t="s">
        <v>200</v>
      </c>
    </row>
    <row r="564" spans="2:51" s="12" customFormat="1" ht="11.25">
      <c r="B564" s="144"/>
      <c r="D564" s="145" t="s">
        <v>208</v>
      </c>
      <c r="E564" s="146" t="s">
        <v>1</v>
      </c>
      <c r="F564" s="147" t="s">
        <v>907</v>
      </c>
      <c r="H564" s="148">
        <v>6.21</v>
      </c>
      <c r="L564" s="144"/>
      <c r="M564" s="149"/>
      <c r="T564" s="150"/>
      <c r="AT564" s="146" t="s">
        <v>208</v>
      </c>
      <c r="AU564" s="146" t="s">
        <v>84</v>
      </c>
      <c r="AV564" s="12" t="s">
        <v>84</v>
      </c>
      <c r="AW564" s="12" t="s">
        <v>30</v>
      </c>
      <c r="AX564" s="12" t="s">
        <v>74</v>
      </c>
      <c r="AY564" s="146" t="s">
        <v>200</v>
      </c>
    </row>
    <row r="565" spans="2:51" s="12" customFormat="1" ht="33.75">
      <c r="B565" s="144"/>
      <c r="D565" s="145" t="s">
        <v>208</v>
      </c>
      <c r="E565" s="146" t="s">
        <v>1</v>
      </c>
      <c r="F565" s="147" t="s">
        <v>908</v>
      </c>
      <c r="H565" s="148">
        <v>32.966</v>
      </c>
      <c r="L565" s="144"/>
      <c r="M565" s="149"/>
      <c r="T565" s="150"/>
      <c r="AT565" s="146" t="s">
        <v>208</v>
      </c>
      <c r="AU565" s="146" t="s">
        <v>84</v>
      </c>
      <c r="AV565" s="12" t="s">
        <v>84</v>
      </c>
      <c r="AW565" s="12" t="s">
        <v>30</v>
      </c>
      <c r="AX565" s="12" t="s">
        <v>74</v>
      </c>
      <c r="AY565" s="146" t="s">
        <v>200</v>
      </c>
    </row>
    <row r="566" spans="2:51" s="12" customFormat="1" ht="11.25">
      <c r="B566" s="144"/>
      <c r="D566" s="145" t="s">
        <v>208</v>
      </c>
      <c r="E566" s="146" t="s">
        <v>1</v>
      </c>
      <c r="F566" s="147" t="s">
        <v>909</v>
      </c>
      <c r="H566" s="148">
        <v>6.21</v>
      </c>
      <c r="L566" s="144"/>
      <c r="M566" s="149"/>
      <c r="T566" s="150"/>
      <c r="AT566" s="146" t="s">
        <v>208</v>
      </c>
      <c r="AU566" s="146" t="s">
        <v>84</v>
      </c>
      <c r="AV566" s="12" t="s">
        <v>84</v>
      </c>
      <c r="AW566" s="12" t="s">
        <v>30</v>
      </c>
      <c r="AX566" s="12" t="s">
        <v>74</v>
      </c>
      <c r="AY566" s="146" t="s">
        <v>200</v>
      </c>
    </row>
    <row r="567" spans="2:51" s="12" customFormat="1" ht="11.25">
      <c r="B567" s="144"/>
      <c r="D567" s="145" t="s">
        <v>208</v>
      </c>
      <c r="E567" s="146" t="s">
        <v>1</v>
      </c>
      <c r="F567" s="147" t="s">
        <v>910</v>
      </c>
      <c r="H567" s="148">
        <v>35.4</v>
      </c>
      <c r="L567" s="144"/>
      <c r="M567" s="149"/>
      <c r="T567" s="150"/>
      <c r="AT567" s="146" t="s">
        <v>208</v>
      </c>
      <c r="AU567" s="146" t="s">
        <v>84</v>
      </c>
      <c r="AV567" s="12" t="s">
        <v>84</v>
      </c>
      <c r="AW567" s="12" t="s">
        <v>30</v>
      </c>
      <c r="AX567" s="12" t="s">
        <v>74</v>
      </c>
      <c r="AY567" s="146" t="s">
        <v>200</v>
      </c>
    </row>
    <row r="568" spans="2:51" s="13" customFormat="1" ht="11.25">
      <c r="B568" s="151"/>
      <c r="D568" s="145" t="s">
        <v>208</v>
      </c>
      <c r="E568" s="152" t="s">
        <v>911</v>
      </c>
      <c r="F568" s="153" t="s">
        <v>245</v>
      </c>
      <c r="H568" s="154">
        <v>162.751</v>
      </c>
      <c r="L568" s="151"/>
      <c r="M568" s="155"/>
      <c r="T568" s="156"/>
      <c r="AT568" s="152" t="s">
        <v>208</v>
      </c>
      <c r="AU568" s="152" t="s">
        <v>84</v>
      </c>
      <c r="AV568" s="13" t="s">
        <v>206</v>
      </c>
      <c r="AW568" s="13" t="s">
        <v>30</v>
      </c>
      <c r="AX568" s="13" t="s">
        <v>82</v>
      </c>
      <c r="AY568" s="152" t="s">
        <v>200</v>
      </c>
    </row>
    <row r="569" spans="2:65" s="1" customFormat="1" ht="33" customHeight="1">
      <c r="B569" s="130"/>
      <c r="C569" s="131" t="s">
        <v>912</v>
      </c>
      <c r="D569" s="131" t="s">
        <v>202</v>
      </c>
      <c r="E569" s="132" t="s">
        <v>913</v>
      </c>
      <c r="F569" s="133" t="s">
        <v>914</v>
      </c>
      <c r="G569" s="134" t="s">
        <v>262</v>
      </c>
      <c r="H569" s="135">
        <v>146.948</v>
      </c>
      <c r="I569" s="136"/>
      <c r="J569" s="136">
        <f>ROUND(I569*H569,2)</f>
        <v>0</v>
      </c>
      <c r="K569" s="137"/>
      <c r="L569" s="29"/>
      <c r="M569" s="138" t="s">
        <v>1</v>
      </c>
      <c r="N569" s="139" t="s">
        <v>39</v>
      </c>
      <c r="O569" s="140">
        <v>0.92</v>
      </c>
      <c r="P569" s="140">
        <f>O569*H569</f>
        <v>135.19216</v>
      </c>
      <c r="Q569" s="140">
        <v>0.00538</v>
      </c>
      <c r="R569" s="140">
        <f>Q569*H569</f>
        <v>0.79058024</v>
      </c>
      <c r="S569" s="140">
        <v>0</v>
      </c>
      <c r="T569" s="141">
        <f>S569*H569</f>
        <v>0</v>
      </c>
      <c r="AR569" s="142" t="s">
        <v>296</v>
      </c>
      <c r="AT569" s="142" t="s">
        <v>202</v>
      </c>
      <c r="AU569" s="142" t="s">
        <v>84</v>
      </c>
      <c r="AY569" s="17" t="s">
        <v>200</v>
      </c>
      <c r="BE569" s="143">
        <f>IF(N569="základní",J569,0)</f>
        <v>0</v>
      </c>
      <c r="BF569" s="143">
        <f>IF(N569="snížená",J569,0)</f>
        <v>0</v>
      </c>
      <c r="BG569" s="143">
        <f>IF(N569="zákl. přenesená",J569,0)</f>
        <v>0</v>
      </c>
      <c r="BH569" s="143">
        <f>IF(N569="sníž. přenesená",J569,0)</f>
        <v>0</v>
      </c>
      <c r="BI569" s="143">
        <f>IF(N569="nulová",J569,0)</f>
        <v>0</v>
      </c>
      <c r="BJ569" s="17" t="s">
        <v>82</v>
      </c>
      <c r="BK569" s="143">
        <f>ROUND(I569*H569,2)</f>
        <v>0</v>
      </c>
      <c r="BL569" s="17" t="s">
        <v>296</v>
      </c>
      <c r="BM569" s="142" t="s">
        <v>915</v>
      </c>
    </row>
    <row r="570" spans="2:51" s="12" customFormat="1" ht="33.75">
      <c r="B570" s="144"/>
      <c r="D570" s="145" t="s">
        <v>208</v>
      </c>
      <c r="E570" s="146" t="s">
        <v>1</v>
      </c>
      <c r="F570" s="147" t="s">
        <v>904</v>
      </c>
      <c r="H570" s="148">
        <v>18.551</v>
      </c>
      <c r="L570" s="144"/>
      <c r="M570" s="149"/>
      <c r="T570" s="150"/>
      <c r="AT570" s="146" t="s">
        <v>208</v>
      </c>
      <c r="AU570" s="146" t="s">
        <v>84</v>
      </c>
      <c r="AV570" s="12" t="s">
        <v>84</v>
      </c>
      <c r="AW570" s="12" t="s">
        <v>30</v>
      </c>
      <c r="AX570" s="12" t="s">
        <v>74</v>
      </c>
      <c r="AY570" s="146" t="s">
        <v>200</v>
      </c>
    </row>
    <row r="571" spans="2:51" s="12" customFormat="1" ht="22.5">
      <c r="B571" s="144"/>
      <c r="D571" s="145" t="s">
        <v>208</v>
      </c>
      <c r="E571" s="146" t="s">
        <v>1</v>
      </c>
      <c r="F571" s="147" t="s">
        <v>916</v>
      </c>
      <c r="H571" s="148">
        <v>22.385</v>
      </c>
      <c r="L571" s="144"/>
      <c r="M571" s="149"/>
      <c r="T571" s="150"/>
      <c r="AT571" s="146" t="s">
        <v>208</v>
      </c>
      <c r="AU571" s="146" t="s">
        <v>84</v>
      </c>
      <c r="AV571" s="12" t="s">
        <v>84</v>
      </c>
      <c r="AW571" s="12" t="s">
        <v>30</v>
      </c>
      <c r="AX571" s="12" t="s">
        <v>74</v>
      </c>
      <c r="AY571" s="146" t="s">
        <v>200</v>
      </c>
    </row>
    <row r="572" spans="2:51" s="12" customFormat="1" ht="33.75">
      <c r="B572" s="144"/>
      <c r="D572" s="145" t="s">
        <v>208</v>
      </c>
      <c r="E572" s="146" t="s">
        <v>1</v>
      </c>
      <c r="F572" s="147" t="s">
        <v>906</v>
      </c>
      <c r="H572" s="148">
        <v>32.966</v>
      </c>
      <c r="L572" s="144"/>
      <c r="M572" s="149"/>
      <c r="T572" s="150"/>
      <c r="AT572" s="146" t="s">
        <v>208</v>
      </c>
      <c r="AU572" s="146" t="s">
        <v>84</v>
      </c>
      <c r="AV572" s="12" t="s">
        <v>84</v>
      </c>
      <c r="AW572" s="12" t="s">
        <v>30</v>
      </c>
      <c r="AX572" s="12" t="s">
        <v>74</v>
      </c>
      <c r="AY572" s="146" t="s">
        <v>200</v>
      </c>
    </row>
    <row r="573" spans="2:51" s="12" customFormat="1" ht="33.75">
      <c r="B573" s="144"/>
      <c r="D573" s="145" t="s">
        <v>208</v>
      </c>
      <c r="E573" s="146" t="s">
        <v>1</v>
      </c>
      <c r="F573" s="147" t="s">
        <v>908</v>
      </c>
      <c r="H573" s="148">
        <v>32.966</v>
      </c>
      <c r="L573" s="144"/>
      <c r="M573" s="149"/>
      <c r="T573" s="150"/>
      <c r="AT573" s="146" t="s">
        <v>208</v>
      </c>
      <c r="AU573" s="146" t="s">
        <v>84</v>
      </c>
      <c r="AV573" s="12" t="s">
        <v>84</v>
      </c>
      <c r="AW573" s="12" t="s">
        <v>30</v>
      </c>
      <c r="AX573" s="12" t="s">
        <v>74</v>
      </c>
      <c r="AY573" s="146" t="s">
        <v>200</v>
      </c>
    </row>
    <row r="574" spans="2:51" s="12" customFormat="1" ht="11.25">
      <c r="B574" s="144"/>
      <c r="D574" s="145" t="s">
        <v>208</v>
      </c>
      <c r="E574" s="146" t="s">
        <v>1</v>
      </c>
      <c r="F574" s="147" t="s">
        <v>917</v>
      </c>
      <c r="H574" s="148">
        <v>4.68</v>
      </c>
      <c r="L574" s="144"/>
      <c r="M574" s="149"/>
      <c r="T574" s="150"/>
      <c r="AT574" s="146" t="s">
        <v>208</v>
      </c>
      <c r="AU574" s="146" t="s">
        <v>84</v>
      </c>
      <c r="AV574" s="12" t="s">
        <v>84</v>
      </c>
      <c r="AW574" s="12" t="s">
        <v>30</v>
      </c>
      <c r="AX574" s="12" t="s">
        <v>74</v>
      </c>
      <c r="AY574" s="146" t="s">
        <v>200</v>
      </c>
    </row>
    <row r="575" spans="2:51" s="12" customFormat="1" ht="11.25">
      <c r="B575" s="144"/>
      <c r="D575" s="145" t="s">
        <v>208</v>
      </c>
      <c r="E575" s="146" t="s">
        <v>1</v>
      </c>
      <c r="F575" s="147" t="s">
        <v>910</v>
      </c>
      <c r="H575" s="148">
        <v>35.4</v>
      </c>
      <c r="L575" s="144"/>
      <c r="M575" s="149"/>
      <c r="T575" s="150"/>
      <c r="AT575" s="146" t="s">
        <v>208</v>
      </c>
      <c r="AU575" s="146" t="s">
        <v>84</v>
      </c>
      <c r="AV575" s="12" t="s">
        <v>84</v>
      </c>
      <c r="AW575" s="12" t="s">
        <v>30</v>
      </c>
      <c r="AX575" s="12" t="s">
        <v>74</v>
      </c>
      <c r="AY575" s="146" t="s">
        <v>200</v>
      </c>
    </row>
    <row r="576" spans="2:51" s="13" customFormat="1" ht="11.25">
      <c r="B576" s="151"/>
      <c r="D576" s="145" t="s">
        <v>208</v>
      </c>
      <c r="E576" s="152" t="s">
        <v>153</v>
      </c>
      <c r="F576" s="153" t="s">
        <v>245</v>
      </c>
      <c r="H576" s="154">
        <v>146.948</v>
      </c>
      <c r="L576" s="151"/>
      <c r="M576" s="155"/>
      <c r="T576" s="156"/>
      <c r="AT576" s="152" t="s">
        <v>208</v>
      </c>
      <c r="AU576" s="152" t="s">
        <v>84</v>
      </c>
      <c r="AV576" s="13" t="s">
        <v>206</v>
      </c>
      <c r="AW576" s="13" t="s">
        <v>30</v>
      </c>
      <c r="AX576" s="13" t="s">
        <v>82</v>
      </c>
      <c r="AY576" s="152" t="s">
        <v>200</v>
      </c>
    </row>
    <row r="577" spans="2:65" s="1" customFormat="1" ht="24.2" customHeight="1">
      <c r="B577" s="130"/>
      <c r="C577" s="157" t="s">
        <v>918</v>
      </c>
      <c r="D577" s="157" t="s">
        <v>247</v>
      </c>
      <c r="E577" s="158" t="s">
        <v>919</v>
      </c>
      <c r="F577" s="159" t="s">
        <v>920</v>
      </c>
      <c r="G577" s="160" t="s">
        <v>262</v>
      </c>
      <c r="H577" s="161">
        <v>161.643</v>
      </c>
      <c r="I577" s="162"/>
      <c r="J577" s="162">
        <f>ROUND(I577*H577,2)</f>
        <v>0</v>
      </c>
      <c r="K577" s="163"/>
      <c r="L577" s="164"/>
      <c r="M577" s="165" t="s">
        <v>1</v>
      </c>
      <c r="N577" s="166" t="s">
        <v>39</v>
      </c>
      <c r="O577" s="140">
        <v>0</v>
      </c>
      <c r="P577" s="140">
        <f>O577*H577</f>
        <v>0</v>
      </c>
      <c r="Q577" s="140">
        <v>0.01112</v>
      </c>
      <c r="R577" s="140">
        <f>Q577*H577</f>
        <v>1.79747016</v>
      </c>
      <c r="S577" s="140">
        <v>0</v>
      </c>
      <c r="T577" s="141">
        <f>S577*H577</f>
        <v>0</v>
      </c>
      <c r="AR577" s="142" t="s">
        <v>381</v>
      </c>
      <c r="AT577" s="142" t="s">
        <v>247</v>
      </c>
      <c r="AU577" s="142" t="s">
        <v>84</v>
      </c>
      <c r="AY577" s="17" t="s">
        <v>200</v>
      </c>
      <c r="BE577" s="143">
        <f>IF(N577="základní",J577,0)</f>
        <v>0</v>
      </c>
      <c r="BF577" s="143">
        <f>IF(N577="snížená",J577,0)</f>
        <v>0</v>
      </c>
      <c r="BG577" s="143">
        <f>IF(N577="zákl. přenesená",J577,0)</f>
        <v>0</v>
      </c>
      <c r="BH577" s="143">
        <f>IF(N577="sníž. přenesená",J577,0)</f>
        <v>0</v>
      </c>
      <c r="BI577" s="143">
        <f>IF(N577="nulová",J577,0)</f>
        <v>0</v>
      </c>
      <c r="BJ577" s="17" t="s">
        <v>82</v>
      </c>
      <c r="BK577" s="143">
        <f>ROUND(I577*H577,2)</f>
        <v>0</v>
      </c>
      <c r="BL577" s="17" t="s">
        <v>296</v>
      </c>
      <c r="BM577" s="142" t="s">
        <v>921</v>
      </c>
    </row>
    <row r="578" spans="2:51" s="12" customFormat="1" ht="11.25">
      <c r="B578" s="144"/>
      <c r="D578" s="145" t="s">
        <v>208</v>
      </c>
      <c r="F578" s="147" t="s">
        <v>922</v>
      </c>
      <c r="H578" s="148">
        <v>161.643</v>
      </c>
      <c r="L578" s="144"/>
      <c r="M578" s="149"/>
      <c r="T578" s="150"/>
      <c r="AT578" s="146" t="s">
        <v>208</v>
      </c>
      <c r="AU578" s="146" t="s">
        <v>84</v>
      </c>
      <c r="AV578" s="12" t="s">
        <v>84</v>
      </c>
      <c r="AW578" s="12" t="s">
        <v>3</v>
      </c>
      <c r="AX578" s="12" t="s">
        <v>82</v>
      </c>
      <c r="AY578" s="146" t="s">
        <v>200</v>
      </c>
    </row>
    <row r="579" spans="2:65" s="1" customFormat="1" ht="24.2" customHeight="1">
      <c r="B579" s="130"/>
      <c r="C579" s="131" t="s">
        <v>923</v>
      </c>
      <c r="D579" s="131" t="s">
        <v>202</v>
      </c>
      <c r="E579" s="132" t="s">
        <v>924</v>
      </c>
      <c r="F579" s="133" t="s">
        <v>925</v>
      </c>
      <c r="G579" s="134" t="s">
        <v>230</v>
      </c>
      <c r="H579" s="135">
        <v>3.293</v>
      </c>
      <c r="I579" s="136"/>
      <c r="J579" s="136">
        <f>ROUND(I579*H579,2)</f>
        <v>0</v>
      </c>
      <c r="K579" s="137"/>
      <c r="L579" s="29"/>
      <c r="M579" s="138" t="s">
        <v>1</v>
      </c>
      <c r="N579" s="139" t="s">
        <v>39</v>
      </c>
      <c r="O579" s="140">
        <v>2.967</v>
      </c>
      <c r="P579" s="140">
        <f>O579*H579</f>
        <v>9.770331</v>
      </c>
      <c r="Q579" s="140">
        <v>0</v>
      </c>
      <c r="R579" s="140">
        <f>Q579*H579</f>
        <v>0</v>
      </c>
      <c r="S579" s="140">
        <v>0</v>
      </c>
      <c r="T579" s="141">
        <f>S579*H579</f>
        <v>0</v>
      </c>
      <c r="AR579" s="142" t="s">
        <v>296</v>
      </c>
      <c r="AT579" s="142" t="s">
        <v>202</v>
      </c>
      <c r="AU579" s="142" t="s">
        <v>84</v>
      </c>
      <c r="AY579" s="17" t="s">
        <v>200</v>
      </c>
      <c r="BE579" s="143">
        <f>IF(N579="základní",J579,0)</f>
        <v>0</v>
      </c>
      <c r="BF579" s="143">
        <f>IF(N579="snížená",J579,0)</f>
        <v>0</v>
      </c>
      <c r="BG579" s="143">
        <f>IF(N579="zákl. přenesená",J579,0)</f>
        <v>0</v>
      </c>
      <c r="BH579" s="143">
        <f>IF(N579="sníž. přenesená",J579,0)</f>
        <v>0</v>
      </c>
      <c r="BI579" s="143">
        <f>IF(N579="nulová",J579,0)</f>
        <v>0</v>
      </c>
      <c r="BJ579" s="17" t="s">
        <v>82</v>
      </c>
      <c r="BK579" s="143">
        <f>ROUND(I579*H579,2)</f>
        <v>0</v>
      </c>
      <c r="BL579" s="17" t="s">
        <v>296</v>
      </c>
      <c r="BM579" s="142" t="s">
        <v>926</v>
      </c>
    </row>
    <row r="580" spans="2:63" s="11" customFormat="1" ht="22.9" customHeight="1">
      <c r="B580" s="119"/>
      <c r="D580" s="120" t="s">
        <v>73</v>
      </c>
      <c r="E580" s="128" t="s">
        <v>927</v>
      </c>
      <c r="F580" s="128" t="s">
        <v>928</v>
      </c>
      <c r="J580" s="129">
        <f>BK580</f>
        <v>0</v>
      </c>
      <c r="L580" s="119"/>
      <c r="M580" s="123"/>
      <c r="P580" s="124">
        <f>SUM(P581:P595)</f>
        <v>185.08995199999998</v>
      </c>
      <c r="R580" s="124">
        <f>SUM(R581:R595)</f>
        <v>0.25199918</v>
      </c>
      <c r="T580" s="125">
        <f>SUM(T581:T595)</f>
        <v>0.00190092</v>
      </c>
      <c r="AR580" s="120" t="s">
        <v>84</v>
      </c>
      <c r="AT580" s="126" t="s">
        <v>73</v>
      </c>
      <c r="AU580" s="126" t="s">
        <v>82</v>
      </c>
      <c r="AY580" s="120" t="s">
        <v>200</v>
      </c>
      <c r="BK580" s="127">
        <f>SUM(BK581:BK595)</f>
        <v>0</v>
      </c>
    </row>
    <row r="581" spans="2:65" s="1" customFormat="1" ht="24.2" customHeight="1">
      <c r="B581" s="130"/>
      <c r="C581" s="131" t="s">
        <v>929</v>
      </c>
      <c r="D581" s="131" t="s">
        <v>202</v>
      </c>
      <c r="E581" s="132" t="s">
        <v>930</v>
      </c>
      <c r="F581" s="133" t="s">
        <v>931</v>
      </c>
      <c r="G581" s="134" t="s">
        <v>262</v>
      </c>
      <c r="H581" s="135">
        <v>898.847</v>
      </c>
      <c r="I581" s="136"/>
      <c r="J581" s="136">
        <f>ROUND(I581*H581,2)</f>
        <v>0</v>
      </c>
      <c r="K581" s="137"/>
      <c r="L581" s="29"/>
      <c r="M581" s="138" t="s">
        <v>1</v>
      </c>
      <c r="N581" s="139" t="s">
        <v>39</v>
      </c>
      <c r="O581" s="140">
        <v>0.012</v>
      </c>
      <c r="P581" s="140">
        <f>O581*H581</f>
        <v>10.786164</v>
      </c>
      <c r="Q581" s="140">
        <v>0</v>
      </c>
      <c r="R581" s="140">
        <f>Q581*H581</f>
        <v>0</v>
      </c>
      <c r="S581" s="140">
        <v>0</v>
      </c>
      <c r="T581" s="141">
        <f>S581*H581</f>
        <v>0</v>
      </c>
      <c r="AR581" s="142" t="s">
        <v>296</v>
      </c>
      <c r="AT581" s="142" t="s">
        <v>202</v>
      </c>
      <c r="AU581" s="142" t="s">
        <v>84</v>
      </c>
      <c r="AY581" s="17" t="s">
        <v>200</v>
      </c>
      <c r="BE581" s="143">
        <f>IF(N581="základní",J581,0)</f>
        <v>0</v>
      </c>
      <c r="BF581" s="143">
        <f>IF(N581="snížená",J581,0)</f>
        <v>0</v>
      </c>
      <c r="BG581" s="143">
        <f>IF(N581="zákl. přenesená",J581,0)</f>
        <v>0</v>
      </c>
      <c r="BH581" s="143">
        <f>IF(N581="sníž. přenesená",J581,0)</f>
        <v>0</v>
      </c>
      <c r="BI581" s="143">
        <f>IF(N581="nulová",J581,0)</f>
        <v>0</v>
      </c>
      <c r="BJ581" s="17" t="s">
        <v>82</v>
      </c>
      <c r="BK581" s="143">
        <f>ROUND(I581*H581,2)</f>
        <v>0</v>
      </c>
      <c r="BL581" s="17" t="s">
        <v>296</v>
      </c>
      <c r="BM581" s="142" t="s">
        <v>932</v>
      </c>
    </row>
    <row r="582" spans="2:51" s="12" customFormat="1" ht="11.25">
      <c r="B582" s="144"/>
      <c r="D582" s="145" t="s">
        <v>208</v>
      </c>
      <c r="E582" s="146" t="s">
        <v>1</v>
      </c>
      <c r="F582" s="147" t="s">
        <v>933</v>
      </c>
      <c r="H582" s="148">
        <v>898.847</v>
      </c>
      <c r="L582" s="144"/>
      <c r="M582" s="149"/>
      <c r="T582" s="150"/>
      <c r="AT582" s="146" t="s">
        <v>208</v>
      </c>
      <c r="AU582" s="146" t="s">
        <v>84</v>
      </c>
      <c r="AV582" s="12" t="s">
        <v>84</v>
      </c>
      <c r="AW582" s="12" t="s">
        <v>30</v>
      </c>
      <c r="AX582" s="12" t="s">
        <v>82</v>
      </c>
      <c r="AY582" s="146" t="s">
        <v>200</v>
      </c>
    </row>
    <row r="583" spans="2:65" s="1" customFormat="1" ht="16.5" customHeight="1">
      <c r="B583" s="130"/>
      <c r="C583" s="131" t="s">
        <v>934</v>
      </c>
      <c r="D583" s="131" t="s">
        <v>202</v>
      </c>
      <c r="E583" s="132" t="s">
        <v>935</v>
      </c>
      <c r="F583" s="133" t="s">
        <v>936</v>
      </c>
      <c r="G583" s="134" t="s">
        <v>262</v>
      </c>
      <c r="H583" s="135">
        <v>898.847</v>
      </c>
      <c r="I583" s="136"/>
      <c r="J583" s="136">
        <f>ROUND(I583*H583,2)</f>
        <v>0</v>
      </c>
      <c r="K583" s="137"/>
      <c r="L583" s="29"/>
      <c r="M583" s="138" t="s">
        <v>1</v>
      </c>
      <c r="N583" s="139" t="s">
        <v>39</v>
      </c>
      <c r="O583" s="140">
        <v>0.084</v>
      </c>
      <c r="P583" s="140">
        <f>O583*H583</f>
        <v>75.503148</v>
      </c>
      <c r="Q583" s="140">
        <v>0</v>
      </c>
      <c r="R583" s="140">
        <f>Q583*H583</f>
        <v>0</v>
      </c>
      <c r="S583" s="140">
        <v>0</v>
      </c>
      <c r="T583" s="141">
        <f>S583*H583</f>
        <v>0</v>
      </c>
      <c r="AR583" s="142" t="s">
        <v>296</v>
      </c>
      <c r="AT583" s="142" t="s">
        <v>202</v>
      </c>
      <c r="AU583" s="142" t="s">
        <v>84</v>
      </c>
      <c r="AY583" s="17" t="s">
        <v>200</v>
      </c>
      <c r="BE583" s="143">
        <f>IF(N583="základní",J583,0)</f>
        <v>0</v>
      </c>
      <c r="BF583" s="143">
        <f>IF(N583="snížená",J583,0)</f>
        <v>0</v>
      </c>
      <c r="BG583" s="143">
        <f>IF(N583="zákl. přenesená",J583,0)</f>
        <v>0</v>
      </c>
      <c r="BH583" s="143">
        <f>IF(N583="sníž. přenesená",J583,0)</f>
        <v>0</v>
      </c>
      <c r="BI583" s="143">
        <f>IF(N583="nulová",J583,0)</f>
        <v>0</v>
      </c>
      <c r="BJ583" s="17" t="s">
        <v>82</v>
      </c>
      <c r="BK583" s="143">
        <f>ROUND(I583*H583,2)</f>
        <v>0</v>
      </c>
      <c r="BL583" s="17" t="s">
        <v>296</v>
      </c>
      <c r="BM583" s="142" t="s">
        <v>937</v>
      </c>
    </row>
    <row r="584" spans="2:51" s="12" customFormat="1" ht="11.25">
      <c r="B584" s="144"/>
      <c r="D584" s="145" t="s">
        <v>208</v>
      </c>
      <c r="E584" s="146" t="s">
        <v>1</v>
      </c>
      <c r="F584" s="147" t="s">
        <v>933</v>
      </c>
      <c r="H584" s="148">
        <v>898.847</v>
      </c>
      <c r="L584" s="144"/>
      <c r="M584" s="149"/>
      <c r="T584" s="150"/>
      <c r="AT584" s="146" t="s">
        <v>208</v>
      </c>
      <c r="AU584" s="146" t="s">
        <v>84</v>
      </c>
      <c r="AV584" s="12" t="s">
        <v>84</v>
      </c>
      <c r="AW584" s="12" t="s">
        <v>30</v>
      </c>
      <c r="AX584" s="12" t="s">
        <v>82</v>
      </c>
      <c r="AY584" s="146" t="s">
        <v>200</v>
      </c>
    </row>
    <row r="585" spans="2:65" s="1" customFormat="1" ht="16.5" customHeight="1">
      <c r="B585" s="130"/>
      <c r="C585" s="131" t="s">
        <v>938</v>
      </c>
      <c r="D585" s="131" t="s">
        <v>202</v>
      </c>
      <c r="E585" s="132" t="s">
        <v>939</v>
      </c>
      <c r="F585" s="133" t="s">
        <v>940</v>
      </c>
      <c r="G585" s="134" t="s">
        <v>262</v>
      </c>
      <c r="H585" s="135">
        <v>6.132</v>
      </c>
      <c r="I585" s="136"/>
      <c r="J585" s="136">
        <f>ROUND(I585*H585,2)</f>
        <v>0</v>
      </c>
      <c r="K585" s="137"/>
      <c r="L585" s="29"/>
      <c r="M585" s="138" t="s">
        <v>1</v>
      </c>
      <c r="N585" s="139" t="s">
        <v>39</v>
      </c>
      <c r="O585" s="140">
        <v>0.074</v>
      </c>
      <c r="P585" s="140">
        <f>O585*H585</f>
        <v>0.45376799999999995</v>
      </c>
      <c r="Q585" s="140">
        <v>0.001</v>
      </c>
      <c r="R585" s="140">
        <f>Q585*H585</f>
        <v>0.006131999999999999</v>
      </c>
      <c r="S585" s="140">
        <v>0.00031</v>
      </c>
      <c r="T585" s="141">
        <f>S585*H585</f>
        <v>0.00190092</v>
      </c>
      <c r="AR585" s="142" t="s">
        <v>296</v>
      </c>
      <c r="AT585" s="142" t="s">
        <v>202</v>
      </c>
      <c r="AU585" s="142" t="s">
        <v>84</v>
      </c>
      <c r="AY585" s="17" t="s">
        <v>200</v>
      </c>
      <c r="BE585" s="143">
        <f>IF(N585="základní",J585,0)</f>
        <v>0</v>
      </c>
      <c r="BF585" s="143">
        <f>IF(N585="snížená",J585,0)</f>
        <v>0</v>
      </c>
      <c r="BG585" s="143">
        <f>IF(N585="zákl. přenesená",J585,0)</f>
        <v>0</v>
      </c>
      <c r="BH585" s="143">
        <f>IF(N585="sníž. přenesená",J585,0)</f>
        <v>0</v>
      </c>
      <c r="BI585" s="143">
        <f>IF(N585="nulová",J585,0)</f>
        <v>0</v>
      </c>
      <c r="BJ585" s="17" t="s">
        <v>82</v>
      </c>
      <c r="BK585" s="143">
        <f>ROUND(I585*H585,2)</f>
        <v>0</v>
      </c>
      <c r="BL585" s="17" t="s">
        <v>296</v>
      </c>
      <c r="BM585" s="142" t="s">
        <v>941</v>
      </c>
    </row>
    <row r="586" spans="2:51" s="12" customFormat="1" ht="22.5">
      <c r="B586" s="144"/>
      <c r="D586" s="145" t="s">
        <v>208</v>
      </c>
      <c r="E586" s="146" t="s">
        <v>1</v>
      </c>
      <c r="F586" s="147" t="s">
        <v>316</v>
      </c>
      <c r="H586" s="148">
        <v>4.284</v>
      </c>
      <c r="L586" s="144"/>
      <c r="M586" s="149"/>
      <c r="T586" s="150"/>
      <c r="AT586" s="146" t="s">
        <v>208</v>
      </c>
      <c r="AU586" s="146" t="s">
        <v>84</v>
      </c>
      <c r="AV586" s="12" t="s">
        <v>84</v>
      </c>
      <c r="AW586" s="12" t="s">
        <v>30</v>
      </c>
      <c r="AX586" s="12" t="s">
        <v>74</v>
      </c>
      <c r="AY586" s="146" t="s">
        <v>200</v>
      </c>
    </row>
    <row r="587" spans="2:51" s="12" customFormat="1" ht="33.75">
      <c r="B587" s="144"/>
      <c r="D587" s="145" t="s">
        <v>208</v>
      </c>
      <c r="E587" s="146" t="s">
        <v>1</v>
      </c>
      <c r="F587" s="147" t="s">
        <v>942</v>
      </c>
      <c r="H587" s="148">
        <v>9.07</v>
      </c>
      <c r="L587" s="144"/>
      <c r="M587" s="149"/>
      <c r="T587" s="150"/>
      <c r="AT587" s="146" t="s">
        <v>208</v>
      </c>
      <c r="AU587" s="146" t="s">
        <v>84</v>
      </c>
      <c r="AV587" s="12" t="s">
        <v>84</v>
      </c>
      <c r="AW587" s="12" t="s">
        <v>30</v>
      </c>
      <c r="AX587" s="12" t="s">
        <v>74</v>
      </c>
      <c r="AY587" s="146" t="s">
        <v>200</v>
      </c>
    </row>
    <row r="588" spans="2:51" s="12" customFormat="1" ht="33.75">
      <c r="B588" s="144"/>
      <c r="D588" s="145" t="s">
        <v>208</v>
      </c>
      <c r="E588" s="146" t="s">
        <v>1</v>
      </c>
      <c r="F588" s="147" t="s">
        <v>318</v>
      </c>
      <c r="H588" s="148">
        <v>10.312</v>
      </c>
      <c r="L588" s="144"/>
      <c r="M588" s="149"/>
      <c r="T588" s="150"/>
      <c r="AT588" s="146" t="s">
        <v>208</v>
      </c>
      <c r="AU588" s="146" t="s">
        <v>84</v>
      </c>
      <c r="AV588" s="12" t="s">
        <v>84</v>
      </c>
      <c r="AW588" s="12" t="s">
        <v>30</v>
      </c>
      <c r="AX588" s="12" t="s">
        <v>74</v>
      </c>
      <c r="AY588" s="146" t="s">
        <v>200</v>
      </c>
    </row>
    <row r="589" spans="2:51" s="12" customFormat="1" ht="22.5">
      <c r="B589" s="144"/>
      <c r="D589" s="145" t="s">
        <v>208</v>
      </c>
      <c r="E589" s="146" t="s">
        <v>1</v>
      </c>
      <c r="F589" s="147" t="s">
        <v>943</v>
      </c>
      <c r="H589" s="148">
        <v>16.106</v>
      </c>
      <c r="L589" s="144"/>
      <c r="M589" s="149"/>
      <c r="T589" s="150"/>
      <c r="AT589" s="146" t="s">
        <v>208</v>
      </c>
      <c r="AU589" s="146" t="s">
        <v>84</v>
      </c>
      <c r="AV589" s="12" t="s">
        <v>84</v>
      </c>
      <c r="AW589" s="12" t="s">
        <v>30</v>
      </c>
      <c r="AX589" s="12" t="s">
        <v>74</v>
      </c>
      <c r="AY589" s="146" t="s">
        <v>200</v>
      </c>
    </row>
    <row r="590" spans="2:51" s="12" customFormat="1" ht="33.75">
      <c r="B590" s="144"/>
      <c r="D590" s="145" t="s">
        <v>208</v>
      </c>
      <c r="E590" s="146" t="s">
        <v>1</v>
      </c>
      <c r="F590" s="147" t="s">
        <v>320</v>
      </c>
      <c r="H590" s="148">
        <v>10.312</v>
      </c>
      <c r="L590" s="144"/>
      <c r="M590" s="149"/>
      <c r="T590" s="150"/>
      <c r="AT590" s="146" t="s">
        <v>208</v>
      </c>
      <c r="AU590" s="146" t="s">
        <v>84</v>
      </c>
      <c r="AV590" s="12" t="s">
        <v>84</v>
      </c>
      <c r="AW590" s="12" t="s">
        <v>30</v>
      </c>
      <c r="AX590" s="12" t="s">
        <v>74</v>
      </c>
      <c r="AY590" s="146" t="s">
        <v>200</v>
      </c>
    </row>
    <row r="591" spans="2:51" s="12" customFormat="1" ht="22.5">
      <c r="B591" s="144"/>
      <c r="D591" s="145" t="s">
        <v>208</v>
      </c>
      <c r="E591" s="146" t="s">
        <v>1</v>
      </c>
      <c r="F591" s="147" t="s">
        <v>944</v>
      </c>
      <c r="H591" s="148">
        <v>16.106</v>
      </c>
      <c r="L591" s="144"/>
      <c r="M591" s="149"/>
      <c r="T591" s="150"/>
      <c r="AT591" s="146" t="s">
        <v>208</v>
      </c>
      <c r="AU591" s="146" t="s">
        <v>84</v>
      </c>
      <c r="AV591" s="12" t="s">
        <v>84</v>
      </c>
      <c r="AW591" s="12" t="s">
        <v>30</v>
      </c>
      <c r="AX591" s="12" t="s">
        <v>74</v>
      </c>
      <c r="AY591" s="146" t="s">
        <v>200</v>
      </c>
    </row>
    <row r="592" spans="2:51" s="12" customFormat="1" ht="11.25">
      <c r="B592" s="144"/>
      <c r="D592" s="145" t="s">
        <v>208</v>
      </c>
      <c r="E592" s="146" t="s">
        <v>1</v>
      </c>
      <c r="F592" s="147" t="s">
        <v>945</v>
      </c>
      <c r="H592" s="148">
        <v>-60.058</v>
      </c>
      <c r="L592" s="144"/>
      <c r="M592" s="149"/>
      <c r="T592" s="150"/>
      <c r="AT592" s="146" t="s">
        <v>208</v>
      </c>
      <c r="AU592" s="146" t="s">
        <v>84</v>
      </c>
      <c r="AV592" s="12" t="s">
        <v>84</v>
      </c>
      <c r="AW592" s="12" t="s">
        <v>30</v>
      </c>
      <c r="AX592" s="12" t="s">
        <v>74</v>
      </c>
      <c r="AY592" s="146" t="s">
        <v>200</v>
      </c>
    </row>
    <row r="593" spans="2:51" s="13" customFormat="1" ht="11.25">
      <c r="B593" s="151"/>
      <c r="D593" s="145" t="s">
        <v>208</v>
      </c>
      <c r="E593" s="152" t="s">
        <v>130</v>
      </c>
      <c r="F593" s="153" t="s">
        <v>245</v>
      </c>
      <c r="H593" s="154">
        <v>6.132</v>
      </c>
      <c r="L593" s="151"/>
      <c r="M593" s="155"/>
      <c r="T593" s="156"/>
      <c r="AT593" s="152" t="s">
        <v>208</v>
      </c>
      <c r="AU593" s="152" t="s">
        <v>84</v>
      </c>
      <c r="AV593" s="13" t="s">
        <v>206</v>
      </c>
      <c r="AW593" s="13" t="s">
        <v>30</v>
      </c>
      <c r="AX593" s="13" t="s">
        <v>82</v>
      </c>
      <c r="AY593" s="152" t="s">
        <v>200</v>
      </c>
    </row>
    <row r="594" spans="2:65" s="1" customFormat="1" ht="33" customHeight="1">
      <c r="B594" s="130"/>
      <c r="C594" s="131" t="s">
        <v>946</v>
      </c>
      <c r="D594" s="131" t="s">
        <v>202</v>
      </c>
      <c r="E594" s="132" t="s">
        <v>947</v>
      </c>
      <c r="F594" s="133" t="s">
        <v>948</v>
      </c>
      <c r="G594" s="134" t="s">
        <v>262</v>
      </c>
      <c r="H594" s="135">
        <v>945.643</v>
      </c>
      <c r="I594" s="136"/>
      <c r="J594" s="136">
        <f>ROUND(I594*H594,2)</f>
        <v>0</v>
      </c>
      <c r="K594" s="137"/>
      <c r="L594" s="29"/>
      <c r="M594" s="138" t="s">
        <v>1</v>
      </c>
      <c r="N594" s="139" t="s">
        <v>39</v>
      </c>
      <c r="O594" s="140">
        <v>0.104</v>
      </c>
      <c r="P594" s="140">
        <f>O594*H594</f>
        <v>98.346872</v>
      </c>
      <c r="Q594" s="140">
        <v>0.00026</v>
      </c>
      <c r="R594" s="140">
        <f>Q594*H594</f>
        <v>0.24586718</v>
      </c>
      <c r="S594" s="140">
        <v>0</v>
      </c>
      <c r="T594" s="141">
        <f>S594*H594</f>
        <v>0</v>
      </c>
      <c r="AR594" s="142" t="s">
        <v>296</v>
      </c>
      <c r="AT594" s="142" t="s">
        <v>202</v>
      </c>
      <c r="AU594" s="142" t="s">
        <v>84</v>
      </c>
      <c r="AY594" s="17" t="s">
        <v>200</v>
      </c>
      <c r="BE594" s="143">
        <f>IF(N594="základní",J594,0)</f>
        <v>0</v>
      </c>
      <c r="BF594" s="143">
        <f>IF(N594="snížená",J594,0)</f>
        <v>0</v>
      </c>
      <c r="BG594" s="143">
        <f>IF(N594="zákl. přenesená",J594,0)</f>
        <v>0</v>
      </c>
      <c r="BH594" s="143">
        <f>IF(N594="sníž. přenesená",J594,0)</f>
        <v>0</v>
      </c>
      <c r="BI594" s="143">
        <f>IF(N594="nulová",J594,0)</f>
        <v>0</v>
      </c>
      <c r="BJ594" s="17" t="s">
        <v>82</v>
      </c>
      <c r="BK594" s="143">
        <f>ROUND(I594*H594,2)</f>
        <v>0</v>
      </c>
      <c r="BL594" s="17" t="s">
        <v>296</v>
      </c>
      <c r="BM594" s="142" t="s">
        <v>949</v>
      </c>
    </row>
    <row r="595" spans="2:51" s="12" customFormat="1" ht="11.25">
      <c r="B595" s="144"/>
      <c r="D595" s="145" t="s">
        <v>208</v>
      </c>
      <c r="E595" s="146" t="s">
        <v>1</v>
      </c>
      <c r="F595" s="147" t="s">
        <v>950</v>
      </c>
      <c r="H595" s="148">
        <v>945.643</v>
      </c>
      <c r="L595" s="144"/>
      <c r="M595" s="172"/>
      <c r="N595" s="173"/>
      <c r="O595" s="173"/>
      <c r="P595" s="173"/>
      <c r="Q595" s="173"/>
      <c r="R595" s="173"/>
      <c r="S595" s="173"/>
      <c r="T595" s="174"/>
      <c r="AT595" s="146" t="s">
        <v>208</v>
      </c>
      <c r="AU595" s="146" t="s">
        <v>84</v>
      </c>
      <c r="AV595" s="12" t="s">
        <v>84</v>
      </c>
      <c r="AW595" s="12" t="s">
        <v>30</v>
      </c>
      <c r="AX595" s="12" t="s">
        <v>82</v>
      </c>
      <c r="AY595" s="146" t="s">
        <v>200</v>
      </c>
    </row>
    <row r="596" spans="2:12" s="1" customFormat="1" ht="6.95" customHeight="1">
      <c r="B596" s="41"/>
      <c r="C596" s="42"/>
      <c r="D596" s="42"/>
      <c r="E596" s="42"/>
      <c r="F596" s="42"/>
      <c r="G596" s="42"/>
      <c r="H596" s="42"/>
      <c r="I596" s="42"/>
      <c r="J596" s="42"/>
      <c r="K596" s="42"/>
      <c r="L596" s="29"/>
    </row>
  </sheetData>
  <autoFilter ref="C140:K59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204"/>
  <sheetViews>
    <sheetView showGridLines="0" workbookViewId="0" topLeftCell="A122">
      <selection activeCell="V145" sqref="V14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951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ROUND(J136,2)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ROUND((SUM(BE136:BE203)),2)</f>
        <v>0</v>
      </c>
      <c r="I33" s="90">
        <v>0.21</v>
      </c>
      <c r="J33" s="89">
        <f>ROUND(((SUM(BE136:BE203))*I33),2)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ROUND((SUM(BF136:BF203)),2)</f>
        <v>0</v>
      </c>
      <c r="I34" s="90">
        <v>0.12</v>
      </c>
      <c r="J34" s="89">
        <f>ROUND(((SUM(BF136:BF203))*I34),2)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ROUND((SUM(BG136:BG203)),2)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ROUND((SUM(BH136:BH203)),2)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ROUND((SUM(BI136:BI203)),2)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01-EL - Pravý pavilon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J136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952</v>
      </c>
      <c r="E97" s="104"/>
      <c r="F97" s="104"/>
      <c r="G97" s="104"/>
      <c r="H97" s="104"/>
      <c r="I97" s="104"/>
      <c r="J97" s="105">
        <f>J137</f>
        <v>0</v>
      </c>
      <c r="L97" s="102"/>
    </row>
    <row r="98" spans="2:12" s="9" customFormat="1" ht="19.9" customHeight="1">
      <c r="B98" s="106"/>
      <c r="D98" s="107" t="s">
        <v>953</v>
      </c>
      <c r="E98" s="108"/>
      <c r="F98" s="108"/>
      <c r="G98" s="108"/>
      <c r="H98" s="108"/>
      <c r="I98" s="108"/>
      <c r="J98" s="109">
        <f>J138</f>
        <v>0</v>
      </c>
      <c r="L98" s="106"/>
    </row>
    <row r="99" spans="2:12" s="9" customFormat="1" ht="14.85" customHeight="1">
      <c r="B99" s="106"/>
      <c r="D99" s="107" t="s">
        <v>954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9" customFormat="1" ht="14.85" customHeight="1">
      <c r="B100" s="106"/>
      <c r="D100" s="107" t="s">
        <v>955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2:12" s="9" customFormat="1" ht="14.85" customHeight="1">
      <c r="B101" s="106"/>
      <c r="D101" s="107" t="s">
        <v>956</v>
      </c>
      <c r="E101" s="108"/>
      <c r="F101" s="108"/>
      <c r="G101" s="108"/>
      <c r="H101" s="108"/>
      <c r="I101" s="108"/>
      <c r="J101" s="109">
        <f>J144</f>
        <v>0</v>
      </c>
      <c r="L101" s="106"/>
    </row>
    <row r="102" spans="2:12" s="8" customFormat="1" ht="24.95" customHeight="1">
      <c r="B102" s="102"/>
      <c r="D102" s="103" t="s">
        <v>160</v>
      </c>
      <c r="E102" s="104"/>
      <c r="F102" s="104"/>
      <c r="G102" s="104"/>
      <c r="H102" s="104"/>
      <c r="I102" s="104"/>
      <c r="J102" s="105">
        <f>J147</f>
        <v>0</v>
      </c>
      <c r="L102" s="102"/>
    </row>
    <row r="103" spans="2:12" s="9" customFormat="1" ht="19.9" customHeight="1">
      <c r="B103" s="106"/>
      <c r="D103" s="107" t="s">
        <v>957</v>
      </c>
      <c r="E103" s="108"/>
      <c r="F103" s="108"/>
      <c r="G103" s="108"/>
      <c r="H103" s="108"/>
      <c r="I103" s="108"/>
      <c r="J103" s="109">
        <f>J148</f>
        <v>0</v>
      </c>
      <c r="L103" s="106"/>
    </row>
    <row r="104" spans="2:12" s="9" customFormat="1" ht="14.85" customHeight="1">
      <c r="B104" s="106"/>
      <c r="D104" s="107" t="s">
        <v>958</v>
      </c>
      <c r="E104" s="108"/>
      <c r="F104" s="108"/>
      <c r="G104" s="108"/>
      <c r="H104" s="108"/>
      <c r="I104" s="108"/>
      <c r="J104" s="109">
        <f>J149</f>
        <v>0</v>
      </c>
      <c r="L104" s="106"/>
    </row>
    <row r="105" spans="2:12" s="9" customFormat="1" ht="19.9" customHeight="1">
      <c r="B105" s="106"/>
      <c r="D105" s="107" t="s">
        <v>959</v>
      </c>
      <c r="E105" s="108"/>
      <c r="F105" s="108"/>
      <c r="G105" s="108"/>
      <c r="H105" s="108"/>
      <c r="I105" s="108"/>
      <c r="J105" s="109">
        <f>J156</f>
        <v>0</v>
      </c>
      <c r="L105" s="106"/>
    </row>
    <row r="106" spans="2:12" s="9" customFormat="1" ht="14.85" customHeight="1">
      <c r="B106" s="106"/>
      <c r="D106" s="107" t="s">
        <v>960</v>
      </c>
      <c r="E106" s="108"/>
      <c r="F106" s="108"/>
      <c r="G106" s="108"/>
      <c r="H106" s="108"/>
      <c r="I106" s="108"/>
      <c r="J106" s="109">
        <f>J157</f>
        <v>0</v>
      </c>
      <c r="L106" s="106"/>
    </row>
    <row r="107" spans="2:12" s="8" customFormat="1" ht="24.95" customHeight="1">
      <c r="B107" s="102"/>
      <c r="D107" s="103" t="s">
        <v>169</v>
      </c>
      <c r="E107" s="104"/>
      <c r="F107" s="104"/>
      <c r="G107" s="104"/>
      <c r="H107" s="104"/>
      <c r="I107" s="104"/>
      <c r="J107" s="105">
        <f>J162</f>
        <v>0</v>
      </c>
      <c r="L107" s="102"/>
    </row>
    <row r="108" spans="2:12" s="9" customFormat="1" ht="19.9" customHeight="1">
      <c r="B108" s="106"/>
      <c r="D108" s="107" t="s">
        <v>961</v>
      </c>
      <c r="E108" s="108"/>
      <c r="F108" s="108"/>
      <c r="G108" s="108"/>
      <c r="H108" s="108"/>
      <c r="I108" s="108"/>
      <c r="J108" s="109">
        <f>J163</f>
        <v>0</v>
      </c>
      <c r="L108" s="106"/>
    </row>
    <row r="109" spans="2:12" s="9" customFormat="1" ht="14.85" customHeight="1">
      <c r="B109" s="106"/>
      <c r="D109" s="107" t="s">
        <v>962</v>
      </c>
      <c r="E109" s="108"/>
      <c r="F109" s="108"/>
      <c r="G109" s="108"/>
      <c r="H109" s="108"/>
      <c r="I109" s="108"/>
      <c r="J109" s="109">
        <f>J164</f>
        <v>0</v>
      </c>
      <c r="L109" s="106"/>
    </row>
    <row r="110" spans="2:12" s="9" customFormat="1" ht="14.85" customHeight="1">
      <c r="B110" s="106"/>
      <c r="D110" s="107" t="s">
        <v>963</v>
      </c>
      <c r="E110" s="108"/>
      <c r="F110" s="108"/>
      <c r="G110" s="108"/>
      <c r="H110" s="108"/>
      <c r="I110" s="108"/>
      <c r="J110" s="109">
        <f>J166</f>
        <v>0</v>
      </c>
      <c r="L110" s="106"/>
    </row>
    <row r="111" spans="2:12" s="9" customFormat="1" ht="14.85" customHeight="1">
      <c r="B111" s="106"/>
      <c r="D111" s="107" t="s">
        <v>964</v>
      </c>
      <c r="E111" s="108"/>
      <c r="F111" s="108"/>
      <c r="G111" s="108"/>
      <c r="H111" s="108"/>
      <c r="I111" s="108"/>
      <c r="J111" s="109">
        <f>J171</f>
        <v>0</v>
      </c>
      <c r="L111" s="106"/>
    </row>
    <row r="112" spans="2:12" s="9" customFormat="1" ht="14.85" customHeight="1">
      <c r="B112" s="106"/>
      <c r="D112" s="107" t="s">
        <v>965</v>
      </c>
      <c r="E112" s="108"/>
      <c r="F112" s="108"/>
      <c r="G112" s="108"/>
      <c r="H112" s="108"/>
      <c r="I112" s="108"/>
      <c r="J112" s="109">
        <f>J178</f>
        <v>0</v>
      </c>
      <c r="L112" s="106"/>
    </row>
    <row r="113" spans="2:12" s="9" customFormat="1" ht="14.85" customHeight="1">
      <c r="B113" s="106"/>
      <c r="D113" s="107" t="s">
        <v>966</v>
      </c>
      <c r="E113" s="108"/>
      <c r="F113" s="108"/>
      <c r="G113" s="108"/>
      <c r="H113" s="108"/>
      <c r="I113" s="108"/>
      <c r="J113" s="109">
        <f>J181</f>
        <v>0</v>
      </c>
      <c r="L113" s="106"/>
    </row>
    <row r="114" spans="2:12" s="9" customFormat="1" ht="14.85" customHeight="1">
      <c r="B114" s="106"/>
      <c r="D114" s="107" t="s">
        <v>967</v>
      </c>
      <c r="E114" s="108"/>
      <c r="F114" s="108"/>
      <c r="G114" s="108"/>
      <c r="H114" s="108"/>
      <c r="I114" s="108"/>
      <c r="J114" s="109">
        <f>J186</f>
        <v>0</v>
      </c>
      <c r="L114" s="106"/>
    </row>
    <row r="115" spans="2:12" s="9" customFormat="1" ht="14.85" customHeight="1">
      <c r="B115" s="106"/>
      <c r="D115" s="107" t="s">
        <v>968</v>
      </c>
      <c r="E115" s="108"/>
      <c r="F115" s="108"/>
      <c r="G115" s="108"/>
      <c r="H115" s="108"/>
      <c r="I115" s="108"/>
      <c r="J115" s="109">
        <f>J190</f>
        <v>0</v>
      </c>
      <c r="L115" s="106"/>
    </row>
    <row r="116" spans="2:12" s="9" customFormat="1" ht="14.85" customHeight="1">
      <c r="B116" s="106"/>
      <c r="D116" s="107" t="s">
        <v>969</v>
      </c>
      <c r="E116" s="108"/>
      <c r="F116" s="108"/>
      <c r="G116" s="108"/>
      <c r="H116" s="108"/>
      <c r="I116" s="108"/>
      <c r="J116" s="109">
        <f>J198</f>
        <v>0</v>
      </c>
      <c r="L116" s="106"/>
    </row>
    <row r="117" spans="2:12" s="1" customFormat="1" ht="21.75" customHeight="1">
      <c r="B117" s="29"/>
      <c r="L117" s="29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9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9"/>
    </row>
    <row r="123" spans="2:12" s="1" customFormat="1" ht="24.95" customHeight="1">
      <c r="B123" s="29"/>
      <c r="C123" s="21" t="s">
        <v>185</v>
      </c>
      <c r="L123" s="29"/>
    </row>
    <row r="124" spans="2:12" s="1" customFormat="1" ht="6.95" customHeight="1">
      <c r="B124" s="29"/>
      <c r="L124" s="29"/>
    </row>
    <row r="125" spans="2:12" s="1" customFormat="1" ht="12" customHeight="1">
      <c r="B125" s="29"/>
      <c r="C125" s="26" t="s">
        <v>14</v>
      </c>
      <c r="L125" s="29"/>
    </row>
    <row r="126" spans="2:12" s="1" customFormat="1" ht="16.5" customHeight="1">
      <c r="B126" s="29"/>
      <c r="E126" s="231" t="str">
        <f>E7</f>
        <v>Výměna ZTI a modernizace sociálního zázemí</v>
      </c>
      <c r="F126" s="232"/>
      <c r="G126" s="232"/>
      <c r="H126" s="232"/>
      <c r="L126" s="29"/>
    </row>
    <row r="127" spans="2:12" s="1" customFormat="1" ht="12" customHeight="1">
      <c r="B127" s="29"/>
      <c r="C127" s="26" t="s">
        <v>118</v>
      </c>
      <c r="L127" s="29"/>
    </row>
    <row r="128" spans="2:12" s="1" customFormat="1" ht="16.5" customHeight="1">
      <c r="B128" s="29"/>
      <c r="E128" s="197" t="str">
        <f>E9</f>
        <v>SO 01-EL - Pravý pavilon - elektrotechnologická zařízení</v>
      </c>
      <c r="F128" s="233"/>
      <c r="G128" s="233"/>
      <c r="H128" s="233"/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18</v>
      </c>
      <c r="F130" s="24" t="str">
        <f>F12</f>
        <v xml:space="preserve"> </v>
      </c>
      <c r="I130" s="26" t="s">
        <v>20</v>
      </c>
      <c r="J130" s="49" t="str">
        <f>IF(J12="","",J12)</f>
        <v>3. 2. 2024</v>
      </c>
      <c r="L130" s="29"/>
    </row>
    <row r="131" spans="2:12" s="1" customFormat="1" ht="6.95" customHeight="1">
      <c r="B131" s="29"/>
      <c r="L131" s="29"/>
    </row>
    <row r="132" spans="2:12" s="1" customFormat="1" ht="15.2" customHeight="1">
      <c r="B132" s="29"/>
      <c r="C132" s="26" t="s">
        <v>22</v>
      </c>
      <c r="F132" s="24" t="str">
        <f>E15</f>
        <v>Statutární město Děčín</v>
      </c>
      <c r="I132" s="26" t="s">
        <v>28</v>
      </c>
      <c r="J132" s="27" t="str">
        <f>E21</f>
        <v>NORDARCH s.r.o.</v>
      </c>
      <c r="L132" s="29"/>
    </row>
    <row r="133" spans="2:12" s="1" customFormat="1" ht="15.2" customHeight="1">
      <c r="B133" s="29"/>
      <c r="C133" s="26" t="s">
        <v>26</v>
      </c>
      <c r="F133" s="24" t="str">
        <f>IF(E18="","",E18)</f>
        <v xml:space="preserve"> </v>
      </c>
      <c r="I133" s="26" t="s">
        <v>31</v>
      </c>
      <c r="J133" s="27" t="str">
        <f>E24</f>
        <v>Ing. Jan Duben</v>
      </c>
      <c r="L133" s="29"/>
    </row>
    <row r="134" spans="2:12" s="1" customFormat="1" ht="10.35" customHeight="1">
      <c r="B134" s="29"/>
      <c r="L134" s="29"/>
    </row>
    <row r="135" spans="2:20" s="10" customFormat="1" ht="29.25" customHeight="1">
      <c r="B135" s="110"/>
      <c r="C135" s="111" t="s">
        <v>186</v>
      </c>
      <c r="D135" s="112" t="s">
        <v>59</v>
      </c>
      <c r="E135" s="112" t="s">
        <v>55</v>
      </c>
      <c r="F135" s="112" t="s">
        <v>56</v>
      </c>
      <c r="G135" s="112" t="s">
        <v>187</v>
      </c>
      <c r="H135" s="112" t="s">
        <v>188</v>
      </c>
      <c r="I135" s="112" t="s">
        <v>189</v>
      </c>
      <c r="J135" s="113" t="s">
        <v>157</v>
      </c>
      <c r="K135" s="114" t="s">
        <v>190</v>
      </c>
      <c r="L135" s="110"/>
      <c r="M135" s="56" t="s">
        <v>1</v>
      </c>
      <c r="N135" s="57" t="s">
        <v>38</v>
      </c>
      <c r="O135" s="57" t="s">
        <v>191</v>
      </c>
      <c r="P135" s="57" t="s">
        <v>192</v>
      </c>
      <c r="Q135" s="57" t="s">
        <v>193</v>
      </c>
      <c r="R135" s="57" t="s">
        <v>194</v>
      </c>
      <c r="S135" s="57" t="s">
        <v>195</v>
      </c>
      <c r="T135" s="58" t="s">
        <v>196</v>
      </c>
    </row>
    <row r="136" spans="2:63" s="1" customFormat="1" ht="22.9" customHeight="1">
      <c r="B136" s="29"/>
      <c r="C136" s="61" t="s">
        <v>197</v>
      </c>
      <c r="J136" s="115">
        <f>BK136</f>
        <v>0</v>
      </c>
      <c r="L136" s="29"/>
      <c r="M136" s="59"/>
      <c r="N136" s="50"/>
      <c r="O136" s="50"/>
      <c r="P136" s="116">
        <f>P137+P147+P162</f>
        <v>0</v>
      </c>
      <c r="Q136" s="50"/>
      <c r="R136" s="116">
        <f>R137+R147+R162</f>
        <v>0</v>
      </c>
      <c r="S136" s="50"/>
      <c r="T136" s="117">
        <f>T137+T147+T162</f>
        <v>0</v>
      </c>
      <c r="AT136" s="17" t="s">
        <v>73</v>
      </c>
      <c r="AU136" s="17" t="s">
        <v>159</v>
      </c>
      <c r="BK136" s="118">
        <f>BK137+BK147+BK162</f>
        <v>0</v>
      </c>
    </row>
    <row r="137" spans="2:63" s="11" customFormat="1" ht="25.9" customHeight="1">
      <c r="B137" s="119"/>
      <c r="D137" s="120" t="s">
        <v>73</v>
      </c>
      <c r="E137" s="121" t="s">
        <v>970</v>
      </c>
      <c r="F137" s="121" t="s">
        <v>971</v>
      </c>
      <c r="J137" s="122">
        <f>BK137</f>
        <v>0</v>
      </c>
      <c r="L137" s="119"/>
      <c r="M137" s="123"/>
      <c r="P137" s="124">
        <f>P138</f>
        <v>0</v>
      </c>
      <c r="R137" s="124">
        <f>R138</f>
        <v>0</v>
      </c>
      <c r="T137" s="125">
        <f>T138</f>
        <v>0</v>
      </c>
      <c r="AR137" s="120" t="s">
        <v>82</v>
      </c>
      <c r="AT137" s="126" t="s">
        <v>73</v>
      </c>
      <c r="AU137" s="126" t="s">
        <v>74</v>
      </c>
      <c r="AY137" s="120" t="s">
        <v>200</v>
      </c>
      <c r="BK137" s="127">
        <f>BK138</f>
        <v>0</v>
      </c>
    </row>
    <row r="138" spans="2:63" s="11" customFormat="1" ht="22.9" customHeight="1">
      <c r="B138" s="119"/>
      <c r="D138" s="120" t="s">
        <v>73</v>
      </c>
      <c r="E138" s="128" t="s">
        <v>972</v>
      </c>
      <c r="F138" s="128" t="s">
        <v>973</v>
      </c>
      <c r="J138" s="129">
        <f>BK138</f>
        <v>0</v>
      </c>
      <c r="L138" s="119"/>
      <c r="M138" s="123"/>
      <c r="P138" s="124">
        <f>P139+P141+P144</f>
        <v>0</v>
      </c>
      <c r="R138" s="124">
        <f>R139+R141+R144</f>
        <v>0</v>
      </c>
      <c r="T138" s="125">
        <f>T139+T141+T144</f>
        <v>0</v>
      </c>
      <c r="AR138" s="120" t="s">
        <v>206</v>
      </c>
      <c r="AT138" s="126" t="s">
        <v>73</v>
      </c>
      <c r="AU138" s="126" t="s">
        <v>82</v>
      </c>
      <c r="AY138" s="120" t="s">
        <v>200</v>
      </c>
      <c r="BK138" s="127">
        <f>BK139+BK141+BK144</f>
        <v>0</v>
      </c>
    </row>
    <row r="139" spans="2:63" s="11" customFormat="1" ht="20.85" customHeight="1">
      <c r="B139" s="119"/>
      <c r="D139" s="120" t="s">
        <v>73</v>
      </c>
      <c r="E139" s="128" t="s">
        <v>974</v>
      </c>
      <c r="F139" s="128" t="s">
        <v>975</v>
      </c>
      <c r="J139" s="129">
        <f>BK139</f>
        <v>0</v>
      </c>
      <c r="L139" s="119"/>
      <c r="M139" s="123"/>
      <c r="P139" s="124">
        <f>P140</f>
        <v>0</v>
      </c>
      <c r="R139" s="124">
        <f>R140</f>
        <v>0</v>
      </c>
      <c r="T139" s="125">
        <f>T140</f>
        <v>0</v>
      </c>
      <c r="AR139" s="120" t="s">
        <v>82</v>
      </c>
      <c r="AT139" s="126" t="s">
        <v>73</v>
      </c>
      <c r="AU139" s="126" t="s">
        <v>84</v>
      </c>
      <c r="AY139" s="120" t="s">
        <v>200</v>
      </c>
      <c r="BK139" s="127">
        <f>BK140</f>
        <v>0</v>
      </c>
    </row>
    <row r="140" spans="2:65" s="1" customFormat="1" ht="24.2" customHeight="1">
      <c r="B140" s="130"/>
      <c r="C140" s="131" t="s">
        <v>82</v>
      </c>
      <c r="D140" s="131" t="s">
        <v>202</v>
      </c>
      <c r="E140" s="132" t="s">
        <v>976</v>
      </c>
      <c r="F140" s="133" t="s">
        <v>977</v>
      </c>
      <c r="G140" s="134" t="s">
        <v>978</v>
      </c>
      <c r="H140" s="135">
        <v>4</v>
      </c>
      <c r="I140" s="136"/>
      <c r="J140" s="136">
        <f>ROUND(I140*H140,2)</f>
        <v>0</v>
      </c>
      <c r="K140" s="137"/>
      <c r="L140" s="29"/>
      <c r="M140" s="138" t="s">
        <v>1</v>
      </c>
      <c r="N140" s="139" t="s">
        <v>39</v>
      </c>
      <c r="O140" s="140">
        <v>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206</v>
      </c>
      <c r="AT140" s="142" t="s">
        <v>202</v>
      </c>
      <c r="AU140" s="142" t="s">
        <v>214</v>
      </c>
      <c r="AY140" s="17" t="s">
        <v>200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82</v>
      </c>
      <c r="BK140" s="143">
        <f>ROUND(I140*H140,2)</f>
        <v>0</v>
      </c>
      <c r="BL140" s="17" t="s">
        <v>206</v>
      </c>
      <c r="BM140" s="142" t="s">
        <v>84</v>
      </c>
    </row>
    <row r="141" spans="2:63" s="11" customFormat="1" ht="20.85" customHeight="1">
      <c r="B141" s="119"/>
      <c r="D141" s="120" t="s">
        <v>73</v>
      </c>
      <c r="E141" s="128" t="s">
        <v>979</v>
      </c>
      <c r="F141" s="128" t="s">
        <v>980</v>
      </c>
      <c r="J141" s="129">
        <f>BK141</f>
        <v>0</v>
      </c>
      <c r="L141" s="119"/>
      <c r="M141" s="123"/>
      <c r="P141" s="124">
        <f>SUM(P142:P143)</f>
        <v>0</v>
      </c>
      <c r="R141" s="124">
        <f>SUM(R142:R143)</f>
        <v>0</v>
      </c>
      <c r="T141" s="125">
        <f>SUM(T142:T143)</f>
        <v>0</v>
      </c>
      <c r="AR141" s="120" t="s">
        <v>82</v>
      </c>
      <c r="AT141" s="126" t="s">
        <v>73</v>
      </c>
      <c r="AU141" s="126" t="s">
        <v>84</v>
      </c>
      <c r="AY141" s="120" t="s">
        <v>200</v>
      </c>
      <c r="BK141" s="127">
        <f>SUM(BK142:BK143)</f>
        <v>0</v>
      </c>
    </row>
    <row r="142" spans="2:65" s="1" customFormat="1" ht="24.2" customHeight="1">
      <c r="B142" s="130"/>
      <c r="C142" s="131" t="s">
        <v>84</v>
      </c>
      <c r="D142" s="131" t="s">
        <v>202</v>
      </c>
      <c r="E142" s="132" t="s">
        <v>981</v>
      </c>
      <c r="F142" s="133" t="s">
        <v>982</v>
      </c>
      <c r="G142" s="134" t="s">
        <v>978</v>
      </c>
      <c r="H142" s="135">
        <v>16</v>
      </c>
      <c r="I142" s="136"/>
      <c r="J142" s="136">
        <f>ROUND(I142*H142,2)</f>
        <v>0</v>
      </c>
      <c r="K142" s="137"/>
      <c r="L142" s="29"/>
      <c r="M142" s="138" t="s">
        <v>1</v>
      </c>
      <c r="N142" s="139" t="s">
        <v>39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206</v>
      </c>
      <c r="AT142" s="142" t="s">
        <v>202</v>
      </c>
      <c r="AU142" s="142" t="s">
        <v>214</v>
      </c>
      <c r="AY142" s="17" t="s">
        <v>200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82</v>
      </c>
      <c r="BK142" s="143">
        <f>ROUND(I142*H142,2)</f>
        <v>0</v>
      </c>
      <c r="BL142" s="17" t="s">
        <v>206</v>
      </c>
      <c r="BM142" s="142" t="s">
        <v>206</v>
      </c>
    </row>
    <row r="143" spans="2:65" s="1" customFormat="1" ht="24.2" customHeight="1">
      <c r="B143" s="130"/>
      <c r="C143" s="131" t="s">
        <v>214</v>
      </c>
      <c r="D143" s="131" t="s">
        <v>202</v>
      </c>
      <c r="E143" s="132" t="s">
        <v>983</v>
      </c>
      <c r="F143" s="133" t="s">
        <v>984</v>
      </c>
      <c r="G143" s="134" t="s">
        <v>978</v>
      </c>
      <c r="H143" s="135">
        <v>2</v>
      </c>
      <c r="I143" s="136"/>
      <c r="J143" s="136">
        <f>ROUND(I143*H143,2)</f>
        <v>0</v>
      </c>
      <c r="K143" s="137"/>
      <c r="L143" s="29"/>
      <c r="M143" s="138" t="s">
        <v>1</v>
      </c>
      <c r="N143" s="139" t="s">
        <v>39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206</v>
      </c>
      <c r="AT143" s="142" t="s">
        <v>202</v>
      </c>
      <c r="AU143" s="142" t="s">
        <v>214</v>
      </c>
      <c r="AY143" s="17" t="s">
        <v>200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82</v>
      </c>
      <c r="BK143" s="143">
        <f>ROUND(I143*H143,2)</f>
        <v>0</v>
      </c>
      <c r="BL143" s="17" t="s">
        <v>206</v>
      </c>
      <c r="BM143" s="142" t="s">
        <v>227</v>
      </c>
    </row>
    <row r="144" spans="2:63" s="11" customFormat="1" ht="20.85" customHeight="1">
      <c r="B144" s="119"/>
      <c r="D144" s="120" t="s">
        <v>73</v>
      </c>
      <c r="E144" s="128" t="s">
        <v>985</v>
      </c>
      <c r="F144" s="128" t="s">
        <v>986</v>
      </c>
      <c r="J144" s="129">
        <f>BK144</f>
        <v>0</v>
      </c>
      <c r="L144" s="119"/>
      <c r="M144" s="123"/>
      <c r="P144" s="124">
        <f>SUM(P145:P146)</f>
        <v>0</v>
      </c>
      <c r="R144" s="124">
        <f>SUM(R145:R146)</f>
        <v>0</v>
      </c>
      <c r="T144" s="125">
        <f>SUM(T145:T146)</f>
        <v>0</v>
      </c>
      <c r="AR144" s="120" t="s">
        <v>82</v>
      </c>
      <c r="AT144" s="126" t="s">
        <v>73</v>
      </c>
      <c r="AU144" s="126" t="s">
        <v>84</v>
      </c>
      <c r="AY144" s="120" t="s">
        <v>200</v>
      </c>
      <c r="BK144" s="127">
        <f>SUM(BK145:BK146)</f>
        <v>0</v>
      </c>
    </row>
    <row r="145" spans="2:65" s="1" customFormat="1" ht="24.2" customHeight="1">
      <c r="B145" s="130"/>
      <c r="C145" s="131" t="s">
        <v>206</v>
      </c>
      <c r="D145" s="131" t="s">
        <v>202</v>
      </c>
      <c r="E145" s="132" t="s">
        <v>987</v>
      </c>
      <c r="F145" s="133" t="s">
        <v>988</v>
      </c>
      <c r="G145" s="134" t="s">
        <v>978</v>
      </c>
      <c r="H145" s="135">
        <v>6</v>
      </c>
      <c r="I145" s="136"/>
      <c r="J145" s="136">
        <f>ROUND(I145*H145,2)</f>
        <v>0</v>
      </c>
      <c r="K145" s="137"/>
      <c r="L145" s="29"/>
      <c r="M145" s="138" t="s">
        <v>1</v>
      </c>
      <c r="N145" s="139" t="s">
        <v>39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206</v>
      </c>
      <c r="AT145" s="142" t="s">
        <v>202</v>
      </c>
      <c r="AU145" s="142" t="s">
        <v>214</v>
      </c>
      <c r="AY145" s="17" t="s">
        <v>200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82</v>
      </c>
      <c r="BK145" s="143">
        <f>ROUND(I145*H145,2)</f>
        <v>0</v>
      </c>
      <c r="BL145" s="17" t="s">
        <v>206</v>
      </c>
      <c r="BM145" s="142" t="s">
        <v>237</v>
      </c>
    </row>
    <row r="146" spans="2:65" s="1" customFormat="1" ht="24.2" customHeight="1">
      <c r="B146" s="130"/>
      <c r="C146" s="131" t="s">
        <v>222</v>
      </c>
      <c r="D146" s="131" t="s">
        <v>202</v>
      </c>
      <c r="E146" s="132" t="s">
        <v>989</v>
      </c>
      <c r="F146" s="133" t="s">
        <v>990</v>
      </c>
      <c r="G146" s="134" t="s">
        <v>978</v>
      </c>
      <c r="H146" s="135">
        <v>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206</v>
      </c>
      <c r="AT146" s="142" t="s">
        <v>202</v>
      </c>
      <c r="AU146" s="142" t="s">
        <v>214</v>
      </c>
      <c r="AY146" s="17" t="s">
        <v>200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206</v>
      </c>
      <c r="BM146" s="142" t="s">
        <v>253</v>
      </c>
    </row>
    <row r="147" spans="2:63" s="11" customFormat="1" ht="25.9" customHeight="1">
      <c r="B147" s="119"/>
      <c r="D147" s="120" t="s">
        <v>73</v>
      </c>
      <c r="E147" s="121" t="s">
        <v>198</v>
      </c>
      <c r="F147" s="121" t="s">
        <v>199</v>
      </c>
      <c r="J147" s="122">
        <f>BK147</f>
        <v>0</v>
      </c>
      <c r="L147" s="119"/>
      <c r="M147" s="123"/>
      <c r="P147" s="124">
        <f>P148+P156</f>
        <v>0</v>
      </c>
      <c r="R147" s="124">
        <f>R148+R156</f>
        <v>0</v>
      </c>
      <c r="T147" s="125">
        <f>T148+T156</f>
        <v>0</v>
      </c>
      <c r="AR147" s="120" t="s">
        <v>82</v>
      </c>
      <c r="AT147" s="126" t="s">
        <v>73</v>
      </c>
      <c r="AU147" s="126" t="s">
        <v>74</v>
      </c>
      <c r="AY147" s="120" t="s">
        <v>200</v>
      </c>
      <c r="BK147" s="127">
        <f>BK148+BK156</f>
        <v>0</v>
      </c>
    </row>
    <row r="148" spans="2:63" s="11" customFormat="1" ht="22.9" customHeight="1">
      <c r="B148" s="119"/>
      <c r="D148" s="120" t="s">
        <v>73</v>
      </c>
      <c r="E148" s="128" t="s">
        <v>991</v>
      </c>
      <c r="F148" s="128" t="s">
        <v>992</v>
      </c>
      <c r="J148" s="129">
        <f>BK148</f>
        <v>0</v>
      </c>
      <c r="L148" s="119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20" t="s">
        <v>82</v>
      </c>
      <c r="AT148" s="126" t="s">
        <v>73</v>
      </c>
      <c r="AU148" s="126" t="s">
        <v>82</v>
      </c>
      <c r="AY148" s="120" t="s">
        <v>200</v>
      </c>
      <c r="BK148" s="127">
        <f>BK149</f>
        <v>0</v>
      </c>
    </row>
    <row r="149" spans="2:63" s="11" customFormat="1" ht="20.85" customHeight="1">
      <c r="B149" s="119"/>
      <c r="D149" s="120" t="s">
        <v>73</v>
      </c>
      <c r="E149" s="128" t="s">
        <v>993</v>
      </c>
      <c r="F149" s="128" t="s">
        <v>994</v>
      </c>
      <c r="J149" s="129">
        <f>BK149</f>
        <v>0</v>
      </c>
      <c r="L149" s="119"/>
      <c r="M149" s="123"/>
      <c r="P149" s="124">
        <f>SUM(P150:P155)</f>
        <v>0</v>
      </c>
      <c r="R149" s="124">
        <f>SUM(R150:R155)</f>
        <v>0</v>
      </c>
      <c r="T149" s="125">
        <f>SUM(T150:T155)</f>
        <v>0</v>
      </c>
      <c r="AR149" s="120" t="s">
        <v>82</v>
      </c>
      <c r="AT149" s="126" t="s">
        <v>73</v>
      </c>
      <c r="AU149" s="126" t="s">
        <v>84</v>
      </c>
      <c r="AY149" s="120" t="s">
        <v>200</v>
      </c>
      <c r="BK149" s="127">
        <f>SUM(BK150:BK155)</f>
        <v>0</v>
      </c>
    </row>
    <row r="150" spans="2:65" s="1" customFormat="1" ht="24.2" customHeight="1">
      <c r="B150" s="130"/>
      <c r="C150" s="131" t="s">
        <v>227</v>
      </c>
      <c r="D150" s="131" t="s">
        <v>202</v>
      </c>
      <c r="E150" s="132" t="s">
        <v>995</v>
      </c>
      <c r="F150" s="133" t="s">
        <v>996</v>
      </c>
      <c r="G150" s="134" t="s">
        <v>269</v>
      </c>
      <c r="H150" s="135">
        <v>2</v>
      </c>
      <c r="I150" s="136"/>
      <c r="J150" s="136">
        <f aca="true" t="shared" si="0" ref="J150:J155">ROUND(I150*H150,2)</f>
        <v>0</v>
      </c>
      <c r="K150" s="137"/>
      <c r="L150" s="29"/>
      <c r="M150" s="138" t="s">
        <v>1</v>
      </c>
      <c r="N150" s="139" t="s">
        <v>39</v>
      </c>
      <c r="O150" s="140">
        <v>0</v>
      </c>
      <c r="P150" s="140">
        <f aca="true" t="shared" si="1" ref="P150:P155">O150*H150</f>
        <v>0</v>
      </c>
      <c r="Q150" s="140">
        <v>0</v>
      </c>
      <c r="R150" s="140">
        <f aca="true" t="shared" si="2" ref="R150:R155">Q150*H150</f>
        <v>0</v>
      </c>
      <c r="S150" s="140">
        <v>0</v>
      </c>
      <c r="T150" s="141">
        <f aca="true" t="shared" si="3" ref="T150:T155">S150*H150</f>
        <v>0</v>
      </c>
      <c r="AR150" s="142" t="s">
        <v>206</v>
      </c>
      <c r="AT150" s="142" t="s">
        <v>202</v>
      </c>
      <c r="AU150" s="142" t="s">
        <v>214</v>
      </c>
      <c r="AY150" s="17" t="s">
        <v>200</v>
      </c>
      <c r="BE150" s="143">
        <f aca="true" t="shared" si="4" ref="BE150:BE155">IF(N150="základní",J150,0)</f>
        <v>0</v>
      </c>
      <c r="BF150" s="143">
        <f aca="true" t="shared" si="5" ref="BF150:BF155">IF(N150="snížená",J150,0)</f>
        <v>0</v>
      </c>
      <c r="BG150" s="143">
        <f aca="true" t="shared" si="6" ref="BG150:BG155">IF(N150="zákl. přenesená",J150,0)</f>
        <v>0</v>
      </c>
      <c r="BH150" s="143">
        <f aca="true" t="shared" si="7" ref="BH150:BH155">IF(N150="sníž. přenesená",J150,0)</f>
        <v>0</v>
      </c>
      <c r="BI150" s="143">
        <f aca="true" t="shared" si="8" ref="BI150:BI155">IF(N150="nulová",J150,0)</f>
        <v>0</v>
      </c>
      <c r="BJ150" s="17" t="s">
        <v>82</v>
      </c>
      <c r="BK150" s="143">
        <f aca="true" t="shared" si="9" ref="BK150:BK155">ROUND(I150*H150,2)</f>
        <v>0</v>
      </c>
      <c r="BL150" s="17" t="s">
        <v>206</v>
      </c>
      <c r="BM150" s="142" t="s">
        <v>8</v>
      </c>
    </row>
    <row r="151" spans="2:65" s="1" customFormat="1" ht="24.2" customHeight="1">
      <c r="B151" s="130"/>
      <c r="C151" s="131" t="s">
        <v>233</v>
      </c>
      <c r="D151" s="131" t="s">
        <v>202</v>
      </c>
      <c r="E151" s="132" t="s">
        <v>997</v>
      </c>
      <c r="F151" s="133" t="s">
        <v>998</v>
      </c>
      <c r="G151" s="134" t="s">
        <v>269</v>
      </c>
      <c r="H151" s="135">
        <v>1</v>
      </c>
      <c r="I151" s="136"/>
      <c r="J151" s="136">
        <f t="shared" si="0"/>
        <v>0</v>
      </c>
      <c r="K151" s="137"/>
      <c r="L151" s="29"/>
      <c r="M151" s="138" t="s">
        <v>1</v>
      </c>
      <c r="N151" s="139" t="s">
        <v>39</v>
      </c>
      <c r="O151" s="140">
        <v>0</v>
      </c>
      <c r="P151" s="140">
        <f t="shared" si="1"/>
        <v>0</v>
      </c>
      <c r="Q151" s="140">
        <v>0</v>
      </c>
      <c r="R151" s="140">
        <f t="shared" si="2"/>
        <v>0</v>
      </c>
      <c r="S151" s="140">
        <v>0</v>
      </c>
      <c r="T151" s="141">
        <f t="shared" si="3"/>
        <v>0</v>
      </c>
      <c r="AR151" s="142" t="s">
        <v>206</v>
      </c>
      <c r="AT151" s="142" t="s">
        <v>202</v>
      </c>
      <c r="AU151" s="142" t="s">
        <v>214</v>
      </c>
      <c r="AY151" s="17" t="s">
        <v>200</v>
      </c>
      <c r="BE151" s="143">
        <f t="shared" si="4"/>
        <v>0</v>
      </c>
      <c r="BF151" s="143">
        <f t="shared" si="5"/>
        <v>0</v>
      </c>
      <c r="BG151" s="143">
        <f t="shared" si="6"/>
        <v>0</v>
      </c>
      <c r="BH151" s="143">
        <f t="shared" si="7"/>
        <v>0</v>
      </c>
      <c r="BI151" s="143">
        <f t="shared" si="8"/>
        <v>0</v>
      </c>
      <c r="BJ151" s="17" t="s">
        <v>82</v>
      </c>
      <c r="BK151" s="143">
        <f t="shared" si="9"/>
        <v>0</v>
      </c>
      <c r="BL151" s="17" t="s">
        <v>206</v>
      </c>
      <c r="BM151" s="142" t="s">
        <v>280</v>
      </c>
    </row>
    <row r="152" spans="2:65" s="1" customFormat="1" ht="24.2" customHeight="1">
      <c r="B152" s="130"/>
      <c r="C152" s="131" t="s">
        <v>237</v>
      </c>
      <c r="D152" s="131" t="s">
        <v>202</v>
      </c>
      <c r="E152" s="132" t="s">
        <v>999</v>
      </c>
      <c r="F152" s="133" t="s">
        <v>1000</v>
      </c>
      <c r="G152" s="134" t="s">
        <v>269</v>
      </c>
      <c r="H152" s="135">
        <v>10</v>
      </c>
      <c r="I152" s="136"/>
      <c r="J152" s="136">
        <f t="shared" si="0"/>
        <v>0</v>
      </c>
      <c r="K152" s="137"/>
      <c r="L152" s="29"/>
      <c r="M152" s="138" t="s">
        <v>1</v>
      </c>
      <c r="N152" s="139" t="s">
        <v>39</v>
      </c>
      <c r="O152" s="140">
        <v>0</v>
      </c>
      <c r="P152" s="140">
        <f t="shared" si="1"/>
        <v>0</v>
      </c>
      <c r="Q152" s="140">
        <v>0</v>
      </c>
      <c r="R152" s="140">
        <f t="shared" si="2"/>
        <v>0</v>
      </c>
      <c r="S152" s="140">
        <v>0</v>
      </c>
      <c r="T152" s="141">
        <f t="shared" si="3"/>
        <v>0</v>
      </c>
      <c r="AR152" s="142" t="s">
        <v>206</v>
      </c>
      <c r="AT152" s="142" t="s">
        <v>202</v>
      </c>
      <c r="AU152" s="142" t="s">
        <v>214</v>
      </c>
      <c r="AY152" s="17" t="s">
        <v>200</v>
      </c>
      <c r="BE152" s="143">
        <f t="shared" si="4"/>
        <v>0</v>
      </c>
      <c r="BF152" s="143">
        <f t="shared" si="5"/>
        <v>0</v>
      </c>
      <c r="BG152" s="143">
        <f t="shared" si="6"/>
        <v>0</v>
      </c>
      <c r="BH152" s="143">
        <f t="shared" si="7"/>
        <v>0</v>
      </c>
      <c r="BI152" s="143">
        <f t="shared" si="8"/>
        <v>0</v>
      </c>
      <c r="BJ152" s="17" t="s">
        <v>82</v>
      </c>
      <c r="BK152" s="143">
        <f t="shared" si="9"/>
        <v>0</v>
      </c>
      <c r="BL152" s="17" t="s">
        <v>206</v>
      </c>
      <c r="BM152" s="142" t="s">
        <v>296</v>
      </c>
    </row>
    <row r="153" spans="2:65" s="1" customFormat="1" ht="24.2" customHeight="1">
      <c r="B153" s="130"/>
      <c r="C153" s="131" t="s">
        <v>246</v>
      </c>
      <c r="D153" s="131" t="s">
        <v>202</v>
      </c>
      <c r="E153" s="132" t="s">
        <v>1001</v>
      </c>
      <c r="F153" s="133" t="s">
        <v>1002</v>
      </c>
      <c r="G153" s="134" t="s">
        <v>349</v>
      </c>
      <c r="H153" s="135">
        <v>15</v>
      </c>
      <c r="I153" s="136"/>
      <c r="J153" s="136">
        <f t="shared" si="0"/>
        <v>0</v>
      </c>
      <c r="K153" s="137"/>
      <c r="L153" s="29"/>
      <c r="M153" s="138" t="s">
        <v>1</v>
      </c>
      <c r="N153" s="139" t="s">
        <v>39</v>
      </c>
      <c r="O153" s="140">
        <v>0</v>
      </c>
      <c r="P153" s="140">
        <f t="shared" si="1"/>
        <v>0</v>
      </c>
      <c r="Q153" s="140">
        <v>0</v>
      </c>
      <c r="R153" s="140">
        <f t="shared" si="2"/>
        <v>0</v>
      </c>
      <c r="S153" s="140">
        <v>0</v>
      </c>
      <c r="T153" s="141">
        <f t="shared" si="3"/>
        <v>0</v>
      </c>
      <c r="AR153" s="142" t="s">
        <v>206</v>
      </c>
      <c r="AT153" s="142" t="s">
        <v>202</v>
      </c>
      <c r="AU153" s="142" t="s">
        <v>214</v>
      </c>
      <c r="AY153" s="17" t="s">
        <v>200</v>
      </c>
      <c r="BE153" s="143">
        <f t="shared" si="4"/>
        <v>0</v>
      </c>
      <c r="BF153" s="143">
        <f t="shared" si="5"/>
        <v>0</v>
      </c>
      <c r="BG153" s="143">
        <f t="shared" si="6"/>
        <v>0</v>
      </c>
      <c r="BH153" s="143">
        <f t="shared" si="7"/>
        <v>0</v>
      </c>
      <c r="BI153" s="143">
        <f t="shared" si="8"/>
        <v>0</v>
      </c>
      <c r="BJ153" s="17" t="s">
        <v>82</v>
      </c>
      <c r="BK153" s="143">
        <f t="shared" si="9"/>
        <v>0</v>
      </c>
      <c r="BL153" s="17" t="s">
        <v>206</v>
      </c>
      <c r="BM153" s="142" t="s">
        <v>308</v>
      </c>
    </row>
    <row r="154" spans="2:65" s="1" customFormat="1" ht="24.2" customHeight="1">
      <c r="B154" s="130"/>
      <c r="C154" s="131" t="s">
        <v>253</v>
      </c>
      <c r="D154" s="131" t="s">
        <v>202</v>
      </c>
      <c r="E154" s="132" t="s">
        <v>1003</v>
      </c>
      <c r="F154" s="133" t="s">
        <v>1004</v>
      </c>
      <c r="G154" s="134" t="s">
        <v>349</v>
      </c>
      <c r="H154" s="135">
        <v>5</v>
      </c>
      <c r="I154" s="136"/>
      <c r="J154" s="136">
        <f t="shared" si="0"/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 t="shared" si="1"/>
        <v>0</v>
      </c>
      <c r="Q154" s="140">
        <v>0</v>
      </c>
      <c r="R154" s="140">
        <f t="shared" si="2"/>
        <v>0</v>
      </c>
      <c r="S154" s="140">
        <v>0</v>
      </c>
      <c r="T154" s="141">
        <f t="shared" si="3"/>
        <v>0</v>
      </c>
      <c r="AR154" s="142" t="s">
        <v>206</v>
      </c>
      <c r="AT154" s="142" t="s">
        <v>202</v>
      </c>
      <c r="AU154" s="142" t="s">
        <v>214</v>
      </c>
      <c r="AY154" s="17" t="s">
        <v>200</v>
      </c>
      <c r="BE154" s="143">
        <f t="shared" si="4"/>
        <v>0</v>
      </c>
      <c r="BF154" s="143">
        <f t="shared" si="5"/>
        <v>0</v>
      </c>
      <c r="BG154" s="143">
        <f t="shared" si="6"/>
        <v>0</v>
      </c>
      <c r="BH154" s="143">
        <f t="shared" si="7"/>
        <v>0</v>
      </c>
      <c r="BI154" s="143">
        <f t="shared" si="8"/>
        <v>0</v>
      </c>
      <c r="BJ154" s="17" t="s">
        <v>82</v>
      </c>
      <c r="BK154" s="143">
        <f t="shared" si="9"/>
        <v>0</v>
      </c>
      <c r="BL154" s="17" t="s">
        <v>206</v>
      </c>
      <c r="BM154" s="142" t="s">
        <v>323</v>
      </c>
    </row>
    <row r="155" spans="2:65" s="1" customFormat="1" ht="24.2" customHeight="1">
      <c r="B155" s="130"/>
      <c r="C155" s="131" t="s">
        <v>259</v>
      </c>
      <c r="D155" s="131" t="s">
        <v>202</v>
      </c>
      <c r="E155" s="132" t="s">
        <v>1005</v>
      </c>
      <c r="F155" s="133" t="s">
        <v>1006</v>
      </c>
      <c r="G155" s="134" t="s">
        <v>349</v>
      </c>
      <c r="H155" s="135">
        <v>5</v>
      </c>
      <c r="I155" s="136"/>
      <c r="J155" s="136">
        <f t="shared" si="0"/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 t="shared" si="1"/>
        <v>0</v>
      </c>
      <c r="Q155" s="140">
        <v>0</v>
      </c>
      <c r="R155" s="140">
        <f t="shared" si="2"/>
        <v>0</v>
      </c>
      <c r="S155" s="140">
        <v>0</v>
      </c>
      <c r="T155" s="141">
        <f t="shared" si="3"/>
        <v>0</v>
      </c>
      <c r="AR155" s="142" t="s">
        <v>206</v>
      </c>
      <c r="AT155" s="142" t="s">
        <v>202</v>
      </c>
      <c r="AU155" s="142" t="s">
        <v>214</v>
      </c>
      <c r="AY155" s="17" t="s">
        <v>200</v>
      </c>
      <c r="BE155" s="143">
        <f t="shared" si="4"/>
        <v>0</v>
      </c>
      <c r="BF155" s="143">
        <f t="shared" si="5"/>
        <v>0</v>
      </c>
      <c r="BG155" s="143">
        <f t="shared" si="6"/>
        <v>0</v>
      </c>
      <c r="BH155" s="143">
        <f t="shared" si="7"/>
        <v>0</v>
      </c>
      <c r="BI155" s="143">
        <f t="shared" si="8"/>
        <v>0</v>
      </c>
      <c r="BJ155" s="17" t="s">
        <v>82</v>
      </c>
      <c r="BK155" s="143">
        <f t="shared" si="9"/>
        <v>0</v>
      </c>
      <c r="BL155" s="17" t="s">
        <v>206</v>
      </c>
      <c r="BM155" s="142" t="s">
        <v>330</v>
      </c>
    </row>
    <row r="156" spans="2:63" s="11" customFormat="1" ht="22.9" customHeight="1">
      <c r="B156" s="119"/>
      <c r="D156" s="120" t="s">
        <v>73</v>
      </c>
      <c r="E156" s="128" t="s">
        <v>1007</v>
      </c>
      <c r="F156" s="128" t="s">
        <v>1008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200</v>
      </c>
      <c r="BK156" s="127">
        <f>BK157</f>
        <v>0</v>
      </c>
    </row>
    <row r="157" spans="2:63" s="11" customFormat="1" ht="20.85" customHeight="1">
      <c r="B157" s="119"/>
      <c r="D157" s="120" t="s">
        <v>73</v>
      </c>
      <c r="E157" s="128" t="s">
        <v>1009</v>
      </c>
      <c r="F157" s="128" t="s">
        <v>1010</v>
      </c>
      <c r="J157" s="129">
        <f>BK157</f>
        <v>0</v>
      </c>
      <c r="L157" s="119"/>
      <c r="M157" s="123"/>
      <c r="P157" s="124">
        <f>SUM(P158:P161)</f>
        <v>0</v>
      </c>
      <c r="R157" s="124">
        <f>SUM(R158:R161)</f>
        <v>0</v>
      </c>
      <c r="T157" s="125">
        <f>SUM(T158:T161)</f>
        <v>0</v>
      </c>
      <c r="AR157" s="120" t="s">
        <v>82</v>
      </c>
      <c r="AT157" s="126" t="s">
        <v>73</v>
      </c>
      <c r="AU157" s="126" t="s">
        <v>84</v>
      </c>
      <c r="AY157" s="120" t="s">
        <v>200</v>
      </c>
      <c r="BK157" s="127">
        <f>SUM(BK158:BK161)</f>
        <v>0</v>
      </c>
    </row>
    <row r="158" spans="2:65" s="1" customFormat="1" ht="21.75" customHeight="1">
      <c r="B158" s="130"/>
      <c r="C158" s="131" t="s">
        <v>8</v>
      </c>
      <c r="D158" s="131" t="s">
        <v>202</v>
      </c>
      <c r="E158" s="132" t="s">
        <v>1011</v>
      </c>
      <c r="F158" s="133" t="s">
        <v>1012</v>
      </c>
      <c r="G158" s="134" t="s">
        <v>262</v>
      </c>
      <c r="H158" s="135">
        <v>0.15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206</v>
      </c>
      <c r="AT158" s="142" t="s">
        <v>202</v>
      </c>
      <c r="AU158" s="142" t="s">
        <v>214</v>
      </c>
      <c r="AY158" s="17" t="s">
        <v>200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206</v>
      </c>
      <c r="BM158" s="142" t="s">
        <v>341</v>
      </c>
    </row>
    <row r="159" spans="2:65" s="1" customFormat="1" ht="21.75" customHeight="1">
      <c r="B159" s="130"/>
      <c r="C159" s="131" t="s">
        <v>273</v>
      </c>
      <c r="D159" s="131" t="s">
        <v>202</v>
      </c>
      <c r="E159" s="132" t="s">
        <v>1013</v>
      </c>
      <c r="F159" s="133" t="s">
        <v>1014</v>
      </c>
      <c r="G159" s="134" t="s">
        <v>262</v>
      </c>
      <c r="H159" s="135">
        <v>0.6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206</v>
      </c>
      <c r="AT159" s="142" t="s">
        <v>202</v>
      </c>
      <c r="AU159" s="142" t="s">
        <v>214</v>
      </c>
      <c r="AY159" s="17" t="s">
        <v>200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206</v>
      </c>
      <c r="BM159" s="142" t="s">
        <v>352</v>
      </c>
    </row>
    <row r="160" spans="2:65" s="1" customFormat="1" ht="24.2" customHeight="1">
      <c r="B160" s="130"/>
      <c r="C160" s="131" t="s">
        <v>280</v>
      </c>
      <c r="D160" s="131" t="s">
        <v>202</v>
      </c>
      <c r="E160" s="132" t="s">
        <v>1015</v>
      </c>
      <c r="F160" s="133" t="s">
        <v>1016</v>
      </c>
      <c r="G160" s="134" t="s">
        <v>262</v>
      </c>
      <c r="H160" s="135">
        <v>0.15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206</v>
      </c>
      <c r="AT160" s="142" t="s">
        <v>202</v>
      </c>
      <c r="AU160" s="142" t="s">
        <v>214</v>
      </c>
      <c r="AY160" s="17" t="s">
        <v>200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206</v>
      </c>
      <c r="BM160" s="142" t="s">
        <v>362</v>
      </c>
    </row>
    <row r="161" spans="2:65" s="1" customFormat="1" ht="24.2" customHeight="1">
      <c r="B161" s="130"/>
      <c r="C161" s="131" t="s">
        <v>290</v>
      </c>
      <c r="D161" s="131" t="s">
        <v>202</v>
      </c>
      <c r="E161" s="132" t="s">
        <v>1017</v>
      </c>
      <c r="F161" s="133" t="s">
        <v>1018</v>
      </c>
      <c r="G161" s="134" t="s">
        <v>262</v>
      </c>
      <c r="H161" s="135">
        <v>0.6</v>
      </c>
      <c r="I161" s="136"/>
      <c r="J161" s="136">
        <f>ROUND(I161*H161,2)</f>
        <v>0</v>
      </c>
      <c r="K161" s="137"/>
      <c r="L161" s="29"/>
      <c r="M161" s="138" t="s">
        <v>1</v>
      </c>
      <c r="N161" s="139" t="s">
        <v>39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206</v>
      </c>
      <c r="AT161" s="142" t="s">
        <v>202</v>
      </c>
      <c r="AU161" s="142" t="s">
        <v>214</v>
      </c>
      <c r="AY161" s="17" t="s">
        <v>200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82</v>
      </c>
      <c r="BK161" s="143">
        <f>ROUND(I161*H161,2)</f>
        <v>0</v>
      </c>
      <c r="BL161" s="17" t="s">
        <v>206</v>
      </c>
      <c r="BM161" s="142" t="s">
        <v>370</v>
      </c>
    </row>
    <row r="162" spans="2:63" s="11" customFormat="1" ht="25.9" customHeight="1">
      <c r="B162" s="119"/>
      <c r="D162" s="120" t="s">
        <v>73</v>
      </c>
      <c r="E162" s="121" t="s">
        <v>385</v>
      </c>
      <c r="F162" s="121" t="s">
        <v>386</v>
      </c>
      <c r="J162" s="122">
        <f>BK162</f>
        <v>0</v>
      </c>
      <c r="L162" s="119"/>
      <c r="M162" s="123"/>
      <c r="P162" s="124">
        <f>P163</f>
        <v>0</v>
      </c>
      <c r="R162" s="124">
        <f>R163</f>
        <v>0</v>
      </c>
      <c r="T162" s="125">
        <f>T163</f>
        <v>0</v>
      </c>
      <c r="AR162" s="120" t="s">
        <v>84</v>
      </c>
      <c r="AT162" s="126" t="s">
        <v>73</v>
      </c>
      <c r="AU162" s="126" t="s">
        <v>74</v>
      </c>
      <c r="AY162" s="120" t="s">
        <v>200</v>
      </c>
      <c r="BK162" s="127">
        <f>BK163</f>
        <v>0</v>
      </c>
    </row>
    <row r="163" spans="2:63" s="11" customFormat="1" ht="22.9" customHeight="1">
      <c r="B163" s="119"/>
      <c r="D163" s="120" t="s">
        <v>73</v>
      </c>
      <c r="E163" s="128" t="s">
        <v>655</v>
      </c>
      <c r="F163" s="128" t="s">
        <v>1019</v>
      </c>
      <c r="J163" s="129">
        <f>BK163</f>
        <v>0</v>
      </c>
      <c r="L163" s="119"/>
      <c r="M163" s="123"/>
      <c r="P163" s="124">
        <f>P164+P166+P171+P178+P181+P186+P190+P198</f>
        <v>0</v>
      </c>
      <c r="R163" s="124">
        <f>R164+R166+R171+R178+R181+R186+R190+R198</f>
        <v>0</v>
      </c>
      <c r="T163" s="125">
        <f>T164+T166+T171+T178+T181+T186+T190+T198</f>
        <v>0</v>
      </c>
      <c r="AR163" s="120" t="s">
        <v>84</v>
      </c>
      <c r="AT163" s="126" t="s">
        <v>73</v>
      </c>
      <c r="AU163" s="126" t="s">
        <v>82</v>
      </c>
      <c r="AY163" s="120" t="s">
        <v>200</v>
      </c>
      <c r="BK163" s="127">
        <f>BK164+BK166+BK171+BK178+BK181+BK186+BK190+BK198</f>
        <v>0</v>
      </c>
    </row>
    <row r="164" spans="2:63" s="11" customFormat="1" ht="20.85" customHeight="1">
      <c r="B164" s="119"/>
      <c r="D164" s="120" t="s">
        <v>73</v>
      </c>
      <c r="E164" s="128" t="s">
        <v>1020</v>
      </c>
      <c r="F164" s="128" t="s">
        <v>1021</v>
      </c>
      <c r="J164" s="129">
        <f>BK164</f>
        <v>0</v>
      </c>
      <c r="L164" s="119"/>
      <c r="M164" s="123"/>
      <c r="P164" s="124">
        <f>P165</f>
        <v>0</v>
      </c>
      <c r="R164" s="124">
        <f>R165</f>
        <v>0</v>
      </c>
      <c r="T164" s="125">
        <f>T165</f>
        <v>0</v>
      </c>
      <c r="AR164" s="120" t="s">
        <v>82</v>
      </c>
      <c r="AT164" s="126" t="s">
        <v>73</v>
      </c>
      <c r="AU164" s="126" t="s">
        <v>84</v>
      </c>
      <c r="AY164" s="120" t="s">
        <v>200</v>
      </c>
      <c r="BK164" s="127">
        <f>BK165</f>
        <v>0</v>
      </c>
    </row>
    <row r="165" spans="2:65" s="1" customFormat="1" ht="16.5" customHeight="1">
      <c r="B165" s="130"/>
      <c r="C165" s="157" t="s">
        <v>296</v>
      </c>
      <c r="D165" s="157" t="s">
        <v>247</v>
      </c>
      <c r="E165" s="158" t="s">
        <v>1022</v>
      </c>
      <c r="F165" s="159" t="s">
        <v>1023</v>
      </c>
      <c r="G165" s="160" t="s">
        <v>1024</v>
      </c>
      <c r="H165" s="161">
        <v>5</v>
      </c>
      <c r="I165" s="162"/>
      <c r="J165" s="162">
        <f>ROUND(I165*H165,2)</f>
        <v>0</v>
      </c>
      <c r="K165" s="163"/>
      <c r="L165" s="164"/>
      <c r="M165" s="165" t="s">
        <v>1</v>
      </c>
      <c r="N165" s="166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237</v>
      </c>
      <c r="AT165" s="142" t="s">
        <v>247</v>
      </c>
      <c r="AU165" s="142" t="s">
        <v>214</v>
      </c>
      <c r="AY165" s="17" t="s">
        <v>200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206</v>
      </c>
      <c r="BM165" s="142" t="s">
        <v>381</v>
      </c>
    </row>
    <row r="166" spans="2:63" s="11" customFormat="1" ht="20.85" customHeight="1">
      <c r="B166" s="119"/>
      <c r="D166" s="120" t="s">
        <v>73</v>
      </c>
      <c r="E166" s="128" t="s">
        <v>1025</v>
      </c>
      <c r="F166" s="128" t="s">
        <v>1026</v>
      </c>
      <c r="J166" s="129">
        <f>BK166</f>
        <v>0</v>
      </c>
      <c r="L166" s="119"/>
      <c r="M166" s="123"/>
      <c r="P166" s="124">
        <f>SUM(P167:P170)</f>
        <v>0</v>
      </c>
      <c r="R166" s="124">
        <f>SUM(R167:R170)</f>
        <v>0</v>
      </c>
      <c r="T166" s="125">
        <f>SUM(T167:T170)</f>
        <v>0</v>
      </c>
      <c r="AR166" s="120" t="s">
        <v>82</v>
      </c>
      <c r="AT166" s="126" t="s">
        <v>73</v>
      </c>
      <c r="AU166" s="126" t="s">
        <v>84</v>
      </c>
      <c r="AY166" s="120" t="s">
        <v>200</v>
      </c>
      <c r="BK166" s="127">
        <f>SUM(BK167:BK170)</f>
        <v>0</v>
      </c>
    </row>
    <row r="167" spans="2:65" s="1" customFormat="1" ht="24.2" customHeight="1">
      <c r="B167" s="130"/>
      <c r="C167" s="131" t="s">
        <v>304</v>
      </c>
      <c r="D167" s="131" t="s">
        <v>202</v>
      </c>
      <c r="E167" s="132" t="s">
        <v>1027</v>
      </c>
      <c r="F167" s="133" t="s">
        <v>1028</v>
      </c>
      <c r="G167" s="134" t="s">
        <v>349</v>
      </c>
      <c r="H167" s="135">
        <v>15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206</v>
      </c>
      <c r="AT167" s="142" t="s">
        <v>202</v>
      </c>
      <c r="AU167" s="142" t="s">
        <v>214</v>
      </c>
      <c r="AY167" s="17" t="s">
        <v>200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206</v>
      </c>
      <c r="BM167" s="142" t="s">
        <v>394</v>
      </c>
    </row>
    <row r="168" spans="2:65" s="1" customFormat="1" ht="21.75" customHeight="1">
      <c r="B168" s="130"/>
      <c r="C168" s="157" t="s">
        <v>308</v>
      </c>
      <c r="D168" s="157" t="s">
        <v>247</v>
      </c>
      <c r="E168" s="158" t="s">
        <v>1029</v>
      </c>
      <c r="F168" s="159" t="s">
        <v>1030</v>
      </c>
      <c r="G168" s="160" t="s">
        <v>349</v>
      </c>
      <c r="H168" s="161">
        <v>15</v>
      </c>
      <c r="I168" s="162"/>
      <c r="J168" s="162">
        <f>ROUND(I168*H168,2)</f>
        <v>0</v>
      </c>
      <c r="K168" s="163"/>
      <c r="L168" s="164"/>
      <c r="M168" s="165" t="s">
        <v>1</v>
      </c>
      <c r="N168" s="166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237</v>
      </c>
      <c r="AT168" s="142" t="s">
        <v>247</v>
      </c>
      <c r="AU168" s="142" t="s">
        <v>214</v>
      </c>
      <c r="AY168" s="17" t="s">
        <v>200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206</v>
      </c>
      <c r="BM168" s="142" t="s">
        <v>405</v>
      </c>
    </row>
    <row r="169" spans="2:65" s="1" customFormat="1" ht="21.75" customHeight="1">
      <c r="B169" s="130"/>
      <c r="C169" s="131" t="s">
        <v>312</v>
      </c>
      <c r="D169" s="131" t="s">
        <v>202</v>
      </c>
      <c r="E169" s="132" t="s">
        <v>1031</v>
      </c>
      <c r="F169" s="133" t="s">
        <v>1032</v>
      </c>
      <c r="G169" s="134" t="s">
        <v>269</v>
      </c>
      <c r="H169" s="135">
        <v>10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206</v>
      </c>
      <c r="AT169" s="142" t="s">
        <v>202</v>
      </c>
      <c r="AU169" s="142" t="s">
        <v>214</v>
      </c>
      <c r="AY169" s="17" t="s">
        <v>200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206</v>
      </c>
      <c r="BM169" s="142" t="s">
        <v>415</v>
      </c>
    </row>
    <row r="170" spans="2:65" s="1" customFormat="1" ht="24.2" customHeight="1">
      <c r="B170" s="130"/>
      <c r="C170" s="157" t="s">
        <v>323</v>
      </c>
      <c r="D170" s="157" t="s">
        <v>247</v>
      </c>
      <c r="E170" s="158" t="s">
        <v>1033</v>
      </c>
      <c r="F170" s="159" t="s">
        <v>1034</v>
      </c>
      <c r="G170" s="160" t="s">
        <v>269</v>
      </c>
      <c r="H170" s="161">
        <v>10</v>
      </c>
      <c r="I170" s="162"/>
      <c r="J170" s="162">
        <f>ROUND(I170*H170,2)</f>
        <v>0</v>
      </c>
      <c r="K170" s="163"/>
      <c r="L170" s="164"/>
      <c r="M170" s="165" t="s">
        <v>1</v>
      </c>
      <c r="N170" s="166" t="s">
        <v>39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237</v>
      </c>
      <c r="AT170" s="142" t="s">
        <v>247</v>
      </c>
      <c r="AU170" s="142" t="s">
        <v>214</v>
      </c>
      <c r="AY170" s="17" t="s">
        <v>200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206</v>
      </c>
      <c r="BM170" s="142" t="s">
        <v>423</v>
      </c>
    </row>
    <row r="171" spans="2:63" s="11" customFormat="1" ht="20.85" customHeight="1">
      <c r="B171" s="119"/>
      <c r="D171" s="120" t="s">
        <v>73</v>
      </c>
      <c r="E171" s="128" t="s">
        <v>1035</v>
      </c>
      <c r="F171" s="128" t="s">
        <v>1036</v>
      </c>
      <c r="J171" s="129">
        <f>BK171</f>
        <v>0</v>
      </c>
      <c r="L171" s="119"/>
      <c r="M171" s="123"/>
      <c r="P171" s="124">
        <f>SUM(P172:P177)</f>
        <v>0</v>
      </c>
      <c r="R171" s="124">
        <f>SUM(R172:R177)</f>
        <v>0</v>
      </c>
      <c r="T171" s="125">
        <f>SUM(T172:T177)</f>
        <v>0</v>
      </c>
      <c r="AR171" s="120" t="s">
        <v>82</v>
      </c>
      <c r="AT171" s="126" t="s">
        <v>73</v>
      </c>
      <c r="AU171" s="126" t="s">
        <v>84</v>
      </c>
      <c r="AY171" s="120" t="s">
        <v>200</v>
      </c>
      <c r="BK171" s="127">
        <f>SUM(BK172:BK177)</f>
        <v>0</v>
      </c>
    </row>
    <row r="172" spans="2:65" s="1" customFormat="1" ht="24.2" customHeight="1">
      <c r="B172" s="130"/>
      <c r="C172" s="131" t="s">
        <v>7</v>
      </c>
      <c r="D172" s="131" t="s">
        <v>202</v>
      </c>
      <c r="E172" s="132" t="s">
        <v>1037</v>
      </c>
      <c r="F172" s="133" t="s">
        <v>1038</v>
      </c>
      <c r="G172" s="134" t="s">
        <v>349</v>
      </c>
      <c r="H172" s="135">
        <v>28</v>
      </c>
      <c r="I172" s="136"/>
      <c r="J172" s="136">
        <f aca="true" t="shared" si="10" ref="J172:J177">ROUND(I172*H172,2)</f>
        <v>0</v>
      </c>
      <c r="K172" s="137"/>
      <c r="L172" s="29"/>
      <c r="M172" s="138" t="s">
        <v>1</v>
      </c>
      <c r="N172" s="139" t="s">
        <v>39</v>
      </c>
      <c r="O172" s="140">
        <v>0</v>
      </c>
      <c r="P172" s="140">
        <f aca="true" t="shared" si="11" ref="P172:P177">O172*H172</f>
        <v>0</v>
      </c>
      <c r="Q172" s="140">
        <v>0</v>
      </c>
      <c r="R172" s="140">
        <f aca="true" t="shared" si="12" ref="R172:R177">Q172*H172</f>
        <v>0</v>
      </c>
      <c r="S172" s="140">
        <v>0</v>
      </c>
      <c r="T172" s="141">
        <f aca="true" t="shared" si="13" ref="T172:T177">S172*H172</f>
        <v>0</v>
      </c>
      <c r="AR172" s="142" t="s">
        <v>206</v>
      </c>
      <c r="AT172" s="142" t="s">
        <v>202</v>
      </c>
      <c r="AU172" s="142" t="s">
        <v>214</v>
      </c>
      <c r="AY172" s="17" t="s">
        <v>200</v>
      </c>
      <c r="BE172" s="143">
        <f aca="true" t="shared" si="14" ref="BE172:BE177">IF(N172="základní",J172,0)</f>
        <v>0</v>
      </c>
      <c r="BF172" s="143">
        <f aca="true" t="shared" si="15" ref="BF172:BF177">IF(N172="snížená",J172,0)</f>
        <v>0</v>
      </c>
      <c r="BG172" s="143">
        <f aca="true" t="shared" si="16" ref="BG172:BG177">IF(N172="zákl. přenesená",J172,0)</f>
        <v>0</v>
      </c>
      <c r="BH172" s="143">
        <f aca="true" t="shared" si="17" ref="BH172:BH177">IF(N172="sníž. přenesená",J172,0)</f>
        <v>0</v>
      </c>
      <c r="BI172" s="143">
        <f aca="true" t="shared" si="18" ref="BI172:BI177">IF(N172="nulová",J172,0)</f>
        <v>0</v>
      </c>
      <c r="BJ172" s="17" t="s">
        <v>82</v>
      </c>
      <c r="BK172" s="143">
        <f aca="true" t="shared" si="19" ref="BK172:BK177">ROUND(I172*H172,2)</f>
        <v>0</v>
      </c>
      <c r="BL172" s="17" t="s">
        <v>206</v>
      </c>
      <c r="BM172" s="142" t="s">
        <v>433</v>
      </c>
    </row>
    <row r="173" spans="2:65" s="1" customFormat="1" ht="24.2" customHeight="1">
      <c r="B173" s="130"/>
      <c r="C173" s="157" t="s">
        <v>330</v>
      </c>
      <c r="D173" s="157" t="s">
        <v>247</v>
      </c>
      <c r="E173" s="158" t="s">
        <v>1039</v>
      </c>
      <c r="F173" s="159" t="s">
        <v>1040</v>
      </c>
      <c r="G173" s="160" t="s">
        <v>349</v>
      </c>
      <c r="H173" s="161">
        <v>28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40">
        <v>0</v>
      </c>
      <c r="P173" s="140">
        <f t="shared" si="11"/>
        <v>0</v>
      </c>
      <c r="Q173" s="140">
        <v>0</v>
      </c>
      <c r="R173" s="140">
        <f t="shared" si="12"/>
        <v>0</v>
      </c>
      <c r="S173" s="140">
        <v>0</v>
      </c>
      <c r="T173" s="141">
        <f t="shared" si="13"/>
        <v>0</v>
      </c>
      <c r="AR173" s="142" t="s">
        <v>237</v>
      </c>
      <c r="AT173" s="142" t="s">
        <v>247</v>
      </c>
      <c r="AU173" s="142" t="s">
        <v>214</v>
      </c>
      <c r="AY173" s="17" t="s">
        <v>200</v>
      </c>
      <c r="BE173" s="143">
        <f t="shared" si="14"/>
        <v>0</v>
      </c>
      <c r="BF173" s="143">
        <f t="shared" si="15"/>
        <v>0</v>
      </c>
      <c r="BG173" s="143">
        <f t="shared" si="16"/>
        <v>0</v>
      </c>
      <c r="BH173" s="143">
        <f t="shared" si="17"/>
        <v>0</v>
      </c>
      <c r="BI173" s="143">
        <f t="shared" si="18"/>
        <v>0</v>
      </c>
      <c r="BJ173" s="17" t="s">
        <v>82</v>
      </c>
      <c r="BK173" s="143">
        <f t="shared" si="19"/>
        <v>0</v>
      </c>
      <c r="BL173" s="17" t="s">
        <v>206</v>
      </c>
      <c r="BM173" s="142" t="s">
        <v>443</v>
      </c>
    </row>
    <row r="174" spans="2:65" s="1" customFormat="1" ht="24.2" customHeight="1">
      <c r="B174" s="130"/>
      <c r="C174" s="131" t="s">
        <v>335</v>
      </c>
      <c r="D174" s="131" t="s">
        <v>202</v>
      </c>
      <c r="E174" s="132" t="s">
        <v>1041</v>
      </c>
      <c r="F174" s="133" t="s">
        <v>1042</v>
      </c>
      <c r="G174" s="134" t="s">
        <v>349</v>
      </c>
      <c r="H174" s="135">
        <v>43</v>
      </c>
      <c r="I174" s="136"/>
      <c r="J174" s="136">
        <f t="shared" si="10"/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t="shared" si="11"/>
        <v>0</v>
      </c>
      <c r="Q174" s="140">
        <v>0</v>
      </c>
      <c r="R174" s="140">
        <f t="shared" si="12"/>
        <v>0</v>
      </c>
      <c r="S174" s="140">
        <v>0</v>
      </c>
      <c r="T174" s="141">
        <f t="shared" si="13"/>
        <v>0</v>
      </c>
      <c r="AR174" s="142" t="s">
        <v>206</v>
      </c>
      <c r="AT174" s="142" t="s">
        <v>202</v>
      </c>
      <c r="AU174" s="142" t="s">
        <v>214</v>
      </c>
      <c r="AY174" s="17" t="s">
        <v>200</v>
      </c>
      <c r="BE174" s="143">
        <f t="shared" si="14"/>
        <v>0</v>
      </c>
      <c r="BF174" s="143">
        <f t="shared" si="15"/>
        <v>0</v>
      </c>
      <c r="BG174" s="143">
        <f t="shared" si="16"/>
        <v>0</v>
      </c>
      <c r="BH174" s="143">
        <f t="shared" si="17"/>
        <v>0</v>
      </c>
      <c r="BI174" s="143">
        <f t="shared" si="18"/>
        <v>0</v>
      </c>
      <c r="BJ174" s="17" t="s">
        <v>82</v>
      </c>
      <c r="BK174" s="143">
        <f t="shared" si="19"/>
        <v>0</v>
      </c>
      <c r="BL174" s="17" t="s">
        <v>206</v>
      </c>
      <c r="BM174" s="142" t="s">
        <v>453</v>
      </c>
    </row>
    <row r="175" spans="2:65" s="1" customFormat="1" ht="24.2" customHeight="1">
      <c r="B175" s="130"/>
      <c r="C175" s="157" t="s">
        <v>341</v>
      </c>
      <c r="D175" s="157" t="s">
        <v>247</v>
      </c>
      <c r="E175" s="158" t="s">
        <v>1043</v>
      </c>
      <c r="F175" s="159" t="s">
        <v>1044</v>
      </c>
      <c r="G175" s="160" t="s">
        <v>349</v>
      </c>
      <c r="H175" s="161">
        <v>43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40">
        <v>0</v>
      </c>
      <c r="P175" s="140">
        <f t="shared" si="11"/>
        <v>0</v>
      </c>
      <c r="Q175" s="140">
        <v>0</v>
      </c>
      <c r="R175" s="140">
        <f t="shared" si="12"/>
        <v>0</v>
      </c>
      <c r="S175" s="140">
        <v>0</v>
      </c>
      <c r="T175" s="141">
        <f t="shared" si="13"/>
        <v>0</v>
      </c>
      <c r="AR175" s="142" t="s">
        <v>237</v>
      </c>
      <c r="AT175" s="142" t="s">
        <v>247</v>
      </c>
      <c r="AU175" s="142" t="s">
        <v>214</v>
      </c>
      <c r="AY175" s="17" t="s">
        <v>200</v>
      </c>
      <c r="BE175" s="143">
        <f t="shared" si="14"/>
        <v>0</v>
      </c>
      <c r="BF175" s="143">
        <f t="shared" si="15"/>
        <v>0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7" t="s">
        <v>82</v>
      </c>
      <c r="BK175" s="143">
        <f t="shared" si="19"/>
        <v>0</v>
      </c>
      <c r="BL175" s="17" t="s">
        <v>206</v>
      </c>
      <c r="BM175" s="142" t="s">
        <v>469</v>
      </c>
    </row>
    <row r="176" spans="2:65" s="1" customFormat="1" ht="24.2" customHeight="1">
      <c r="B176" s="130"/>
      <c r="C176" s="131" t="s">
        <v>346</v>
      </c>
      <c r="D176" s="131" t="s">
        <v>202</v>
      </c>
      <c r="E176" s="132" t="s">
        <v>1045</v>
      </c>
      <c r="F176" s="133" t="s">
        <v>1046</v>
      </c>
      <c r="G176" s="134" t="s">
        <v>349</v>
      </c>
      <c r="H176" s="135">
        <v>1</v>
      </c>
      <c r="I176" s="136"/>
      <c r="J176" s="136">
        <f t="shared" si="1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1"/>
        <v>0</v>
      </c>
      <c r="Q176" s="140">
        <v>0</v>
      </c>
      <c r="R176" s="140">
        <f t="shared" si="12"/>
        <v>0</v>
      </c>
      <c r="S176" s="140">
        <v>0</v>
      </c>
      <c r="T176" s="141">
        <f t="shared" si="13"/>
        <v>0</v>
      </c>
      <c r="AR176" s="142" t="s">
        <v>206</v>
      </c>
      <c r="AT176" s="142" t="s">
        <v>202</v>
      </c>
      <c r="AU176" s="142" t="s">
        <v>214</v>
      </c>
      <c r="AY176" s="17" t="s">
        <v>200</v>
      </c>
      <c r="BE176" s="143">
        <f t="shared" si="14"/>
        <v>0</v>
      </c>
      <c r="BF176" s="143">
        <f t="shared" si="15"/>
        <v>0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7" t="s">
        <v>82</v>
      </c>
      <c r="BK176" s="143">
        <f t="shared" si="19"/>
        <v>0</v>
      </c>
      <c r="BL176" s="17" t="s">
        <v>206</v>
      </c>
      <c r="BM176" s="142" t="s">
        <v>483</v>
      </c>
    </row>
    <row r="177" spans="2:65" s="1" customFormat="1" ht="24.2" customHeight="1">
      <c r="B177" s="130"/>
      <c r="C177" s="157" t="s">
        <v>352</v>
      </c>
      <c r="D177" s="157" t="s">
        <v>247</v>
      </c>
      <c r="E177" s="158" t="s">
        <v>1047</v>
      </c>
      <c r="F177" s="159" t="s">
        <v>1048</v>
      </c>
      <c r="G177" s="160" t="s">
        <v>349</v>
      </c>
      <c r="H177" s="161">
        <v>1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40">
        <v>0</v>
      </c>
      <c r="P177" s="140">
        <f t="shared" si="11"/>
        <v>0</v>
      </c>
      <c r="Q177" s="140">
        <v>0</v>
      </c>
      <c r="R177" s="140">
        <f t="shared" si="12"/>
        <v>0</v>
      </c>
      <c r="S177" s="140">
        <v>0</v>
      </c>
      <c r="T177" s="141">
        <f t="shared" si="13"/>
        <v>0</v>
      </c>
      <c r="AR177" s="142" t="s">
        <v>237</v>
      </c>
      <c r="AT177" s="142" t="s">
        <v>247</v>
      </c>
      <c r="AU177" s="142" t="s">
        <v>214</v>
      </c>
      <c r="AY177" s="17" t="s">
        <v>200</v>
      </c>
      <c r="BE177" s="143">
        <f t="shared" si="14"/>
        <v>0</v>
      </c>
      <c r="BF177" s="143">
        <f t="shared" si="15"/>
        <v>0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7" t="s">
        <v>82</v>
      </c>
      <c r="BK177" s="143">
        <f t="shared" si="19"/>
        <v>0</v>
      </c>
      <c r="BL177" s="17" t="s">
        <v>206</v>
      </c>
      <c r="BM177" s="142" t="s">
        <v>494</v>
      </c>
    </row>
    <row r="178" spans="2:63" s="11" customFormat="1" ht="20.85" customHeight="1">
      <c r="B178" s="119"/>
      <c r="D178" s="120" t="s">
        <v>73</v>
      </c>
      <c r="E178" s="128" t="s">
        <v>1049</v>
      </c>
      <c r="F178" s="128" t="s">
        <v>1050</v>
      </c>
      <c r="J178" s="129">
        <f>BK178</f>
        <v>0</v>
      </c>
      <c r="L178" s="119"/>
      <c r="M178" s="123"/>
      <c r="P178" s="124">
        <f>SUM(P179:P180)</f>
        <v>0</v>
      </c>
      <c r="R178" s="124">
        <f>SUM(R179:R180)</f>
        <v>0</v>
      </c>
      <c r="T178" s="125">
        <f>SUM(T179:T180)</f>
        <v>0</v>
      </c>
      <c r="AR178" s="120" t="s">
        <v>82</v>
      </c>
      <c r="AT178" s="126" t="s">
        <v>73</v>
      </c>
      <c r="AU178" s="126" t="s">
        <v>84</v>
      </c>
      <c r="AY178" s="120" t="s">
        <v>200</v>
      </c>
      <c r="BK178" s="127">
        <f>SUM(BK179:BK180)</f>
        <v>0</v>
      </c>
    </row>
    <row r="179" spans="2:65" s="1" customFormat="1" ht="24.2" customHeight="1">
      <c r="B179" s="130"/>
      <c r="C179" s="131" t="s">
        <v>356</v>
      </c>
      <c r="D179" s="131" t="s">
        <v>202</v>
      </c>
      <c r="E179" s="132" t="s">
        <v>1051</v>
      </c>
      <c r="F179" s="133" t="s">
        <v>1052</v>
      </c>
      <c r="G179" s="134" t="s">
        <v>269</v>
      </c>
      <c r="H179" s="135">
        <v>15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206</v>
      </c>
      <c r="AT179" s="142" t="s">
        <v>202</v>
      </c>
      <c r="AU179" s="142" t="s">
        <v>214</v>
      </c>
      <c r="AY179" s="17" t="s">
        <v>200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206</v>
      </c>
      <c r="BM179" s="142" t="s">
        <v>505</v>
      </c>
    </row>
    <row r="180" spans="2:65" s="1" customFormat="1" ht="24.2" customHeight="1">
      <c r="B180" s="130"/>
      <c r="C180" s="131" t="s">
        <v>362</v>
      </c>
      <c r="D180" s="131" t="s">
        <v>202</v>
      </c>
      <c r="E180" s="132" t="s">
        <v>1053</v>
      </c>
      <c r="F180" s="133" t="s">
        <v>1054</v>
      </c>
      <c r="G180" s="134" t="s">
        <v>269</v>
      </c>
      <c r="H180" s="135">
        <v>8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206</v>
      </c>
      <c r="AT180" s="142" t="s">
        <v>202</v>
      </c>
      <c r="AU180" s="142" t="s">
        <v>214</v>
      </c>
      <c r="AY180" s="17" t="s">
        <v>200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206</v>
      </c>
      <c r="BM180" s="142" t="s">
        <v>525</v>
      </c>
    </row>
    <row r="181" spans="2:63" s="11" customFormat="1" ht="20.85" customHeight="1">
      <c r="B181" s="119"/>
      <c r="D181" s="120" t="s">
        <v>73</v>
      </c>
      <c r="E181" s="128" t="s">
        <v>1055</v>
      </c>
      <c r="F181" s="128" t="s">
        <v>1056</v>
      </c>
      <c r="J181" s="129">
        <f>BK181</f>
        <v>0</v>
      </c>
      <c r="L181" s="119"/>
      <c r="M181" s="123"/>
      <c r="P181" s="124">
        <f>SUM(P182:P185)</f>
        <v>0</v>
      </c>
      <c r="R181" s="124">
        <f>SUM(R182:R185)</f>
        <v>0</v>
      </c>
      <c r="T181" s="125">
        <f>SUM(T182:T185)</f>
        <v>0</v>
      </c>
      <c r="AR181" s="120" t="s">
        <v>82</v>
      </c>
      <c r="AT181" s="126" t="s">
        <v>73</v>
      </c>
      <c r="AU181" s="126" t="s">
        <v>84</v>
      </c>
      <c r="AY181" s="120" t="s">
        <v>200</v>
      </c>
      <c r="BK181" s="127">
        <f>SUM(BK182:BK185)</f>
        <v>0</v>
      </c>
    </row>
    <row r="182" spans="2:65" s="1" customFormat="1" ht="24.2" customHeight="1">
      <c r="B182" s="130"/>
      <c r="C182" s="131" t="s">
        <v>366</v>
      </c>
      <c r="D182" s="131" t="s">
        <v>202</v>
      </c>
      <c r="E182" s="132" t="s">
        <v>1057</v>
      </c>
      <c r="F182" s="133" t="s">
        <v>1058</v>
      </c>
      <c r="G182" s="134" t="s">
        <v>269</v>
      </c>
      <c r="H182" s="135">
        <v>1</v>
      </c>
      <c r="I182" s="136"/>
      <c r="J182" s="136">
        <f>ROUND(I182*H182,2)</f>
        <v>0</v>
      </c>
      <c r="K182" s="137"/>
      <c r="L182" s="29"/>
      <c r="M182" s="138" t="s">
        <v>1</v>
      </c>
      <c r="N182" s="139" t="s">
        <v>39</v>
      </c>
      <c r="O182" s="140">
        <v>0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206</v>
      </c>
      <c r="AT182" s="142" t="s">
        <v>202</v>
      </c>
      <c r="AU182" s="142" t="s">
        <v>214</v>
      </c>
      <c r="AY182" s="17" t="s">
        <v>200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82</v>
      </c>
      <c r="BK182" s="143">
        <f>ROUND(I182*H182,2)</f>
        <v>0</v>
      </c>
      <c r="BL182" s="17" t="s">
        <v>206</v>
      </c>
      <c r="BM182" s="142" t="s">
        <v>540</v>
      </c>
    </row>
    <row r="183" spans="2:65" s="1" customFormat="1" ht="24.2" customHeight="1">
      <c r="B183" s="130"/>
      <c r="C183" s="157" t="s">
        <v>370</v>
      </c>
      <c r="D183" s="157" t="s">
        <v>247</v>
      </c>
      <c r="E183" s="158" t="s">
        <v>1059</v>
      </c>
      <c r="F183" s="159" t="s">
        <v>1060</v>
      </c>
      <c r="G183" s="160" t="s">
        <v>269</v>
      </c>
      <c r="H183" s="161">
        <v>1</v>
      </c>
      <c r="I183" s="162"/>
      <c r="J183" s="162">
        <f>ROUND(I183*H183,2)</f>
        <v>0</v>
      </c>
      <c r="K183" s="163"/>
      <c r="L183" s="164"/>
      <c r="M183" s="165" t="s">
        <v>1</v>
      </c>
      <c r="N183" s="166" t="s">
        <v>39</v>
      </c>
      <c r="O183" s="140">
        <v>0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237</v>
      </c>
      <c r="AT183" s="142" t="s">
        <v>247</v>
      </c>
      <c r="AU183" s="142" t="s">
        <v>214</v>
      </c>
      <c r="AY183" s="17" t="s">
        <v>200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206</v>
      </c>
      <c r="BM183" s="142" t="s">
        <v>551</v>
      </c>
    </row>
    <row r="184" spans="2:65" s="1" customFormat="1" ht="24.2" customHeight="1">
      <c r="B184" s="130"/>
      <c r="C184" s="131" t="s">
        <v>375</v>
      </c>
      <c r="D184" s="131" t="s">
        <v>202</v>
      </c>
      <c r="E184" s="132" t="s">
        <v>1061</v>
      </c>
      <c r="F184" s="133" t="s">
        <v>1062</v>
      </c>
      <c r="G184" s="134" t="s">
        <v>269</v>
      </c>
      <c r="H184" s="135">
        <v>1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206</v>
      </c>
      <c r="AT184" s="142" t="s">
        <v>202</v>
      </c>
      <c r="AU184" s="142" t="s">
        <v>214</v>
      </c>
      <c r="AY184" s="17" t="s">
        <v>200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206</v>
      </c>
      <c r="BM184" s="142" t="s">
        <v>570</v>
      </c>
    </row>
    <row r="185" spans="2:65" s="1" customFormat="1" ht="16.5" customHeight="1">
      <c r="B185" s="130"/>
      <c r="C185" s="157" t="s">
        <v>381</v>
      </c>
      <c r="D185" s="157" t="s">
        <v>247</v>
      </c>
      <c r="E185" s="158" t="s">
        <v>1063</v>
      </c>
      <c r="F185" s="159" t="s">
        <v>1064</v>
      </c>
      <c r="G185" s="160" t="s">
        <v>269</v>
      </c>
      <c r="H185" s="161">
        <v>1</v>
      </c>
      <c r="I185" s="162"/>
      <c r="J185" s="162">
        <f>ROUND(I185*H185,2)</f>
        <v>0</v>
      </c>
      <c r="K185" s="163"/>
      <c r="L185" s="164"/>
      <c r="M185" s="165" t="s">
        <v>1</v>
      </c>
      <c r="N185" s="166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237</v>
      </c>
      <c r="AT185" s="142" t="s">
        <v>247</v>
      </c>
      <c r="AU185" s="142" t="s">
        <v>214</v>
      </c>
      <c r="AY185" s="17" t="s">
        <v>200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206</v>
      </c>
      <c r="BM185" s="142" t="s">
        <v>579</v>
      </c>
    </row>
    <row r="186" spans="2:63" s="11" customFormat="1" ht="20.85" customHeight="1">
      <c r="B186" s="119"/>
      <c r="D186" s="120" t="s">
        <v>73</v>
      </c>
      <c r="E186" s="128" t="s">
        <v>1065</v>
      </c>
      <c r="F186" s="128" t="s">
        <v>1066</v>
      </c>
      <c r="J186" s="129">
        <f>BK186</f>
        <v>0</v>
      </c>
      <c r="L186" s="119"/>
      <c r="M186" s="123"/>
      <c r="P186" s="124">
        <f>SUM(P187:P189)</f>
        <v>0</v>
      </c>
      <c r="R186" s="124">
        <f>SUM(R187:R189)</f>
        <v>0</v>
      </c>
      <c r="T186" s="125">
        <f>SUM(T187:T189)</f>
        <v>0</v>
      </c>
      <c r="AR186" s="120" t="s">
        <v>82</v>
      </c>
      <c r="AT186" s="126" t="s">
        <v>73</v>
      </c>
      <c r="AU186" s="126" t="s">
        <v>84</v>
      </c>
      <c r="AY186" s="120" t="s">
        <v>200</v>
      </c>
      <c r="BK186" s="127">
        <f>SUM(BK187:BK189)</f>
        <v>0</v>
      </c>
    </row>
    <row r="187" spans="2:65" s="1" customFormat="1" ht="24.2" customHeight="1">
      <c r="B187" s="130"/>
      <c r="C187" s="131" t="s">
        <v>389</v>
      </c>
      <c r="D187" s="131" t="s">
        <v>202</v>
      </c>
      <c r="E187" s="132" t="s">
        <v>1067</v>
      </c>
      <c r="F187" s="133" t="s">
        <v>1068</v>
      </c>
      <c r="G187" s="134" t="s">
        <v>269</v>
      </c>
      <c r="H187" s="135">
        <v>5</v>
      </c>
      <c r="I187" s="136"/>
      <c r="J187" s="136">
        <f>ROUND(I187*H187,2)</f>
        <v>0</v>
      </c>
      <c r="K187" s="137"/>
      <c r="L187" s="29"/>
      <c r="M187" s="138" t="s">
        <v>1</v>
      </c>
      <c r="N187" s="139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206</v>
      </c>
      <c r="AT187" s="142" t="s">
        <v>202</v>
      </c>
      <c r="AU187" s="142" t="s">
        <v>214</v>
      </c>
      <c r="AY187" s="17" t="s">
        <v>200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206</v>
      </c>
      <c r="BM187" s="142" t="s">
        <v>594</v>
      </c>
    </row>
    <row r="188" spans="2:65" s="1" customFormat="1" ht="24.2" customHeight="1">
      <c r="B188" s="130"/>
      <c r="C188" s="157" t="s">
        <v>394</v>
      </c>
      <c r="D188" s="157" t="s">
        <v>247</v>
      </c>
      <c r="E188" s="158" t="s">
        <v>1069</v>
      </c>
      <c r="F188" s="159" t="s">
        <v>1070</v>
      </c>
      <c r="G188" s="160" t="s">
        <v>269</v>
      </c>
      <c r="H188" s="161">
        <v>1</v>
      </c>
      <c r="I188" s="162"/>
      <c r="J188" s="162">
        <f>ROUND(I188*H188,2)</f>
        <v>0</v>
      </c>
      <c r="K188" s="163"/>
      <c r="L188" s="164"/>
      <c r="M188" s="165" t="s">
        <v>1</v>
      </c>
      <c r="N188" s="166" t="s">
        <v>39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237</v>
      </c>
      <c r="AT188" s="142" t="s">
        <v>247</v>
      </c>
      <c r="AU188" s="142" t="s">
        <v>214</v>
      </c>
      <c r="AY188" s="17" t="s">
        <v>200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206</v>
      </c>
      <c r="BM188" s="142" t="s">
        <v>605</v>
      </c>
    </row>
    <row r="189" spans="2:65" s="1" customFormat="1" ht="24.2" customHeight="1">
      <c r="B189" s="130"/>
      <c r="C189" s="157" t="s">
        <v>399</v>
      </c>
      <c r="D189" s="157" t="s">
        <v>247</v>
      </c>
      <c r="E189" s="158" t="s">
        <v>1071</v>
      </c>
      <c r="F189" s="159" t="s">
        <v>1072</v>
      </c>
      <c r="G189" s="160" t="s">
        <v>269</v>
      </c>
      <c r="H189" s="161">
        <v>4</v>
      </c>
      <c r="I189" s="162"/>
      <c r="J189" s="162">
        <f>ROUND(I189*H189,2)</f>
        <v>0</v>
      </c>
      <c r="K189" s="163"/>
      <c r="L189" s="164"/>
      <c r="M189" s="165" t="s">
        <v>1</v>
      </c>
      <c r="N189" s="166" t="s">
        <v>39</v>
      </c>
      <c r="O189" s="140">
        <v>0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237</v>
      </c>
      <c r="AT189" s="142" t="s">
        <v>247</v>
      </c>
      <c r="AU189" s="142" t="s">
        <v>214</v>
      </c>
      <c r="AY189" s="17" t="s">
        <v>200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82</v>
      </c>
      <c r="BK189" s="143">
        <f>ROUND(I189*H189,2)</f>
        <v>0</v>
      </c>
      <c r="BL189" s="17" t="s">
        <v>206</v>
      </c>
      <c r="BM189" s="142" t="s">
        <v>613</v>
      </c>
    </row>
    <row r="190" spans="2:63" s="11" customFormat="1" ht="20.85" customHeight="1">
      <c r="B190" s="119"/>
      <c r="D190" s="120" t="s">
        <v>73</v>
      </c>
      <c r="E190" s="128" t="s">
        <v>1073</v>
      </c>
      <c r="F190" s="128" t="s">
        <v>1074</v>
      </c>
      <c r="J190" s="129">
        <f>BK190</f>
        <v>0</v>
      </c>
      <c r="L190" s="119"/>
      <c r="M190" s="123"/>
      <c r="P190" s="124">
        <f>SUM(P191:P197)</f>
        <v>0</v>
      </c>
      <c r="R190" s="124">
        <f>SUM(R191:R197)</f>
        <v>0</v>
      </c>
      <c r="T190" s="125">
        <f>SUM(T191:T197)</f>
        <v>0</v>
      </c>
      <c r="AR190" s="120" t="s">
        <v>82</v>
      </c>
      <c r="AT190" s="126" t="s">
        <v>73</v>
      </c>
      <c r="AU190" s="126" t="s">
        <v>84</v>
      </c>
      <c r="AY190" s="120" t="s">
        <v>200</v>
      </c>
      <c r="BK190" s="127">
        <f>SUM(BK191:BK197)</f>
        <v>0</v>
      </c>
    </row>
    <row r="191" spans="2:65" s="1" customFormat="1" ht="24.2" customHeight="1">
      <c r="B191" s="130"/>
      <c r="C191" s="131" t="s">
        <v>405</v>
      </c>
      <c r="D191" s="131" t="s">
        <v>202</v>
      </c>
      <c r="E191" s="132" t="s">
        <v>1075</v>
      </c>
      <c r="F191" s="133" t="s">
        <v>1076</v>
      </c>
      <c r="G191" s="134" t="s">
        <v>269</v>
      </c>
      <c r="H191" s="135">
        <v>2</v>
      </c>
      <c r="I191" s="136"/>
      <c r="J191" s="136">
        <f aca="true" t="shared" si="20" ref="J191:J197">ROUND(I191*H191,2)</f>
        <v>0</v>
      </c>
      <c r="K191" s="137"/>
      <c r="L191" s="29"/>
      <c r="M191" s="138" t="s">
        <v>1</v>
      </c>
      <c r="N191" s="139" t="s">
        <v>39</v>
      </c>
      <c r="O191" s="140">
        <v>0</v>
      </c>
      <c r="P191" s="140">
        <f aca="true" t="shared" si="21" ref="P191:P197">O191*H191</f>
        <v>0</v>
      </c>
      <c r="Q191" s="140">
        <v>0</v>
      </c>
      <c r="R191" s="140">
        <f aca="true" t="shared" si="22" ref="R191:R197">Q191*H191</f>
        <v>0</v>
      </c>
      <c r="S191" s="140">
        <v>0</v>
      </c>
      <c r="T191" s="141">
        <f aca="true" t="shared" si="23" ref="T191:T197">S191*H191</f>
        <v>0</v>
      </c>
      <c r="AR191" s="142" t="s">
        <v>206</v>
      </c>
      <c r="AT191" s="142" t="s">
        <v>202</v>
      </c>
      <c r="AU191" s="142" t="s">
        <v>214</v>
      </c>
      <c r="AY191" s="17" t="s">
        <v>200</v>
      </c>
      <c r="BE191" s="143">
        <f aca="true" t="shared" si="24" ref="BE191:BE197">IF(N191="základní",J191,0)</f>
        <v>0</v>
      </c>
      <c r="BF191" s="143">
        <f aca="true" t="shared" si="25" ref="BF191:BF197">IF(N191="snížená",J191,0)</f>
        <v>0</v>
      </c>
      <c r="BG191" s="143">
        <f aca="true" t="shared" si="26" ref="BG191:BG197">IF(N191="zákl. přenesená",J191,0)</f>
        <v>0</v>
      </c>
      <c r="BH191" s="143">
        <f aca="true" t="shared" si="27" ref="BH191:BH197">IF(N191="sníž. přenesená",J191,0)</f>
        <v>0</v>
      </c>
      <c r="BI191" s="143">
        <f aca="true" t="shared" si="28" ref="BI191:BI197">IF(N191="nulová",J191,0)</f>
        <v>0</v>
      </c>
      <c r="BJ191" s="17" t="s">
        <v>82</v>
      </c>
      <c r="BK191" s="143">
        <f aca="true" t="shared" si="29" ref="BK191:BK197">ROUND(I191*H191,2)</f>
        <v>0</v>
      </c>
      <c r="BL191" s="17" t="s">
        <v>206</v>
      </c>
      <c r="BM191" s="142" t="s">
        <v>622</v>
      </c>
    </row>
    <row r="192" spans="2:65" s="1" customFormat="1" ht="16.5" customHeight="1">
      <c r="B192" s="130"/>
      <c r="C192" s="157" t="s">
        <v>410</v>
      </c>
      <c r="D192" s="157" t="s">
        <v>247</v>
      </c>
      <c r="E192" s="158" t="s">
        <v>1077</v>
      </c>
      <c r="F192" s="159" t="s">
        <v>1078</v>
      </c>
      <c r="G192" s="160" t="s">
        <v>269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40">
        <v>0</v>
      </c>
      <c r="P192" s="140">
        <f t="shared" si="21"/>
        <v>0</v>
      </c>
      <c r="Q192" s="140">
        <v>0</v>
      </c>
      <c r="R192" s="140">
        <f t="shared" si="22"/>
        <v>0</v>
      </c>
      <c r="S192" s="140">
        <v>0</v>
      </c>
      <c r="T192" s="141">
        <f t="shared" si="23"/>
        <v>0</v>
      </c>
      <c r="AR192" s="142" t="s">
        <v>237</v>
      </c>
      <c r="AT192" s="142" t="s">
        <v>247</v>
      </c>
      <c r="AU192" s="142" t="s">
        <v>214</v>
      </c>
      <c r="AY192" s="17" t="s">
        <v>200</v>
      </c>
      <c r="BE192" s="143">
        <f t="shared" si="24"/>
        <v>0</v>
      </c>
      <c r="BF192" s="143">
        <f t="shared" si="25"/>
        <v>0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7" t="s">
        <v>82</v>
      </c>
      <c r="BK192" s="143">
        <f t="shared" si="29"/>
        <v>0</v>
      </c>
      <c r="BL192" s="17" t="s">
        <v>206</v>
      </c>
      <c r="BM192" s="142" t="s">
        <v>631</v>
      </c>
    </row>
    <row r="193" spans="2:65" s="1" customFormat="1" ht="24.2" customHeight="1">
      <c r="B193" s="130"/>
      <c r="C193" s="131" t="s">
        <v>415</v>
      </c>
      <c r="D193" s="131" t="s">
        <v>202</v>
      </c>
      <c r="E193" s="132" t="s">
        <v>1079</v>
      </c>
      <c r="F193" s="133" t="s">
        <v>1080</v>
      </c>
      <c r="G193" s="134" t="s">
        <v>269</v>
      </c>
      <c r="H193" s="135">
        <v>2</v>
      </c>
      <c r="I193" s="136"/>
      <c r="J193" s="136">
        <f t="shared" si="20"/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t="shared" si="21"/>
        <v>0</v>
      </c>
      <c r="Q193" s="140">
        <v>0</v>
      </c>
      <c r="R193" s="140">
        <f t="shared" si="22"/>
        <v>0</v>
      </c>
      <c r="S193" s="140">
        <v>0</v>
      </c>
      <c r="T193" s="141">
        <f t="shared" si="23"/>
        <v>0</v>
      </c>
      <c r="AR193" s="142" t="s">
        <v>206</v>
      </c>
      <c r="AT193" s="142" t="s">
        <v>202</v>
      </c>
      <c r="AU193" s="142" t="s">
        <v>214</v>
      </c>
      <c r="AY193" s="17" t="s">
        <v>200</v>
      </c>
      <c r="BE193" s="143">
        <f t="shared" si="24"/>
        <v>0</v>
      </c>
      <c r="BF193" s="143">
        <f t="shared" si="25"/>
        <v>0</v>
      </c>
      <c r="BG193" s="143">
        <f t="shared" si="26"/>
        <v>0</v>
      </c>
      <c r="BH193" s="143">
        <f t="shared" si="27"/>
        <v>0</v>
      </c>
      <c r="BI193" s="143">
        <f t="shared" si="28"/>
        <v>0</v>
      </c>
      <c r="BJ193" s="17" t="s">
        <v>82</v>
      </c>
      <c r="BK193" s="143">
        <f t="shared" si="29"/>
        <v>0</v>
      </c>
      <c r="BL193" s="17" t="s">
        <v>206</v>
      </c>
      <c r="BM193" s="142" t="s">
        <v>641</v>
      </c>
    </row>
    <row r="194" spans="2:65" s="1" customFormat="1" ht="24.2" customHeight="1">
      <c r="B194" s="130"/>
      <c r="C194" s="157" t="s">
        <v>419</v>
      </c>
      <c r="D194" s="157" t="s">
        <v>247</v>
      </c>
      <c r="E194" s="158" t="s">
        <v>1081</v>
      </c>
      <c r="F194" s="159" t="s">
        <v>1082</v>
      </c>
      <c r="G194" s="160" t="s">
        <v>269</v>
      </c>
      <c r="H194" s="161">
        <v>2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40">
        <v>0</v>
      </c>
      <c r="P194" s="140">
        <f t="shared" si="21"/>
        <v>0</v>
      </c>
      <c r="Q194" s="140">
        <v>0</v>
      </c>
      <c r="R194" s="140">
        <f t="shared" si="22"/>
        <v>0</v>
      </c>
      <c r="S194" s="140">
        <v>0</v>
      </c>
      <c r="T194" s="141">
        <f t="shared" si="23"/>
        <v>0</v>
      </c>
      <c r="AR194" s="142" t="s">
        <v>237</v>
      </c>
      <c r="AT194" s="142" t="s">
        <v>247</v>
      </c>
      <c r="AU194" s="142" t="s">
        <v>214</v>
      </c>
      <c r="AY194" s="17" t="s">
        <v>200</v>
      </c>
      <c r="BE194" s="143">
        <f t="shared" si="24"/>
        <v>0</v>
      </c>
      <c r="BF194" s="143">
        <f t="shared" si="25"/>
        <v>0</v>
      </c>
      <c r="BG194" s="143">
        <f t="shared" si="26"/>
        <v>0</v>
      </c>
      <c r="BH194" s="143">
        <f t="shared" si="27"/>
        <v>0</v>
      </c>
      <c r="BI194" s="143">
        <f t="shared" si="28"/>
        <v>0</v>
      </c>
      <c r="BJ194" s="17" t="s">
        <v>82</v>
      </c>
      <c r="BK194" s="143">
        <f t="shared" si="29"/>
        <v>0</v>
      </c>
      <c r="BL194" s="17" t="s">
        <v>206</v>
      </c>
      <c r="BM194" s="142" t="s">
        <v>651</v>
      </c>
    </row>
    <row r="195" spans="2:65" s="1" customFormat="1" ht="24.2" customHeight="1">
      <c r="B195" s="130"/>
      <c r="C195" s="131" t="s">
        <v>423</v>
      </c>
      <c r="D195" s="131" t="s">
        <v>202</v>
      </c>
      <c r="E195" s="132" t="s">
        <v>1083</v>
      </c>
      <c r="F195" s="133" t="s">
        <v>1084</v>
      </c>
      <c r="G195" s="134" t="s">
        <v>269</v>
      </c>
      <c r="H195" s="135">
        <v>4</v>
      </c>
      <c r="I195" s="136"/>
      <c r="J195" s="136">
        <f t="shared" si="20"/>
        <v>0</v>
      </c>
      <c r="K195" s="137"/>
      <c r="L195" s="29"/>
      <c r="M195" s="138" t="s">
        <v>1</v>
      </c>
      <c r="N195" s="139" t="s">
        <v>39</v>
      </c>
      <c r="O195" s="140">
        <v>0</v>
      </c>
      <c r="P195" s="140">
        <f t="shared" si="21"/>
        <v>0</v>
      </c>
      <c r="Q195" s="140">
        <v>0</v>
      </c>
      <c r="R195" s="140">
        <f t="shared" si="22"/>
        <v>0</v>
      </c>
      <c r="S195" s="140">
        <v>0</v>
      </c>
      <c r="T195" s="141">
        <f t="shared" si="23"/>
        <v>0</v>
      </c>
      <c r="AR195" s="142" t="s">
        <v>206</v>
      </c>
      <c r="AT195" s="142" t="s">
        <v>202</v>
      </c>
      <c r="AU195" s="142" t="s">
        <v>214</v>
      </c>
      <c r="AY195" s="17" t="s">
        <v>200</v>
      </c>
      <c r="BE195" s="143">
        <f t="shared" si="24"/>
        <v>0</v>
      </c>
      <c r="BF195" s="143">
        <f t="shared" si="25"/>
        <v>0</v>
      </c>
      <c r="BG195" s="143">
        <f t="shared" si="26"/>
        <v>0</v>
      </c>
      <c r="BH195" s="143">
        <f t="shared" si="27"/>
        <v>0</v>
      </c>
      <c r="BI195" s="143">
        <f t="shared" si="28"/>
        <v>0</v>
      </c>
      <c r="BJ195" s="17" t="s">
        <v>82</v>
      </c>
      <c r="BK195" s="143">
        <f t="shared" si="29"/>
        <v>0</v>
      </c>
      <c r="BL195" s="17" t="s">
        <v>206</v>
      </c>
      <c r="BM195" s="142" t="s">
        <v>661</v>
      </c>
    </row>
    <row r="196" spans="2:65" s="1" customFormat="1" ht="16.5" customHeight="1">
      <c r="B196" s="130"/>
      <c r="C196" s="157" t="s">
        <v>428</v>
      </c>
      <c r="D196" s="157" t="s">
        <v>247</v>
      </c>
      <c r="E196" s="158" t="s">
        <v>1085</v>
      </c>
      <c r="F196" s="159" t="s">
        <v>1086</v>
      </c>
      <c r="G196" s="160" t="s">
        <v>269</v>
      </c>
      <c r="H196" s="161">
        <v>4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40">
        <v>0</v>
      </c>
      <c r="P196" s="140">
        <f t="shared" si="21"/>
        <v>0</v>
      </c>
      <c r="Q196" s="140">
        <v>0</v>
      </c>
      <c r="R196" s="140">
        <f t="shared" si="22"/>
        <v>0</v>
      </c>
      <c r="S196" s="140">
        <v>0</v>
      </c>
      <c r="T196" s="141">
        <f t="shared" si="23"/>
        <v>0</v>
      </c>
      <c r="AR196" s="142" t="s">
        <v>237</v>
      </c>
      <c r="AT196" s="142" t="s">
        <v>247</v>
      </c>
      <c r="AU196" s="142" t="s">
        <v>214</v>
      </c>
      <c r="AY196" s="17" t="s">
        <v>200</v>
      </c>
      <c r="BE196" s="143">
        <f t="shared" si="24"/>
        <v>0</v>
      </c>
      <c r="BF196" s="143">
        <f t="shared" si="25"/>
        <v>0</v>
      </c>
      <c r="BG196" s="143">
        <f t="shared" si="26"/>
        <v>0</v>
      </c>
      <c r="BH196" s="143">
        <f t="shared" si="27"/>
        <v>0</v>
      </c>
      <c r="BI196" s="143">
        <f t="shared" si="28"/>
        <v>0</v>
      </c>
      <c r="BJ196" s="17" t="s">
        <v>82</v>
      </c>
      <c r="BK196" s="143">
        <f t="shared" si="29"/>
        <v>0</v>
      </c>
      <c r="BL196" s="17" t="s">
        <v>206</v>
      </c>
      <c r="BM196" s="142" t="s">
        <v>674</v>
      </c>
    </row>
    <row r="197" spans="2:65" s="1" customFormat="1" ht="24.2" customHeight="1">
      <c r="B197" s="130"/>
      <c r="C197" s="157" t="s">
        <v>433</v>
      </c>
      <c r="D197" s="157" t="s">
        <v>247</v>
      </c>
      <c r="E197" s="158" t="s">
        <v>1087</v>
      </c>
      <c r="F197" s="159" t="s">
        <v>1088</v>
      </c>
      <c r="G197" s="160" t="s">
        <v>269</v>
      </c>
      <c r="H197" s="161">
        <v>4</v>
      </c>
      <c r="I197" s="162"/>
      <c r="J197" s="162">
        <f t="shared" si="2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21"/>
        <v>0</v>
      </c>
      <c r="Q197" s="140">
        <v>0</v>
      </c>
      <c r="R197" s="140">
        <f t="shared" si="22"/>
        <v>0</v>
      </c>
      <c r="S197" s="140">
        <v>0</v>
      </c>
      <c r="T197" s="141">
        <f t="shared" si="23"/>
        <v>0</v>
      </c>
      <c r="AR197" s="142" t="s">
        <v>237</v>
      </c>
      <c r="AT197" s="142" t="s">
        <v>247</v>
      </c>
      <c r="AU197" s="142" t="s">
        <v>214</v>
      </c>
      <c r="AY197" s="17" t="s">
        <v>200</v>
      </c>
      <c r="BE197" s="143">
        <f t="shared" si="24"/>
        <v>0</v>
      </c>
      <c r="BF197" s="143">
        <f t="shared" si="25"/>
        <v>0</v>
      </c>
      <c r="BG197" s="143">
        <f t="shared" si="26"/>
        <v>0</v>
      </c>
      <c r="BH197" s="143">
        <f t="shared" si="27"/>
        <v>0</v>
      </c>
      <c r="BI197" s="143">
        <f t="shared" si="28"/>
        <v>0</v>
      </c>
      <c r="BJ197" s="17" t="s">
        <v>82</v>
      </c>
      <c r="BK197" s="143">
        <f t="shared" si="29"/>
        <v>0</v>
      </c>
      <c r="BL197" s="17" t="s">
        <v>206</v>
      </c>
      <c r="BM197" s="142" t="s">
        <v>682</v>
      </c>
    </row>
    <row r="198" spans="2:63" s="11" customFormat="1" ht="20.85" customHeight="1">
      <c r="B198" s="119"/>
      <c r="D198" s="120" t="s">
        <v>73</v>
      </c>
      <c r="E198" s="128" t="s">
        <v>1089</v>
      </c>
      <c r="F198" s="128" t="s">
        <v>1090</v>
      </c>
      <c r="J198" s="129">
        <f>BK198</f>
        <v>0</v>
      </c>
      <c r="L198" s="119"/>
      <c r="M198" s="123"/>
      <c r="P198" s="124">
        <f>SUM(P199:P203)</f>
        <v>0</v>
      </c>
      <c r="R198" s="124">
        <f>SUM(R199:R203)</f>
        <v>0</v>
      </c>
      <c r="T198" s="125">
        <f>SUM(T199:T203)</f>
        <v>0</v>
      </c>
      <c r="AR198" s="120" t="s">
        <v>82</v>
      </c>
      <c r="AT198" s="126" t="s">
        <v>73</v>
      </c>
      <c r="AU198" s="126" t="s">
        <v>84</v>
      </c>
      <c r="AY198" s="120" t="s">
        <v>200</v>
      </c>
      <c r="BK198" s="127">
        <f>SUM(BK199:BK203)</f>
        <v>0</v>
      </c>
    </row>
    <row r="199" spans="2:65" s="1" customFormat="1" ht="24.2" customHeight="1">
      <c r="B199" s="130"/>
      <c r="C199" s="131" t="s">
        <v>438</v>
      </c>
      <c r="D199" s="131" t="s">
        <v>202</v>
      </c>
      <c r="E199" s="132" t="s">
        <v>1091</v>
      </c>
      <c r="F199" s="133" t="s">
        <v>1092</v>
      </c>
      <c r="G199" s="134" t="s">
        <v>269</v>
      </c>
      <c r="H199" s="135">
        <v>14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206</v>
      </c>
      <c r="AT199" s="142" t="s">
        <v>202</v>
      </c>
      <c r="AU199" s="142" t="s">
        <v>214</v>
      </c>
      <c r="AY199" s="17" t="s">
        <v>200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206</v>
      </c>
      <c r="BM199" s="142" t="s">
        <v>690</v>
      </c>
    </row>
    <row r="200" spans="2:65" s="1" customFormat="1" ht="24.2" customHeight="1">
      <c r="B200" s="130"/>
      <c r="C200" s="131" t="s">
        <v>443</v>
      </c>
      <c r="D200" s="131" t="s">
        <v>202</v>
      </c>
      <c r="E200" s="132" t="s">
        <v>1093</v>
      </c>
      <c r="F200" s="133" t="s">
        <v>1094</v>
      </c>
      <c r="G200" s="134" t="s">
        <v>269</v>
      </c>
      <c r="H200" s="135">
        <v>34</v>
      </c>
      <c r="I200" s="136"/>
      <c r="J200" s="136">
        <f>ROUND(I200*H200,2)</f>
        <v>0</v>
      </c>
      <c r="K200" s="137"/>
      <c r="L200" s="29"/>
      <c r="M200" s="138" t="s">
        <v>1</v>
      </c>
      <c r="N200" s="139" t="s">
        <v>39</v>
      </c>
      <c r="O200" s="140">
        <v>0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206</v>
      </c>
      <c r="AT200" s="142" t="s">
        <v>202</v>
      </c>
      <c r="AU200" s="142" t="s">
        <v>214</v>
      </c>
      <c r="AY200" s="17" t="s">
        <v>200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82</v>
      </c>
      <c r="BK200" s="143">
        <f>ROUND(I200*H200,2)</f>
        <v>0</v>
      </c>
      <c r="BL200" s="17" t="s">
        <v>206</v>
      </c>
      <c r="BM200" s="142" t="s">
        <v>702</v>
      </c>
    </row>
    <row r="201" spans="2:65" s="1" customFormat="1" ht="24.2" customHeight="1">
      <c r="B201" s="130"/>
      <c r="C201" s="157" t="s">
        <v>448</v>
      </c>
      <c r="D201" s="157" t="s">
        <v>247</v>
      </c>
      <c r="E201" s="158" t="s">
        <v>1095</v>
      </c>
      <c r="F201" s="159" t="s">
        <v>1096</v>
      </c>
      <c r="G201" s="160" t="s">
        <v>269</v>
      </c>
      <c r="H201" s="161">
        <v>2</v>
      </c>
      <c r="I201" s="162"/>
      <c r="J201" s="162">
        <f>ROUND(I201*H201,2)</f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237</v>
      </c>
      <c r="AT201" s="142" t="s">
        <v>247</v>
      </c>
      <c r="AU201" s="142" t="s">
        <v>214</v>
      </c>
      <c r="AY201" s="17" t="s">
        <v>200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206</v>
      </c>
      <c r="BM201" s="142" t="s">
        <v>713</v>
      </c>
    </row>
    <row r="202" spans="2:65" s="1" customFormat="1" ht="24.2" customHeight="1">
      <c r="B202" s="130"/>
      <c r="C202" s="157" t="s">
        <v>453</v>
      </c>
      <c r="D202" s="157" t="s">
        <v>247</v>
      </c>
      <c r="E202" s="158" t="s">
        <v>1097</v>
      </c>
      <c r="F202" s="159" t="s">
        <v>1098</v>
      </c>
      <c r="G202" s="160" t="s">
        <v>269</v>
      </c>
      <c r="H202" s="161">
        <v>31</v>
      </c>
      <c r="I202" s="162"/>
      <c r="J202" s="162">
        <f>ROUND(I202*H202,2)</f>
        <v>0</v>
      </c>
      <c r="K202" s="163"/>
      <c r="L202" s="164"/>
      <c r="M202" s="165" t="s">
        <v>1</v>
      </c>
      <c r="N202" s="166" t="s">
        <v>39</v>
      </c>
      <c r="O202" s="140">
        <v>0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237</v>
      </c>
      <c r="AT202" s="142" t="s">
        <v>247</v>
      </c>
      <c r="AU202" s="142" t="s">
        <v>214</v>
      </c>
      <c r="AY202" s="17" t="s">
        <v>200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82</v>
      </c>
      <c r="BK202" s="143">
        <f>ROUND(I202*H202,2)</f>
        <v>0</v>
      </c>
      <c r="BL202" s="17" t="s">
        <v>206</v>
      </c>
      <c r="BM202" s="142" t="s">
        <v>725</v>
      </c>
    </row>
    <row r="203" spans="2:65" s="1" customFormat="1" ht="24.2" customHeight="1">
      <c r="B203" s="130"/>
      <c r="C203" s="157" t="s">
        <v>458</v>
      </c>
      <c r="D203" s="157" t="s">
        <v>247</v>
      </c>
      <c r="E203" s="158" t="s">
        <v>1099</v>
      </c>
      <c r="F203" s="159" t="s">
        <v>1100</v>
      </c>
      <c r="G203" s="160" t="s">
        <v>269</v>
      </c>
      <c r="H203" s="161">
        <v>15</v>
      </c>
      <c r="I203" s="162"/>
      <c r="J203" s="162">
        <f>ROUND(I203*H203,2)</f>
        <v>0</v>
      </c>
      <c r="K203" s="163"/>
      <c r="L203" s="164"/>
      <c r="M203" s="175" t="s">
        <v>1</v>
      </c>
      <c r="N203" s="176" t="s">
        <v>39</v>
      </c>
      <c r="O203" s="177">
        <v>0</v>
      </c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142" t="s">
        <v>237</v>
      </c>
      <c r="AT203" s="142" t="s">
        <v>247</v>
      </c>
      <c r="AU203" s="142" t="s">
        <v>214</v>
      </c>
      <c r="AY203" s="17" t="s">
        <v>200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82</v>
      </c>
      <c r="BK203" s="143">
        <f>ROUND(I203*H203,2)</f>
        <v>0</v>
      </c>
      <c r="BL203" s="17" t="s">
        <v>206</v>
      </c>
      <c r="BM203" s="142" t="s">
        <v>733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9"/>
    </row>
  </sheetData>
  <autoFilter ref="C135:K20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459"/>
  <sheetViews>
    <sheetView showGridLines="0" workbookViewId="0" topLeftCell="A128">
      <selection activeCell="V154" sqref="V15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90</v>
      </c>
      <c r="AZ2" s="85" t="s">
        <v>106</v>
      </c>
      <c r="BA2" s="85" t="s">
        <v>1</v>
      </c>
      <c r="BB2" s="85" t="s">
        <v>1</v>
      </c>
      <c r="BC2" s="85" t="s">
        <v>1101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113</v>
      </c>
      <c r="BA3" s="85" t="s">
        <v>1</v>
      </c>
      <c r="BB3" s="85" t="s">
        <v>1</v>
      </c>
      <c r="BC3" s="85" t="s">
        <v>227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115</v>
      </c>
      <c r="BA4" s="85" t="s">
        <v>1</v>
      </c>
      <c r="BB4" s="85" t="s">
        <v>1</v>
      </c>
      <c r="BC4" s="85" t="s">
        <v>1102</v>
      </c>
      <c r="BD4" s="85" t="s">
        <v>84</v>
      </c>
    </row>
    <row r="5" spans="2:56" ht="6.95" customHeight="1">
      <c r="B5" s="20"/>
      <c r="L5" s="20"/>
      <c r="AZ5" s="85" t="s">
        <v>117</v>
      </c>
      <c r="BA5" s="85" t="s">
        <v>1</v>
      </c>
      <c r="BB5" s="85" t="s">
        <v>1</v>
      </c>
      <c r="BC5" s="85" t="s">
        <v>1102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128</v>
      </c>
      <c r="BA6" s="85" t="s">
        <v>1</v>
      </c>
      <c r="BB6" s="85" t="s">
        <v>1</v>
      </c>
      <c r="BC6" s="85" t="s">
        <v>1103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130</v>
      </c>
      <c r="BA7" s="85" t="s">
        <v>1</v>
      </c>
      <c r="BB7" s="85" t="s">
        <v>1</v>
      </c>
      <c r="BC7" s="85" t="s">
        <v>1104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132</v>
      </c>
      <c r="BA8" s="85" t="s">
        <v>1</v>
      </c>
      <c r="BB8" s="85" t="s">
        <v>1</v>
      </c>
      <c r="BC8" s="85" t="s">
        <v>1105</v>
      </c>
      <c r="BD8" s="85" t="s">
        <v>84</v>
      </c>
    </row>
    <row r="9" spans="2:56" s="1" customFormat="1" ht="16.5" customHeight="1">
      <c r="B9" s="29"/>
      <c r="E9" s="197" t="s">
        <v>1106</v>
      </c>
      <c r="F9" s="233"/>
      <c r="G9" s="233"/>
      <c r="H9" s="233"/>
      <c r="L9" s="29"/>
      <c r="AZ9" s="85" t="s">
        <v>136</v>
      </c>
      <c r="BA9" s="85" t="s">
        <v>1</v>
      </c>
      <c r="BB9" s="85" t="s">
        <v>1</v>
      </c>
      <c r="BC9" s="85" t="s">
        <v>1107</v>
      </c>
      <c r="BD9" s="85" t="s">
        <v>84</v>
      </c>
    </row>
    <row r="10" spans="2:56" s="1" customFormat="1" ht="11.25">
      <c r="B10" s="29"/>
      <c r="L10" s="29"/>
      <c r="AZ10" s="85" t="s">
        <v>140</v>
      </c>
      <c r="BA10" s="85" t="s">
        <v>1</v>
      </c>
      <c r="BB10" s="85" t="s">
        <v>1</v>
      </c>
      <c r="BC10" s="85" t="s">
        <v>1107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142</v>
      </c>
      <c r="BA11" s="85" t="s">
        <v>1</v>
      </c>
      <c r="BB11" s="85" t="s">
        <v>1</v>
      </c>
      <c r="BC11" s="85" t="s">
        <v>1108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147</v>
      </c>
      <c r="BA12" s="85" t="s">
        <v>1</v>
      </c>
      <c r="BB12" s="85" t="s">
        <v>1</v>
      </c>
      <c r="BC12" s="85" t="s">
        <v>1109</v>
      </c>
      <c r="BD12" s="85" t="s">
        <v>84</v>
      </c>
    </row>
    <row r="13" spans="2:56" s="1" customFormat="1" ht="10.9" customHeight="1">
      <c r="B13" s="29"/>
      <c r="L13" s="29"/>
      <c r="AZ13" s="85" t="s">
        <v>149</v>
      </c>
      <c r="BA13" s="85" t="s">
        <v>1</v>
      </c>
      <c r="BB13" s="85" t="s">
        <v>1</v>
      </c>
      <c r="BC13" s="85" t="s">
        <v>1110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151</v>
      </c>
      <c r="BA14" s="85" t="s">
        <v>1</v>
      </c>
      <c r="BB14" s="85" t="s">
        <v>1</v>
      </c>
      <c r="BC14" s="85" t="s">
        <v>1111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134</v>
      </c>
      <c r="BA15" s="85" t="s">
        <v>1</v>
      </c>
      <c r="BB15" s="85" t="s">
        <v>1</v>
      </c>
      <c r="BC15" s="85" t="s">
        <v>1112</v>
      </c>
      <c r="BD15" s="85" t="s">
        <v>84</v>
      </c>
    </row>
    <row r="16" spans="2:56" s="1" customFormat="1" ht="6.95" customHeight="1">
      <c r="B16" s="29"/>
      <c r="L16" s="29"/>
      <c r="AZ16" s="85" t="s">
        <v>153</v>
      </c>
      <c r="BA16" s="85" t="s">
        <v>1</v>
      </c>
      <c r="BB16" s="85" t="s">
        <v>1</v>
      </c>
      <c r="BC16" s="85" t="s">
        <v>1113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1114</v>
      </c>
      <c r="BA17" s="85" t="s">
        <v>1</v>
      </c>
      <c r="BB17" s="85" t="s">
        <v>1</v>
      </c>
      <c r="BC17" s="85" t="s">
        <v>1115</v>
      </c>
      <c r="BD17" s="85" t="s">
        <v>84</v>
      </c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ROUND(J143,2)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ROUND((SUM(BE143:BE458)),2)</f>
        <v>0</v>
      </c>
      <c r="I33" s="90">
        <v>0.21</v>
      </c>
      <c r="J33" s="89">
        <f>ROUND(((SUM(BE143:BE458))*I33),2)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ROUND((SUM(BF143:BF458)),2)</f>
        <v>0</v>
      </c>
      <c r="I34" s="90">
        <v>0.12</v>
      </c>
      <c r="J34" s="89">
        <f>ROUND(((SUM(BF143:BF458))*I34),2)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ROUND((SUM(BG143:BG458)),2)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ROUND((SUM(BH143:BH458)),2)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ROUND((SUM(BI143:BI458)),2)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02 - Kuchyně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J143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160</v>
      </c>
      <c r="E97" s="104"/>
      <c r="F97" s="104"/>
      <c r="G97" s="104"/>
      <c r="H97" s="104"/>
      <c r="I97" s="104"/>
      <c r="J97" s="105">
        <f>J144</f>
        <v>0</v>
      </c>
      <c r="L97" s="102"/>
    </row>
    <row r="98" spans="2:12" s="9" customFormat="1" ht="19.9" customHeight="1">
      <c r="B98" s="106"/>
      <c r="D98" s="107" t="s">
        <v>161</v>
      </c>
      <c r="E98" s="108"/>
      <c r="F98" s="108"/>
      <c r="G98" s="108"/>
      <c r="H98" s="108"/>
      <c r="I98" s="108"/>
      <c r="J98" s="109">
        <f>J145</f>
        <v>0</v>
      </c>
      <c r="L98" s="106"/>
    </row>
    <row r="99" spans="2:12" s="9" customFormat="1" ht="19.9" customHeight="1">
      <c r="B99" s="106"/>
      <c r="D99" s="107" t="s">
        <v>162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163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164</v>
      </c>
      <c r="E101" s="108"/>
      <c r="F101" s="108"/>
      <c r="G101" s="108"/>
      <c r="H101" s="108"/>
      <c r="I101" s="108"/>
      <c r="J101" s="109">
        <f>J184</f>
        <v>0</v>
      </c>
      <c r="L101" s="106"/>
    </row>
    <row r="102" spans="2:12" s="9" customFormat="1" ht="19.9" customHeight="1">
      <c r="B102" s="106"/>
      <c r="D102" s="107" t="s">
        <v>165</v>
      </c>
      <c r="E102" s="108"/>
      <c r="F102" s="108"/>
      <c r="G102" s="108"/>
      <c r="H102" s="108"/>
      <c r="I102" s="108"/>
      <c r="J102" s="109">
        <f>J187</f>
        <v>0</v>
      </c>
      <c r="L102" s="106"/>
    </row>
    <row r="103" spans="2:12" s="9" customFormat="1" ht="19.9" customHeight="1">
      <c r="B103" s="106"/>
      <c r="D103" s="107" t="s">
        <v>166</v>
      </c>
      <c r="E103" s="108"/>
      <c r="F103" s="108"/>
      <c r="G103" s="108"/>
      <c r="H103" s="108"/>
      <c r="I103" s="108"/>
      <c r="J103" s="109">
        <f>J229</f>
        <v>0</v>
      </c>
      <c r="L103" s="106"/>
    </row>
    <row r="104" spans="2:12" s="9" customFormat="1" ht="19.9" customHeight="1">
      <c r="B104" s="106"/>
      <c r="D104" s="107" t="s">
        <v>167</v>
      </c>
      <c r="E104" s="108"/>
      <c r="F104" s="108"/>
      <c r="G104" s="108"/>
      <c r="H104" s="108"/>
      <c r="I104" s="108"/>
      <c r="J104" s="109">
        <f>J253</f>
        <v>0</v>
      </c>
      <c r="L104" s="106"/>
    </row>
    <row r="105" spans="2:12" s="9" customFormat="1" ht="19.9" customHeight="1">
      <c r="B105" s="106"/>
      <c r="D105" s="107" t="s">
        <v>168</v>
      </c>
      <c r="E105" s="108"/>
      <c r="F105" s="108"/>
      <c r="G105" s="108"/>
      <c r="H105" s="108"/>
      <c r="I105" s="108"/>
      <c r="J105" s="109">
        <f>J259</f>
        <v>0</v>
      </c>
      <c r="L105" s="106"/>
    </row>
    <row r="106" spans="2:12" s="8" customFormat="1" ht="24.95" customHeight="1">
      <c r="B106" s="102"/>
      <c r="D106" s="103" t="s">
        <v>169</v>
      </c>
      <c r="E106" s="104"/>
      <c r="F106" s="104"/>
      <c r="G106" s="104"/>
      <c r="H106" s="104"/>
      <c r="I106" s="104"/>
      <c r="J106" s="105">
        <f>J261</f>
        <v>0</v>
      </c>
      <c r="L106" s="102"/>
    </row>
    <row r="107" spans="2:12" s="9" customFormat="1" ht="19.9" customHeight="1">
      <c r="B107" s="106"/>
      <c r="D107" s="107" t="s">
        <v>170</v>
      </c>
      <c r="E107" s="108"/>
      <c r="F107" s="108"/>
      <c r="G107" s="108"/>
      <c r="H107" s="108"/>
      <c r="I107" s="108"/>
      <c r="J107" s="109">
        <f>J262</f>
        <v>0</v>
      </c>
      <c r="L107" s="106"/>
    </row>
    <row r="108" spans="2:12" s="9" customFormat="1" ht="19.9" customHeight="1">
      <c r="B108" s="106"/>
      <c r="D108" s="107" t="s">
        <v>171</v>
      </c>
      <c r="E108" s="108"/>
      <c r="F108" s="108"/>
      <c r="G108" s="108"/>
      <c r="H108" s="108"/>
      <c r="I108" s="108"/>
      <c r="J108" s="109">
        <f>J268</f>
        <v>0</v>
      </c>
      <c r="L108" s="106"/>
    </row>
    <row r="109" spans="2:12" s="9" customFormat="1" ht="19.9" customHeight="1">
      <c r="B109" s="106"/>
      <c r="D109" s="107" t="s">
        <v>172</v>
      </c>
      <c r="E109" s="108"/>
      <c r="F109" s="108"/>
      <c r="G109" s="108"/>
      <c r="H109" s="108"/>
      <c r="I109" s="108"/>
      <c r="J109" s="109">
        <f>J292</f>
        <v>0</v>
      </c>
      <c r="L109" s="106"/>
    </row>
    <row r="110" spans="2:12" s="9" customFormat="1" ht="19.9" customHeight="1">
      <c r="B110" s="106"/>
      <c r="D110" s="107" t="s">
        <v>173</v>
      </c>
      <c r="E110" s="108"/>
      <c r="F110" s="108"/>
      <c r="G110" s="108"/>
      <c r="H110" s="108"/>
      <c r="I110" s="108"/>
      <c r="J110" s="109">
        <f>J303</f>
        <v>0</v>
      </c>
      <c r="L110" s="106"/>
    </row>
    <row r="111" spans="2:12" s="9" customFormat="1" ht="19.9" customHeight="1">
      <c r="B111" s="106"/>
      <c r="D111" s="107" t="s">
        <v>177</v>
      </c>
      <c r="E111" s="108"/>
      <c r="F111" s="108"/>
      <c r="G111" s="108"/>
      <c r="H111" s="108"/>
      <c r="I111" s="108"/>
      <c r="J111" s="109">
        <f>J306</f>
        <v>0</v>
      </c>
      <c r="L111" s="106"/>
    </row>
    <row r="112" spans="2:12" s="9" customFormat="1" ht="19.9" customHeight="1">
      <c r="B112" s="106"/>
      <c r="D112" s="107" t="s">
        <v>178</v>
      </c>
      <c r="E112" s="108"/>
      <c r="F112" s="108"/>
      <c r="G112" s="108"/>
      <c r="H112" s="108"/>
      <c r="I112" s="108"/>
      <c r="J112" s="109">
        <f>J314</f>
        <v>0</v>
      </c>
      <c r="L112" s="106"/>
    </row>
    <row r="113" spans="2:12" s="9" customFormat="1" ht="19.9" customHeight="1">
      <c r="B113" s="106"/>
      <c r="D113" s="107" t="s">
        <v>1116</v>
      </c>
      <c r="E113" s="108"/>
      <c r="F113" s="108"/>
      <c r="G113" s="108"/>
      <c r="H113" s="108"/>
      <c r="I113" s="108"/>
      <c r="J113" s="109">
        <f>J325</f>
        <v>0</v>
      </c>
      <c r="L113" s="106"/>
    </row>
    <row r="114" spans="2:12" s="9" customFormat="1" ht="19.9" customHeight="1">
      <c r="B114" s="106"/>
      <c r="D114" s="107" t="s">
        <v>179</v>
      </c>
      <c r="E114" s="108"/>
      <c r="F114" s="108"/>
      <c r="G114" s="108"/>
      <c r="H114" s="108"/>
      <c r="I114" s="108"/>
      <c r="J114" s="109">
        <f>J328</f>
        <v>0</v>
      </c>
      <c r="L114" s="106"/>
    </row>
    <row r="115" spans="2:12" s="9" customFormat="1" ht="19.9" customHeight="1">
      <c r="B115" s="106"/>
      <c r="D115" s="107" t="s">
        <v>181</v>
      </c>
      <c r="E115" s="108"/>
      <c r="F115" s="108"/>
      <c r="G115" s="108"/>
      <c r="H115" s="108"/>
      <c r="I115" s="108"/>
      <c r="J115" s="109">
        <f>J363</f>
        <v>0</v>
      </c>
      <c r="L115" s="106"/>
    </row>
    <row r="116" spans="2:12" s="9" customFormat="1" ht="19.9" customHeight="1">
      <c r="B116" s="106"/>
      <c r="D116" s="107" t="s">
        <v>182</v>
      </c>
      <c r="E116" s="108"/>
      <c r="F116" s="108"/>
      <c r="G116" s="108"/>
      <c r="H116" s="108"/>
      <c r="I116" s="108"/>
      <c r="J116" s="109">
        <f>J384</f>
        <v>0</v>
      </c>
      <c r="L116" s="106"/>
    </row>
    <row r="117" spans="2:12" s="9" customFormat="1" ht="19.9" customHeight="1">
      <c r="B117" s="106"/>
      <c r="D117" s="107" t="s">
        <v>183</v>
      </c>
      <c r="E117" s="108"/>
      <c r="F117" s="108"/>
      <c r="G117" s="108"/>
      <c r="H117" s="108"/>
      <c r="I117" s="108"/>
      <c r="J117" s="109">
        <f>J406</f>
        <v>0</v>
      </c>
      <c r="L117" s="106"/>
    </row>
    <row r="118" spans="2:12" s="9" customFormat="1" ht="19.9" customHeight="1">
      <c r="B118" s="106"/>
      <c r="D118" s="107" t="s">
        <v>184</v>
      </c>
      <c r="E118" s="108"/>
      <c r="F118" s="108"/>
      <c r="G118" s="108"/>
      <c r="H118" s="108"/>
      <c r="I118" s="108"/>
      <c r="J118" s="109">
        <f>J425</f>
        <v>0</v>
      </c>
      <c r="L118" s="106"/>
    </row>
    <row r="119" spans="2:12" s="9" customFormat="1" ht="19.9" customHeight="1">
      <c r="B119" s="106"/>
      <c r="D119" s="107" t="s">
        <v>1117</v>
      </c>
      <c r="E119" s="108"/>
      <c r="F119" s="108"/>
      <c r="G119" s="108"/>
      <c r="H119" s="108"/>
      <c r="I119" s="108"/>
      <c r="J119" s="109">
        <f>J440</f>
        <v>0</v>
      </c>
      <c r="L119" s="106"/>
    </row>
    <row r="120" spans="2:12" s="8" customFormat="1" ht="24.95" customHeight="1">
      <c r="B120" s="102"/>
      <c r="D120" s="103" t="s">
        <v>1118</v>
      </c>
      <c r="E120" s="104"/>
      <c r="F120" s="104"/>
      <c r="G120" s="104"/>
      <c r="H120" s="104"/>
      <c r="I120" s="104"/>
      <c r="J120" s="105">
        <f>J444</f>
        <v>0</v>
      </c>
      <c r="L120" s="102"/>
    </row>
    <row r="121" spans="2:12" s="9" customFormat="1" ht="19.9" customHeight="1">
      <c r="B121" s="106"/>
      <c r="D121" s="107" t="s">
        <v>1119</v>
      </c>
      <c r="E121" s="108"/>
      <c r="F121" s="108"/>
      <c r="G121" s="108"/>
      <c r="H121" s="108"/>
      <c r="I121" s="108"/>
      <c r="J121" s="109">
        <f>J445</f>
        <v>0</v>
      </c>
      <c r="L121" s="106"/>
    </row>
    <row r="122" spans="2:12" s="8" customFormat="1" ht="24.95" customHeight="1">
      <c r="B122" s="102"/>
      <c r="D122" s="103" t="s">
        <v>1120</v>
      </c>
      <c r="E122" s="104"/>
      <c r="F122" s="104"/>
      <c r="G122" s="104"/>
      <c r="H122" s="104"/>
      <c r="I122" s="104"/>
      <c r="J122" s="105">
        <f>J448</f>
        <v>0</v>
      </c>
      <c r="L122" s="102"/>
    </row>
    <row r="123" spans="2:12" s="9" customFormat="1" ht="19.9" customHeight="1">
      <c r="B123" s="106"/>
      <c r="D123" s="107" t="s">
        <v>1121</v>
      </c>
      <c r="E123" s="108"/>
      <c r="F123" s="108"/>
      <c r="G123" s="108"/>
      <c r="H123" s="108"/>
      <c r="I123" s="108"/>
      <c r="J123" s="109">
        <f>J449</f>
        <v>0</v>
      </c>
      <c r="L123" s="106"/>
    </row>
    <row r="124" spans="2:12" s="1" customFormat="1" ht="21.75" customHeight="1">
      <c r="B124" s="29"/>
      <c r="L124" s="29"/>
    </row>
    <row r="125" spans="2:12" s="1" customFormat="1" ht="6.95" customHeight="1">
      <c r="B125" s="41"/>
      <c r="C125" s="42"/>
      <c r="D125" s="42"/>
      <c r="E125" s="42"/>
      <c r="F125" s="42"/>
      <c r="G125" s="42"/>
      <c r="H125" s="42"/>
      <c r="I125" s="42"/>
      <c r="J125" s="42"/>
      <c r="K125" s="42"/>
      <c r="L125" s="29"/>
    </row>
    <row r="129" spans="2:12" s="1" customFormat="1" ht="6.95" customHeight="1"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29"/>
    </row>
    <row r="130" spans="2:12" s="1" customFormat="1" ht="24.95" customHeight="1">
      <c r="B130" s="29"/>
      <c r="C130" s="21" t="s">
        <v>185</v>
      </c>
      <c r="L130" s="29"/>
    </row>
    <row r="131" spans="2:12" s="1" customFormat="1" ht="6.95" customHeight="1">
      <c r="B131" s="29"/>
      <c r="L131" s="29"/>
    </row>
    <row r="132" spans="2:12" s="1" customFormat="1" ht="12" customHeight="1">
      <c r="B132" s="29"/>
      <c r="C132" s="26" t="s">
        <v>14</v>
      </c>
      <c r="L132" s="29"/>
    </row>
    <row r="133" spans="2:12" s="1" customFormat="1" ht="16.5" customHeight="1">
      <c r="B133" s="29"/>
      <c r="E133" s="231" t="str">
        <f>E7</f>
        <v>Výměna ZTI a modernizace sociálního zázemí</v>
      </c>
      <c r="F133" s="232"/>
      <c r="G133" s="232"/>
      <c r="H133" s="232"/>
      <c r="L133" s="29"/>
    </row>
    <row r="134" spans="2:12" s="1" customFormat="1" ht="12" customHeight="1">
      <c r="B134" s="29"/>
      <c r="C134" s="26" t="s">
        <v>118</v>
      </c>
      <c r="L134" s="29"/>
    </row>
    <row r="135" spans="2:12" s="1" customFormat="1" ht="16.5" customHeight="1">
      <c r="B135" s="29"/>
      <c r="E135" s="197" t="str">
        <f>E9</f>
        <v>SO 02 - Kuchyně</v>
      </c>
      <c r="F135" s="233"/>
      <c r="G135" s="233"/>
      <c r="H135" s="233"/>
      <c r="L135" s="29"/>
    </row>
    <row r="136" spans="2:12" s="1" customFormat="1" ht="6.95" customHeight="1">
      <c r="B136" s="29"/>
      <c r="L136" s="29"/>
    </row>
    <row r="137" spans="2:12" s="1" customFormat="1" ht="12" customHeight="1">
      <c r="B137" s="29"/>
      <c r="C137" s="26" t="s">
        <v>18</v>
      </c>
      <c r="F137" s="24" t="str">
        <f>F12</f>
        <v>Májová 372, 407 11 Děčín XXXII - Boletice n.L.</v>
      </c>
      <c r="I137" s="26" t="s">
        <v>20</v>
      </c>
      <c r="J137" s="49" t="str">
        <f>IF(J12="","",J12)</f>
        <v>3. 2. 2024</v>
      </c>
      <c r="L137" s="29"/>
    </row>
    <row r="138" spans="2:12" s="1" customFormat="1" ht="6.95" customHeight="1">
      <c r="B138" s="29"/>
      <c r="L138" s="29"/>
    </row>
    <row r="139" spans="2:12" s="1" customFormat="1" ht="15.2" customHeight="1">
      <c r="B139" s="29"/>
      <c r="C139" s="26" t="s">
        <v>22</v>
      </c>
      <c r="F139" s="24" t="str">
        <f>E15</f>
        <v>Statutární město Děčín</v>
      </c>
      <c r="I139" s="26" t="s">
        <v>28</v>
      </c>
      <c r="J139" s="27" t="str">
        <f>E21</f>
        <v>NORDARCH s.r.o.</v>
      </c>
      <c r="L139" s="29"/>
    </row>
    <row r="140" spans="2:12" s="1" customFormat="1" ht="15.2" customHeight="1">
      <c r="B140" s="29"/>
      <c r="C140" s="26" t="s">
        <v>26</v>
      </c>
      <c r="F140" s="24" t="str">
        <f>IF(E18="","",E18)</f>
        <v xml:space="preserve"> </v>
      </c>
      <c r="I140" s="26" t="s">
        <v>31</v>
      </c>
      <c r="J140" s="27" t="str">
        <f>E24</f>
        <v>Ing. Jan Duben</v>
      </c>
      <c r="L140" s="29"/>
    </row>
    <row r="141" spans="2:12" s="1" customFormat="1" ht="10.35" customHeight="1">
      <c r="B141" s="29"/>
      <c r="L141" s="29"/>
    </row>
    <row r="142" spans="2:20" s="10" customFormat="1" ht="29.25" customHeight="1">
      <c r="B142" s="110"/>
      <c r="C142" s="111" t="s">
        <v>186</v>
      </c>
      <c r="D142" s="112" t="s">
        <v>59</v>
      </c>
      <c r="E142" s="112" t="s">
        <v>55</v>
      </c>
      <c r="F142" s="112" t="s">
        <v>56</v>
      </c>
      <c r="G142" s="112" t="s">
        <v>187</v>
      </c>
      <c r="H142" s="112" t="s">
        <v>188</v>
      </c>
      <c r="I142" s="112" t="s">
        <v>189</v>
      </c>
      <c r="J142" s="113" t="s">
        <v>157</v>
      </c>
      <c r="K142" s="114" t="s">
        <v>190</v>
      </c>
      <c r="L142" s="110"/>
      <c r="M142" s="56" t="s">
        <v>1</v>
      </c>
      <c r="N142" s="57" t="s">
        <v>38</v>
      </c>
      <c r="O142" s="57" t="s">
        <v>191</v>
      </c>
      <c r="P142" s="57" t="s">
        <v>192</v>
      </c>
      <c r="Q142" s="57" t="s">
        <v>193</v>
      </c>
      <c r="R142" s="57" t="s">
        <v>194</v>
      </c>
      <c r="S142" s="57" t="s">
        <v>195</v>
      </c>
      <c r="T142" s="58" t="s">
        <v>196</v>
      </c>
    </row>
    <row r="143" spans="2:63" s="1" customFormat="1" ht="22.9" customHeight="1">
      <c r="B143" s="29"/>
      <c r="C143" s="61" t="s">
        <v>197</v>
      </c>
      <c r="J143" s="115">
        <f>BK143</f>
        <v>0</v>
      </c>
      <c r="L143" s="29"/>
      <c r="M143" s="59"/>
      <c r="N143" s="50"/>
      <c r="O143" s="50"/>
      <c r="P143" s="116">
        <f>P144+P261+P444+P448</f>
        <v>1466.5065690000001</v>
      </c>
      <c r="Q143" s="50"/>
      <c r="R143" s="116">
        <f>R144+R261+R444+R448</f>
        <v>55.383247000000004</v>
      </c>
      <c r="S143" s="50"/>
      <c r="T143" s="117">
        <f>T144+T261+T444+T448</f>
        <v>31.67167783</v>
      </c>
      <c r="AT143" s="17" t="s">
        <v>73</v>
      </c>
      <c r="AU143" s="17" t="s">
        <v>159</v>
      </c>
      <c r="BK143" s="118">
        <f>BK144+BK261+BK444+BK448</f>
        <v>0</v>
      </c>
    </row>
    <row r="144" spans="2:63" s="11" customFormat="1" ht="25.9" customHeight="1">
      <c r="B144" s="119"/>
      <c r="D144" s="120" t="s">
        <v>73</v>
      </c>
      <c r="E144" s="121" t="s">
        <v>198</v>
      </c>
      <c r="F144" s="121" t="s">
        <v>199</v>
      </c>
      <c r="J144" s="122">
        <f>BK144</f>
        <v>0</v>
      </c>
      <c r="L144" s="119"/>
      <c r="M144" s="123"/>
      <c r="P144" s="124">
        <f>P145+P166+P169+P184+P187+P229+P253+P259</f>
        <v>913.9192030000002</v>
      </c>
      <c r="R144" s="124">
        <f>R145+R166+R169+R184+R187+R229+R253+R259</f>
        <v>48.40638319000001</v>
      </c>
      <c r="T144" s="125">
        <f>T145+T166+T169+T184+T187+T229+T253+T259</f>
        <v>16.9196148</v>
      </c>
      <c r="AR144" s="120" t="s">
        <v>82</v>
      </c>
      <c r="AT144" s="126" t="s">
        <v>73</v>
      </c>
      <c r="AU144" s="126" t="s">
        <v>74</v>
      </c>
      <c r="AY144" s="120" t="s">
        <v>200</v>
      </c>
      <c r="BK144" s="127">
        <f>BK145+BK166+BK169+BK184+BK187+BK229+BK253+BK259</f>
        <v>0</v>
      </c>
    </row>
    <row r="145" spans="2:63" s="11" customFormat="1" ht="22.9" customHeight="1">
      <c r="B145" s="119"/>
      <c r="D145" s="120" t="s">
        <v>73</v>
      </c>
      <c r="E145" s="128" t="s">
        <v>82</v>
      </c>
      <c r="F145" s="128" t="s">
        <v>201</v>
      </c>
      <c r="J145" s="129">
        <f>BK145</f>
        <v>0</v>
      </c>
      <c r="L145" s="119"/>
      <c r="M145" s="123"/>
      <c r="P145" s="124">
        <f>SUM(P146:P165)</f>
        <v>197.079203</v>
      </c>
      <c r="R145" s="124">
        <f>SUM(R146:R165)</f>
        <v>20.59</v>
      </c>
      <c r="T145" s="125">
        <f>SUM(T146:T165)</f>
        <v>0</v>
      </c>
      <c r="AR145" s="120" t="s">
        <v>82</v>
      </c>
      <c r="AT145" s="126" t="s">
        <v>73</v>
      </c>
      <c r="AU145" s="126" t="s">
        <v>82</v>
      </c>
      <c r="AY145" s="120" t="s">
        <v>200</v>
      </c>
      <c r="BK145" s="127">
        <f>SUM(BK146:BK165)</f>
        <v>0</v>
      </c>
    </row>
    <row r="146" spans="2:65" s="1" customFormat="1" ht="24.2" customHeight="1">
      <c r="B146" s="130"/>
      <c r="C146" s="131" t="s">
        <v>82</v>
      </c>
      <c r="D146" s="131" t="s">
        <v>202</v>
      </c>
      <c r="E146" s="132" t="s">
        <v>203</v>
      </c>
      <c r="F146" s="133" t="s">
        <v>204</v>
      </c>
      <c r="G146" s="134" t="s">
        <v>205</v>
      </c>
      <c r="H146" s="135">
        <v>14.952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7.127</v>
      </c>
      <c r="P146" s="140">
        <f>O146*H146</f>
        <v>106.562904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206</v>
      </c>
      <c r="AT146" s="142" t="s">
        <v>202</v>
      </c>
      <c r="AU146" s="142" t="s">
        <v>84</v>
      </c>
      <c r="AY146" s="17" t="s">
        <v>200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206</v>
      </c>
      <c r="BM146" s="142" t="s">
        <v>1122</v>
      </c>
    </row>
    <row r="147" spans="2:51" s="12" customFormat="1" ht="11.25">
      <c r="B147" s="144"/>
      <c r="D147" s="145" t="s">
        <v>208</v>
      </c>
      <c r="E147" s="146" t="s">
        <v>115</v>
      </c>
      <c r="F147" s="147" t="s">
        <v>1123</v>
      </c>
      <c r="H147" s="148">
        <v>14.952</v>
      </c>
      <c r="L147" s="144"/>
      <c r="M147" s="149"/>
      <c r="T147" s="150"/>
      <c r="AT147" s="146" t="s">
        <v>208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200</v>
      </c>
    </row>
    <row r="148" spans="2:65" s="1" customFormat="1" ht="33" customHeight="1">
      <c r="B148" s="130"/>
      <c r="C148" s="131" t="s">
        <v>84</v>
      </c>
      <c r="D148" s="131" t="s">
        <v>202</v>
      </c>
      <c r="E148" s="132" t="s">
        <v>210</v>
      </c>
      <c r="F148" s="133" t="s">
        <v>211</v>
      </c>
      <c r="G148" s="134" t="s">
        <v>205</v>
      </c>
      <c r="H148" s="135">
        <v>14.952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0.851</v>
      </c>
      <c r="P148" s="140">
        <f>O148*H148</f>
        <v>12.724152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206</v>
      </c>
      <c r="AT148" s="142" t="s">
        <v>202</v>
      </c>
      <c r="AU148" s="142" t="s">
        <v>84</v>
      </c>
      <c r="AY148" s="17" t="s">
        <v>200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206</v>
      </c>
      <c r="BM148" s="142" t="s">
        <v>1124</v>
      </c>
    </row>
    <row r="149" spans="2:51" s="12" customFormat="1" ht="11.25">
      <c r="B149" s="144"/>
      <c r="D149" s="145" t="s">
        <v>208</v>
      </c>
      <c r="E149" s="146" t="s">
        <v>1</v>
      </c>
      <c r="F149" s="147" t="s">
        <v>213</v>
      </c>
      <c r="H149" s="148">
        <v>14.952</v>
      </c>
      <c r="L149" s="144"/>
      <c r="M149" s="149"/>
      <c r="T149" s="150"/>
      <c r="AT149" s="146" t="s">
        <v>208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200</v>
      </c>
    </row>
    <row r="150" spans="2:65" s="1" customFormat="1" ht="37.9" customHeight="1">
      <c r="B150" s="130"/>
      <c r="C150" s="131" t="s">
        <v>214</v>
      </c>
      <c r="D150" s="131" t="s">
        <v>202</v>
      </c>
      <c r="E150" s="132" t="s">
        <v>215</v>
      </c>
      <c r="F150" s="133" t="s">
        <v>216</v>
      </c>
      <c r="G150" s="134" t="s">
        <v>205</v>
      </c>
      <c r="H150" s="135">
        <v>74.76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0.772</v>
      </c>
      <c r="P150" s="140">
        <f>O150*H150</f>
        <v>57.71472000000001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206</v>
      </c>
      <c r="AT150" s="142" t="s">
        <v>202</v>
      </c>
      <c r="AU150" s="142" t="s">
        <v>84</v>
      </c>
      <c r="AY150" s="17" t="s">
        <v>200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206</v>
      </c>
      <c r="BM150" s="142" t="s">
        <v>1125</v>
      </c>
    </row>
    <row r="151" spans="2:51" s="12" customFormat="1" ht="11.25">
      <c r="B151" s="144"/>
      <c r="D151" s="145" t="s">
        <v>208</v>
      </c>
      <c r="E151" s="146" t="s">
        <v>1</v>
      </c>
      <c r="F151" s="147" t="s">
        <v>218</v>
      </c>
      <c r="H151" s="148">
        <v>74.76</v>
      </c>
      <c r="L151" s="144"/>
      <c r="M151" s="149"/>
      <c r="T151" s="150"/>
      <c r="AT151" s="146" t="s">
        <v>208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200</v>
      </c>
    </row>
    <row r="152" spans="2:65" s="1" customFormat="1" ht="37.9" customHeight="1">
      <c r="B152" s="130"/>
      <c r="C152" s="131" t="s">
        <v>206</v>
      </c>
      <c r="D152" s="131" t="s">
        <v>202</v>
      </c>
      <c r="E152" s="132" t="s">
        <v>219</v>
      </c>
      <c r="F152" s="133" t="s">
        <v>220</v>
      </c>
      <c r="G152" s="134" t="s">
        <v>205</v>
      </c>
      <c r="H152" s="135">
        <v>14.952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0.087</v>
      </c>
      <c r="P152" s="140">
        <f>O152*H152</f>
        <v>1.300824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206</v>
      </c>
      <c r="AT152" s="142" t="s">
        <v>202</v>
      </c>
      <c r="AU152" s="142" t="s">
        <v>84</v>
      </c>
      <c r="AY152" s="17" t="s">
        <v>200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206</v>
      </c>
      <c r="BM152" s="142" t="s">
        <v>1126</v>
      </c>
    </row>
    <row r="153" spans="2:51" s="12" customFormat="1" ht="11.25">
      <c r="B153" s="144"/>
      <c r="D153" s="145" t="s">
        <v>208</v>
      </c>
      <c r="E153" s="146" t="s">
        <v>117</v>
      </c>
      <c r="F153" s="147" t="s">
        <v>115</v>
      </c>
      <c r="H153" s="148">
        <v>14.952</v>
      </c>
      <c r="L153" s="144"/>
      <c r="M153" s="149"/>
      <c r="T153" s="150"/>
      <c r="AT153" s="146" t="s">
        <v>208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200</v>
      </c>
    </row>
    <row r="154" spans="2:65" s="1" customFormat="1" ht="37.9" customHeight="1">
      <c r="B154" s="130"/>
      <c r="C154" s="131" t="s">
        <v>222</v>
      </c>
      <c r="D154" s="131" t="s">
        <v>202</v>
      </c>
      <c r="E154" s="132" t="s">
        <v>223</v>
      </c>
      <c r="F154" s="133" t="s">
        <v>224</v>
      </c>
      <c r="G154" s="134" t="s">
        <v>205</v>
      </c>
      <c r="H154" s="135">
        <v>44.856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0.005</v>
      </c>
      <c r="P154" s="140">
        <f>O154*H154</f>
        <v>0.22428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206</v>
      </c>
      <c r="AT154" s="142" t="s">
        <v>202</v>
      </c>
      <c r="AU154" s="142" t="s">
        <v>84</v>
      </c>
      <c r="AY154" s="17" t="s">
        <v>200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206</v>
      </c>
      <c r="BM154" s="142" t="s">
        <v>1127</v>
      </c>
    </row>
    <row r="155" spans="2:51" s="12" customFormat="1" ht="11.25">
      <c r="B155" s="144"/>
      <c r="D155" s="145" t="s">
        <v>208</v>
      </c>
      <c r="E155" s="146" t="s">
        <v>1</v>
      </c>
      <c r="F155" s="147" t="s">
        <v>226</v>
      </c>
      <c r="H155" s="148">
        <v>44.856</v>
      </c>
      <c r="L155" s="144"/>
      <c r="M155" s="149"/>
      <c r="T155" s="150"/>
      <c r="AT155" s="146" t="s">
        <v>208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200</v>
      </c>
    </row>
    <row r="156" spans="2:65" s="1" customFormat="1" ht="24.2" customHeight="1">
      <c r="B156" s="130"/>
      <c r="C156" s="131" t="s">
        <v>227</v>
      </c>
      <c r="D156" s="131" t="s">
        <v>202</v>
      </c>
      <c r="E156" s="132" t="s">
        <v>228</v>
      </c>
      <c r="F156" s="133" t="s">
        <v>229</v>
      </c>
      <c r="G156" s="134" t="s">
        <v>230</v>
      </c>
      <c r="H156" s="135">
        <v>27.661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206</v>
      </c>
      <c r="AT156" s="142" t="s">
        <v>202</v>
      </c>
      <c r="AU156" s="142" t="s">
        <v>84</v>
      </c>
      <c r="AY156" s="17" t="s">
        <v>200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206</v>
      </c>
      <c r="BM156" s="142" t="s">
        <v>1128</v>
      </c>
    </row>
    <row r="157" spans="2:51" s="12" customFormat="1" ht="11.25">
      <c r="B157" s="144"/>
      <c r="D157" s="145" t="s">
        <v>208</v>
      </c>
      <c r="E157" s="146" t="s">
        <v>1</v>
      </c>
      <c r="F157" s="147" t="s">
        <v>232</v>
      </c>
      <c r="H157" s="148">
        <v>27.661</v>
      </c>
      <c r="L157" s="144"/>
      <c r="M157" s="149"/>
      <c r="T157" s="150"/>
      <c r="AT157" s="146" t="s">
        <v>208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200</v>
      </c>
    </row>
    <row r="158" spans="2:65" s="1" customFormat="1" ht="16.5" customHeight="1">
      <c r="B158" s="130"/>
      <c r="C158" s="131" t="s">
        <v>233</v>
      </c>
      <c r="D158" s="131" t="s">
        <v>202</v>
      </c>
      <c r="E158" s="132" t="s">
        <v>234</v>
      </c>
      <c r="F158" s="133" t="s">
        <v>235</v>
      </c>
      <c r="G158" s="134" t="s">
        <v>205</v>
      </c>
      <c r="H158" s="135">
        <v>14.952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0.009</v>
      </c>
      <c r="P158" s="140">
        <f>O158*H158</f>
        <v>0.134568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206</v>
      </c>
      <c r="AT158" s="142" t="s">
        <v>202</v>
      </c>
      <c r="AU158" s="142" t="s">
        <v>84</v>
      </c>
      <c r="AY158" s="17" t="s">
        <v>200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206</v>
      </c>
      <c r="BM158" s="142" t="s">
        <v>1129</v>
      </c>
    </row>
    <row r="159" spans="2:51" s="12" customFormat="1" ht="11.25">
      <c r="B159" s="144"/>
      <c r="D159" s="145" t="s">
        <v>208</v>
      </c>
      <c r="E159" s="146" t="s">
        <v>1</v>
      </c>
      <c r="F159" s="147" t="s">
        <v>117</v>
      </c>
      <c r="H159" s="148">
        <v>14.952</v>
      </c>
      <c r="L159" s="144"/>
      <c r="M159" s="149"/>
      <c r="T159" s="150"/>
      <c r="AT159" s="146" t="s">
        <v>208</v>
      </c>
      <c r="AU159" s="146" t="s">
        <v>84</v>
      </c>
      <c r="AV159" s="12" t="s">
        <v>84</v>
      </c>
      <c r="AW159" s="12" t="s">
        <v>30</v>
      </c>
      <c r="AX159" s="12" t="s">
        <v>82</v>
      </c>
      <c r="AY159" s="146" t="s">
        <v>200</v>
      </c>
    </row>
    <row r="160" spans="2:65" s="1" customFormat="1" ht="24.2" customHeight="1">
      <c r="B160" s="130"/>
      <c r="C160" s="131" t="s">
        <v>237</v>
      </c>
      <c r="D160" s="131" t="s">
        <v>202</v>
      </c>
      <c r="E160" s="132" t="s">
        <v>238</v>
      </c>
      <c r="F160" s="133" t="s">
        <v>239</v>
      </c>
      <c r="G160" s="134" t="s">
        <v>205</v>
      </c>
      <c r="H160" s="135">
        <v>10.295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1.789</v>
      </c>
      <c r="P160" s="140">
        <f>O160*H160</f>
        <v>18.417755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206</v>
      </c>
      <c r="AT160" s="142" t="s">
        <v>202</v>
      </c>
      <c r="AU160" s="142" t="s">
        <v>84</v>
      </c>
      <c r="AY160" s="17" t="s">
        <v>200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206</v>
      </c>
      <c r="BM160" s="142" t="s">
        <v>1130</v>
      </c>
    </row>
    <row r="161" spans="2:51" s="12" customFormat="1" ht="11.25">
      <c r="B161" s="144"/>
      <c r="D161" s="145" t="s">
        <v>208</v>
      </c>
      <c r="E161" s="146" t="s">
        <v>1</v>
      </c>
      <c r="F161" s="147" t="s">
        <v>241</v>
      </c>
      <c r="H161" s="148">
        <v>8.083</v>
      </c>
      <c r="L161" s="144"/>
      <c r="M161" s="149"/>
      <c r="T161" s="150"/>
      <c r="AT161" s="146" t="s">
        <v>208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200</v>
      </c>
    </row>
    <row r="162" spans="2:51" s="12" customFormat="1" ht="11.25">
      <c r="B162" s="144"/>
      <c r="D162" s="145" t="s">
        <v>208</v>
      </c>
      <c r="E162" s="146" t="s">
        <v>1</v>
      </c>
      <c r="F162" s="147" t="s">
        <v>244</v>
      </c>
      <c r="H162" s="148">
        <v>2.212</v>
      </c>
      <c r="L162" s="144"/>
      <c r="M162" s="149"/>
      <c r="T162" s="150"/>
      <c r="AT162" s="146" t="s">
        <v>208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200</v>
      </c>
    </row>
    <row r="163" spans="2:51" s="13" customFormat="1" ht="11.25">
      <c r="B163" s="151"/>
      <c r="D163" s="145" t="s">
        <v>208</v>
      </c>
      <c r="E163" s="152" t="s">
        <v>1</v>
      </c>
      <c r="F163" s="153" t="s">
        <v>245</v>
      </c>
      <c r="H163" s="154">
        <v>10.295</v>
      </c>
      <c r="L163" s="151"/>
      <c r="M163" s="155"/>
      <c r="T163" s="156"/>
      <c r="AT163" s="152" t="s">
        <v>208</v>
      </c>
      <c r="AU163" s="152" t="s">
        <v>84</v>
      </c>
      <c r="AV163" s="13" t="s">
        <v>206</v>
      </c>
      <c r="AW163" s="13" t="s">
        <v>30</v>
      </c>
      <c r="AX163" s="13" t="s">
        <v>82</v>
      </c>
      <c r="AY163" s="152" t="s">
        <v>200</v>
      </c>
    </row>
    <row r="164" spans="2:65" s="1" customFormat="1" ht="16.5" customHeight="1">
      <c r="B164" s="130"/>
      <c r="C164" s="157" t="s">
        <v>246</v>
      </c>
      <c r="D164" s="157" t="s">
        <v>247</v>
      </c>
      <c r="E164" s="158" t="s">
        <v>248</v>
      </c>
      <c r="F164" s="159" t="s">
        <v>249</v>
      </c>
      <c r="G164" s="160" t="s">
        <v>230</v>
      </c>
      <c r="H164" s="161">
        <v>20.59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20.59</v>
      </c>
      <c r="S164" s="140">
        <v>0</v>
      </c>
      <c r="T164" s="141">
        <f>S164*H164</f>
        <v>0</v>
      </c>
      <c r="AR164" s="142" t="s">
        <v>237</v>
      </c>
      <c r="AT164" s="142" t="s">
        <v>247</v>
      </c>
      <c r="AU164" s="142" t="s">
        <v>84</v>
      </c>
      <c r="AY164" s="17" t="s">
        <v>200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206</v>
      </c>
      <c r="BM164" s="142" t="s">
        <v>1131</v>
      </c>
    </row>
    <row r="165" spans="2:51" s="12" customFormat="1" ht="11.25">
      <c r="B165" s="144"/>
      <c r="D165" s="145" t="s">
        <v>208</v>
      </c>
      <c r="F165" s="147" t="s">
        <v>1132</v>
      </c>
      <c r="H165" s="148">
        <v>20.59</v>
      </c>
      <c r="L165" s="144"/>
      <c r="M165" s="149"/>
      <c r="T165" s="150"/>
      <c r="AT165" s="146" t="s">
        <v>208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200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252</v>
      </c>
      <c r="J166" s="129">
        <f>BK166</f>
        <v>0</v>
      </c>
      <c r="L166" s="119"/>
      <c r="M166" s="123"/>
      <c r="P166" s="124">
        <f>SUM(P167:P168)</f>
        <v>2.7442159999999998</v>
      </c>
      <c r="R166" s="124">
        <f>SUM(R167:R168)</f>
        <v>11.756287129999999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200</v>
      </c>
      <c r="BK166" s="127">
        <f>SUM(BK167:BK168)</f>
        <v>0</v>
      </c>
    </row>
    <row r="167" spans="2:65" s="1" customFormat="1" ht="16.5" customHeight="1">
      <c r="B167" s="130"/>
      <c r="C167" s="131" t="s">
        <v>253</v>
      </c>
      <c r="D167" s="131" t="s">
        <v>202</v>
      </c>
      <c r="E167" s="132" t="s">
        <v>254</v>
      </c>
      <c r="F167" s="133" t="s">
        <v>255</v>
      </c>
      <c r="G167" s="134" t="s">
        <v>205</v>
      </c>
      <c r="H167" s="135">
        <v>4.699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2.7442159999999998</v>
      </c>
      <c r="Q167" s="140">
        <v>2.50187</v>
      </c>
      <c r="R167" s="140">
        <f>Q167*H167</f>
        <v>11.756287129999999</v>
      </c>
      <c r="S167" s="140">
        <v>0</v>
      </c>
      <c r="T167" s="141">
        <f>S167*H167</f>
        <v>0</v>
      </c>
      <c r="AR167" s="142" t="s">
        <v>206</v>
      </c>
      <c r="AT167" s="142" t="s">
        <v>202</v>
      </c>
      <c r="AU167" s="142" t="s">
        <v>84</v>
      </c>
      <c r="AY167" s="17" t="s">
        <v>200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206</v>
      </c>
      <c r="BM167" s="142" t="s">
        <v>1133</v>
      </c>
    </row>
    <row r="168" spans="2:51" s="12" customFormat="1" ht="11.25">
      <c r="B168" s="144"/>
      <c r="D168" s="145" t="s">
        <v>208</v>
      </c>
      <c r="E168" s="146" t="s">
        <v>1</v>
      </c>
      <c r="F168" s="147" t="s">
        <v>1134</v>
      </c>
      <c r="H168" s="148">
        <v>4.699</v>
      </c>
      <c r="L168" s="144"/>
      <c r="M168" s="149"/>
      <c r="T168" s="150"/>
      <c r="AT168" s="146" t="s">
        <v>208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200</v>
      </c>
    </row>
    <row r="169" spans="2:63" s="11" customFormat="1" ht="22.9" customHeight="1">
      <c r="B169" s="119"/>
      <c r="D169" s="120" t="s">
        <v>73</v>
      </c>
      <c r="E169" s="128" t="s">
        <v>214</v>
      </c>
      <c r="F169" s="128" t="s">
        <v>258</v>
      </c>
      <c r="J169" s="129">
        <f>BK169</f>
        <v>0</v>
      </c>
      <c r="L169" s="119"/>
      <c r="M169" s="123"/>
      <c r="P169" s="124">
        <f>SUM(P170:P183)</f>
        <v>22.513279000000004</v>
      </c>
      <c r="R169" s="124">
        <f>SUM(R170:R183)</f>
        <v>2.68713623</v>
      </c>
      <c r="T169" s="125">
        <f>SUM(T170:T183)</f>
        <v>0</v>
      </c>
      <c r="AR169" s="120" t="s">
        <v>82</v>
      </c>
      <c r="AT169" s="126" t="s">
        <v>73</v>
      </c>
      <c r="AU169" s="126" t="s">
        <v>82</v>
      </c>
      <c r="AY169" s="120" t="s">
        <v>200</v>
      </c>
      <c r="BK169" s="127">
        <f>SUM(BK170:BK183)</f>
        <v>0</v>
      </c>
    </row>
    <row r="170" spans="2:65" s="1" customFormat="1" ht="37.9" customHeight="1">
      <c r="B170" s="130"/>
      <c r="C170" s="131" t="s">
        <v>259</v>
      </c>
      <c r="D170" s="131" t="s">
        <v>202</v>
      </c>
      <c r="E170" s="132" t="s">
        <v>1135</v>
      </c>
      <c r="F170" s="133" t="s">
        <v>1136</v>
      </c>
      <c r="G170" s="134" t="s">
        <v>262</v>
      </c>
      <c r="H170" s="135">
        <v>3.285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0.824</v>
      </c>
      <c r="P170" s="140">
        <f>O170*H170</f>
        <v>2.70684</v>
      </c>
      <c r="Q170" s="140">
        <v>0.19094</v>
      </c>
      <c r="R170" s="140">
        <f>Q170*H170</f>
        <v>0.6272379</v>
      </c>
      <c r="S170" s="140">
        <v>0</v>
      </c>
      <c r="T170" s="141">
        <f>S170*H170</f>
        <v>0</v>
      </c>
      <c r="AR170" s="142" t="s">
        <v>206</v>
      </c>
      <c r="AT170" s="142" t="s">
        <v>202</v>
      </c>
      <c r="AU170" s="142" t="s">
        <v>84</v>
      </c>
      <c r="AY170" s="17" t="s">
        <v>200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206</v>
      </c>
      <c r="BM170" s="142" t="s">
        <v>1137</v>
      </c>
    </row>
    <row r="171" spans="2:51" s="12" customFormat="1" ht="11.25">
      <c r="B171" s="144"/>
      <c r="D171" s="145" t="s">
        <v>208</v>
      </c>
      <c r="E171" s="146" t="s">
        <v>1</v>
      </c>
      <c r="F171" s="147" t="s">
        <v>1138</v>
      </c>
      <c r="H171" s="148">
        <v>3.285</v>
      </c>
      <c r="L171" s="144"/>
      <c r="M171" s="149"/>
      <c r="T171" s="150"/>
      <c r="AT171" s="146" t="s">
        <v>208</v>
      </c>
      <c r="AU171" s="146" t="s">
        <v>84</v>
      </c>
      <c r="AV171" s="12" t="s">
        <v>84</v>
      </c>
      <c r="AW171" s="12" t="s">
        <v>30</v>
      </c>
      <c r="AX171" s="12" t="s">
        <v>82</v>
      </c>
      <c r="AY171" s="146" t="s">
        <v>200</v>
      </c>
    </row>
    <row r="172" spans="2:65" s="1" customFormat="1" ht="37.9" customHeight="1">
      <c r="B172" s="130"/>
      <c r="C172" s="131" t="s">
        <v>8</v>
      </c>
      <c r="D172" s="131" t="s">
        <v>202</v>
      </c>
      <c r="E172" s="132" t="s">
        <v>1139</v>
      </c>
      <c r="F172" s="133" t="s">
        <v>1140</v>
      </c>
      <c r="G172" s="134" t="s">
        <v>262</v>
      </c>
      <c r="H172" s="135">
        <v>2.7</v>
      </c>
      <c r="I172" s="136"/>
      <c r="J172" s="136">
        <f>ROUND(I172*H172,2)</f>
        <v>0</v>
      </c>
      <c r="K172" s="137"/>
      <c r="L172" s="29"/>
      <c r="M172" s="138" t="s">
        <v>1</v>
      </c>
      <c r="N172" s="139" t="s">
        <v>39</v>
      </c>
      <c r="O172" s="140">
        <v>0.55</v>
      </c>
      <c r="P172" s="140">
        <f>O172*H172</f>
        <v>1.4850000000000003</v>
      </c>
      <c r="Q172" s="140">
        <v>0.15274</v>
      </c>
      <c r="R172" s="140">
        <f>Q172*H172</f>
        <v>0.412398</v>
      </c>
      <c r="S172" s="140">
        <v>0</v>
      </c>
      <c r="T172" s="141">
        <f>S172*H172</f>
        <v>0</v>
      </c>
      <c r="AR172" s="142" t="s">
        <v>206</v>
      </c>
      <c r="AT172" s="142" t="s">
        <v>202</v>
      </c>
      <c r="AU172" s="142" t="s">
        <v>84</v>
      </c>
      <c r="AY172" s="17" t="s">
        <v>200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82</v>
      </c>
      <c r="BK172" s="143">
        <f>ROUND(I172*H172,2)</f>
        <v>0</v>
      </c>
      <c r="BL172" s="17" t="s">
        <v>206</v>
      </c>
      <c r="BM172" s="142" t="s">
        <v>1141</v>
      </c>
    </row>
    <row r="173" spans="2:51" s="12" customFormat="1" ht="11.25">
      <c r="B173" s="144"/>
      <c r="D173" s="145" t="s">
        <v>208</v>
      </c>
      <c r="E173" s="146" t="s">
        <v>1</v>
      </c>
      <c r="F173" s="147" t="s">
        <v>1142</v>
      </c>
      <c r="H173" s="148">
        <v>2.7</v>
      </c>
      <c r="L173" s="144"/>
      <c r="M173" s="149"/>
      <c r="T173" s="150"/>
      <c r="AT173" s="146" t="s">
        <v>208</v>
      </c>
      <c r="AU173" s="146" t="s">
        <v>84</v>
      </c>
      <c r="AV173" s="12" t="s">
        <v>84</v>
      </c>
      <c r="AW173" s="12" t="s">
        <v>30</v>
      </c>
      <c r="AX173" s="12" t="s">
        <v>82</v>
      </c>
      <c r="AY173" s="146" t="s">
        <v>200</v>
      </c>
    </row>
    <row r="174" spans="2:65" s="1" customFormat="1" ht="33" customHeight="1">
      <c r="B174" s="130"/>
      <c r="C174" s="131" t="s">
        <v>273</v>
      </c>
      <c r="D174" s="131" t="s">
        <v>202</v>
      </c>
      <c r="E174" s="132" t="s">
        <v>267</v>
      </c>
      <c r="F174" s="133" t="s">
        <v>268</v>
      </c>
      <c r="G174" s="134" t="s">
        <v>269</v>
      </c>
      <c r="H174" s="135">
        <v>1</v>
      </c>
      <c r="I174" s="136"/>
      <c r="J174" s="136">
        <f>ROUND(I174*H174,2)</f>
        <v>0</v>
      </c>
      <c r="K174" s="137"/>
      <c r="L174" s="29"/>
      <c r="M174" s="138" t="s">
        <v>1</v>
      </c>
      <c r="N174" s="139" t="s">
        <v>39</v>
      </c>
      <c r="O174" s="140">
        <v>0.192</v>
      </c>
      <c r="P174" s="140">
        <f>O174*H174</f>
        <v>0.192</v>
      </c>
      <c r="Q174" s="140">
        <v>0.02628</v>
      </c>
      <c r="R174" s="140">
        <f>Q174*H174</f>
        <v>0.02628</v>
      </c>
      <c r="S174" s="140">
        <v>0</v>
      </c>
      <c r="T174" s="141">
        <f>S174*H174</f>
        <v>0</v>
      </c>
      <c r="AR174" s="142" t="s">
        <v>206</v>
      </c>
      <c r="AT174" s="142" t="s">
        <v>202</v>
      </c>
      <c r="AU174" s="142" t="s">
        <v>84</v>
      </c>
      <c r="AY174" s="17" t="s">
        <v>200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82</v>
      </c>
      <c r="BK174" s="143">
        <f>ROUND(I174*H174,2)</f>
        <v>0</v>
      </c>
      <c r="BL174" s="17" t="s">
        <v>206</v>
      </c>
      <c r="BM174" s="142" t="s">
        <v>1143</v>
      </c>
    </row>
    <row r="175" spans="2:65" s="1" customFormat="1" ht="33" customHeight="1">
      <c r="B175" s="130"/>
      <c r="C175" s="131" t="s">
        <v>280</v>
      </c>
      <c r="D175" s="131" t="s">
        <v>202</v>
      </c>
      <c r="E175" s="132" t="s">
        <v>1144</v>
      </c>
      <c r="F175" s="133" t="s">
        <v>1145</v>
      </c>
      <c r="G175" s="134" t="s">
        <v>269</v>
      </c>
      <c r="H175" s="135">
        <v>1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0.29</v>
      </c>
      <c r="P175" s="140">
        <f>O175*H175</f>
        <v>0.29</v>
      </c>
      <c r="Q175" s="140">
        <v>0.05528</v>
      </c>
      <c r="R175" s="140">
        <f>Q175*H175</f>
        <v>0.05528</v>
      </c>
      <c r="S175" s="140">
        <v>0</v>
      </c>
      <c r="T175" s="141">
        <f>S175*H175</f>
        <v>0</v>
      </c>
      <c r="AR175" s="142" t="s">
        <v>206</v>
      </c>
      <c r="AT175" s="142" t="s">
        <v>202</v>
      </c>
      <c r="AU175" s="142" t="s">
        <v>84</v>
      </c>
      <c r="AY175" s="17" t="s">
        <v>200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206</v>
      </c>
      <c r="BM175" s="142" t="s">
        <v>1146</v>
      </c>
    </row>
    <row r="176" spans="2:65" s="1" customFormat="1" ht="24.2" customHeight="1">
      <c r="B176" s="130"/>
      <c r="C176" s="131" t="s">
        <v>290</v>
      </c>
      <c r="D176" s="131" t="s">
        <v>202</v>
      </c>
      <c r="E176" s="132" t="s">
        <v>1147</v>
      </c>
      <c r="F176" s="133" t="s">
        <v>1148</v>
      </c>
      <c r="G176" s="134" t="s">
        <v>262</v>
      </c>
      <c r="H176" s="135">
        <v>9.34</v>
      </c>
      <c r="I176" s="136"/>
      <c r="J176" s="136">
        <f>ROUND(I176*H176,2)</f>
        <v>0</v>
      </c>
      <c r="K176" s="137"/>
      <c r="L176" s="29"/>
      <c r="M176" s="138" t="s">
        <v>1</v>
      </c>
      <c r="N176" s="139" t="s">
        <v>39</v>
      </c>
      <c r="O176" s="140">
        <v>0.52</v>
      </c>
      <c r="P176" s="140">
        <f>O176*H176</f>
        <v>4.8568</v>
      </c>
      <c r="Q176" s="140">
        <v>0.06172</v>
      </c>
      <c r="R176" s="140">
        <f>Q176*H176</f>
        <v>0.5764648</v>
      </c>
      <c r="S176" s="140">
        <v>0</v>
      </c>
      <c r="T176" s="141">
        <f>S176*H176</f>
        <v>0</v>
      </c>
      <c r="AR176" s="142" t="s">
        <v>206</v>
      </c>
      <c r="AT176" s="142" t="s">
        <v>202</v>
      </c>
      <c r="AU176" s="142" t="s">
        <v>84</v>
      </c>
      <c r="AY176" s="17" t="s">
        <v>200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7" t="s">
        <v>82</v>
      </c>
      <c r="BK176" s="143">
        <f>ROUND(I176*H176,2)</f>
        <v>0</v>
      </c>
      <c r="BL176" s="17" t="s">
        <v>206</v>
      </c>
      <c r="BM176" s="142" t="s">
        <v>1149</v>
      </c>
    </row>
    <row r="177" spans="2:51" s="12" customFormat="1" ht="11.25">
      <c r="B177" s="144"/>
      <c r="D177" s="145" t="s">
        <v>208</v>
      </c>
      <c r="E177" s="146" t="s">
        <v>1</v>
      </c>
      <c r="F177" s="147" t="s">
        <v>1150</v>
      </c>
      <c r="H177" s="148">
        <v>9.34</v>
      </c>
      <c r="L177" s="144"/>
      <c r="M177" s="149"/>
      <c r="T177" s="150"/>
      <c r="AT177" s="146" t="s">
        <v>208</v>
      </c>
      <c r="AU177" s="146" t="s">
        <v>84</v>
      </c>
      <c r="AV177" s="12" t="s">
        <v>84</v>
      </c>
      <c r="AW177" s="12" t="s">
        <v>30</v>
      </c>
      <c r="AX177" s="12" t="s">
        <v>82</v>
      </c>
      <c r="AY177" s="146" t="s">
        <v>200</v>
      </c>
    </row>
    <row r="178" spans="2:65" s="1" customFormat="1" ht="16.5" customHeight="1">
      <c r="B178" s="130"/>
      <c r="C178" s="131" t="s">
        <v>296</v>
      </c>
      <c r="D178" s="131" t="s">
        <v>202</v>
      </c>
      <c r="E178" s="132" t="s">
        <v>274</v>
      </c>
      <c r="F178" s="133" t="s">
        <v>275</v>
      </c>
      <c r="G178" s="134" t="s">
        <v>262</v>
      </c>
      <c r="H178" s="135">
        <v>15.074</v>
      </c>
      <c r="I178" s="136"/>
      <c r="J178" s="136">
        <f>ROUND(I178*H178,2)</f>
        <v>0</v>
      </c>
      <c r="K178" s="137"/>
      <c r="L178" s="29"/>
      <c r="M178" s="138" t="s">
        <v>1</v>
      </c>
      <c r="N178" s="139" t="s">
        <v>39</v>
      </c>
      <c r="O178" s="140">
        <v>0.734</v>
      </c>
      <c r="P178" s="140">
        <f>O178*H178</f>
        <v>11.064316</v>
      </c>
      <c r="Q178" s="140">
        <v>0.06452</v>
      </c>
      <c r="R178" s="140">
        <f>Q178*H178</f>
        <v>0.9725744799999999</v>
      </c>
      <c r="S178" s="140">
        <v>0</v>
      </c>
      <c r="T178" s="141">
        <f>S178*H178</f>
        <v>0</v>
      </c>
      <c r="AR178" s="142" t="s">
        <v>206</v>
      </c>
      <c r="AT178" s="142" t="s">
        <v>202</v>
      </c>
      <c r="AU178" s="142" t="s">
        <v>84</v>
      </c>
      <c r="AY178" s="17" t="s">
        <v>200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82</v>
      </c>
      <c r="BK178" s="143">
        <f>ROUND(I178*H178,2)</f>
        <v>0</v>
      </c>
      <c r="BL178" s="17" t="s">
        <v>206</v>
      </c>
      <c r="BM178" s="142" t="s">
        <v>1151</v>
      </c>
    </row>
    <row r="179" spans="2:51" s="12" customFormat="1" ht="11.25">
      <c r="B179" s="144"/>
      <c r="D179" s="145" t="s">
        <v>208</v>
      </c>
      <c r="E179" s="146" t="s">
        <v>122</v>
      </c>
      <c r="F179" s="147" t="s">
        <v>1152</v>
      </c>
      <c r="H179" s="148">
        <v>15.074</v>
      </c>
      <c r="L179" s="144"/>
      <c r="M179" s="149"/>
      <c r="T179" s="150"/>
      <c r="AT179" s="146" t="s">
        <v>208</v>
      </c>
      <c r="AU179" s="146" t="s">
        <v>84</v>
      </c>
      <c r="AV179" s="12" t="s">
        <v>84</v>
      </c>
      <c r="AW179" s="12" t="s">
        <v>30</v>
      </c>
      <c r="AX179" s="12" t="s">
        <v>82</v>
      </c>
      <c r="AY179" s="146" t="s">
        <v>200</v>
      </c>
    </row>
    <row r="180" spans="2:65" s="1" customFormat="1" ht="24.2" customHeight="1">
      <c r="B180" s="130"/>
      <c r="C180" s="131" t="s">
        <v>304</v>
      </c>
      <c r="D180" s="131" t="s">
        <v>202</v>
      </c>
      <c r="E180" s="132" t="s">
        <v>1153</v>
      </c>
      <c r="F180" s="133" t="s">
        <v>1154</v>
      </c>
      <c r="G180" s="134" t="s">
        <v>262</v>
      </c>
      <c r="H180" s="135">
        <v>2.153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0.891</v>
      </c>
      <c r="P180" s="140">
        <f>O180*H180</f>
        <v>1.918323</v>
      </c>
      <c r="Q180" s="140">
        <v>0.00785</v>
      </c>
      <c r="R180" s="140">
        <f>Q180*H180</f>
        <v>0.016901049999999997</v>
      </c>
      <c r="S180" s="140">
        <v>0</v>
      </c>
      <c r="T180" s="141">
        <f>S180*H180</f>
        <v>0</v>
      </c>
      <c r="AR180" s="142" t="s">
        <v>206</v>
      </c>
      <c r="AT180" s="142" t="s">
        <v>202</v>
      </c>
      <c r="AU180" s="142" t="s">
        <v>84</v>
      </c>
      <c r="AY180" s="17" t="s">
        <v>200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206</v>
      </c>
      <c r="BM180" s="142" t="s">
        <v>1155</v>
      </c>
    </row>
    <row r="181" spans="2:51" s="12" customFormat="1" ht="11.25">
      <c r="B181" s="144"/>
      <c r="D181" s="145" t="s">
        <v>208</v>
      </c>
      <c r="E181" s="146" t="s">
        <v>1</v>
      </c>
      <c r="F181" s="147" t="s">
        <v>1156</v>
      </c>
      <c r="H181" s="148">
        <v>0.903</v>
      </c>
      <c r="L181" s="144"/>
      <c r="M181" s="149"/>
      <c r="T181" s="150"/>
      <c r="AT181" s="146" t="s">
        <v>208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200</v>
      </c>
    </row>
    <row r="182" spans="2:51" s="12" customFormat="1" ht="11.25">
      <c r="B182" s="144"/>
      <c r="D182" s="145" t="s">
        <v>208</v>
      </c>
      <c r="E182" s="146" t="s">
        <v>1</v>
      </c>
      <c r="F182" s="147" t="s">
        <v>1157</v>
      </c>
      <c r="H182" s="148">
        <v>1.25</v>
      </c>
      <c r="L182" s="144"/>
      <c r="M182" s="149"/>
      <c r="T182" s="150"/>
      <c r="AT182" s="146" t="s">
        <v>208</v>
      </c>
      <c r="AU182" s="146" t="s">
        <v>84</v>
      </c>
      <c r="AV182" s="12" t="s">
        <v>84</v>
      </c>
      <c r="AW182" s="12" t="s">
        <v>30</v>
      </c>
      <c r="AX182" s="12" t="s">
        <v>74</v>
      </c>
      <c r="AY182" s="146" t="s">
        <v>200</v>
      </c>
    </row>
    <row r="183" spans="2:51" s="13" customFormat="1" ht="11.25">
      <c r="B183" s="151"/>
      <c r="D183" s="145" t="s">
        <v>208</v>
      </c>
      <c r="E183" s="152" t="s">
        <v>1</v>
      </c>
      <c r="F183" s="153" t="s">
        <v>245</v>
      </c>
      <c r="H183" s="154">
        <v>2.153</v>
      </c>
      <c r="L183" s="151"/>
      <c r="M183" s="155"/>
      <c r="T183" s="156"/>
      <c r="AT183" s="152" t="s">
        <v>208</v>
      </c>
      <c r="AU183" s="152" t="s">
        <v>84</v>
      </c>
      <c r="AV183" s="13" t="s">
        <v>206</v>
      </c>
      <c r="AW183" s="13" t="s">
        <v>30</v>
      </c>
      <c r="AX183" s="13" t="s">
        <v>82</v>
      </c>
      <c r="AY183" s="152" t="s">
        <v>200</v>
      </c>
    </row>
    <row r="184" spans="2:63" s="11" customFormat="1" ht="22.9" customHeight="1">
      <c r="B184" s="119"/>
      <c r="D184" s="120" t="s">
        <v>73</v>
      </c>
      <c r="E184" s="128" t="s">
        <v>206</v>
      </c>
      <c r="F184" s="128" t="s">
        <v>289</v>
      </c>
      <c r="J184" s="129">
        <f>BK184</f>
        <v>0</v>
      </c>
      <c r="L184" s="119"/>
      <c r="M184" s="123"/>
      <c r="P184" s="124">
        <f>SUM(P185:P186)</f>
        <v>3.1292400000000002</v>
      </c>
      <c r="R184" s="124">
        <f>SUM(R185:R186)</f>
        <v>0</v>
      </c>
      <c r="T184" s="125">
        <f>SUM(T185:T186)</f>
        <v>0</v>
      </c>
      <c r="AR184" s="120" t="s">
        <v>82</v>
      </c>
      <c r="AT184" s="126" t="s">
        <v>73</v>
      </c>
      <c r="AU184" s="126" t="s">
        <v>82</v>
      </c>
      <c r="AY184" s="120" t="s">
        <v>200</v>
      </c>
      <c r="BK184" s="127">
        <f>SUM(BK185:BK186)</f>
        <v>0</v>
      </c>
    </row>
    <row r="185" spans="2:65" s="1" customFormat="1" ht="33" customHeight="1">
      <c r="B185" s="130"/>
      <c r="C185" s="131" t="s">
        <v>308</v>
      </c>
      <c r="D185" s="131" t="s">
        <v>202</v>
      </c>
      <c r="E185" s="132" t="s">
        <v>291</v>
      </c>
      <c r="F185" s="133" t="s">
        <v>292</v>
      </c>
      <c r="G185" s="134" t="s">
        <v>205</v>
      </c>
      <c r="H185" s="135">
        <v>2.136</v>
      </c>
      <c r="I185" s="136"/>
      <c r="J185" s="136">
        <f>ROUND(I185*H185,2)</f>
        <v>0</v>
      </c>
      <c r="K185" s="137"/>
      <c r="L185" s="29"/>
      <c r="M185" s="138" t="s">
        <v>1</v>
      </c>
      <c r="N185" s="139" t="s">
        <v>39</v>
      </c>
      <c r="O185" s="140">
        <v>1.465</v>
      </c>
      <c r="P185" s="140">
        <f>O185*H185</f>
        <v>3.1292400000000002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206</v>
      </c>
      <c r="AT185" s="142" t="s">
        <v>202</v>
      </c>
      <c r="AU185" s="142" t="s">
        <v>84</v>
      </c>
      <c r="AY185" s="17" t="s">
        <v>200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206</v>
      </c>
      <c r="BM185" s="142" t="s">
        <v>1158</v>
      </c>
    </row>
    <row r="186" spans="2:51" s="12" customFormat="1" ht="11.25">
      <c r="B186" s="144"/>
      <c r="D186" s="145" t="s">
        <v>208</v>
      </c>
      <c r="E186" s="146" t="s">
        <v>1</v>
      </c>
      <c r="F186" s="147" t="s">
        <v>1159</v>
      </c>
      <c r="H186" s="148">
        <v>2.136</v>
      </c>
      <c r="L186" s="144"/>
      <c r="M186" s="149"/>
      <c r="T186" s="150"/>
      <c r="AT186" s="146" t="s">
        <v>208</v>
      </c>
      <c r="AU186" s="146" t="s">
        <v>84</v>
      </c>
      <c r="AV186" s="12" t="s">
        <v>84</v>
      </c>
      <c r="AW186" s="12" t="s">
        <v>30</v>
      </c>
      <c r="AX186" s="12" t="s">
        <v>82</v>
      </c>
      <c r="AY186" s="146" t="s">
        <v>200</v>
      </c>
    </row>
    <row r="187" spans="2:63" s="11" customFormat="1" ht="22.9" customHeight="1">
      <c r="B187" s="119"/>
      <c r="D187" s="120" t="s">
        <v>73</v>
      </c>
      <c r="E187" s="128" t="s">
        <v>227</v>
      </c>
      <c r="F187" s="128" t="s">
        <v>295</v>
      </c>
      <c r="J187" s="129">
        <f>BK187</f>
        <v>0</v>
      </c>
      <c r="L187" s="119"/>
      <c r="M187" s="123"/>
      <c r="P187" s="124">
        <f>SUM(P188:P228)</f>
        <v>292.8186520000001</v>
      </c>
      <c r="R187" s="124">
        <f>SUM(R188:R228)</f>
        <v>13.372425830000003</v>
      </c>
      <c r="T187" s="125">
        <f>SUM(T188:T228)</f>
        <v>0</v>
      </c>
      <c r="AR187" s="120" t="s">
        <v>82</v>
      </c>
      <c r="AT187" s="126" t="s">
        <v>73</v>
      </c>
      <c r="AU187" s="126" t="s">
        <v>82</v>
      </c>
      <c r="AY187" s="120" t="s">
        <v>200</v>
      </c>
      <c r="BK187" s="127">
        <f>SUM(BK188:BK228)</f>
        <v>0</v>
      </c>
    </row>
    <row r="188" spans="2:65" s="1" customFormat="1" ht="24.2" customHeight="1">
      <c r="B188" s="130"/>
      <c r="C188" s="131" t="s">
        <v>312</v>
      </c>
      <c r="D188" s="131" t="s">
        <v>202</v>
      </c>
      <c r="E188" s="132" t="s">
        <v>297</v>
      </c>
      <c r="F188" s="133" t="s">
        <v>298</v>
      </c>
      <c r="G188" s="134" t="s">
        <v>262</v>
      </c>
      <c r="H188" s="135">
        <v>72.83</v>
      </c>
      <c r="I188" s="136"/>
      <c r="J188" s="136">
        <f>ROUND(I188*H188,2)</f>
        <v>0</v>
      </c>
      <c r="K188" s="137"/>
      <c r="L188" s="29"/>
      <c r="M188" s="138" t="s">
        <v>1</v>
      </c>
      <c r="N188" s="139" t="s">
        <v>39</v>
      </c>
      <c r="O188" s="140">
        <v>0.148</v>
      </c>
      <c r="P188" s="140">
        <f>O188*H188</f>
        <v>10.778839999999999</v>
      </c>
      <c r="Q188" s="140">
        <v>0.00026</v>
      </c>
      <c r="R188" s="140">
        <f>Q188*H188</f>
        <v>0.0189358</v>
      </c>
      <c r="S188" s="140">
        <v>0</v>
      </c>
      <c r="T188" s="141">
        <f>S188*H188</f>
        <v>0</v>
      </c>
      <c r="AR188" s="142" t="s">
        <v>206</v>
      </c>
      <c r="AT188" s="142" t="s">
        <v>202</v>
      </c>
      <c r="AU188" s="142" t="s">
        <v>84</v>
      </c>
      <c r="AY188" s="17" t="s">
        <v>200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206</v>
      </c>
      <c r="BM188" s="142" t="s">
        <v>1160</v>
      </c>
    </row>
    <row r="189" spans="2:51" s="12" customFormat="1" ht="11.25">
      <c r="B189" s="144"/>
      <c r="D189" s="145" t="s">
        <v>208</v>
      </c>
      <c r="E189" s="146" t="s">
        <v>1114</v>
      </c>
      <c r="F189" s="147" t="s">
        <v>1161</v>
      </c>
      <c r="H189" s="148">
        <v>72.83</v>
      </c>
      <c r="L189" s="144"/>
      <c r="M189" s="149"/>
      <c r="T189" s="150"/>
      <c r="AT189" s="146" t="s">
        <v>208</v>
      </c>
      <c r="AU189" s="146" t="s">
        <v>84</v>
      </c>
      <c r="AV189" s="12" t="s">
        <v>84</v>
      </c>
      <c r="AW189" s="12" t="s">
        <v>30</v>
      </c>
      <c r="AX189" s="12" t="s">
        <v>82</v>
      </c>
      <c r="AY189" s="146" t="s">
        <v>200</v>
      </c>
    </row>
    <row r="190" spans="2:65" s="1" customFormat="1" ht="21.75" customHeight="1">
      <c r="B190" s="130"/>
      <c r="C190" s="131" t="s">
        <v>323</v>
      </c>
      <c r="D190" s="131" t="s">
        <v>202</v>
      </c>
      <c r="E190" s="132" t="s">
        <v>305</v>
      </c>
      <c r="F190" s="133" t="s">
        <v>306</v>
      </c>
      <c r="G190" s="134" t="s">
        <v>262</v>
      </c>
      <c r="H190" s="135">
        <v>72.83</v>
      </c>
      <c r="I190" s="136"/>
      <c r="J190" s="136">
        <f>ROUND(I190*H190,2)</f>
        <v>0</v>
      </c>
      <c r="K190" s="137"/>
      <c r="L190" s="29"/>
      <c r="M190" s="138" t="s">
        <v>1</v>
      </c>
      <c r="N190" s="139" t="s">
        <v>39</v>
      </c>
      <c r="O190" s="140">
        <v>0.46</v>
      </c>
      <c r="P190" s="140">
        <f>O190*H190</f>
        <v>33.5018</v>
      </c>
      <c r="Q190" s="140">
        <v>0.00438</v>
      </c>
      <c r="R190" s="140">
        <f>Q190*H190</f>
        <v>0.3189954</v>
      </c>
      <c r="S190" s="140">
        <v>0</v>
      </c>
      <c r="T190" s="141">
        <f>S190*H190</f>
        <v>0</v>
      </c>
      <c r="AR190" s="142" t="s">
        <v>206</v>
      </c>
      <c r="AT190" s="142" t="s">
        <v>202</v>
      </c>
      <c r="AU190" s="142" t="s">
        <v>84</v>
      </c>
      <c r="AY190" s="17" t="s">
        <v>200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82</v>
      </c>
      <c r="BK190" s="143">
        <f>ROUND(I190*H190,2)</f>
        <v>0</v>
      </c>
      <c r="BL190" s="17" t="s">
        <v>206</v>
      </c>
      <c r="BM190" s="142" t="s">
        <v>1162</v>
      </c>
    </row>
    <row r="191" spans="2:51" s="12" customFormat="1" ht="11.25">
      <c r="B191" s="144"/>
      <c r="D191" s="145" t="s">
        <v>208</v>
      </c>
      <c r="E191" s="146" t="s">
        <v>1</v>
      </c>
      <c r="F191" s="147" t="s">
        <v>1114</v>
      </c>
      <c r="H191" s="148">
        <v>72.83</v>
      </c>
      <c r="L191" s="144"/>
      <c r="M191" s="149"/>
      <c r="T191" s="150"/>
      <c r="AT191" s="146" t="s">
        <v>208</v>
      </c>
      <c r="AU191" s="146" t="s">
        <v>84</v>
      </c>
      <c r="AV191" s="12" t="s">
        <v>84</v>
      </c>
      <c r="AW191" s="12" t="s">
        <v>30</v>
      </c>
      <c r="AX191" s="12" t="s">
        <v>82</v>
      </c>
      <c r="AY191" s="146" t="s">
        <v>200</v>
      </c>
    </row>
    <row r="192" spans="2:65" s="1" customFormat="1" ht="24.2" customHeight="1">
      <c r="B192" s="130"/>
      <c r="C192" s="131" t="s">
        <v>7</v>
      </c>
      <c r="D192" s="131" t="s">
        <v>202</v>
      </c>
      <c r="E192" s="132" t="s">
        <v>309</v>
      </c>
      <c r="F192" s="133" t="s">
        <v>310</v>
      </c>
      <c r="G192" s="134" t="s">
        <v>262</v>
      </c>
      <c r="H192" s="135">
        <v>72.83</v>
      </c>
      <c r="I192" s="136"/>
      <c r="J192" s="136">
        <f>ROUND(I192*H192,2)</f>
        <v>0</v>
      </c>
      <c r="K192" s="137"/>
      <c r="L192" s="29"/>
      <c r="M192" s="138" t="s">
        <v>1</v>
      </c>
      <c r="N192" s="139" t="s">
        <v>39</v>
      </c>
      <c r="O192" s="140">
        <v>0.358</v>
      </c>
      <c r="P192" s="140">
        <f>O192*H192</f>
        <v>26.07314</v>
      </c>
      <c r="Q192" s="140">
        <v>0.003</v>
      </c>
      <c r="R192" s="140">
        <f>Q192*H192</f>
        <v>0.21849</v>
      </c>
      <c r="S192" s="140">
        <v>0</v>
      </c>
      <c r="T192" s="141">
        <f>S192*H192</f>
        <v>0</v>
      </c>
      <c r="AR192" s="142" t="s">
        <v>206</v>
      </c>
      <c r="AT192" s="142" t="s">
        <v>202</v>
      </c>
      <c r="AU192" s="142" t="s">
        <v>84</v>
      </c>
      <c r="AY192" s="17" t="s">
        <v>200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82</v>
      </c>
      <c r="BK192" s="143">
        <f>ROUND(I192*H192,2)</f>
        <v>0</v>
      </c>
      <c r="BL192" s="17" t="s">
        <v>206</v>
      </c>
      <c r="BM192" s="142" t="s">
        <v>1163</v>
      </c>
    </row>
    <row r="193" spans="2:51" s="12" customFormat="1" ht="11.25">
      <c r="B193" s="144"/>
      <c r="D193" s="145" t="s">
        <v>208</v>
      </c>
      <c r="E193" s="146" t="s">
        <v>1</v>
      </c>
      <c r="F193" s="147" t="s">
        <v>1114</v>
      </c>
      <c r="H193" s="148">
        <v>72.83</v>
      </c>
      <c r="L193" s="144"/>
      <c r="M193" s="149"/>
      <c r="T193" s="150"/>
      <c r="AT193" s="146" t="s">
        <v>208</v>
      </c>
      <c r="AU193" s="146" t="s">
        <v>84</v>
      </c>
      <c r="AV193" s="12" t="s">
        <v>84</v>
      </c>
      <c r="AW193" s="12" t="s">
        <v>30</v>
      </c>
      <c r="AX193" s="12" t="s">
        <v>82</v>
      </c>
      <c r="AY193" s="146" t="s">
        <v>200</v>
      </c>
    </row>
    <row r="194" spans="2:65" s="1" customFormat="1" ht="21.75" customHeight="1">
      <c r="B194" s="130"/>
      <c r="C194" s="131" t="s">
        <v>330</v>
      </c>
      <c r="D194" s="131" t="s">
        <v>202</v>
      </c>
      <c r="E194" s="132" t="s">
        <v>313</v>
      </c>
      <c r="F194" s="133" t="s">
        <v>314</v>
      </c>
      <c r="G194" s="134" t="s">
        <v>262</v>
      </c>
      <c r="H194" s="135">
        <v>196.205</v>
      </c>
      <c r="I194" s="136"/>
      <c r="J194" s="136">
        <f>ROUND(I194*H194,2)</f>
        <v>0</v>
      </c>
      <c r="K194" s="137"/>
      <c r="L194" s="29"/>
      <c r="M194" s="138" t="s">
        <v>1</v>
      </c>
      <c r="N194" s="139" t="s">
        <v>39</v>
      </c>
      <c r="O194" s="140">
        <v>0.36</v>
      </c>
      <c r="P194" s="140">
        <f>O194*H194</f>
        <v>70.63380000000001</v>
      </c>
      <c r="Q194" s="140">
        <v>0.00438</v>
      </c>
      <c r="R194" s="140">
        <f>Q194*H194</f>
        <v>0.8593779000000001</v>
      </c>
      <c r="S194" s="140">
        <v>0</v>
      </c>
      <c r="T194" s="141">
        <f>S194*H194</f>
        <v>0</v>
      </c>
      <c r="AR194" s="142" t="s">
        <v>206</v>
      </c>
      <c r="AT194" s="142" t="s">
        <v>202</v>
      </c>
      <c r="AU194" s="142" t="s">
        <v>84</v>
      </c>
      <c r="AY194" s="17" t="s">
        <v>200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82</v>
      </c>
      <c r="BK194" s="143">
        <f>ROUND(I194*H194,2)</f>
        <v>0</v>
      </c>
      <c r="BL194" s="17" t="s">
        <v>206</v>
      </c>
      <c r="BM194" s="142" t="s">
        <v>1164</v>
      </c>
    </row>
    <row r="195" spans="2:51" s="12" customFormat="1" ht="11.25">
      <c r="B195" s="144"/>
      <c r="D195" s="145" t="s">
        <v>208</v>
      </c>
      <c r="E195" s="146" t="s">
        <v>1</v>
      </c>
      <c r="F195" s="147" t="s">
        <v>1165</v>
      </c>
      <c r="H195" s="148">
        <v>16.425</v>
      </c>
      <c r="L195" s="144"/>
      <c r="M195" s="149"/>
      <c r="T195" s="150"/>
      <c r="AT195" s="146" t="s">
        <v>208</v>
      </c>
      <c r="AU195" s="146" t="s">
        <v>84</v>
      </c>
      <c r="AV195" s="12" t="s">
        <v>84</v>
      </c>
      <c r="AW195" s="12" t="s">
        <v>30</v>
      </c>
      <c r="AX195" s="12" t="s">
        <v>74</v>
      </c>
      <c r="AY195" s="146" t="s">
        <v>200</v>
      </c>
    </row>
    <row r="196" spans="2:51" s="12" customFormat="1" ht="11.25">
      <c r="B196" s="144"/>
      <c r="D196" s="145" t="s">
        <v>208</v>
      </c>
      <c r="E196" s="146" t="s">
        <v>1</v>
      </c>
      <c r="F196" s="147" t="s">
        <v>1166</v>
      </c>
      <c r="H196" s="148">
        <v>8.19</v>
      </c>
      <c r="L196" s="144"/>
      <c r="M196" s="149"/>
      <c r="T196" s="150"/>
      <c r="AT196" s="146" t="s">
        <v>208</v>
      </c>
      <c r="AU196" s="146" t="s">
        <v>84</v>
      </c>
      <c r="AV196" s="12" t="s">
        <v>84</v>
      </c>
      <c r="AW196" s="12" t="s">
        <v>30</v>
      </c>
      <c r="AX196" s="12" t="s">
        <v>74</v>
      </c>
      <c r="AY196" s="146" t="s">
        <v>200</v>
      </c>
    </row>
    <row r="197" spans="2:51" s="12" customFormat="1" ht="11.25">
      <c r="B197" s="144"/>
      <c r="D197" s="145" t="s">
        <v>208</v>
      </c>
      <c r="E197" s="146" t="s">
        <v>1</v>
      </c>
      <c r="F197" s="147" t="s">
        <v>1167</v>
      </c>
      <c r="H197" s="148">
        <v>7.956</v>
      </c>
      <c r="L197" s="144"/>
      <c r="M197" s="149"/>
      <c r="T197" s="150"/>
      <c r="AT197" s="146" t="s">
        <v>208</v>
      </c>
      <c r="AU197" s="146" t="s">
        <v>84</v>
      </c>
      <c r="AV197" s="12" t="s">
        <v>84</v>
      </c>
      <c r="AW197" s="12" t="s">
        <v>30</v>
      </c>
      <c r="AX197" s="12" t="s">
        <v>74</v>
      </c>
      <c r="AY197" s="146" t="s">
        <v>200</v>
      </c>
    </row>
    <row r="198" spans="2:51" s="12" customFormat="1" ht="11.25">
      <c r="B198" s="144"/>
      <c r="D198" s="145" t="s">
        <v>208</v>
      </c>
      <c r="E198" s="146" t="s">
        <v>1</v>
      </c>
      <c r="F198" s="147" t="s">
        <v>1168</v>
      </c>
      <c r="H198" s="148">
        <v>17.409</v>
      </c>
      <c r="L198" s="144"/>
      <c r="M198" s="149"/>
      <c r="T198" s="150"/>
      <c r="AT198" s="146" t="s">
        <v>208</v>
      </c>
      <c r="AU198" s="146" t="s">
        <v>84</v>
      </c>
      <c r="AV198" s="12" t="s">
        <v>84</v>
      </c>
      <c r="AW198" s="12" t="s">
        <v>30</v>
      </c>
      <c r="AX198" s="12" t="s">
        <v>74</v>
      </c>
      <c r="AY198" s="146" t="s">
        <v>200</v>
      </c>
    </row>
    <row r="199" spans="2:51" s="12" customFormat="1" ht="11.25">
      <c r="B199" s="144"/>
      <c r="D199" s="145" t="s">
        <v>208</v>
      </c>
      <c r="E199" s="146" t="s">
        <v>1</v>
      </c>
      <c r="F199" s="147" t="s">
        <v>1169</v>
      </c>
      <c r="H199" s="148">
        <v>9</v>
      </c>
      <c r="L199" s="144"/>
      <c r="M199" s="149"/>
      <c r="T199" s="150"/>
      <c r="AT199" s="146" t="s">
        <v>208</v>
      </c>
      <c r="AU199" s="146" t="s">
        <v>84</v>
      </c>
      <c r="AV199" s="12" t="s">
        <v>84</v>
      </c>
      <c r="AW199" s="12" t="s">
        <v>30</v>
      </c>
      <c r="AX199" s="12" t="s">
        <v>74</v>
      </c>
      <c r="AY199" s="146" t="s">
        <v>200</v>
      </c>
    </row>
    <row r="200" spans="2:51" s="12" customFormat="1" ht="11.25">
      <c r="B200" s="144"/>
      <c r="D200" s="145" t="s">
        <v>208</v>
      </c>
      <c r="E200" s="146" t="s">
        <v>1</v>
      </c>
      <c r="F200" s="147" t="s">
        <v>1170</v>
      </c>
      <c r="H200" s="148">
        <v>11.718</v>
      </c>
      <c r="L200" s="144"/>
      <c r="M200" s="149"/>
      <c r="T200" s="150"/>
      <c r="AT200" s="146" t="s">
        <v>208</v>
      </c>
      <c r="AU200" s="146" t="s">
        <v>84</v>
      </c>
      <c r="AV200" s="12" t="s">
        <v>84</v>
      </c>
      <c r="AW200" s="12" t="s">
        <v>30</v>
      </c>
      <c r="AX200" s="12" t="s">
        <v>74</v>
      </c>
      <c r="AY200" s="146" t="s">
        <v>200</v>
      </c>
    </row>
    <row r="201" spans="2:51" s="12" customFormat="1" ht="11.25">
      <c r="B201" s="144"/>
      <c r="D201" s="145" t="s">
        <v>208</v>
      </c>
      <c r="E201" s="146" t="s">
        <v>1</v>
      </c>
      <c r="F201" s="147" t="s">
        <v>1171</v>
      </c>
      <c r="H201" s="148">
        <v>58.192</v>
      </c>
      <c r="L201" s="144"/>
      <c r="M201" s="149"/>
      <c r="T201" s="150"/>
      <c r="AT201" s="146" t="s">
        <v>208</v>
      </c>
      <c r="AU201" s="146" t="s">
        <v>84</v>
      </c>
      <c r="AV201" s="12" t="s">
        <v>84</v>
      </c>
      <c r="AW201" s="12" t="s">
        <v>30</v>
      </c>
      <c r="AX201" s="12" t="s">
        <v>74</v>
      </c>
      <c r="AY201" s="146" t="s">
        <v>200</v>
      </c>
    </row>
    <row r="202" spans="2:51" s="12" customFormat="1" ht="22.5">
      <c r="B202" s="144"/>
      <c r="D202" s="145" t="s">
        <v>208</v>
      </c>
      <c r="E202" s="146" t="s">
        <v>1</v>
      </c>
      <c r="F202" s="147" t="s">
        <v>1172</v>
      </c>
      <c r="H202" s="148">
        <v>67.315</v>
      </c>
      <c r="L202" s="144"/>
      <c r="M202" s="149"/>
      <c r="T202" s="150"/>
      <c r="AT202" s="146" t="s">
        <v>208</v>
      </c>
      <c r="AU202" s="146" t="s">
        <v>84</v>
      </c>
      <c r="AV202" s="12" t="s">
        <v>84</v>
      </c>
      <c r="AW202" s="12" t="s">
        <v>30</v>
      </c>
      <c r="AX202" s="12" t="s">
        <v>74</v>
      </c>
      <c r="AY202" s="146" t="s">
        <v>200</v>
      </c>
    </row>
    <row r="203" spans="2:51" s="13" customFormat="1" ht="11.25">
      <c r="B203" s="151"/>
      <c r="D203" s="145" t="s">
        <v>208</v>
      </c>
      <c r="E203" s="152" t="s">
        <v>128</v>
      </c>
      <c r="F203" s="153" t="s">
        <v>245</v>
      </c>
      <c r="H203" s="154">
        <v>196.205</v>
      </c>
      <c r="L203" s="151"/>
      <c r="M203" s="155"/>
      <c r="T203" s="156"/>
      <c r="AT203" s="152" t="s">
        <v>208</v>
      </c>
      <c r="AU203" s="152" t="s">
        <v>84</v>
      </c>
      <c r="AV203" s="13" t="s">
        <v>206</v>
      </c>
      <c r="AW203" s="13" t="s">
        <v>30</v>
      </c>
      <c r="AX203" s="13" t="s">
        <v>82</v>
      </c>
      <c r="AY203" s="152" t="s">
        <v>200</v>
      </c>
    </row>
    <row r="204" spans="2:65" s="1" customFormat="1" ht="21.75" customHeight="1">
      <c r="B204" s="130"/>
      <c r="C204" s="131" t="s">
        <v>335</v>
      </c>
      <c r="D204" s="131" t="s">
        <v>202</v>
      </c>
      <c r="E204" s="132" t="s">
        <v>324</v>
      </c>
      <c r="F204" s="133" t="s">
        <v>325</v>
      </c>
      <c r="G204" s="134" t="s">
        <v>262</v>
      </c>
      <c r="H204" s="135">
        <v>196.205</v>
      </c>
      <c r="I204" s="136"/>
      <c r="J204" s="136">
        <f>ROUND(I204*H204,2)</f>
        <v>0</v>
      </c>
      <c r="K204" s="137"/>
      <c r="L204" s="29"/>
      <c r="M204" s="138" t="s">
        <v>1</v>
      </c>
      <c r="N204" s="139" t="s">
        <v>39</v>
      </c>
      <c r="O204" s="140">
        <v>0.272</v>
      </c>
      <c r="P204" s="140">
        <f>O204*H204</f>
        <v>53.367760000000004</v>
      </c>
      <c r="Q204" s="140">
        <v>0.003</v>
      </c>
      <c r="R204" s="140">
        <f>Q204*H204</f>
        <v>0.588615</v>
      </c>
      <c r="S204" s="140">
        <v>0</v>
      </c>
      <c r="T204" s="141">
        <f>S204*H204</f>
        <v>0</v>
      </c>
      <c r="AR204" s="142" t="s">
        <v>206</v>
      </c>
      <c r="AT204" s="142" t="s">
        <v>202</v>
      </c>
      <c r="AU204" s="142" t="s">
        <v>84</v>
      </c>
      <c r="AY204" s="17" t="s">
        <v>200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82</v>
      </c>
      <c r="BK204" s="143">
        <f>ROUND(I204*H204,2)</f>
        <v>0</v>
      </c>
      <c r="BL204" s="17" t="s">
        <v>206</v>
      </c>
      <c r="BM204" s="142" t="s">
        <v>1173</v>
      </c>
    </row>
    <row r="205" spans="2:51" s="12" customFormat="1" ht="11.25">
      <c r="B205" s="144"/>
      <c r="D205" s="145" t="s">
        <v>208</v>
      </c>
      <c r="E205" s="146" t="s">
        <v>1</v>
      </c>
      <c r="F205" s="147" t="s">
        <v>128</v>
      </c>
      <c r="H205" s="148">
        <v>196.205</v>
      </c>
      <c r="L205" s="144"/>
      <c r="M205" s="149"/>
      <c r="T205" s="150"/>
      <c r="AT205" s="146" t="s">
        <v>208</v>
      </c>
      <c r="AU205" s="146" t="s">
        <v>84</v>
      </c>
      <c r="AV205" s="12" t="s">
        <v>84</v>
      </c>
      <c r="AW205" s="12" t="s">
        <v>30</v>
      </c>
      <c r="AX205" s="12" t="s">
        <v>82</v>
      </c>
      <c r="AY205" s="146" t="s">
        <v>200</v>
      </c>
    </row>
    <row r="206" spans="2:65" s="1" customFormat="1" ht="24.2" customHeight="1">
      <c r="B206" s="130"/>
      <c r="C206" s="131" t="s">
        <v>341</v>
      </c>
      <c r="D206" s="131" t="s">
        <v>202</v>
      </c>
      <c r="E206" s="132" t="s">
        <v>327</v>
      </c>
      <c r="F206" s="133" t="s">
        <v>328</v>
      </c>
      <c r="G206" s="134" t="s">
        <v>262</v>
      </c>
      <c r="H206" s="135">
        <v>196.205</v>
      </c>
      <c r="I206" s="136"/>
      <c r="J206" s="136">
        <f>ROUND(I206*H206,2)</f>
        <v>0</v>
      </c>
      <c r="K206" s="137"/>
      <c r="L206" s="29"/>
      <c r="M206" s="138" t="s">
        <v>1</v>
      </c>
      <c r="N206" s="139" t="s">
        <v>39</v>
      </c>
      <c r="O206" s="140">
        <v>0.372</v>
      </c>
      <c r="P206" s="140">
        <f>O206*H206</f>
        <v>72.98826000000001</v>
      </c>
      <c r="Q206" s="140">
        <v>0.0261</v>
      </c>
      <c r="R206" s="140">
        <f>Q206*H206</f>
        <v>5.120950500000001</v>
      </c>
      <c r="S206" s="140">
        <v>0</v>
      </c>
      <c r="T206" s="141">
        <f>S206*H206</f>
        <v>0</v>
      </c>
      <c r="AR206" s="142" t="s">
        <v>206</v>
      </c>
      <c r="AT206" s="142" t="s">
        <v>202</v>
      </c>
      <c r="AU206" s="142" t="s">
        <v>84</v>
      </c>
      <c r="AY206" s="17" t="s">
        <v>200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82</v>
      </c>
      <c r="BK206" s="143">
        <f>ROUND(I206*H206,2)</f>
        <v>0</v>
      </c>
      <c r="BL206" s="17" t="s">
        <v>206</v>
      </c>
      <c r="BM206" s="142" t="s">
        <v>1174</v>
      </c>
    </row>
    <row r="207" spans="2:51" s="12" customFormat="1" ht="11.25">
      <c r="B207" s="144"/>
      <c r="D207" s="145" t="s">
        <v>208</v>
      </c>
      <c r="E207" s="146" t="s">
        <v>1</v>
      </c>
      <c r="F207" s="147" t="s">
        <v>128</v>
      </c>
      <c r="H207" s="148">
        <v>196.205</v>
      </c>
      <c r="L207" s="144"/>
      <c r="M207" s="149"/>
      <c r="T207" s="150"/>
      <c r="AT207" s="146" t="s">
        <v>208</v>
      </c>
      <c r="AU207" s="146" t="s">
        <v>84</v>
      </c>
      <c r="AV207" s="12" t="s">
        <v>84</v>
      </c>
      <c r="AW207" s="12" t="s">
        <v>30</v>
      </c>
      <c r="AX207" s="12" t="s">
        <v>82</v>
      </c>
      <c r="AY207" s="146" t="s">
        <v>200</v>
      </c>
    </row>
    <row r="208" spans="2:65" s="1" customFormat="1" ht="21.75" customHeight="1">
      <c r="B208" s="130"/>
      <c r="C208" s="131" t="s">
        <v>346</v>
      </c>
      <c r="D208" s="131" t="s">
        <v>202</v>
      </c>
      <c r="E208" s="132" t="s">
        <v>1175</v>
      </c>
      <c r="F208" s="133" t="s">
        <v>1176</v>
      </c>
      <c r="G208" s="134" t="s">
        <v>262</v>
      </c>
      <c r="H208" s="135">
        <v>3.285</v>
      </c>
      <c r="I208" s="136"/>
      <c r="J208" s="136">
        <f>ROUND(I208*H208,2)</f>
        <v>0</v>
      </c>
      <c r="K208" s="137"/>
      <c r="L208" s="29"/>
      <c r="M208" s="138" t="s">
        <v>1</v>
      </c>
      <c r="N208" s="139" t="s">
        <v>39</v>
      </c>
      <c r="O208" s="140">
        <v>0.33</v>
      </c>
      <c r="P208" s="140">
        <f>O208*H208</f>
        <v>1.0840500000000002</v>
      </c>
      <c r="Q208" s="140">
        <v>0.00438</v>
      </c>
      <c r="R208" s="140">
        <f>Q208*H208</f>
        <v>0.014388300000000001</v>
      </c>
      <c r="S208" s="140">
        <v>0</v>
      </c>
      <c r="T208" s="141">
        <f>S208*H208</f>
        <v>0</v>
      </c>
      <c r="AR208" s="142" t="s">
        <v>206</v>
      </c>
      <c r="AT208" s="142" t="s">
        <v>202</v>
      </c>
      <c r="AU208" s="142" t="s">
        <v>84</v>
      </c>
      <c r="AY208" s="17" t="s">
        <v>200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82</v>
      </c>
      <c r="BK208" s="143">
        <f>ROUND(I208*H208,2)</f>
        <v>0</v>
      </c>
      <c r="BL208" s="17" t="s">
        <v>206</v>
      </c>
      <c r="BM208" s="142" t="s">
        <v>1177</v>
      </c>
    </row>
    <row r="209" spans="2:51" s="12" customFormat="1" ht="11.25">
      <c r="B209" s="144"/>
      <c r="D209" s="145" t="s">
        <v>208</v>
      </c>
      <c r="E209" s="146" t="s">
        <v>1</v>
      </c>
      <c r="F209" s="147" t="s">
        <v>1138</v>
      </c>
      <c r="H209" s="148">
        <v>3.285</v>
      </c>
      <c r="L209" s="144"/>
      <c r="M209" s="149"/>
      <c r="T209" s="150"/>
      <c r="AT209" s="146" t="s">
        <v>208</v>
      </c>
      <c r="AU209" s="146" t="s">
        <v>84</v>
      </c>
      <c r="AV209" s="12" t="s">
        <v>84</v>
      </c>
      <c r="AW209" s="12" t="s">
        <v>30</v>
      </c>
      <c r="AX209" s="12" t="s">
        <v>82</v>
      </c>
      <c r="AY209" s="146" t="s">
        <v>200</v>
      </c>
    </row>
    <row r="210" spans="2:65" s="1" customFormat="1" ht="24.2" customHeight="1">
      <c r="B210" s="130"/>
      <c r="C210" s="131" t="s">
        <v>352</v>
      </c>
      <c r="D210" s="131" t="s">
        <v>202</v>
      </c>
      <c r="E210" s="132" t="s">
        <v>1178</v>
      </c>
      <c r="F210" s="133" t="s">
        <v>1179</v>
      </c>
      <c r="G210" s="134" t="s">
        <v>262</v>
      </c>
      <c r="H210" s="135">
        <v>3.285</v>
      </c>
      <c r="I210" s="136"/>
      <c r="J210" s="136">
        <f>ROUND(I210*H210,2)</f>
        <v>0</v>
      </c>
      <c r="K210" s="137"/>
      <c r="L210" s="29"/>
      <c r="M210" s="138" t="s">
        <v>1</v>
      </c>
      <c r="N210" s="139" t="s">
        <v>39</v>
      </c>
      <c r="O210" s="140">
        <v>0.245</v>
      </c>
      <c r="P210" s="140">
        <f>O210*H210</f>
        <v>0.804825</v>
      </c>
      <c r="Q210" s="140">
        <v>0.00338</v>
      </c>
      <c r="R210" s="140">
        <f>Q210*H210</f>
        <v>0.011103300000000002</v>
      </c>
      <c r="S210" s="140">
        <v>0</v>
      </c>
      <c r="T210" s="141">
        <f>S210*H210</f>
        <v>0</v>
      </c>
      <c r="AR210" s="142" t="s">
        <v>206</v>
      </c>
      <c r="AT210" s="142" t="s">
        <v>202</v>
      </c>
      <c r="AU210" s="142" t="s">
        <v>84</v>
      </c>
      <c r="AY210" s="17" t="s">
        <v>200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82</v>
      </c>
      <c r="BK210" s="143">
        <f>ROUND(I210*H210,2)</f>
        <v>0</v>
      </c>
      <c r="BL210" s="17" t="s">
        <v>206</v>
      </c>
      <c r="BM210" s="142" t="s">
        <v>1180</v>
      </c>
    </row>
    <row r="211" spans="2:51" s="12" customFormat="1" ht="11.25">
      <c r="B211" s="144"/>
      <c r="D211" s="145" t="s">
        <v>208</v>
      </c>
      <c r="E211" s="146" t="s">
        <v>1</v>
      </c>
      <c r="F211" s="147" t="s">
        <v>1138</v>
      </c>
      <c r="H211" s="148">
        <v>3.285</v>
      </c>
      <c r="L211" s="144"/>
      <c r="M211" s="149"/>
      <c r="T211" s="150"/>
      <c r="AT211" s="146" t="s">
        <v>208</v>
      </c>
      <c r="AU211" s="146" t="s">
        <v>84</v>
      </c>
      <c r="AV211" s="12" t="s">
        <v>84</v>
      </c>
      <c r="AW211" s="12" t="s">
        <v>30</v>
      </c>
      <c r="AX211" s="12" t="s">
        <v>82</v>
      </c>
      <c r="AY211" s="146" t="s">
        <v>200</v>
      </c>
    </row>
    <row r="212" spans="2:65" s="1" customFormat="1" ht="33" customHeight="1">
      <c r="B212" s="130"/>
      <c r="C212" s="131" t="s">
        <v>356</v>
      </c>
      <c r="D212" s="131" t="s">
        <v>202</v>
      </c>
      <c r="E212" s="132" t="s">
        <v>331</v>
      </c>
      <c r="F212" s="133" t="s">
        <v>332</v>
      </c>
      <c r="G212" s="134" t="s">
        <v>205</v>
      </c>
      <c r="H212" s="135">
        <v>2.136</v>
      </c>
      <c r="I212" s="136"/>
      <c r="J212" s="136">
        <f>ROUND(I212*H212,2)</f>
        <v>0</v>
      </c>
      <c r="K212" s="137"/>
      <c r="L212" s="29"/>
      <c r="M212" s="138" t="s">
        <v>1</v>
      </c>
      <c r="N212" s="139" t="s">
        <v>39</v>
      </c>
      <c r="O212" s="140">
        <v>3.213</v>
      </c>
      <c r="P212" s="140">
        <f>O212*H212</f>
        <v>6.862968</v>
      </c>
      <c r="Q212" s="140">
        <v>2.50187</v>
      </c>
      <c r="R212" s="140">
        <f>Q212*H212</f>
        <v>5.34399432</v>
      </c>
      <c r="S212" s="140">
        <v>0</v>
      </c>
      <c r="T212" s="141">
        <f>S212*H212</f>
        <v>0</v>
      </c>
      <c r="AR212" s="142" t="s">
        <v>206</v>
      </c>
      <c r="AT212" s="142" t="s">
        <v>202</v>
      </c>
      <c r="AU212" s="142" t="s">
        <v>84</v>
      </c>
      <c r="AY212" s="17" t="s">
        <v>200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82</v>
      </c>
      <c r="BK212" s="143">
        <f>ROUND(I212*H212,2)</f>
        <v>0</v>
      </c>
      <c r="BL212" s="17" t="s">
        <v>206</v>
      </c>
      <c r="BM212" s="142" t="s">
        <v>1181</v>
      </c>
    </row>
    <row r="213" spans="2:51" s="12" customFormat="1" ht="11.25">
      <c r="B213" s="144"/>
      <c r="D213" s="145" t="s">
        <v>208</v>
      </c>
      <c r="E213" s="146" t="s">
        <v>1</v>
      </c>
      <c r="F213" s="147" t="s">
        <v>1182</v>
      </c>
      <c r="H213" s="148">
        <v>2.136</v>
      </c>
      <c r="L213" s="144"/>
      <c r="M213" s="149"/>
      <c r="T213" s="150"/>
      <c r="AT213" s="146" t="s">
        <v>208</v>
      </c>
      <c r="AU213" s="146" t="s">
        <v>84</v>
      </c>
      <c r="AV213" s="12" t="s">
        <v>84</v>
      </c>
      <c r="AW213" s="12" t="s">
        <v>30</v>
      </c>
      <c r="AX213" s="12" t="s">
        <v>82</v>
      </c>
      <c r="AY213" s="146" t="s">
        <v>200</v>
      </c>
    </row>
    <row r="214" spans="2:65" s="1" customFormat="1" ht="24.2" customHeight="1">
      <c r="B214" s="130"/>
      <c r="C214" s="131" t="s">
        <v>362</v>
      </c>
      <c r="D214" s="131" t="s">
        <v>202</v>
      </c>
      <c r="E214" s="132" t="s">
        <v>1183</v>
      </c>
      <c r="F214" s="133" t="s">
        <v>1184</v>
      </c>
      <c r="G214" s="134" t="s">
        <v>205</v>
      </c>
      <c r="H214" s="135">
        <v>0.084</v>
      </c>
      <c r="I214" s="136"/>
      <c r="J214" s="136">
        <f>ROUND(I214*H214,2)</f>
        <v>0</v>
      </c>
      <c r="K214" s="137"/>
      <c r="L214" s="29"/>
      <c r="M214" s="138" t="s">
        <v>1</v>
      </c>
      <c r="N214" s="139" t="s">
        <v>39</v>
      </c>
      <c r="O214" s="140">
        <v>5.33</v>
      </c>
      <c r="P214" s="140">
        <f>O214*H214</f>
        <v>0.44772</v>
      </c>
      <c r="Q214" s="140">
        <v>2.30102</v>
      </c>
      <c r="R214" s="140">
        <f>Q214*H214</f>
        <v>0.19328568</v>
      </c>
      <c r="S214" s="140">
        <v>0</v>
      </c>
      <c r="T214" s="141">
        <f>S214*H214</f>
        <v>0</v>
      </c>
      <c r="AR214" s="142" t="s">
        <v>206</v>
      </c>
      <c r="AT214" s="142" t="s">
        <v>202</v>
      </c>
      <c r="AU214" s="142" t="s">
        <v>84</v>
      </c>
      <c r="AY214" s="17" t="s">
        <v>200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82</v>
      </c>
      <c r="BK214" s="143">
        <f>ROUND(I214*H214,2)</f>
        <v>0</v>
      </c>
      <c r="BL214" s="17" t="s">
        <v>206</v>
      </c>
      <c r="BM214" s="142" t="s">
        <v>1185</v>
      </c>
    </row>
    <row r="215" spans="2:51" s="12" customFormat="1" ht="11.25">
      <c r="B215" s="144"/>
      <c r="D215" s="145" t="s">
        <v>208</v>
      </c>
      <c r="E215" s="146" t="s">
        <v>1</v>
      </c>
      <c r="F215" s="147" t="s">
        <v>1186</v>
      </c>
      <c r="H215" s="148">
        <v>0.084</v>
      </c>
      <c r="L215" s="144"/>
      <c r="M215" s="149"/>
      <c r="T215" s="150"/>
      <c r="AT215" s="146" t="s">
        <v>208</v>
      </c>
      <c r="AU215" s="146" t="s">
        <v>84</v>
      </c>
      <c r="AV215" s="12" t="s">
        <v>84</v>
      </c>
      <c r="AW215" s="12" t="s">
        <v>30</v>
      </c>
      <c r="AX215" s="12" t="s">
        <v>82</v>
      </c>
      <c r="AY215" s="146" t="s">
        <v>200</v>
      </c>
    </row>
    <row r="216" spans="2:65" s="1" customFormat="1" ht="16.5" customHeight="1">
      <c r="B216" s="130"/>
      <c r="C216" s="131" t="s">
        <v>366</v>
      </c>
      <c r="D216" s="131" t="s">
        <v>202</v>
      </c>
      <c r="E216" s="132" t="s">
        <v>336</v>
      </c>
      <c r="F216" s="133" t="s">
        <v>337</v>
      </c>
      <c r="G216" s="134" t="s">
        <v>230</v>
      </c>
      <c r="H216" s="135">
        <v>0.119</v>
      </c>
      <c r="I216" s="136"/>
      <c r="J216" s="136">
        <f>ROUND(I216*H216,2)</f>
        <v>0</v>
      </c>
      <c r="K216" s="137"/>
      <c r="L216" s="29"/>
      <c r="M216" s="138" t="s">
        <v>1</v>
      </c>
      <c r="N216" s="139" t="s">
        <v>39</v>
      </c>
      <c r="O216" s="140">
        <v>15.231</v>
      </c>
      <c r="P216" s="140">
        <f>O216*H216</f>
        <v>1.8124889999999998</v>
      </c>
      <c r="Q216" s="140">
        <v>1.06277</v>
      </c>
      <c r="R216" s="140">
        <f>Q216*H216</f>
        <v>0.12646963</v>
      </c>
      <c r="S216" s="140">
        <v>0</v>
      </c>
      <c r="T216" s="141">
        <f>S216*H216</f>
        <v>0</v>
      </c>
      <c r="AR216" s="142" t="s">
        <v>206</v>
      </c>
      <c r="AT216" s="142" t="s">
        <v>202</v>
      </c>
      <c r="AU216" s="142" t="s">
        <v>84</v>
      </c>
      <c r="AY216" s="17" t="s">
        <v>200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82</v>
      </c>
      <c r="BK216" s="143">
        <f>ROUND(I216*H216,2)</f>
        <v>0</v>
      </c>
      <c r="BL216" s="17" t="s">
        <v>206</v>
      </c>
      <c r="BM216" s="142" t="s">
        <v>1187</v>
      </c>
    </row>
    <row r="217" spans="2:51" s="12" customFormat="1" ht="11.25">
      <c r="B217" s="144"/>
      <c r="D217" s="145" t="s">
        <v>208</v>
      </c>
      <c r="E217" s="146" t="s">
        <v>1</v>
      </c>
      <c r="F217" s="147" t="s">
        <v>1188</v>
      </c>
      <c r="H217" s="148">
        <v>0.119</v>
      </c>
      <c r="L217" s="144"/>
      <c r="M217" s="149"/>
      <c r="T217" s="150"/>
      <c r="AT217" s="146" t="s">
        <v>208</v>
      </c>
      <c r="AU217" s="146" t="s">
        <v>84</v>
      </c>
      <c r="AV217" s="12" t="s">
        <v>84</v>
      </c>
      <c r="AW217" s="12" t="s">
        <v>30</v>
      </c>
      <c r="AX217" s="12" t="s">
        <v>82</v>
      </c>
      <c r="AY217" s="146" t="s">
        <v>200</v>
      </c>
    </row>
    <row r="218" spans="2:65" s="1" customFormat="1" ht="21.75" customHeight="1">
      <c r="B218" s="130"/>
      <c r="C218" s="131" t="s">
        <v>370</v>
      </c>
      <c r="D218" s="131" t="s">
        <v>202</v>
      </c>
      <c r="E218" s="132" t="s">
        <v>1189</v>
      </c>
      <c r="F218" s="133" t="s">
        <v>1190</v>
      </c>
      <c r="G218" s="134" t="s">
        <v>269</v>
      </c>
      <c r="H218" s="135">
        <v>9</v>
      </c>
      <c r="I218" s="136"/>
      <c r="J218" s="136">
        <f>ROUND(I218*H218,2)</f>
        <v>0</v>
      </c>
      <c r="K218" s="137"/>
      <c r="L218" s="29"/>
      <c r="M218" s="138" t="s">
        <v>1</v>
      </c>
      <c r="N218" s="139" t="s">
        <v>39</v>
      </c>
      <c r="O218" s="140">
        <v>1.607</v>
      </c>
      <c r="P218" s="140">
        <f>O218*H218</f>
        <v>14.463</v>
      </c>
      <c r="Q218" s="140">
        <v>0.04684</v>
      </c>
      <c r="R218" s="140">
        <f>Q218*H218</f>
        <v>0.42156</v>
      </c>
      <c r="S218" s="140">
        <v>0</v>
      </c>
      <c r="T218" s="141">
        <f>S218*H218</f>
        <v>0</v>
      </c>
      <c r="AR218" s="142" t="s">
        <v>206</v>
      </c>
      <c r="AT218" s="142" t="s">
        <v>202</v>
      </c>
      <c r="AU218" s="142" t="s">
        <v>84</v>
      </c>
      <c r="AY218" s="17" t="s">
        <v>200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82</v>
      </c>
      <c r="BK218" s="143">
        <f>ROUND(I218*H218,2)</f>
        <v>0</v>
      </c>
      <c r="BL218" s="17" t="s">
        <v>206</v>
      </c>
      <c r="BM218" s="142" t="s">
        <v>1191</v>
      </c>
    </row>
    <row r="219" spans="2:51" s="12" customFormat="1" ht="11.25">
      <c r="B219" s="144"/>
      <c r="D219" s="145" t="s">
        <v>208</v>
      </c>
      <c r="E219" s="146" t="s">
        <v>1</v>
      </c>
      <c r="F219" s="147" t="s">
        <v>1192</v>
      </c>
      <c r="H219" s="148">
        <v>1</v>
      </c>
      <c r="L219" s="144"/>
      <c r="M219" s="149"/>
      <c r="T219" s="150"/>
      <c r="AT219" s="146" t="s">
        <v>208</v>
      </c>
      <c r="AU219" s="146" t="s">
        <v>84</v>
      </c>
      <c r="AV219" s="12" t="s">
        <v>84</v>
      </c>
      <c r="AW219" s="12" t="s">
        <v>30</v>
      </c>
      <c r="AX219" s="12" t="s">
        <v>74</v>
      </c>
      <c r="AY219" s="146" t="s">
        <v>200</v>
      </c>
    </row>
    <row r="220" spans="2:51" s="12" customFormat="1" ht="11.25">
      <c r="B220" s="144"/>
      <c r="D220" s="145" t="s">
        <v>208</v>
      </c>
      <c r="E220" s="146" t="s">
        <v>1</v>
      </c>
      <c r="F220" s="147" t="s">
        <v>1193</v>
      </c>
      <c r="H220" s="148">
        <v>5</v>
      </c>
      <c r="L220" s="144"/>
      <c r="M220" s="149"/>
      <c r="T220" s="150"/>
      <c r="AT220" s="146" t="s">
        <v>208</v>
      </c>
      <c r="AU220" s="146" t="s">
        <v>84</v>
      </c>
      <c r="AV220" s="12" t="s">
        <v>84</v>
      </c>
      <c r="AW220" s="12" t="s">
        <v>30</v>
      </c>
      <c r="AX220" s="12" t="s">
        <v>74</v>
      </c>
      <c r="AY220" s="146" t="s">
        <v>200</v>
      </c>
    </row>
    <row r="221" spans="2:51" s="12" customFormat="1" ht="11.25">
      <c r="B221" s="144"/>
      <c r="D221" s="145" t="s">
        <v>208</v>
      </c>
      <c r="E221" s="146" t="s">
        <v>1</v>
      </c>
      <c r="F221" s="147" t="s">
        <v>1194</v>
      </c>
      <c r="H221" s="148">
        <v>3</v>
      </c>
      <c r="L221" s="144"/>
      <c r="M221" s="149"/>
      <c r="T221" s="150"/>
      <c r="AT221" s="146" t="s">
        <v>208</v>
      </c>
      <c r="AU221" s="146" t="s">
        <v>84</v>
      </c>
      <c r="AV221" s="12" t="s">
        <v>84</v>
      </c>
      <c r="AW221" s="12" t="s">
        <v>30</v>
      </c>
      <c r="AX221" s="12" t="s">
        <v>74</v>
      </c>
      <c r="AY221" s="146" t="s">
        <v>200</v>
      </c>
    </row>
    <row r="222" spans="2:51" s="13" customFormat="1" ht="11.25">
      <c r="B222" s="151"/>
      <c r="D222" s="145" t="s">
        <v>208</v>
      </c>
      <c r="E222" s="152" t="s">
        <v>1</v>
      </c>
      <c r="F222" s="153" t="s">
        <v>245</v>
      </c>
      <c r="H222" s="154">
        <v>9</v>
      </c>
      <c r="L222" s="151"/>
      <c r="M222" s="155"/>
      <c r="T222" s="156"/>
      <c r="AT222" s="152" t="s">
        <v>208</v>
      </c>
      <c r="AU222" s="152" t="s">
        <v>84</v>
      </c>
      <c r="AV222" s="13" t="s">
        <v>206</v>
      </c>
      <c r="AW222" s="13" t="s">
        <v>30</v>
      </c>
      <c r="AX222" s="13" t="s">
        <v>82</v>
      </c>
      <c r="AY222" s="152" t="s">
        <v>200</v>
      </c>
    </row>
    <row r="223" spans="2:65" s="1" customFormat="1" ht="33" customHeight="1">
      <c r="B223" s="130"/>
      <c r="C223" s="157" t="s">
        <v>375</v>
      </c>
      <c r="D223" s="157" t="s">
        <v>247</v>
      </c>
      <c r="E223" s="158" t="s">
        <v>1195</v>
      </c>
      <c r="F223" s="159" t="s">
        <v>1196</v>
      </c>
      <c r="G223" s="160" t="s">
        <v>269</v>
      </c>
      <c r="H223" s="161">
        <v>1</v>
      </c>
      <c r="I223" s="162"/>
      <c r="J223" s="162">
        <f>ROUND(I223*H223,2)</f>
        <v>0</v>
      </c>
      <c r="K223" s="163"/>
      <c r="L223" s="164"/>
      <c r="M223" s="165" t="s">
        <v>1</v>
      </c>
      <c r="N223" s="166" t="s">
        <v>39</v>
      </c>
      <c r="O223" s="140">
        <v>0</v>
      </c>
      <c r="P223" s="140">
        <f>O223*H223</f>
        <v>0</v>
      </c>
      <c r="Q223" s="140">
        <v>0.01458</v>
      </c>
      <c r="R223" s="140">
        <f>Q223*H223</f>
        <v>0.01458</v>
      </c>
      <c r="S223" s="140">
        <v>0</v>
      </c>
      <c r="T223" s="141">
        <f>S223*H223</f>
        <v>0</v>
      </c>
      <c r="AR223" s="142" t="s">
        <v>237</v>
      </c>
      <c r="AT223" s="142" t="s">
        <v>247</v>
      </c>
      <c r="AU223" s="142" t="s">
        <v>84</v>
      </c>
      <c r="AY223" s="17" t="s">
        <v>200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82</v>
      </c>
      <c r="BK223" s="143">
        <f>ROUND(I223*H223,2)</f>
        <v>0</v>
      </c>
      <c r="BL223" s="17" t="s">
        <v>206</v>
      </c>
      <c r="BM223" s="142" t="s">
        <v>1197</v>
      </c>
    </row>
    <row r="224" spans="2:51" s="12" customFormat="1" ht="11.25">
      <c r="B224" s="144"/>
      <c r="D224" s="145" t="s">
        <v>208</v>
      </c>
      <c r="E224" s="146" t="s">
        <v>1</v>
      </c>
      <c r="F224" s="147" t="s">
        <v>1192</v>
      </c>
      <c r="H224" s="148">
        <v>1</v>
      </c>
      <c r="L224" s="144"/>
      <c r="M224" s="149"/>
      <c r="T224" s="150"/>
      <c r="AT224" s="146" t="s">
        <v>208</v>
      </c>
      <c r="AU224" s="146" t="s">
        <v>84</v>
      </c>
      <c r="AV224" s="12" t="s">
        <v>84</v>
      </c>
      <c r="AW224" s="12" t="s">
        <v>30</v>
      </c>
      <c r="AX224" s="12" t="s">
        <v>82</v>
      </c>
      <c r="AY224" s="146" t="s">
        <v>200</v>
      </c>
    </row>
    <row r="225" spans="2:65" s="1" customFormat="1" ht="33" customHeight="1">
      <c r="B225" s="130"/>
      <c r="C225" s="157" t="s">
        <v>381</v>
      </c>
      <c r="D225" s="157" t="s">
        <v>247</v>
      </c>
      <c r="E225" s="158" t="s">
        <v>1198</v>
      </c>
      <c r="F225" s="159" t="s">
        <v>1199</v>
      </c>
      <c r="G225" s="160" t="s">
        <v>269</v>
      </c>
      <c r="H225" s="161">
        <v>8</v>
      </c>
      <c r="I225" s="162"/>
      <c r="J225" s="162">
        <f>ROUND(I225*H225,2)</f>
        <v>0</v>
      </c>
      <c r="K225" s="163"/>
      <c r="L225" s="164"/>
      <c r="M225" s="165" t="s">
        <v>1</v>
      </c>
      <c r="N225" s="166" t="s">
        <v>39</v>
      </c>
      <c r="O225" s="140">
        <v>0</v>
      </c>
      <c r="P225" s="140">
        <f>O225*H225</f>
        <v>0</v>
      </c>
      <c r="Q225" s="140">
        <v>0.01521</v>
      </c>
      <c r="R225" s="140">
        <f>Q225*H225</f>
        <v>0.12168</v>
      </c>
      <c r="S225" s="140">
        <v>0</v>
      </c>
      <c r="T225" s="141">
        <f>S225*H225</f>
        <v>0</v>
      </c>
      <c r="AR225" s="142" t="s">
        <v>237</v>
      </c>
      <c r="AT225" s="142" t="s">
        <v>247</v>
      </c>
      <c r="AU225" s="142" t="s">
        <v>84</v>
      </c>
      <c r="AY225" s="17" t="s">
        <v>200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82</v>
      </c>
      <c r="BK225" s="143">
        <f>ROUND(I225*H225,2)</f>
        <v>0</v>
      </c>
      <c r="BL225" s="17" t="s">
        <v>206</v>
      </c>
      <c r="BM225" s="142" t="s">
        <v>1200</v>
      </c>
    </row>
    <row r="226" spans="2:51" s="12" customFormat="1" ht="11.25">
      <c r="B226" s="144"/>
      <c r="D226" s="145" t="s">
        <v>208</v>
      </c>
      <c r="E226" s="146" t="s">
        <v>1</v>
      </c>
      <c r="F226" s="147" t="s">
        <v>1193</v>
      </c>
      <c r="H226" s="148">
        <v>5</v>
      </c>
      <c r="L226" s="144"/>
      <c r="M226" s="149"/>
      <c r="T226" s="150"/>
      <c r="AT226" s="146" t="s">
        <v>208</v>
      </c>
      <c r="AU226" s="146" t="s">
        <v>84</v>
      </c>
      <c r="AV226" s="12" t="s">
        <v>84</v>
      </c>
      <c r="AW226" s="12" t="s">
        <v>30</v>
      </c>
      <c r="AX226" s="12" t="s">
        <v>74</v>
      </c>
      <c r="AY226" s="146" t="s">
        <v>200</v>
      </c>
    </row>
    <row r="227" spans="2:51" s="12" customFormat="1" ht="11.25">
      <c r="B227" s="144"/>
      <c r="D227" s="145" t="s">
        <v>208</v>
      </c>
      <c r="E227" s="146" t="s">
        <v>1</v>
      </c>
      <c r="F227" s="147" t="s">
        <v>1194</v>
      </c>
      <c r="H227" s="148">
        <v>3</v>
      </c>
      <c r="L227" s="144"/>
      <c r="M227" s="149"/>
      <c r="T227" s="150"/>
      <c r="AT227" s="146" t="s">
        <v>208</v>
      </c>
      <c r="AU227" s="146" t="s">
        <v>84</v>
      </c>
      <c r="AV227" s="12" t="s">
        <v>84</v>
      </c>
      <c r="AW227" s="12" t="s">
        <v>30</v>
      </c>
      <c r="AX227" s="12" t="s">
        <v>74</v>
      </c>
      <c r="AY227" s="146" t="s">
        <v>200</v>
      </c>
    </row>
    <row r="228" spans="2:51" s="13" customFormat="1" ht="11.25">
      <c r="B228" s="151"/>
      <c r="D228" s="145" t="s">
        <v>208</v>
      </c>
      <c r="E228" s="152" t="s">
        <v>1</v>
      </c>
      <c r="F228" s="153" t="s">
        <v>245</v>
      </c>
      <c r="H228" s="154">
        <v>8</v>
      </c>
      <c r="L228" s="151"/>
      <c r="M228" s="155"/>
      <c r="T228" s="156"/>
      <c r="AT228" s="152" t="s">
        <v>208</v>
      </c>
      <c r="AU228" s="152" t="s">
        <v>84</v>
      </c>
      <c r="AV228" s="13" t="s">
        <v>206</v>
      </c>
      <c r="AW228" s="13" t="s">
        <v>30</v>
      </c>
      <c r="AX228" s="13" t="s">
        <v>82</v>
      </c>
      <c r="AY228" s="152" t="s">
        <v>200</v>
      </c>
    </row>
    <row r="229" spans="2:63" s="11" customFormat="1" ht="22.9" customHeight="1">
      <c r="B229" s="119"/>
      <c r="D229" s="120" t="s">
        <v>73</v>
      </c>
      <c r="E229" s="128" t="s">
        <v>246</v>
      </c>
      <c r="F229" s="128" t="s">
        <v>340</v>
      </c>
      <c r="J229" s="129">
        <f>BK229</f>
        <v>0</v>
      </c>
      <c r="L229" s="119"/>
      <c r="M229" s="123"/>
      <c r="P229" s="124">
        <f>SUM(P230:P252)</f>
        <v>147.420243</v>
      </c>
      <c r="R229" s="124">
        <f>SUM(R230:R252)</f>
        <v>0.0005340000000000001</v>
      </c>
      <c r="T229" s="125">
        <f>SUM(T230:T252)</f>
        <v>16.9196148</v>
      </c>
      <c r="AR229" s="120" t="s">
        <v>82</v>
      </c>
      <c r="AT229" s="126" t="s">
        <v>73</v>
      </c>
      <c r="AU229" s="126" t="s">
        <v>82</v>
      </c>
      <c r="AY229" s="120" t="s">
        <v>200</v>
      </c>
      <c r="BK229" s="127">
        <f>SUM(BK230:BK252)</f>
        <v>0</v>
      </c>
    </row>
    <row r="230" spans="2:65" s="1" customFormat="1" ht="37.9" customHeight="1">
      <c r="B230" s="130"/>
      <c r="C230" s="131" t="s">
        <v>389</v>
      </c>
      <c r="D230" s="131" t="s">
        <v>202</v>
      </c>
      <c r="E230" s="132" t="s">
        <v>342</v>
      </c>
      <c r="F230" s="133" t="s">
        <v>343</v>
      </c>
      <c r="G230" s="134" t="s">
        <v>205</v>
      </c>
      <c r="H230" s="135">
        <v>5.708</v>
      </c>
      <c r="I230" s="136"/>
      <c r="J230" s="136">
        <f>ROUND(I230*H230,2)</f>
        <v>0</v>
      </c>
      <c r="K230" s="137"/>
      <c r="L230" s="29"/>
      <c r="M230" s="138" t="s">
        <v>1</v>
      </c>
      <c r="N230" s="139" t="s">
        <v>39</v>
      </c>
      <c r="O230" s="140">
        <v>5.867</v>
      </c>
      <c r="P230" s="140">
        <f>O230*H230</f>
        <v>33.488836</v>
      </c>
      <c r="Q230" s="140">
        <v>0</v>
      </c>
      <c r="R230" s="140">
        <f>Q230*H230</f>
        <v>0</v>
      </c>
      <c r="S230" s="140">
        <v>2.2</v>
      </c>
      <c r="T230" s="141">
        <f>S230*H230</f>
        <v>12.5576</v>
      </c>
      <c r="AR230" s="142" t="s">
        <v>206</v>
      </c>
      <c r="AT230" s="142" t="s">
        <v>202</v>
      </c>
      <c r="AU230" s="142" t="s">
        <v>84</v>
      </c>
      <c r="AY230" s="17" t="s">
        <v>200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82</v>
      </c>
      <c r="BK230" s="143">
        <f>ROUND(I230*H230,2)</f>
        <v>0</v>
      </c>
      <c r="BL230" s="17" t="s">
        <v>206</v>
      </c>
      <c r="BM230" s="142" t="s">
        <v>1201</v>
      </c>
    </row>
    <row r="231" spans="2:51" s="12" customFormat="1" ht="11.25">
      <c r="B231" s="144"/>
      <c r="D231" s="145" t="s">
        <v>208</v>
      </c>
      <c r="E231" s="146" t="s">
        <v>1</v>
      </c>
      <c r="F231" s="147" t="s">
        <v>1202</v>
      </c>
      <c r="H231" s="148">
        <v>0.368</v>
      </c>
      <c r="L231" s="144"/>
      <c r="M231" s="149"/>
      <c r="T231" s="150"/>
      <c r="AT231" s="146" t="s">
        <v>208</v>
      </c>
      <c r="AU231" s="146" t="s">
        <v>84</v>
      </c>
      <c r="AV231" s="12" t="s">
        <v>84</v>
      </c>
      <c r="AW231" s="12" t="s">
        <v>30</v>
      </c>
      <c r="AX231" s="12" t="s">
        <v>74</v>
      </c>
      <c r="AY231" s="146" t="s">
        <v>200</v>
      </c>
    </row>
    <row r="232" spans="2:51" s="12" customFormat="1" ht="11.25">
      <c r="B232" s="144"/>
      <c r="D232" s="145" t="s">
        <v>208</v>
      </c>
      <c r="E232" s="146" t="s">
        <v>1</v>
      </c>
      <c r="F232" s="147" t="s">
        <v>1203</v>
      </c>
      <c r="H232" s="148">
        <v>5.34</v>
      </c>
      <c r="L232" s="144"/>
      <c r="M232" s="149"/>
      <c r="T232" s="150"/>
      <c r="AT232" s="146" t="s">
        <v>208</v>
      </c>
      <c r="AU232" s="146" t="s">
        <v>84</v>
      </c>
      <c r="AV232" s="12" t="s">
        <v>84</v>
      </c>
      <c r="AW232" s="12" t="s">
        <v>30</v>
      </c>
      <c r="AX232" s="12" t="s">
        <v>74</v>
      </c>
      <c r="AY232" s="146" t="s">
        <v>200</v>
      </c>
    </row>
    <row r="233" spans="2:51" s="13" customFormat="1" ht="11.25">
      <c r="B233" s="151"/>
      <c r="D233" s="145" t="s">
        <v>208</v>
      </c>
      <c r="E233" s="152" t="s">
        <v>1</v>
      </c>
      <c r="F233" s="153" t="s">
        <v>245</v>
      </c>
      <c r="H233" s="154">
        <v>5.708</v>
      </c>
      <c r="L233" s="151"/>
      <c r="M233" s="155"/>
      <c r="T233" s="156"/>
      <c r="AT233" s="152" t="s">
        <v>208</v>
      </c>
      <c r="AU233" s="152" t="s">
        <v>84</v>
      </c>
      <c r="AV233" s="13" t="s">
        <v>206</v>
      </c>
      <c r="AW233" s="13" t="s">
        <v>30</v>
      </c>
      <c r="AX233" s="13" t="s">
        <v>82</v>
      </c>
      <c r="AY233" s="152" t="s">
        <v>200</v>
      </c>
    </row>
    <row r="234" spans="2:65" s="1" customFormat="1" ht="24.2" customHeight="1">
      <c r="B234" s="130"/>
      <c r="C234" s="131" t="s">
        <v>394</v>
      </c>
      <c r="D234" s="131" t="s">
        <v>202</v>
      </c>
      <c r="E234" s="132" t="s">
        <v>1204</v>
      </c>
      <c r="F234" s="133" t="s">
        <v>1205</v>
      </c>
      <c r="G234" s="134" t="s">
        <v>262</v>
      </c>
      <c r="H234" s="135">
        <v>2.535</v>
      </c>
      <c r="I234" s="136"/>
      <c r="J234" s="136">
        <f>ROUND(I234*H234,2)</f>
        <v>0</v>
      </c>
      <c r="K234" s="137"/>
      <c r="L234" s="29"/>
      <c r="M234" s="138" t="s">
        <v>1</v>
      </c>
      <c r="N234" s="139" t="s">
        <v>39</v>
      </c>
      <c r="O234" s="140">
        <v>0.857</v>
      </c>
      <c r="P234" s="140">
        <f>O234*H234</f>
        <v>2.172495</v>
      </c>
      <c r="Q234" s="140">
        <v>0</v>
      </c>
      <c r="R234" s="140">
        <f>Q234*H234</f>
        <v>0</v>
      </c>
      <c r="S234" s="140">
        <v>0.025</v>
      </c>
      <c r="T234" s="141">
        <f>S234*H234</f>
        <v>0.063375</v>
      </c>
      <c r="AR234" s="142" t="s">
        <v>206</v>
      </c>
      <c r="AT234" s="142" t="s">
        <v>202</v>
      </c>
      <c r="AU234" s="142" t="s">
        <v>84</v>
      </c>
      <c r="AY234" s="17" t="s">
        <v>200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82</v>
      </c>
      <c r="BK234" s="143">
        <f>ROUND(I234*H234,2)</f>
        <v>0</v>
      </c>
      <c r="BL234" s="17" t="s">
        <v>206</v>
      </c>
      <c r="BM234" s="142" t="s">
        <v>1206</v>
      </c>
    </row>
    <row r="235" spans="2:51" s="12" customFormat="1" ht="11.25">
      <c r="B235" s="144"/>
      <c r="D235" s="145" t="s">
        <v>208</v>
      </c>
      <c r="E235" s="146" t="s">
        <v>1</v>
      </c>
      <c r="F235" s="147" t="s">
        <v>1207</v>
      </c>
      <c r="H235" s="148">
        <v>2.535</v>
      </c>
      <c r="L235" s="144"/>
      <c r="M235" s="149"/>
      <c r="T235" s="150"/>
      <c r="AT235" s="146" t="s">
        <v>208</v>
      </c>
      <c r="AU235" s="146" t="s">
        <v>84</v>
      </c>
      <c r="AV235" s="12" t="s">
        <v>84</v>
      </c>
      <c r="AW235" s="12" t="s">
        <v>30</v>
      </c>
      <c r="AX235" s="12" t="s">
        <v>82</v>
      </c>
      <c r="AY235" s="146" t="s">
        <v>200</v>
      </c>
    </row>
    <row r="236" spans="2:65" s="1" customFormat="1" ht="21.75" customHeight="1">
      <c r="B236" s="130"/>
      <c r="C236" s="131" t="s">
        <v>399</v>
      </c>
      <c r="D236" s="131" t="s">
        <v>202</v>
      </c>
      <c r="E236" s="132" t="s">
        <v>1208</v>
      </c>
      <c r="F236" s="133" t="s">
        <v>1209</v>
      </c>
      <c r="G236" s="134" t="s">
        <v>262</v>
      </c>
      <c r="H236" s="135">
        <v>10.638</v>
      </c>
      <c r="I236" s="136"/>
      <c r="J236" s="136">
        <f>ROUND(I236*H236,2)</f>
        <v>0</v>
      </c>
      <c r="K236" s="137"/>
      <c r="L236" s="29"/>
      <c r="M236" s="138" t="s">
        <v>1</v>
      </c>
      <c r="N236" s="139" t="s">
        <v>39</v>
      </c>
      <c r="O236" s="140">
        <v>0.939</v>
      </c>
      <c r="P236" s="140">
        <f>O236*H236</f>
        <v>9.989082</v>
      </c>
      <c r="Q236" s="140">
        <v>0</v>
      </c>
      <c r="R236" s="140">
        <f>Q236*H236</f>
        <v>0</v>
      </c>
      <c r="S236" s="140">
        <v>0.076</v>
      </c>
      <c r="T236" s="141">
        <f>S236*H236</f>
        <v>0.808488</v>
      </c>
      <c r="AR236" s="142" t="s">
        <v>206</v>
      </c>
      <c r="AT236" s="142" t="s">
        <v>202</v>
      </c>
      <c r="AU236" s="142" t="s">
        <v>84</v>
      </c>
      <c r="AY236" s="17" t="s">
        <v>200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82</v>
      </c>
      <c r="BK236" s="143">
        <f>ROUND(I236*H236,2)</f>
        <v>0</v>
      </c>
      <c r="BL236" s="17" t="s">
        <v>206</v>
      </c>
      <c r="BM236" s="142" t="s">
        <v>1210</v>
      </c>
    </row>
    <row r="237" spans="2:51" s="12" customFormat="1" ht="11.25">
      <c r="B237" s="144"/>
      <c r="D237" s="145" t="s">
        <v>208</v>
      </c>
      <c r="E237" s="146" t="s">
        <v>1</v>
      </c>
      <c r="F237" s="147" t="s">
        <v>1211</v>
      </c>
      <c r="H237" s="148">
        <v>10.638</v>
      </c>
      <c r="L237" s="144"/>
      <c r="M237" s="149"/>
      <c r="T237" s="150"/>
      <c r="AT237" s="146" t="s">
        <v>208</v>
      </c>
      <c r="AU237" s="146" t="s">
        <v>84</v>
      </c>
      <c r="AV237" s="12" t="s">
        <v>84</v>
      </c>
      <c r="AW237" s="12" t="s">
        <v>30</v>
      </c>
      <c r="AX237" s="12" t="s">
        <v>82</v>
      </c>
      <c r="AY237" s="146" t="s">
        <v>200</v>
      </c>
    </row>
    <row r="238" spans="2:65" s="1" customFormat="1" ht="24.2" customHeight="1">
      <c r="B238" s="130"/>
      <c r="C238" s="131" t="s">
        <v>405</v>
      </c>
      <c r="D238" s="131" t="s">
        <v>202</v>
      </c>
      <c r="E238" s="132" t="s">
        <v>1212</v>
      </c>
      <c r="F238" s="133" t="s">
        <v>1213</v>
      </c>
      <c r="G238" s="134" t="s">
        <v>262</v>
      </c>
      <c r="H238" s="135">
        <v>3.45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0.65</v>
      </c>
      <c r="P238" s="140">
        <f>O238*H238</f>
        <v>2.2425</v>
      </c>
      <c r="Q238" s="140">
        <v>0</v>
      </c>
      <c r="R238" s="140">
        <f>Q238*H238</f>
        <v>0</v>
      </c>
      <c r="S238" s="140">
        <v>0.051</v>
      </c>
      <c r="T238" s="141">
        <f>S238*H238</f>
        <v>0.17595</v>
      </c>
      <c r="AR238" s="142" t="s">
        <v>206</v>
      </c>
      <c r="AT238" s="142" t="s">
        <v>202</v>
      </c>
      <c r="AU238" s="142" t="s">
        <v>84</v>
      </c>
      <c r="AY238" s="17" t="s">
        <v>200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206</v>
      </c>
      <c r="BM238" s="142" t="s">
        <v>1214</v>
      </c>
    </row>
    <row r="239" spans="2:51" s="12" customFormat="1" ht="11.25">
      <c r="B239" s="144"/>
      <c r="D239" s="145" t="s">
        <v>208</v>
      </c>
      <c r="E239" s="146" t="s">
        <v>1</v>
      </c>
      <c r="F239" s="147" t="s">
        <v>1215</v>
      </c>
      <c r="H239" s="148">
        <v>3.45</v>
      </c>
      <c r="L239" s="144"/>
      <c r="M239" s="149"/>
      <c r="T239" s="150"/>
      <c r="AT239" s="146" t="s">
        <v>208</v>
      </c>
      <c r="AU239" s="146" t="s">
        <v>84</v>
      </c>
      <c r="AV239" s="12" t="s">
        <v>84</v>
      </c>
      <c r="AW239" s="12" t="s">
        <v>30</v>
      </c>
      <c r="AX239" s="12" t="s">
        <v>82</v>
      </c>
      <c r="AY239" s="146" t="s">
        <v>200</v>
      </c>
    </row>
    <row r="240" spans="2:65" s="1" customFormat="1" ht="24.2" customHeight="1">
      <c r="B240" s="130"/>
      <c r="C240" s="131" t="s">
        <v>410</v>
      </c>
      <c r="D240" s="131" t="s">
        <v>202</v>
      </c>
      <c r="E240" s="132" t="s">
        <v>1216</v>
      </c>
      <c r="F240" s="133" t="s">
        <v>1217</v>
      </c>
      <c r="G240" s="134" t="s">
        <v>262</v>
      </c>
      <c r="H240" s="135">
        <v>4.124</v>
      </c>
      <c r="I240" s="136"/>
      <c r="J240" s="136">
        <f>ROUND(I240*H240,2)</f>
        <v>0</v>
      </c>
      <c r="K240" s="137"/>
      <c r="L240" s="29"/>
      <c r="M240" s="138" t="s">
        <v>1</v>
      </c>
      <c r="N240" s="139" t="s">
        <v>39</v>
      </c>
      <c r="O240" s="140">
        <v>0.335</v>
      </c>
      <c r="P240" s="140">
        <f>O240*H240</f>
        <v>1.38154</v>
      </c>
      <c r="Q240" s="140">
        <v>0</v>
      </c>
      <c r="R240" s="140">
        <f>Q240*H240</f>
        <v>0</v>
      </c>
      <c r="S240" s="140">
        <v>0.117</v>
      </c>
      <c r="T240" s="141">
        <f>S240*H240</f>
        <v>0.482508</v>
      </c>
      <c r="AR240" s="142" t="s">
        <v>206</v>
      </c>
      <c r="AT240" s="142" t="s">
        <v>202</v>
      </c>
      <c r="AU240" s="142" t="s">
        <v>84</v>
      </c>
      <c r="AY240" s="17" t="s">
        <v>200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82</v>
      </c>
      <c r="BK240" s="143">
        <f>ROUND(I240*H240,2)</f>
        <v>0</v>
      </c>
      <c r="BL240" s="17" t="s">
        <v>206</v>
      </c>
      <c r="BM240" s="142" t="s">
        <v>1218</v>
      </c>
    </row>
    <row r="241" spans="2:51" s="12" customFormat="1" ht="11.25">
      <c r="B241" s="144"/>
      <c r="D241" s="145" t="s">
        <v>208</v>
      </c>
      <c r="E241" s="146" t="s">
        <v>1</v>
      </c>
      <c r="F241" s="147" t="s">
        <v>1219</v>
      </c>
      <c r="H241" s="148">
        <v>4.124</v>
      </c>
      <c r="L241" s="144"/>
      <c r="M241" s="149"/>
      <c r="T241" s="150"/>
      <c r="AT241" s="146" t="s">
        <v>208</v>
      </c>
      <c r="AU241" s="146" t="s">
        <v>84</v>
      </c>
      <c r="AV241" s="12" t="s">
        <v>84</v>
      </c>
      <c r="AW241" s="12" t="s">
        <v>30</v>
      </c>
      <c r="AX241" s="12" t="s">
        <v>82</v>
      </c>
      <c r="AY241" s="146" t="s">
        <v>200</v>
      </c>
    </row>
    <row r="242" spans="2:65" s="1" customFormat="1" ht="24.2" customHeight="1">
      <c r="B242" s="130"/>
      <c r="C242" s="131" t="s">
        <v>415</v>
      </c>
      <c r="D242" s="131" t="s">
        <v>202</v>
      </c>
      <c r="E242" s="132" t="s">
        <v>1220</v>
      </c>
      <c r="F242" s="133" t="s">
        <v>1221</v>
      </c>
      <c r="G242" s="134" t="s">
        <v>349</v>
      </c>
      <c r="H242" s="135">
        <v>12.9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0.265</v>
      </c>
      <c r="P242" s="140">
        <f>O242*H242</f>
        <v>3.4185000000000003</v>
      </c>
      <c r="Q242" s="140">
        <v>0</v>
      </c>
      <c r="R242" s="140">
        <f>Q242*H242</f>
        <v>0</v>
      </c>
      <c r="S242" s="140">
        <v>0.009</v>
      </c>
      <c r="T242" s="141">
        <f>S242*H242</f>
        <v>0.1161</v>
      </c>
      <c r="AR242" s="142" t="s">
        <v>206</v>
      </c>
      <c r="AT242" s="142" t="s">
        <v>202</v>
      </c>
      <c r="AU242" s="142" t="s">
        <v>84</v>
      </c>
      <c r="AY242" s="17" t="s">
        <v>200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206</v>
      </c>
      <c r="BM242" s="142" t="s">
        <v>1222</v>
      </c>
    </row>
    <row r="243" spans="2:51" s="12" customFormat="1" ht="11.25">
      <c r="B243" s="144"/>
      <c r="D243" s="145" t="s">
        <v>208</v>
      </c>
      <c r="E243" s="146" t="s">
        <v>1</v>
      </c>
      <c r="F243" s="147" t="s">
        <v>1223</v>
      </c>
      <c r="H243" s="148">
        <v>12.9</v>
      </c>
      <c r="L243" s="144"/>
      <c r="M243" s="149"/>
      <c r="T243" s="150"/>
      <c r="AT243" s="146" t="s">
        <v>208</v>
      </c>
      <c r="AU243" s="146" t="s">
        <v>84</v>
      </c>
      <c r="AV243" s="12" t="s">
        <v>84</v>
      </c>
      <c r="AW243" s="12" t="s">
        <v>30</v>
      </c>
      <c r="AX243" s="12" t="s">
        <v>82</v>
      </c>
      <c r="AY243" s="146" t="s">
        <v>200</v>
      </c>
    </row>
    <row r="244" spans="2:65" s="1" customFormat="1" ht="33" customHeight="1">
      <c r="B244" s="130"/>
      <c r="C244" s="131" t="s">
        <v>419</v>
      </c>
      <c r="D244" s="131" t="s">
        <v>202</v>
      </c>
      <c r="E244" s="132" t="s">
        <v>1224</v>
      </c>
      <c r="F244" s="133" t="s">
        <v>1225</v>
      </c>
      <c r="G244" s="134" t="s">
        <v>349</v>
      </c>
      <c r="H244" s="135">
        <v>2.5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0.513</v>
      </c>
      <c r="P244" s="140">
        <f>O244*H244</f>
        <v>1.2825</v>
      </c>
      <c r="Q244" s="140">
        <v>0</v>
      </c>
      <c r="R244" s="140">
        <f>Q244*H244</f>
        <v>0</v>
      </c>
      <c r="S244" s="140">
        <v>0.042</v>
      </c>
      <c r="T244" s="141">
        <f>S244*H244</f>
        <v>0.10500000000000001</v>
      </c>
      <c r="AR244" s="142" t="s">
        <v>206</v>
      </c>
      <c r="AT244" s="142" t="s">
        <v>202</v>
      </c>
      <c r="AU244" s="142" t="s">
        <v>84</v>
      </c>
      <c r="AY244" s="17" t="s">
        <v>200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206</v>
      </c>
      <c r="BM244" s="142" t="s">
        <v>1226</v>
      </c>
    </row>
    <row r="245" spans="2:65" s="1" customFormat="1" ht="24.2" customHeight="1">
      <c r="B245" s="130"/>
      <c r="C245" s="131" t="s">
        <v>423</v>
      </c>
      <c r="D245" s="131" t="s">
        <v>202</v>
      </c>
      <c r="E245" s="132" t="s">
        <v>1227</v>
      </c>
      <c r="F245" s="133" t="s">
        <v>1228</v>
      </c>
      <c r="G245" s="134" t="s">
        <v>349</v>
      </c>
      <c r="H245" s="135">
        <v>19</v>
      </c>
      <c r="I245" s="136"/>
      <c r="J245" s="136">
        <f>ROUND(I245*H245,2)</f>
        <v>0</v>
      </c>
      <c r="K245" s="137"/>
      <c r="L245" s="29"/>
      <c r="M245" s="138" t="s">
        <v>1</v>
      </c>
      <c r="N245" s="139" t="s">
        <v>39</v>
      </c>
      <c r="O245" s="140">
        <v>0.567</v>
      </c>
      <c r="P245" s="140">
        <f>O245*H245</f>
        <v>10.773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206</v>
      </c>
      <c r="AT245" s="142" t="s">
        <v>202</v>
      </c>
      <c r="AU245" s="142" t="s">
        <v>84</v>
      </c>
      <c r="AY245" s="17" t="s">
        <v>200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82</v>
      </c>
      <c r="BK245" s="143">
        <f>ROUND(I245*H245,2)</f>
        <v>0</v>
      </c>
      <c r="BL245" s="17" t="s">
        <v>206</v>
      </c>
      <c r="BM245" s="142" t="s">
        <v>1229</v>
      </c>
    </row>
    <row r="246" spans="2:51" s="12" customFormat="1" ht="11.25">
      <c r="B246" s="144"/>
      <c r="D246" s="145" t="s">
        <v>208</v>
      </c>
      <c r="E246" s="146" t="s">
        <v>1</v>
      </c>
      <c r="F246" s="147" t="s">
        <v>1230</v>
      </c>
      <c r="H246" s="148">
        <v>19</v>
      </c>
      <c r="L246" s="144"/>
      <c r="M246" s="149"/>
      <c r="T246" s="150"/>
      <c r="AT246" s="146" t="s">
        <v>208</v>
      </c>
      <c r="AU246" s="146" t="s">
        <v>84</v>
      </c>
      <c r="AV246" s="12" t="s">
        <v>84</v>
      </c>
      <c r="AW246" s="12" t="s">
        <v>30</v>
      </c>
      <c r="AX246" s="12" t="s">
        <v>82</v>
      </c>
      <c r="AY246" s="146" t="s">
        <v>200</v>
      </c>
    </row>
    <row r="247" spans="2:65" s="1" customFormat="1" ht="24.2" customHeight="1">
      <c r="B247" s="130"/>
      <c r="C247" s="131" t="s">
        <v>428</v>
      </c>
      <c r="D247" s="131" t="s">
        <v>202</v>
      </c>
      <c r="E247" s="132" t="s">
        <v>347</v>
      </c>
      <c r="F247" s="133" t="s">
        <v>348</v>
      </c>
      <c r="G247" s="134" t="s">
        <v>349</v>
      </c>
      <c r="H247" s="135">
        <v>53.4</v>
      </c>
      <c r="I247" s="136"/>
      <c r="J247" s="136">
        <f>ROUND(I247*H247,2)</f>
        <v>0</v>
      </c>
      <c r="K247" s="137"/>
      <c r="L247" s="29"/>
      <c r="M247" s="138" t="s">
        <v>1</v>
      </c>
      <c r="N247" s="139" t="s">
        <v>39</v>
      </c>
      <c r="O247" s="140">
        <v>0.618</v>
      </c>
      <c r="P247" s="140">
        <f>O247*H247</f>
        <v>33.0012</v>
      </c>
      <c r="Q247" s="140">
        <v>1E-05</v>
      </c>
      <c r="R247" s="140">
        <f>Q247*H247</f>
        <v>0.0005340000000000001</v>
      </c>
      <c r="S247" s="140">
        <v>0</v>
      </c>
      <c r="T247" s="141">
        <f>S247*H247</f>
        <v>0</v>
      </c>
      <c r="AR247" s="142" t="s">
        <v>206</v>
      </c>
      <c r="AT247" s="142" t="s">
        <v>202</v>
      </c>
      <c r="AU247" s="142" t="s">
        <v>84</v>
      </c>
      <c r="AY247" s="17" t="s">
        <v>200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82</v>
      </c>
      <c r="BK247" s="143">
        <f>ROUND(I247*H247,2)</f>
        <v>0</v>
      </c>
      <c r="BL247" s="17" t="s">
        <v>206</v>
      </c>
      <c r="BM247" s="142" t="s">
        <v>1231</v>
      </c>
    </row>
    <row r="248" spans="2:51" s="12" customFormat="1" ht="11.25">
      <c r="B248" s="144"/>
      <c r="D248" s="145" t="s">
        <v>208</v>
      </c>
      <c r="E248" s="146" t="s">
        <v>1</v>
      </c>
      <c r="F248" s="147" t="s">
        <v>1232</v>
      </c>
      <c r="H248" s="148">
        <v>53.4</v>
      </c>
      <c r="L248" s="144"/>
      <c r="M248" s="149"/>
      <c r="T248" s="150"/>
      <c r="AT248" s="146" t="s">
        <v>208</v>
      </c>
      <c r="AU248" s="146" t="s">
        <v>84</v>
      </c>
      <c r="AV248" s="12" t="s">
        <v>84</v>
      </c>
      <c r="AW248" s="12" t="s">
        <v>30</v>
      </c>
      <c r="AX248" s="12" t="s">
        <v>82</v>
      </c>
      <c r="AY248" s="146" t="s">
        <v>200</v>
      </c>
    </row>
    <row r="249" spans="2:65" s="1" customFormat="1" ht="37.9" customHeight="1">
      <c r="B249" s="130"/>
      <c r="C249" s="131" t="s">
        <v>433</v>
      </c>
      <c r="D249" s="131" t="s">
        <v>202</v>
      </c>
      <c r="E249" s="132" t="s">
        <v>353</v>
      </c>
      <c r="F249" s="133" t="s">
        <v>354</v>
      </c>
      <c r="G249" s="134" t="s">
        <v>262</v>
      </c>
      <c r="H249" s="135">
        <v>115.513</v>
      </c>
      <c r="I249" s="136"/>
      <c r="J249" s="136">
        <f>ROUND(I249*H249,2)</f>
        <v>0</v>
      </c>
      <c r="K249" s="137"/>
      <c r="L249" s="29"/>
      <c r="M249" s="138" t="s">
        <v>1</v>
      </c>
      <c r="N249" s="139" t="s">
        <v>39</v>
      </c>
      <c r="O249" s="140">
        <v>0.13</v>
      </c>
      <c r="P249" s="140">
        <f>O249*H249</f>
        <v>15.01669</v>
      </c>
      <c r="Q249" s="140">
        <v>0</v>
      </c>
      <c r="R249" s="140">
        <f>Q249*H249</f>
        <v>0</v>
      </c>
      <c r="S249" s="140">
        <v>0.02</v>
      </c>
      <c r="T249" s="141">
        <f>S249*H249</f>
        <v>2.31026</v>
      </c>
      <c r="AR249" s="142" t="s">
        <v>206</v>
      </c>
      <c r="AT249" s="142" t="s">
        <v>202</v>
      </c>
      <c r="AU249" s="142" t="s">
        <v>84</v>
      </c>
      <c r="AY249" s="17" t="s">
        <v>200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82</v>
      </c>
      <c r="BK249" s="143">
        <f>ROUND(I249*H249,2)</f>
        <v>0</v>
      </c>
      <c r="BL249" s="17" t="s">
        <v>206</v>
      </c>
      <c r="BM249" s="142" t="s">
        <v>1233</v>
      </c>
    </row>
    <row r="250" spans="2:51" s="12" customFormat="1" ht="11.25">
      <c r="B250" s="144"/>
      <c r="D250" s="145" t="s">
        <v>208</v>
      </c>
      <c r="E250" s="146" t="s">
        <v>1</v>
      </c>
      <c r="F250" s="147" t="s">
        <v>130</v>
      </c>
      <c r="H250" s="148">
        <v>115.513</v>
      </c>
      <c r="L250" s="144"/>
      <c r="M250" s="149"/>
      <c r="T250" s="150"/>
      <c r="AT250" s="146" t="s">
        <v>208</v>
      </c>
      <c r="AU250" s="146" t="s">
        <v>84</v>
      </c>
      <c r="AV250" s="12" t="s">
        <v>84</v>
      </c>
      <c r="AW250" s="12" t="s">
        <v>30</v>
      </c>
      <c r="AX250" s="12" t="s">
        <v>82</v>
      </c>
      <c r="AY250" s="146" t="s">
        <v>200</v>
      </c>
    </row>
    <row r="251" spans="2:65" s="1" customFormat="1" ht="24.2" customHeight="1">
      <c r="B251" s="130"/>
      <c r="C251" s="131" t="s">
        <v>438</v>
      </c>
      <c r="D251" s="131" t="s">
        <v>202</v>
      </c>
      <c r="E251" s="132" t="s">
        <v>357</v>
      </c>
      <c r="F251" s="133" t="s">
        <v>358</v>
      </c>
      <c r="G251" s="134" t="s">
        <v>262</v>
      </c>
      <c r="H251" s="135">
        <v>115.513</v>
      </c>
      <c r="I251" s="136"/>
      <c r="J251" s="136">
        <f>ROUND(I251*H251,2)</f>
        <v>0</v>
      </c>
      <c r="K251" s="137"/>
      <c r="L251" s="29"/>
      <c r="M251" s="138" t="s">
        <v>1</v>
      </c>
      <c r="N251" s="139" t="s">
        <v>39</v>
      </c>
      <c r="O251" s="140">
        <v>0.3</v>
      </c>
      <c r="P251" s="140">
        <f>O251*H251</f>
        <v>34.6539</v>
      </c>
      <c r="Q251" s="140">
        <v>0</v>
      </c>
      <c r="R251" s="140">
        <f>Q251*H251</f>
        <v>0</v>
      </c>
      <c r="S251" s="140">
        <v>0.0026</v>
      </c>
      <c r="T251" s="141">
        <f>S251*H251</f>
        <v>0.3003338</v>
      </c>
      <c r="AR251" s="142" t="s">
        <v>206</v>
      </c>
      <c r="AT251" s="142" t="s">
        <v>202</v>
      </c>
      <c r="AU251" s="142" t="s">
        <v>84</v>
      </c>
      <c r="AY251" s="17" t="s">
        <v>200</v>
      </c>
      <c r="BE251" s="143">
        <f>IF(N251="základní",J251,0)</f>
        <v>0</v>
      </c>
      <c r="BF251" s="143">
        <f>IF(N251="snížená",J251,0)</f>
        <v>0</v>
      </c>
      <c r="BG251" s="143">
        <f>IF(N251="zákl. přenesená",J251,0)</f>
        <v>0</v>
      </c>
      <c r="BH251" s="143">
        <f>IF(N251="sníž. přenesená",J251,0)</f>
        <v>0</v>
      </c>
      <c r="BI251" s="143">
        <f>IF(N251="nulová",J251,0)</f>
        <v>0</v>
      </c>
      <c r="BJ251" s="17" t="s">
        <v>82</v>
      </c>
      <c r="BK251" s="143">
        <f>ROUND(I251*H251,2)</f>
        <v>0</v>
      </c>
      <c r="BL251" s="17" t="s">
        <v>206</v>
      </c>
      <c r="BM251" s="142" t="s">
        <v>1234</v>
      </c>
    </row>
    <row r="252" spans="2:51" s="12" customFormat="1" ht="11.25">
      <c r="B252" s="144"/>
      <c r="D252" s="145" t="s">
        <v>208</v>
      </c>
      <c r="E252" s="146" t="s">
        <v>1</v>
      </c>
      <c r="F252" s="147" t="s">
        <v>130</v>
      </c>
      <c r="H252" s="148">
        <v>115.513</v>
      </c>
      <c r="L252" s="144"/>
      <c r="M252" s="149"/>
      <c r="T252" s="150"/>
      <c r="AT252" s="146" t="s">
        <v>208</v>
      </c>
      <c r="AU252" s="146" t="s">
        <v>84</v>
      </c>
      <c r="AV252" s="12" t="s">
        <v>84</v>
      </c>
      <c r="AW252" s="12" t="s">
        <v>30</v>
      </c>
      <c r="AX252" s="12" t="s">
        <v>82</v>
      </c>
      <c r="AY252" s="146" t="s">
        <v>200</v>
      </c>
    </row>
    <row r="253" spans="2:63" s="11" customFormat="1" ht="22.9" customHeight="1">
      <c r="B253" s="119"/>
      <c r="D253" s="120" t="s">
        <v>73</v>
      </c>
      <c r="E253" s="128" t="s">
        <v>360</v>
      </c>
      <c r="F253" s="128" t="s">
        <v>361</v>
      </c>
      <c r="J253" s="129">
        <f>BK253</f>
        <v>0</v>
      </c>
      <c r="L253" s="119"/>
      <c r="M253" s="123"/>
      <c r="P253" s="124">
        <f>SUM(P254:P258)</f>
        <v>42.97293</v>
      </c>
      <c r="R253" s="124">
        <f>SUM(R254:R258)</f>
        <v>0</v>
      </c>
      <c r="T253" s="125">
        <f>SUM(T254:T258)</f>
        <v>0</v>
      </c>
      <c r="AR253" s="120" t="s">
        <v>82</v>
      </c>
      <c r="AT253" s="126" t="s">
        <v>73</v>
      </c>
      <c r="AU253" s="126" t="s">
        <v>82</v>
      </c>
      <c r="AY253" s="120" t="s">
        <v>200</v>
      </c>
      <c r="BK253" s="127">
        <f>SUM(BK254:BK258)</f>
        <v>0</v>
      </c>
    </row>
    <row r="254" spans="2:65" s="1" customFormat="1" ht="24.2" customHeight="1">
      <c r="B254" s="130"/>
      <c r="C254" s="131" t="s">
        <v>443</v>
      </c>
      <c r="D254" s="131" t="s">
        <v>202</v>
      </c>
      <c r="E254" s="132" t="s">
        <v>363</v>
      </c>
      <c r="F254" s="133" t="s">
        <v>364</v>
      </c>
      <c r="G254" s="134" t="s">
        <v>230</v>
      </c>
      <c r="H254" s="135">
        <v>31.482</v>
      </c>
      <c r="I254" s="136"/>
      <c r="J254" s="136">
        <f>ROUND(I254*H254,2)</f>
        <v>0</v>
      </c>
      <c r="K254" s="137"/>
      <c r="L254" s="29"/>
      <c r="M254" s="138" t="s">
        <v>1</v>
      </c>
      <c r="N254" s="139" t="s">
        <v>39</v>
      </c>
      <c r="O254" s="140">
        <v>1.168</v>
      </c>
      <c r="P254" s="140">
        <f>O254*H254</f>
        <v>36.770976</v>
      </c>
      <c r="Q254" s="140">
        <v>0</v>
      </c>
      <c r="R254" s="140">
        <f>Q254*H254</f>
        <v>0</v>
      </c>
      <c r="S254" s="140">
        <v>0</v>
      </c>
      <c r="T254" s="141">
        <f>S254*H254</f>
        <v>0</v>
      </c>
      <c r="AR254" s="142" t="s">
        <v>206</v>
      </c>
      <c r="AT254" s="142" t="s">
        <v>202</v>
      </c>
      <c r="AU254" s="142" t="s">
        <v>84</v>
      </c>
      <c r="AY254" s="17" t="s">
        <v>200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82</v>
      </c>
      <c r="BK254" s="143">
        <f>ROUND(I254*H254,2)</f>
        <v>0</v>
      </c>
      <c r="BL254" s="17" t="s">
        <v>206</v>
      </c>
      <c r="BM254" s="142" t="s">
        <v>1235</v>
      </c>
    </row>
    <row r="255" spans="2:65" s="1" customFormat="1" ht="24.2" customHeight="1">
      <c r="B255" s="130"/>
      <c r="C255" s="131" t="s">
        <v>448</v>
      </c>
      <c r="D255" s="131" t="s">
        <v>202</v>
      </c>
      <c r="E255" s="132" t="s">
        <v>367</v>
      </c>
      <c r="F255" s="133" t="s">
        <v>368</v>
      </c>
      <c r="G255" s="134" t="s">
        <v>230</v>
      </c>
      <c r="H255" s="135">
        <v>31.482</v>
      </c>
      <c r="I255" s="136"/>
      <c r="J255" s="136">
        <f>ROUND(I255*H255,2)</f>
        <v>0</v>
      </c>
      <c r="K255" s="137"/>
      <c r="L255" s="29"/>
      <c r="M255" s="138" t="s">
        <v>1</v>
      </c>
      <c r="N255" s="139" t="s">
        <v>39</v>
      </c>
      <c r="O255" s="140">
        <v>0.125</v>
      </c>
      <c r="P255" s="140">
        <f>O255*H255</f>
        <v>3.93525</v>
      </c>
      <c r="Q255" s="140">
        <v>0</v>
      </c>
      <c r="R255" s="140">
        <f>Q255*H255</f>
        <v>0</v>
      </c>
      <c r="S255" s="140">
        <v>0</v>
      </c>
      <c r="T255" s="141">
        <f>S255*H255</f>
        <v>0</v>
      </c>
      <c r="AR255" s="142" t="s">
        <v>206</v>
      </c>
      <c r="AT255" s="142" t="s">
        <v>202</v>
      </c>
      <c r="AU255" s="142" t="s">
        <v>84</v>
      </c>
      <c r="AY255" s="17" t="s">
        <v>200</v>
      </c>
      <c r="BE255" s="143">
        <f>IF(N255="základní",J255,0)</f>
        <v>0</v>
      </c>
      <c r="BF255" s="143">
        <f>IF(N255="snížená",J255,0)</f>
        <v>0</v>
      </c>
      <c r="BG255" s="143">
        <f>IF(N255="zákl. přenesená",J255,0)</f>
        <v>0</v>
      </c>
      <c r="BH255" s="143">
        <f>IF(N255="sníž. přenesená",J255,0)</f>
        <v>0</v>
      </c>
      <c r="BI255" s="143">
        <f>IF(N255="nulová",J255,0)</f>
        <v>0</v>
      </c>
      <c r="BJ255" s="17" t="s">
        <v>82</v>
      </c>
      <c r="BK255" s="143">
        <f>ROUND(I255*H255,2)</f>
        <v>0</v>
      </c>
      <c r="BL255" s="17" t="s">
        <v>206</v>
      </c>
      <c r="BM255" s="142" t="s">
        <v>1236</v>
      </c>
    </row>
    <row r="256" spans="2:65" s="1" customFormat="1" ht="24.2" customHeight="1">
      <c r="B256" s="130"/>
      <c r="C256" s="131" t="s">
        <v>453</v>
      </c>
      <c r="D256" s="131" t="s">
        <v>202</v>
      </c>
      <c r="E256" s="132" t="s">
        <v>371</v>
      </c>
      <c r="F256" s="133" t="s">
        <v>372</v>
      </c>
      <c r="G256" s="134" t="s">
        <v>230</v>
      </c>
      <c r="H256" s="135">
        <v>377.784</v>
      </c>
      <c r="I256" s="136"/>
      <c r="J256" s="136">
        <f>ROUND(I256*H256,2)</f>
        <v>0</v>
      </c>
      <c r="K256" s="137"/>
      <c r="L256" s="29"/>
      <c r="M256" s="138" t="s">
        <v>1</v>
      </c>
      <c r="N256" s="139" t="s">
        <v>39</v>
      </c>
      <c r="O256" s="140">
        <v>0.006</v>
      </c>
      <c r="P256" s="140">
        <f>O256*H256</f>
        <v>2.266704</v>
      </c>
      <c r="Q256" s="140">
        <v>0</v>
      </c>
      <c r="R256" s="140">
        <f>Q256*H256</f>
        <v>0</v>
      </c>
      <c r="S256" s="140">
        <v>0</v>
      </c>
      <c r="T256" s="141">
        <f>S256*H256</f>
        <v>0</v>
      </c>
      <c r="AR256" s="142" t="s">
        <v>206</v>
      </c>
      <c r="AT256" s="142" t="s">
        <v>202</v>
      </c>
      <c r="AU256" s="142" t="s">
        <v>84</v>
      </c>
      <c r="AY256" s="17" t="s">
        <v>200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82</v>
      </c>
      <c r="BK256" s="143">
        <f>ROUND(I256*H256,2)</f>
        <v>0</v>
      </c>
      <c r="BL256" s="17" t="s">
        <v>206</v>
      </c>
      <c r="BM256" s="142" t="s">
        <v>1237</v>
      </c>
    </row>
    <row r="257" spans="2:51" s="12" customFormat="1" ht="11.25">
      <c r="B257" s="144"/>
      <c r="D257" s="145" t="s">
        <v>208</v>
      </c>
      <c r="F257" s="147" t="s">
        <v>1238</v>
      </c>
      <c r="H257" s="148">
        <v>377.784</v>
      </c>
      <c r="L257" s="144"/>
      <c r="M257" s="149"/>
      <c r="T257" s="150"/>
      <c r="AT257" s="146" t="s">
        <v>208</v>
      </c>
      <c r="AU257" s="146" t="s">
        <v>84</v>
      </c>
      <c r="AV257" s="12" t="s">
        <v>84</v>
      </c>
      <c r="AW257" s="12" t="s">
        <v>3</v>
      </c>
      <c r="AX257" s="12" t="s">
        <v>82</v>
      </c>
      <c r="AY257" s="146" t="s">
        <v>200</v>
      </c>
    </row>
    <row r="258" spans="2:65" s="1" customFormat="1" ht="33" customHeight="1">
      <c r="B258" s="130"/>
      <c r="C258" s="131" t="s">
        <v>458</v>
      </c>
      <c r="D258" s="131" t="s">
        <v>202</v>
      </c>
      <c r="E258" s="132" t="s">
        <v>376</v>
      </c>
      <c r="F258" s="133" t="s">
        <v>377</v>
      </c>
      <c r="G258" s="134" t="s">
        <v>230</v>
      </c>
      <c r="H258" s="135">
        <v>31.482</v>
      </c>
      <c r="I258" s="136"/>
      <c r="J258" s="136">
        <f>ROUND(I258*H258,2)</f>
        <v>0</v>
      </c>
      <c r="K258" s="137"/>
      <c r="L258" s="29"/>
      <c r="M258" s="138" t="s">
        <v>1</v>
      </c>
      <c r="N258" s="139" t="s">
        <v>39</v>
      </c>
      <c r="O258" s="140">
        <v>0</v>
      </c>
      <c r="P258" s="140">
        <f>O258*H258</f>
        <v>0</v>
      </c>
      <c r="Q258" s="140">
        <v>0</v>
      </c>
      <c r="R258" s="140">
        <f>Q258*H258</f>
        <v>0</v>
      </c>
      <c r="S258" s="140">
        <v>0</v>
      </c>
      <c r="T258" s="141">
        <f>S258*H258</f>
        <v>0</v>
      </c>
      <c r="AR258" s="142" t="s">
        <v>206</v>
      </c>
      <c r="AT258" s="142" t="s">
        <v>202</v>
      </c>
      <c r="AU258" s="142" t="s">
        <v>84</v>
      </c>
      <c r="AY258" s="17" t="s">
        <v>200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82</v>
      </c>
      <c r="BK258" s="143">
        <f>ROUND(I258*H258,2)</f>
        <v>0</v>
      </c>
      <c r="BL258" s="17" t="s">
        <v>206</v>
      </c>
      <c r="BM258" s="142" t="s">
        <v>1239</v>
      </c>
    </row>
    <row r="259" spans="2:63" s="11" customFormat="1" ht="22.9" customHeight="1">
      <c r="B259" s="119"/>
      <c r="D259" s="120" t="s">
        <v>73</v>
      </c>
      <c r="E259" s="128" t="s">
        <v>379</v>
      </c>
      <c r="F259" s="128" t="s">
        <v>380</v>
      </c>
      <c r="J259" s="129">
        <f>BK259</f>
        <v>0</v>
      </c>
      <c r="L259" s="119"/>
      <c r="M259" s="123"/>
      <c r="P259" s="124">
        <f>P260</f>
        <v>205.24144</v>
      </c>
      <c r="R259" s="124">
        <f>R260</f>
        <v>0</v>
      </c>
      <c r="T259" s="125">
        <f>T260</f>
        <v>0</v>
      </c>
      <c r="AR259" s="120" t="s">
        <v>82</v>
      </c>
      <c r="AT259" s="126" t="s">
        <v>73</v>
      </c>
      <c r="AU259" s="126" t="s">
        <v>82</v>
      </c>
      <c r="AY259" s="120" t="s">
        <v>200</v>
      </c>
      <c r="BK259" s="127">
        <f>BK260</f>
        <v>0</v>
      </c>
    </row>
    <row r="260" spans="2:65" s="1" customFormat="1" ht="21.75" customHeight="1">
      <c r="B260" s="130"/>
      <c r="C260" s="131" t="s">
        <v>469</v>
      </c>
      <c r="D260" s="131" t="s">
        <v>202</v>
      </c>
      <c r="E260" s="132" t="s">
        <v>382</v>
      </c>
      <c r="F260" s="133" t="s">
        <v>383</v>
      </c>
      <c r="G260" s="134" t="s">
        <v>230</v>
      </c>
      <c r="H260" s="135">
        <v>48.406</v>
      </c>
      <c r="I260" s="136"/>
      <c r="J260" s="136">
        <f>ROUND(I260*H260,2)</f>
        <v>0</v>
      </c>
      <c r="K260" s="137"/>
      <c r="L260" s="29"/>
      <c r="M260" s="138" t="s">
        <v>1</v>
      </c>
      <c r="N260" s="139" t="s">
        <v>39</v>
      </c>
      <c r="O260" s="140">
        <v>4.24</v>
      </c>
      <c r="P260" s="140">
        <f>O260*H260</f>
        <v>205.24144</v>
      </c>
      <c r="Q260" s="140">
        <v>0</v>
      </c>
      <c r="R260" s="140">
        <f>Q260*H260</f>
        <v>0</v>
      </c>
      <c r="S260" s="140">
        <v>0</v>
      </c>
      <c r="T260" s="141">
        <f>S260*H260</f>
        <v>0</v>
      </c>
      <c r="AR260" s="142" t="s">
        <v>206</v>
      </c>
      <c r="AT260" s="142" t="s">
        <v>202</v>
      </c>
      <c r="AU260" s="142" t="s">
        <v>84</v>
      </c>
      <c r="AY260" s="17" t="s">
        <v>200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82</v>
      </c>
      <c r="BK260" s="143">
        <f>ROUND(I260*H260,2)</f>
        <v>0</v>
      </c>
      <c r="BL260" s="17" t="s">
        <v>206</v>
      </c>
      <c r="BM260" s="142" t="s">
        <v>1240</v>
      </c>
    </row>
    <row r="261" spans="2:63" s="11" customFormat="1" ht="25.9" customHeight="1">
      <c r="B261" s="119"/>
      <c r="D261" s="120" t="s">
        <v>73</v>
      </c>
      <c r="E261" s="121" t="s">
        <v>385</v>
      </c>
      <c r="F261" s="121" t="s">
        <v>386</v>
      </c>
      <c r="J261" s="122">
        <f>BK261</f>
        <v>0</v>
      </c>
      <c r="L261" s="119"/>
      <c r="M261" s="123"/>
      <c r="P261" s="124">
        <f>P262+P268+P292+P303+P306+P314+P325+P328+P363+P384+P406+P425+P440</f>
        <v>543.230566</v>
      </c>
      <c r="R261" s="124">
        <f>R262+R268+R292+R303+R306+R314+R325+R328+R363+R384+R406+R425+R440</f>
        <v>6.97686381</v>
      </c>
      <c r="T261" s="125">
        <f>T262+T268+T292+T303+T306+T314+T325+T328+T363+T384+T406+T425+T440</f>
        <v>14.56286303</v>
      </c>
      <c r="AR261" s="120" t="s">
        <v>84</v>
      </c>
      <c r="AT261" s="126" t="s">
        <v>73</v>
      </c>
      <c r="AU261" s="126" t="s">
        <v>74</v>
      </c>
      <c r="AY261" s="120" t="s">
        <v>200</v>
      </c>
      <c r="BK261" s="127">
        <f>BK262+BK268+BK292+BK303+BK306+BK314+BK325+BK328+BK363+BK384+BK406+BK425+BK440</f>
        <v>0</v>
      </c>
    </row>
    <row r="262" spans="2:63" s="11" customFormat="1" ht="22.9" customHeight="1">
      <c r="B262" s="119"/>
      <c r="D262" s="120" t="s">
        <v>73</v>
      </c>
      <c r="E262" s="128" t="s">
        <v>387</v>
      </c>
      <c r="F262" s="128" t="s">
        <v>388</v>
      </c>
      <c r="J262" s="129">
        <f>BK262</f>
        <v>0</v>
      </c>
      <c r="L262" s="119"/>
      <c r="M262" s="123"/>
      <c r="P262" s="124">
        <f>SUM(P263:P267)</f>
        <v>6.74276</v>
      </c>
      <c r="R262" s="124">
        <f>SUM(R263:R267)</f>
        <v>0.16005119999999998</v>
      </c>
      <c r="T262" s="125">
        <f>SUM(T263:T267)</f>
        <v>0</v>
      </c>
      <c r="AR262" s="120" t="s">
        <v>84</v>
      </c>
      <c r="AT262" s="126" t="s">
        <v>73</v>
      </c>
      <c r="AU262" s="126" t="s">
        <v>82</v>
      </c>
      <c r="AY262" s="120" t="s">
        <v>200</v>
      </c>
      <c r="BK262" s="127">
        <f>SUM(BK263:BK267)</f>
        <v>0</v>
      </c>
    </row>
    <row r="263" spans="2:65" s="1" customFormat="1" ht="24.2" customHeight="1">
      <c r="B263" s="130"/>
      <c r="C263" s="131" t="s">
        <v>475</v>
      </c>
      <c r="D263" s="131" t="s">
        <v>202</v>
      </c>
      <c r="E263" s="132" t="s">
        <v>390</v>
      </c>
      <c r="F263" s="133" t="s">
        <v>391</v>
      </c>
      <c r="G263" s="134" t="s">
        <v>262</v>
      </c>
      <c r="H263" s="135">
        <v>26.7</v>
      </c>
      <c r="I263" s="136"/>
      <c r="J263" s="136">
        <f>ROUND(I263*H263,2)</f>
        <v>0</v>
      </c>
      <c r="K263" s="137"/>
      <c r="L263" s="29"/>
      <c r="M263" s="138" t="s">
        <v>1</v>
      </c>
      <c r="N263" s="139" t="s">
        <v>39</v>
      </c>
      <c r="O263" s="140">
        <v>0.222</v>
      </c>
      <c r="P263" s="140">
        <f>O263*H263</f>
        <v>5.9274</v>
      </c>
      <c r="Q263" s="140">
        <v>0.0004</v>
      </c>
      <c r="R263" s="140">
        <f>Q263*H263</f>
        <v>0.01068</v>
      </c>
      <c r="S263" s="140">
        <v>0</v>
      </c>
      <c r="T263" s="141">
        <f>S263*H263</f>
        <v>0</v>
      </c>
      <c r="AR263" s="142" t="s">
        <v>296</v>
      </c>
      <c r="AT263" s="142" t="s">
        <v>202</v>
      </c>
      <c r="AU263" s="142" t="s">
        <v>84</v>
      </c>
      <c r="AY263" s="17" t="s">
        <v>200</v>
      </c>
      <c r="BE263" s="143">
        <f>IF(N263="základní",J263,0)</f>
        <v>0</v>
      </c>
      <c r="BF263" s="143">
        <f>IF(N263="snížená",J263,0)</f>
        <v>0</v>
      </c>
      <c r="BG263" s="143">
        <f>IF(N263="zákl. přenesená",J263,0)</f>
        <v>0</v>
      </c>
      <c r="BH263" s="143">
        <f>IF(N263="sníž. přenesená",J263,0)</f>
        <v>0</v>
      </c>
      <c r="BI263" s="143">
        <f>IF(N263="nulová",J263,0)</f>
        <v>0</v>
      </c>
      <c r="BJ263" s="17" t="s">
        <v>82</v>
      </c>
      <c r="BK263" s="143">
        <f>ROUND(I263*H263,2)</f>
        <v>0</v>
      </c>
      <c r="BL263" s="17" t="s">
        <v>296</v>
      </c>
      <c r="BM263" s="142" t="s">
        <v>1241</v>
      </c>
    </row>
    <row r="264" spans="2:51" s="12" customFormat="1" ht="11.25">
      <c r="B264" s="144"/>
      <c r="D264" s="145" t="s">
        <v>208</v>
      </c>
      <c r="E264" s="146" t="s">
        <v>1</v>
      </c>
      <c r="F264" s="147" t="s">
        <v>1242</v>
      </c>
      <c r="H264" s="148">
        <v>26.7</v>
      </c>
      <c r="L264" s="144"/>
      <c r="M264" s="149"/>
      <c r="T264" s="150"/>
      <c r="AT264" s="146" t="s">
        <v>208</v>
      </c>
      <c r="AU264" s="146" t="s">
        <v>84</v>
      </c>
      <c r="AV264" s="12" t="s">
        <v>84</v>
      </c>
      <c r="AW264" s="12" t="s">
        <v>30</v>
      </c>
      <c r="AX264" s="12" t="s">
        <v>82</v>
      </c>
      <c r="AY264" s="146" t="s">
        <v>200</v>
      </c>
    </row>
    <row r="265" spans="2:65" s="1" customFormat="1" ht="37.9" customHeight="1">
      <c r="B265" s="130"/>
      <c r="C265" s="157" t="s">
        <v>483</v>
      </c>
      <c r="D265" s="157" t="s">
        <v>247</v>
      </c>
      <c r="E265" s="158" t="s">
        <v>395</v>
      </c>
      <c r="F265" s="159" t="s">
        <v>396</v>
      </c>
      <c r="G265" s="160" t="s">
        <v>262</v>
      </c>
      <c r="H265" s="161">
        <v>31.119</v>
      </c>
      <c r="I265" s="162"/>
      <c r="J265" s="162">
        <f>ROUND(I265*H265,2)</f>
        <v>0</v>
      </c>
      <c r="K265" s="163"/>
      <c r="L265" s="164"/>
      <c r="M265" s="165" t="s">
        <v>1</v>
      </c>
      <c r="N265" s="166" t="s">
        <v>39</v>
      </c>
      <c r="O265" s="140">
        <v>0</v>
      </c>
      <c r="P265" s="140">
        <f>O265*H265</f>
        <v>0</v>
      </c>
      <c r="Q265" s="140">
        <v>0.0048</v>
      </c>
      <c r="R265" s="140">
        <f>Q265*H265</f>
        <v>0.14937119999999998</v>
      </c>
      <c r="S265" s="140">
        <v>0</v>
      </c>
      <c r="T265" s="141">
        <f>S265*H265</f>
        <v>0</v>
      </c>
      <c r="AR265" s="142" t="s">
        <v>381</v>
      </c>
      <c r="AT265" s="142" t="s">
        <v>247</v>
      </c>
      <c r="AU265" s="142" t="s">
        <v>84</v>
      </c>
      <c r="AY265" s="17" t="s">
        <v>200</v>
      </c>
      <c r="BE265" s="143">
        <f>IF(N265="základní",J265,0)</f>
        <v>0</v>
      </c>
      <c r="BF265" s="143">
        <f>IF(N265="snížená",J265,0)</f>
        <v>0</v>
      </c>
      <c r="BG265" s="143">
        <f>IF(N265="zákl. přenesená",J265,0)</f>
        <v>0</v>
      </c>
      <c r="BH265" s="143">
        <f>IF(N265="sníž. přenesená",J265,0)</f>
        <v>0</v>
      </c>
      <c r="BI265" s="143">
        <f>IF(N265="nulová",J265,0)</f>
        <v>0</v>
      </c>
      <c r="BJ265" s="17" t="s">
        <v>82</v>
      </c>
      <c r="BK265" s="143">
        <f>ROUND(I265*H265,2)</f>
        <v>0</v>
      </c>
      <c r="BL265" s="17" t="s">
        <v>296</v>
      </c>
      <c r="BM265" s="142" t="s">
        <v>1243</v>
      </c>
    </row>
    <row r="266" spans="2:51" s="12" customFormat="1" ht="11.25">
      <c r="B266" s="144"/>
      <c r="D266" s="145" t="s">
        <v>208</v>
      </c>
      <c r="F266" s="147" t="s">
        <v>1244</v>
      </c>
      <c r="H266" s="148">
        <v>31.119</v>
      </c>
      <c r="L266" s="144"/>
      <c r="M266" s="149"/>
      <c r="T266" s="150"/>
      <c r="AT266" s="146" t="s">
        <v>208</v>
      </c>
      <c r="AU266" s="146" t="s">
        <v>84</v>
      </c>
      <c r="AV266" s="12" t="s">
        <v>84</v>
      </c>
      <c r="AW266" s="12" t="s">
        <v>3</v>
      </c>
      <c r="AX266" s="12" t="s">
        <v>82</v>
      </c>
      <c r="AY266" s="146" t="s">
        <v>200</v>
      </c>
    </row>
    <row r="267" spans="2:65" s="1" customFormat="1" ht="24.2" customHeight="1">
      <c r="B267" s="130"/>
      <c r="C267" s="131" t="s">
        <v>489</v>
      </c>
      <c r="D267" s="131" t="s">
        <v>202</v>
      </c>
      <c r="E267" s="132" t="s">
        <v>400</v>
      </c>
      <c r="F267" s="133" t="s">
        <v>401</v>
      </c>
      <c r="G267" s="134" t="s">
        <v>230</v>
      </c>
      <c r="H267" s="135">
        <v>0.16</v>
      </c>
      <c r="I267" s="136"/>
      <c r="J267" s="136">
        <f>ROUND(I267*H267,2)</f>
        <v>0</v>
      </c>
      <c r="K267" s="137"/>
      <c r="L267" s="29"/>
      <c r="M267" s="138" t="s">
        <v>1</v>
      </c>
      <c r="N267" s="139" t="s">
        <v>39</v>
      </c>
      <c r="O267" s="140">
        <v>5.096</v>
      </c>
      <c r="P267" s="140">
        <f>O267*H267</f>
        <v>0.8153600000000001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296</v>
      </c>
      <c r="AT267" s="142" t="s">
        <v>202</v>
      </c>
      <c r="AU267" s="142" t="s">
        <v>84</v>
      </c>
      <c r="AY267" s="17" t="s">
        <v>200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82</v>
      </c>
      <c r="BK267" s="143">
        <f>ROUND(I267*H267,2)</f>
        <v>0</v>
      </c>
      <c r="BL267" s="17" t="s">
        <v>296</v>
      </c>
      <c r="BM267" s="142" t="s">
        <v>1245</v>
      </c>
    </row>
    <row r="268" spans="2:63" s="11" customFormat="1" ht="22.9" customHeight="1">
      <c r="B268" s="119"/>
      <c r="D268" s="120" t="s">
        <v>73</v>
      </c>
      <c r="E268" s="128" t="s">
        <v>403</v>
      </c>
      <c r="F268" s="128" t="s">
        <v>404</v>
      </c>
      <c r="J268" s="129">
        <f>BK268</f>
        <v>0</v>
      </c>
      <c r="L268" s="119"/>
      <c r="M268" s="123"/>
      <c r="P268" s="124">
        <f>SUM(P269:P291)</f>
        <v>47.193498</v>
      </c>
      <c r="R268" s="124">
        <f>SUM(R269:R291)</f>
        <v>0.07389</v>
      </c>
      <c r="T268" s="125">
        <f>SUM(T269:T291)</f>
        <v>0.868773</v>
      </c>
      <c r="AR268" s="120" t="s">
        <v>84</v>
      </c>
      <c r="AT268" s="126" t="s">
        <v>73</v>
      </c>
      <c r="AU268" s="126" t="s">
        <v>82</v>
      </c>
      <c r="AY268" s="120" t="s">
        <v>200</v>
      </c>
      <c r="BK268" s="127">
        <f>SUM(BK269:BK291)</f>
        <v>0</v>
      </c>
    </row>
    <row r="269" spans="2:65" s="1" customFormat="1" ht="16.5" customHeight="1">
      <c r="B269" s="130"/>
      <c r="C269" s="131" t="s">
        <v>494</v>
      </c>
      <c r="D269" s="131" t="s">
        <v>202</v>
      </c>
      <c r="E269" s="132" t="s">
        <v>406</v>
      </c>
      <c r="F269" s="133" t="s">
        <v>407</v>
      </c>
      <c r="G269" s="134" t="s">
        <v>349</v>
      </c>
      <c r="H269" s="135">
        <v>26.7</v>
      </c>
      <c r="I269" s="136"/>
      <c r="J269" s="136">
        <f>ROUND(I269*H269,2)</f>
        <v>0</v>
      </c>
      <c r="K269" s="137"/>
      <c r="L269" s="29"/>
      <c r="M269" s="138" t="s">
        <v>1</v>
      </c>
      <c r="N269" s="139" t="s">
        <v>39</v>
      </c>
      <c r="O269" s="140">
        <v>0.576</v>
      </c>
      <c r="P269" s="140">
        <f>O269*H269</f>
        <v>15.379199999999999</v>
      </c>
      <c r="Q269" s="140">
        <v>0</v>
      </c>
      <c r="R269" s="140">
        <f>Q269*H269</f>
        <v>0</v>
      </c>
      <c r="S269" s="140">
        <v>0.03065</v>
      </c>
      <c r="T269" s="141">
        <f>S269*H269</f>
        <v>0.8183549999999999</v>
      </c>
      <c r="AR269" s="142" t="s">
        <v>296</v>
      </c>
      <c r="AT269" s="142" t="s">
        <v>202</v>
      </c>
      <c r="AU269" s="142" t="s">
        <v>84</v>
      </c>
      <c r="AY269" s="17" t="s">
        <v>200</v>
      </c>
      <c r="BE269" s="143">
        <f>IF(N269="základní",J269,0)</f>
        <v>0</v>
      </c>
      <c r="BF269" s="143">
        <f>IF(N269="snížená",J269,0)</f>
        <v>0</v>
      </c>
      <c r="BG269" s="143">
        <f>IF(N269="zákl. přenesená",J269,0)</f>
        <v>0</v>
      </c>
      <c r="BH269" s="143">
        <f>IF(N269="sníž. přenesená",J269,0)</f>
        <v>0</v>
      </c>
      <c r="BI269" s="143">
        <f>IF(N269="nulová",J269,0)</f>
        <v>0</v>
      </c>
      <c r="BJ269" s="17" t="s">
        <v>82</v>
      </c>
      <c r="BK269" s="143">
        <f>ROUND(I269*H269,2)</f>
        <v>0</v>
      </c>
      <c r="BL269" s="17" t="s">
        <v>296</v>
      </c>
      <c r="BM269" s="142" t="s">
        <v>1246</v>
      </c>
    </row>
    <row r="270" spans="2:51" s="12" customFormat="1" ht="11.25">
      <c r="B270" s="144"/>
      <c r="D270" s="145" t="s">
        <v>208</v>
      </c>
      <c r="E270" s="146" t="s">
        <v>1</v>
      </c>
      <c r="F270" s="147" t="s">
        <v>1247</v>
      </c>
      <c r="H270" s="148">
        <v>26.7</v>
      </c>
      <c r="L270" s="144"/>
      <c r="M270" s="149"/>
      <c r="T270" s="150"/>
      <c r="AT270" s="146" t="s">
        <v>208</v>
      </c>
      <c r="AU270" s="146" t="s">
        <v>84</v>
      </c>
      <c r="AV270" s="12" t="s">
        <v>84</v>
      </c>
      <c r="AW270" s="12" t="s">
        <v>30</v>
      </c>
      <c r="AX270" s="12" t="s">
        <v>82</v>
      </c>
      <c r="AY270" s="146" t="s">
        <v>200</v>
      </c>
    </row>
    <row r="271" spans="2:65" s="1" customFormat="1" ht="16.5" customHeight="1">
      <c r="B271" s="130"/>
      <c r="C271" s="131" t="s">
        <v>499</v>
      </c>
      <c r="D271" s="131" t="s">
        <v>202</v>
      </c>
      <c r="E271" s="132" t="s">
        <v>411</v>
      </c>
      <c r="F271" s="133" t="s">
        <v>412</v>
      </c>
      <c r="G271" s="134" t="s">
        <v>349</v>
      </c>
      <c r="H271" s="135">
        <v>19.5</v>
      </c>
      <c r="I271" s="136"/>
      <c r="J271" s="136">
        <f>ROUND(I271*H271,2)</f>
        <v>0</v>
      </c>
      <c r="K271" s="137"/>
      <c r="L271" s="29"/>
      <c r="M271" s="138" t="s">
        <v>1</v>
      </c>
      <c r="N271" s="139" t="s">
        <v>39</v>
      </c>
      <c r="O271" s="140">
        <v>0.031</v>
      </c>
      <c r="P271" s="140">
        <f>O271*H271</f>
        <v>0.6045</v>
      </c>
      <c r="Q271" s="140">
        <v>0</v>
      </c>
      <c r="R271" s="140">
        <f>Q271*H271</f>
        <v>0</v>
      </c>
      <c r="S271" s="140">
        <v>0.0021</v>
      </c>
      <c r="T271" s="141">
        <f>S271*H271</f>
        <v>0.04095</v>
      </c>
      <c r="AR271" s="142" t="s">
        <v>296</v>
      </c>
      <c r="AT271" s="142" t="s">
        <v>202</v>
      </c>
      <c r="AU271" s="142" t="s">
        <v>84</v>
      </c>
      <c r="AY271" s="17" t="s">
        <v>200</v>
      </c>
      <c r="BE271" s="143">
        <f>IF(N271="základní",J271,0)</f>
        <v>0</v>
      </c>
      <c r="BF271" s="143">
        <f>IF(N271="snížená",J271,0)</f>
        <v>0</v>
      </c>
      <c r="BG271" s="143">
        <f>IF(N271="zákl. přenesená",J271,0)</f>
        <v>0</v>
      </c>
      <c r="BH271" s="143">
        <f>IF(N271="sníž. přenesená",J271,0)</f>
        <v>0</v>
      </c>
      <c r="BI271" s="143">
        <f>IF(N271="nulová",J271,0)</f>
        <v>0</v>
      </c>
      <c r="BJ271" s="17" t="s">
        <v>82</v>
      </c>
      <c r="BK271" s="143">
        <f>ROUND(I271*H271,2)</f>
        <v>0</v>
      </c>
      <c r="BL271" s="17" t="s">
        <v>296</v>
      </c>
      <c r="BM271" s="142" t="s">
        <v>1248</v>
      </c>
    </row>
    <row r="272" spans="2:51" s="12" customFormat="1" ht="11.25">
      <c r="B272" s="144"/>
      <c r="D272" s="145" t="s">
        <v>208</v>
      </c>
      <c r="E272" s="146" t="s">
        <v>1</v>
      </c>
      <c r="F272" s="147" t="s">
        <v>1249</v>
      </c>
      <c r="H272" s="148">
        <v>19.5</v>
      </c>
      <c r="L272" s="144"/>
      <c r="M272" s="149"/>
      <c r="T272" s="150"/>
      <c r="AT272" s="146" t="s">
        <v>208</v>
      </c>
      <c r="AU272" s="146" t="s">
        <v>84</v>
      </c>
      <c r="AV272" s="12" t="s">
        <v>84</v>
      </c>
      <c r="AW272" s="12" t="s">
        <v>30</v>
      </c>
      <c r="AX272" s="12" t="s">
        <v>82</v>
      </c>
      <c r="AY272" s="146" t="s">
        <v>200</v>
      </c>
    </row>
    <row r="273" spans="2:65" s="1" customFormat="1" ht="16.5" customHeight="1">
      <c r="B273" s="130"/>
      <c r="C273" s="131" t="s">
        <v>505</v>
      </c>
      <c r="D273" s="131" t="s">
        <v>202</v>
      </c>
      <c r="E273" s="132" t="s">
        <v>420</v>
      </c>
      <c r="F273" s="133" t="s">
        <v>421</v>
      </c>
      <c r="G273" s="134" t="s">
        <v>349</v>
      </c>
      <c r="H273" s="135">
        <v>3.6</v>
      </c>
      <c r="I273" s="136"/>
      <c r="J273" s="136">
        <f>ROUND(I273*H273,2)</f>
        <v>0</v>
      </c>
      <c r="K273" s="137"/>
      <c r="L273" s="29"/>
      <c r="M273" s="138" t="s">
        <v>1</v>
      </c>
      <c r="N273" s="139" t="s">
        <v>39</v>
      </c>
      <c r="O273" s="140">
        <v>0.114</v>
      </c>
      <c r="P273" s="140">
        <f>O273*H273</f>
        <v>0.41040000000000004</v>
      </c>
      <c r="Q273" s="140">
        <v>0</v>
      </c>
      <c r="R273" s="140">
        <f>Q273*H273</f>
        <v>0</v>
      </c>
      <c r="S273" s="140">
        <v>0.00263</v>
      </c>
      <c r="T273" s="141">
        <f>S273*H273</f>
        <v>0.009468</v>
      </c>
      <c r="AR273" s="142" t="s">
        <v>296</v>
      </c>
      <c r="AT273" s="142" t="s">
        <v>202</v>
      </c>
      <c r="AU273" s="142" t="s">
        <v>84</v>
      </c>
      <c r="AY273" s="17" t="s">
        <v>200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82</v>
      </c>
      <c r="BK273" s="143">
        <f>ROUND(I273*H273,2)</f>
        <v>0</v>
      </c>
      <c r="BL273" s="17" t="s">
        <v>296</v>
      </c>
      <c r="BM273" s="142" t="s">
        <v>1250</v>
      </c>
    </row>
    <row r="274" spans="2:51" s="12" customFormat="1" ht="11.25">
      <c r="B274" s="144"/>
      <c r="D274" s="145" t="s">
        <v>208</v>
      </c>
      <c r="E274" s="146" t="s">
        <v>1</v>
      </c>
      <c r="F274" s="147" t="s">
        <v>140</v>
      </c>
      <c r="H274" s="148">
        <v>3.6</v>
      </c>
      <c r="L274" s="144"/>
      <c r="M274" s="149"/>
      <c r="T274" s="150"/>
      <c r="AT274" s="146" t="s">
        <v>208</v>
      </c>
      <c r="AU274" s="146" t="s">
        <v>84</v>
      </c>
      <c r="AV274" s="12" t="s">
        <v>84</v>
      </c>
      <c r="AW274" s="12" t="s">
        <v>30</v>
      </c>
      <c r="AX274" s="12" t="s">
        <v>82</v>
      </c>
      <c r="AY274" s="146" t="s">
        <v>200</v>
      </c>
    </row>
    <row r="275" spans="2:65" s="1" customFormat="1" ht="21.75" customHeight="1">
      <c r="B275" s="130"/>
      <c r="C275" s="131" t="s">
        <v>515</v>
      </c>
      <c r="D275" s="131" t="s">
        <v>202</v>
      </c>
      <c r="E275" s="132" t="s">
        <v>424</v>
      </c>
      <c r="F275" s="133" t="s">
        <v>425</v>
      </c>
      <c r="G275" s="134" t="s">
        <v>349</v>
      </c>
      <c r="H275" s="135">
        <v>20.7</v>
      </c>
      <c r="I275" s="136"/>
      <c r="J275" s="136">
        <f>ROUND(I275*H275,2)</f>
        <v>0</v>
      </c>
      <c r="K275" s="137"/>
      <c r="L275" s="29"/>
      <c r="M275" s="138" t="s">
        <v>1</v>
      </c>
      <c r="N275" s="139" t="s">
        <v>39</v>
      </c>
      <c r="O275" s="140">
        <v>0.363</v>
      </c>
      <c r="P275" s="140">
        <f>O275*H275</f>
        <v>7.514099999999999</v>
      </c>
      <c r="Q275" s="140">
        <v>0.00142</v>
      </c>
      <c r="R275" s="140">
        <f>Q275*H275</f>
        <v>0.029394</v>
      </c>
      <c r="S275" s="140">
        <v>0</v>
      </c>
      <c r="T275" s="141">
        <f>S275*H275</f>
        <v>0</v>
      </c>
      <c r="AR275" s="142" t="s">
        <v>296</v>
      </c>
      <c r="AT275" s="142" t="s">
        <v>202</v>
      </c>
      <c r="AU275" s="142" t="s">
        <v>84</v>
      </c>
      <c r="AY275" s="17" t="s">
        <v>200</v>
      </c>
      <c r="BE275" s="143">
        <f>IF(N275="základní",J275,0)</f>
        <v>0</v>
      </c>
      <c r="BF275" s="143">
        <f>IF(N275="snížená",J275,0)</f>
        <v>0</v>
      </c>
      <c r="BG275" s="143">
        <f>IF(N275="zákl. přenesená",J275,0)</f>
        <v>0</v>
      </c>
      <c r="BH275" s="143">
        <f>IF(N275="sníž. přenesená",J275,0)</f>
        <v>0</v>
      </c>
      <c r="BI275" s="143">
        <f>IF(N275="nulová",J275,0)</f>
        <v>0</v>
      </c>
      <c r="BJ275" s="17" t="s">
        <v>82</v>
      </c>
      <c r="BK275" s="143">
        <f>ROUND(I275*H275,2)</f>
        <v>0</v>
      </c>
      <c r="BL275" s="17" t="s">
        <v>296</v>
      </c>
      <c r="BM275" s="142" t="s">
        <v>1251</v>
      </c>
    </row>
    <row r="276" spans="2:51" s="12" customFormat="1" ht="11.25">
      <c r="B276" s="144"/>
      <c r="D276" s="145" t="s">
        <v>208</v>
      </c>
      <c r="E276" s="146" t="s">
        <v>106</v>
      </c>
      <c r="F276" s="147" t="s">
        <v>1252</v>
      </c>
      <c r="H276" s="148">
        <v>20.7</v>
      </c>
      <c r="L276" s="144"/>
      <c r="M276" s="149"/>
      <c r="T276" s="150"/>
      <c r="AT276" s="146" t="s">
        <v>208</v>
      </c>
      <c r="AU276" s="146" t="s">
        <v>84</v>
      </c>
      <c r="AV276" s="12" t="s">
        <v>84</v>
      </c>
      <c r="AW276" s="12" t="s">
        <v>30</v>
      </c>
      <c r="AX276" s="12" t="s">
        <v>82</v>
      </c>
      <c r="AY276" s="146" t="s">
        <v>200</v>
      </c>
    </row>
    <row r="277" spans="2:65" s="1" customFormat="1" ht="21.75" customHeight="1">
      <c r="B277" s="130"/>
      <c r="C277" s="131" t="s">
        <v>525</v>
      </c>
      <c r="D277" s="131" t="s">
        <v>202</v>
      </c>
      <c r="E277" s="132" t="s">
        <v>439</v>
      </c>
      <c r="F277" s="133" t="s">
        <v>440</v>
      </c>
      <c r="G277" s="134" t="s">
        <v>349</v>
      </c>
      <c r="H277" s="135">
        <v>6</v>
      </c>
      <c r="I277" s="136"/>
      <c r="J277" s="136">
        <f>ROUND(I277*H277,2)</f>
        <v>0</v>
      </c>
      <c r="K277" s="137"/>
      <c r="L277" s="29"/>
      <c r="M277" s="138" t="s">
        <v>1</v>
      </c>
      <c r="N277" s="139" t="s">
        <v>39</v>
      </c>
      <c r="O277" s="140">
        <v>0.425</v>
      </c>
      <c r="P277" s="140">
        <f>O277*H277</f>
        <v>2.55</v>
      </c>
      <c r="Q277" s="140">
        <v>0.00492</v>
      </c>
      <c r="R277" s="140">
        <f>Q277*H277</f>
        <v>0.029519999999999998</v>
      </c>
      <c r="S277" s="140">
        <v>0</v>
      </c>
      <c r="T277" s="141">
        <f>S277*H277</f>
        <v>0</v>
      </c>
      <c r="AR277" s="142" t="s">
        <v>296</v>
      </c>
      <c r="AT277" s="142" t="s">
        <v>202</v>
      </c>
      <c r="AU277" s="142" t="s">
        <v>84</v>
      </c>
      <c r="AY277" s="17" t="s">
        <v>200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82</v>
      </c>
      <c r="BK277" s="143">
        <f>ROUND(I277*H277,2)</f>
        <v>0</v>
      </c>
      <c r="BL277" s="17" t="s">
        <v>296</v>
      </c>
      <c r="BM277" s="142" t="s">
        <v>1253</v>
      </c>
    </row>
    <row r="278" spans="2:51" s="12" customFormat="1" ht="11.25">
      <c r="B278" s="144"/>
      <c r="D278" s="145" t="s">
        <v>208</v>
      </c>
      <c r="E278" s="146" t="s">
        <v>113</v>
      </c>
      <c r="F278" s="147" t="s">
        <v>1254</v>
      </c>
      <c r="H278" s="148">
        <v>6</v>
      </c>
      <c r="L278" s="144"/>
      <c r="M278" s="149"/>
      <c r="T278" s="150"/>
      <c r="AT278" s="146" t="s">
        <v>208</v>
      </c>
      <c r="AU278" s="146" t="s">
        <v>84</v>
      </c>
      <c r="AV278" s="12" t="s">
        <v>84</v>
      </c>
      <c r="AW278" s="12" t="s">
        <v>30</v>
      </c>
      <c r="AX278" s="12" t="s">
        <v>82</v>
      </c>
      <c r="AY278" s="146" t="s">
        <v>200</v>
      </c>
    </row>
    <row r="279" spans="2:65" s="1" customFormat="1" ht="16.5" customHeight="1">
      <c r="B279" s="130"/>
      <c r="C279" s="131" t="s">
        <v>536</v>
      </c>
      <c r="D279" s="131" t="s">
        <v>202</v>
      </c>
      <c r="E279" s="132" t="s">
        <v>444</v>
      </c>
      <c r="F279" s="133" t="s">
        <v>445</v>
      </c>
      <c r="G279" s="134" t="s">
        <v>349</v>
      </c>
      <c r="H279" s="135">
        <v>3.6</v>
      </c>
      <c r="I279" s="136"/>
      <c r="J279" s="136">
        <f>ROUND(I279*H279,2)</f>
        <v>0</v>
      </c>
      <c r="K279" s="137"/>
      <c r="L279" s="29"/>
      <c r="M279" s="138" t="s">
        <v>1</v>
      </c>
      <c r="N279" s="139" t="s">
        <v>39</v>
      </c>
      <c r="O279" s="140">
        <v>0.78</v>
      </c>
      <c r="P279" s="140">
        <f>O279*H279</f>
        <v>2.8080000000000003</v>
      </c>
      <c r="Q279" s="140">
        <v>0.00059</v>
      </c>
      <c r="R279" s="140">
        <f>Q279*H279</f>
        <v>0.002124</v>
      </c>
      <c r="S279" s="140">
        <v>0</v>
      </c>
      <c r="T279" s="141">
        <f>S279*H279</f>
        <v>0</v>
      </c>
      <c r="AR279" s="142" t="s">
        <v>296</v>
      </c>
      <c r="AT279" s="142" t="s">
        <v>202</v>
      </c>
      <c r="AU279" s="142" t="s">
        <v>84</v>
      </c>
      <c r="AY279" s="17" t="s">
        <v>200</v>
      </c>
      <c r="BE279" s="143">
        <f>IF(N279="základní",J279,0)</f>
        <v>0</v>
      </c>
      <c r="BF279" s="143">
        <f>IF(N279="snížená",J279,0)</f>
        <v>0</v>
      </c>
      <c r="BG279" s="143">
        <f>IF(N279="zákl. přenesená",J279,0)</f>
        <v>0</v>
      </c>
      <c r="BH279" s="143">
        <f>IF(N279="sníž. přenesená",J279,0)</f>
        <v>0</v>
      </c>
      <c r="BI279" s="143">
        <f>IF(N279="nulová",J279,0)</f>
        <v>0</v>
      </c>
      <c r="BJ279" s="17" t="s">
        <v>82</v>
      </c>
      <c r="BK279" s="143">
        <f>ROUND(I279*H279,2)</f>
        <v>0</v>
      </c>
      <c r="BL279" s="17" t="s">
        <v>296</v>
      </c>
      <c r="BM279" s="142" t="s">
        <v>1255</v>
      </c>
    </row>
    <row r="280" spans="2:51" s="12" customFormat="1" ht="11.25">
      <c r="B280" s="144"/>
      <c r="D280" s="145" t="s">
        <v>208</v>
      </c>
      <c r="E280" s="146" t="s">
        <v>136</v>
      </c>
      <c r="F280" s="147" t="s">
        <v>1256</v>
      </c>
      <c r="H280" s="148">
        <v>3.6</v>
      </c>
      <c r="L280" s="144"/>
      <c r="M280" s="149"/>
      <c r="T280" s="150"/>
      <c r="AT280" s="146" t="s">
        <v>208</v>
      </c>
      <c r="AU280" s="146" t="s">
        <v>84</v>
      </c>
      <c r="AV280" s="12" t="s">
        <v>84</v>
      </c>
      <c r="AW280" s="12" t="s">
        <v>30</v>
      </c>
      <c r="AX280" s="12" t="s">
        <v>82</v>
      </c>
      <c r="AY280" s="146" t="s">
        <v>200</v>
      </c>
    </row>
    <row r="281" spans="2:65" s="1" customFormat="1" ht="16.5" customHeight="1">
      <c r="B281" s="130"/>
      <c r="C281" s="131" t="s">
        <v>540</v>
      </c>
      <c r="D281" s="131" t="s">
        <v>202</v>
      </c>
      <c r="E281" s="132" t="s">
        <v>454</v>
      </c>
      <c r="F281" s="133" t="s">
        <v>455</v>
      </c>
      <c r="G281" s="134" t="s">
        <v>349</v>
      </c>
      <c r="H281" s="135">
        <v>3.6</v>
      </c>
      <c r="I281" s="136"/>
      <c r="J281" s="136">
        <f>ROUND(I281*H281,2)</f>
        <v>0</v>
      </c>
      <c r="K281" s="137"/>
      <c r="L281" s="29"/>
      <c r="M281" s="138" t="s">
        <v>1</v>
      </c>
      <c r="N281" s="139" t="s">
        <v>39</v>
      </c>
      <c r="O281" s="140">
        <v>0.831</v>
      </c>
      <c r="P281" s="140">
        <f>O281*H281</f>
        <v>2.9916</v>
      </c>
      <c r="Q281" s="140">
        <v>0.00145</v>
      </c>
      <c r="R281" s="140">
        <f>Q281*H281</f>
        <v>0.00522</v>
      </c>
      <c r="S281" s="140">
        <v>0</v>
      </c>
      <c r="T281" s="141">
        <f>S281*H281</f>
        <v>0</v>
      </c>
      <c r="AR281" s="142" t="s">
        <v>296</v>
      </c>
      <c r="AT281" s="142" t="s">
        <v>202</v>
      </c>
      <c r="AU281" s="142" t="s">
        <v>84</v>
      </c>
      <c r="AY281" s="17" t="s">
        <v>200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82</v>
      </c>
      <c r="BK281" s="143">
        <f>ROUND(I281*H281,2)</f>
        <v>0</v>
      </c>
      <c r="BL281" s="17" t="s">
        <v>296</v>
      </c>
      <c r="BM281" s="142" t="s">
        <v>1257</v>
      </c>
    </row>
    <row r="282" spans="2:51" s="12" customFormat="1" ht="11.25">
      <c r="B282" s="144"/>
      <c r="D282" s="145" t="s">
        <v>208</v>
      </c>
      <c r="E282" s="146" t="s">
        <v>140</v>
      </c>
      <c r="F282" s="147" t="s">
        <v>1256</v>
      </c>
      <c r="H282" s="148">
        <v>3.6</v>
      </c>
      <c r="L282" s="144"/>
      <c r="M282" s="149"/>
      <c r="T282" s="150"/>
      <c r="AT282" s="146" t="s">
        <v>208</v>
      </c>
      <c r="AU282" s="146" t="s">
        <v>84</v>
      </c>
      <c r="AV282" s="12" t="s">
        <v>84</v>
      </c>
      <c r="AW282" s="12" t="s">
        <v>30</v>
      </c>
      <c r="AX282" s="12" t="s">
        <v>82</v>
      </c>
      <c r="AY282" s="146" t="s">
        <v>200</v>
      </c>
    </row>
    <row r="283" spans="2:65" s="1" customFormat="1" ht="16.5" customHeight="1">
      <c r="B283" s="130"/>
      <c r="C283" s="131" t="s">
        <v>545</v>
      </c>
      <c r="D283" s="131" t="s">
        <v>202</v>
      </c>
      <c r="E283" s="132" t="s">
        <v>470</v>
      </c>
      <c r="F283" s="133" t="s">
        <v>471</v>
      </c>
      <c r="G283" s="134" t="s">
        <v>349</v>
      </c>
      <c r="H283" s="135">
        <v>15.9</v>
      </c>
      <c r="I283" s="136"/>
      <c r="J283" s="136">
        <f>ROUND(I283*H283,2)</f>
        <v>0</v>
      </c>
      <c r="K283" s="137"/>
      <c r="L283" s="29"/>
      <c r="M283" s="138" t="s">
        <v>1</v>
      </c>
      <c r="N283" s="139" t="s">
        <v>39</v>
      </c>
      <c r="O283" s="140">
        <v>0.728</v>
      </c>
      <c r="P283" s="140">
        <f>O283*H283</f>
        <v>11.5752</v>
      </c>
      <c r="Q283" s="140">
        <v>0.00048</v>
      </c>
      <c r="R283" s="140">
        <f>Q283*H283</f>
        <v>0.007632000000000001</v>
      </c>
      <c r="S283" s="140">
        <v>0</v>
      </c>
      <c r="T283" s="141">
        <f>S283*H283</f>
        <v>0</v>
      </c>
      <c r="AR283" s="142" t="s">
        <v>296</v>
      </c>
      <c r="AT283" s="142" t="s">
        <v>202</v>
      </c>
      <c r="AU283" s="142" t="s">
        <v>84</v>
      </c>
      <c r="AY283" s="17" t="s">
        <v>200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82</v>
      </c>
      <c r="BK283" s="143">
        <f>ROUND(I283*H283,2)</f>
        <v>0</v>
      </c>
      <c r="BL283" s="17" t="s">
        <v>296</v>
      </c>
      <c r="BM283" s="142" t="s">
        <v>1258</v>
      </c>
    </row>
    <row r="284" spans="2:51" s="12" customFormat="1" ht="11.25">
      <c r="B284" s="144"/>
      <c r="D284" s="145" t="s">
        <v>208</v>
      </c>
      <c r="E284" s="146" t="s">
        <v>1</v>
      </c>
      <c r="F284" s="147" t="s">
        <v>1259</v>
      </c>
      <c r="H284" s="148">
        <v>12.5</v>
      </c>
      <c r="L284" s="144"/>
      <c r="M284" s="149"/>
      <c r="T284" s="150"/>
      <c r="AT284" s="146" t="s">
        <v>208</v>
      </c>
      <c r="AU284" s="146" t="s">
        <v>84</v>
      </c>
      <c r="AV284" s="12" t="s">
        <v>84</v>
      </c>
      <c r="AW284" s="12" t="s">
        <v>30</v>
      </c>
      <c r="AX284" s="12" t="s">
        <v>74</v>
      </c>
      <c r="AY284" s="146" t="s">
        <v>200</v>
      </c>
    </row>
    <row r="285" spans="2:51" s="12" customFormat="1" ht="11.25">
      <c r="B285" s="144"/>
      <c r="D285" s="145" t="s">
        <v>208</v>
      </c>
      <c r="E285" s="146" t="s">
        <v>1</v>
      </c>
      <c r="F285" s="147" t="s">
        <v>1260</v>
      </c>
      <c r="H285" s="148">
        <v>3.4</v>
      </c>
      <c r="L285" s="144"/>
      <c r="M285" s="149"/>
      <c r="T285" s="150"/>
      <c r="AT285" s="146" t="s">
        <v>208</v>
      </c>
      <c r="AU285" s="146" t="s">
        <v>84</v>
      </c>
      <c r="AV285" s="12" t="s">
        <v>84</v>
      </c>
      <c r="AW285" s="12" t="s">
        <v>30</v>
      </c>
      <c r="AX285" s="12" t="s">
        <v>74</v>
      </c>
      <c r="AY285" s="146" t="s">
        <v>200</v>
      </c>
    </row>
    <row r="286" spans="2:51" s="13" customFormat="1" ht="11.25">
      <c r="B286" s="151"/>
      <c r="D286" s="145" t="s">
        <v>208</v>
      </c>
      <c r="E286" s="152" t="s">
        <v>134</v>
      </c>
      <c r="F286" s="153" t="s">
        <v>245</v>
      </c>
      <c r="H286" s="154">
        <v>15.9</v>
      </c>
      <c r="L286" s="151"/>
      <c r="M286" s="155"/>
      <c r="T286" s="156"/>
      <c r="AT286" s="152" t="s">
        <v>208</v>
      </c>
      <c r="AU286" s="152" t="s">
        <v>84</v>
      </c>
      <c r="AV286" s="13" t="s">
        <v>206</v>
      </c>
      <c r="AW286" s="13" t="s">
        <v>30</v>
      </c>
      <c r="AX286" s="13" t="s">
        <v>82</v>
      </c>
      <c r="AY286" s="152" t="s">
        <v>200</v>
      </c>
    </row>
    <row r="287" spans="2:65" s="1" customFormat="1" ht="21.75" customHeight="1">
      <c r="B287" s="130"/>
      <c r="C287" s="131" t="s">
        <v>551</v>
      </c>
      <c r="D287" s="131" t="s">
        <v>202</v>
      </c>
      <c r="E287" s="132" t="s">
        <v>490</v>
      </c>
      <c r="F287" s="133" t="s">
        <v>491</v>
      </c>
      <c r="G287" s="134" t="s">
        <v>349</v>
      </c>
      <c r="H287" s="135">
        <v>57.46</v>
      </c>
      <c r="I287" s="136"/>
      <c r="J287" s="136">
        <f>ROUND(I287*H287,2)</f>
        <v>0</v>
      </c>
      <c r="K287" s="137"/>
      <c r="L287" s="29"/>
      <c r="M287" s="138" t="s">
        <v>1</v>
      </c>
      <c r="N287" s="139" t="s">
        <v>39</v>
      </c>
      <c r="O287" s="140">
        <v>0.048</v>
      </c>
      <c r="P287" s="140">
        <f>O287*H287</f>
        <v>2.75808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296</v>
      </c>
      <c r="AT287" s="142" t="s">
        <v>202</v>
      </c>
      <c r="AU287" s="142" t="s">
        <v>84</v>
      </c>
      <c r="AY287" s="17" t="s">
        <v>200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82</v>
      </c>
      <c r="BK287" s="143">
        <f>ROUND(I287*H287,2)</f>
        <v>0</v>
      </c>
      <c r="BL287" s="17" t="s">
        <v>296</v>
      </c>
      <c r="BM287" s="142" t="s">
        <v>1261</v>
      </c>
    </row>
    <row r="288" spans="2:51" s="12" customFormat="1" ht="11.25">
      <c r="B288" s="144"/>
      <c r="D288" s="145" t="s">
        <v>208</v>
      </c>
      <c r="E288" s="146" t="s">
        <v>1</v>
      </c>
      <c r="F288" s="147" t="s">
        <v>1262</v>
      </c>
      <c r="H288" s="148">
        <v>57.46</v>
      </c>
      <c r="L288" s="144"/>
      <c r="M288" s="149"/>
      <c r="T288" s="150"/>
      <c r="AT288" s="146" t="s">
        <v>208</v>
      </c>
      <c r="AU288" s="146" t="s">
        <v>84</v>
      </c>
      <c r="AV288" s="12" t="s">
        <v>84</v>
      </c>
      <c r="AW288" s="12" t="s">
        <v>30</v>
      </c>
      <c r="AX288" s="12" t="s">
        <v>82</v>
      </c>
      <c r="AY288" s="146" t="s">
        <v>200</v>
      </c>
    </row>
    <row r="289" spans="2:65" s="1" customFormat="1" ht="24.2" customHeight="1">
      <c r="B289" s="130"/>
      <c r="C289" s="131" t="s">
        <v>557</v>
      </c>
      <c r="D289" s="131" t="s">
        <v>202</v>
      </c>
      <c r="E289" s="132" t="s">
        <v>495</v>
      </c>
      <c r="F289" s="133" t="s">
        <v>496</v>
      </c>
      <c r="G289" s="134" t="s">
        <v>349</v>
      </c>
      <c r="H289" s="135">
        <v>6</v>
      </c>
      <c r="I289" s="136"/>
      <c r="J289" s="136">
        <f>ROUND(I289*H289,2)</f>
        <v>0</v>
      </c>
      <c r="K289" s="137"/>
      <c r="L289" s="29"/>
      <c r="M289" s="138" t="s">
        <v>1</v>
      </c>
      <c r="N289" s="139" t="s">
        <v>39</v>
      </c>
      <c r="O289" s="140">
        <v>0.059</v>
      </c>
      <c r="P289" s="140">
        <f>O289*H289</f>
        <v>0.354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296</v>
      </c>
      <c r="AT289" s="142" t="s">
        <v>202</v>
      </c>
      <c r="AU289" s="142" t="s">
        <v>84</v>
      </c>
      <c r="AY289" s="17" t="s">
        <v>200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82</v>
      </c>
      <c r="BK289" s="143">
        <f>ROUND(I289*H289,2)</f>
        <v>0</v>
      </c>
      <c r="BL289" s="17" t="s">
        <v>296</v>
      </c>
      <c r="BM289" s="142" t="s">
        <v>1263</v>
      </c>
    </row>
    <row r="290" spans="2:51" s="12" customFormat="1" ht="11.25">
      <c r="B290" s="144"/>
      <c r="D290" s="145" t="s">
        <v>208</v>
      </c>
      <c r="E290" s="146" t="s">
        <v>1</v>
      </c>
      <c r="F290" s="147" t="s">
        <v>227</v>
      </c>
      <c r="H290" s="148">
        <v>6</v>
      </c>
      <c r="L290" s="144"/>
      <c r="M290" s="149"/>
      <c r="T290" s="150"/>
      <c r="AT290" s="146" t="s">
        <v>208</v>
      </c>
      <c r="AU290" s="146" t="s">
        <v>84</v>
      </c>
      <c r="AV290" s="12" t="s">
        <v>84</v>
      </c>
      <c r="AW290" s="12" t="s">
        <v>30</v>
      </c>
      <c r="AX290" s="12" t="s">
        <v>82</v>
      </c>
      <c r="AY290" s="146" t="s">
        <v>200</v>
      </c>
    </row>
    <row r="291" spans="2:65" s="1" customFormat="1" ht="24.2" customHeight="1">
      <c r="B291" s="130"/>
      <c r="C291" s="131" t="s">
        <v>570</v>
      </c>
      <c r="D291" s="131" t="s">
        <v>202</v>
      </c>
      <c r="E291" s="132" t="s">
        <v>500</v>
      </c>
      <c r="F291" s="133" t="s">
        <v>501</v>
      </c>
      <c r="G291" s="134" t="s">
        <v>230</v>
      </c>
      <c r="H291" s="135">
        <v>0.074</v>
      </c>
      <c r="I291" s="136"/>
      <c r="J291" s="136">
        <f>ROUND(I291*H291,2)</f>
        <v>0</v>
      </c>
      <c r="K291" s="137"/>
      <c r="L291" s="29"/>
      <c r="M291" s="138" t="s">
        <v>1</v>
      </c>
      <c r="N291" s="139" t="s">
        <v>39</v>
      </c>
      <c r="O291" s="140">
        <v>3.357</v>
      </c>
      <c r="P291" s="140">
        <f>O291*H291</f>
        <v>0.248418</v>
      </c>
      <c r="Q291" s="140">
        <v>0</v>
      </c>
      <c r="R291" s="140">
        <f>Q291*H291</f>
        <v>0</v>
      </c>
      <c r="S291" s="140">
        <v>0</v>
      </c>
      <c r="T291" s="141">
        <f>S291*H291</f>
        <v>0</v>
      </c>
      <c r="AR291" s="142" t="s">
        <v>296</v>
      </c>
      <c r="AT291" s="142" t="s">
        <v>202</v>
      </c>
      <c r="AU291" s="142" t="s">
        <v>84</v>
      </c>
      <c r="AY291" s="17" t="s">
        <v>200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82</v>
      </c>
      <c r="BK291" s="143">
        <f>ROUND(I291*H291,2)</f>
        <v>0</v>
      </c>
      <c r="BL291" s="17" t="s">
        <v>296</v>
      </c>
      <c r="BM291" s="142" t="s">
        <v>1264</v>
      </c>
    </row>
    <row r="292" spans="2:63" s="11" customFormat="1" ht="22.9" customHeight="1">
      <c r="B292" s="119"/>
      <c r="D292" s="120" t="s">
        <v>73</v>
      </c>
      <c r="E292" s="128" t="s">
        <v>503</v>
      </c>
      <c r="F292" s="128" t="s">
        <v>504</v>
      </c>
      <c r="J292" s="129">
        <f>BK292</f>
        <v>0</v>
      </c>
      <c r="L292" s="119"/>
      <c r="M292" s="123"/>
      <c r="P292" s="124">
        <f>SUM(P293:P302)</f>
        <v>9.751657</v>
      </c>
      <c r="R292" s="124">
        <f>SUM(R293:R302)</f>
        <v>0.012638</v>
      </c>
      <c r="T292" s="125">
        <f>SUM(T293:T302)</f>
        <v>0.0039759999999999995</v>
      </c>
      <c r="AR292" s="120" t="s">
        <v>84</v>
      </c>
      <c r="AT292" s="126" t="s">
        <v>73</v>
      </c>
      <c r="AU292" s="126" t="s">
        <v>82</v>
      </c>
      <c r="AY292" s="120" t="s">
        <v>200</v>
      </c>
      <c r="BK292" s="127">
        <f>SUM(BK293:BK302)</f>
        <v>0</v>
      </c>
    </row>
    <row r="293" spans="2:65" s="1" customFormat="1" ht="16.5" customHeight="1">
      <c r="B293" s="130"/>
      <c r="C293" s="131" t="s">
        <v>575</v>
      </c>
      <c r="D293" s="131" t="s">
        <v>202</v>
      </c>
      <c r="E293" s="132" t="s">
        <v>506</v>
      </c>
      <c r="F293" s="133" t="s">
        <v>507</v>
      </c>
      <c r="G293" s="134" t="s">
        <v>349</v>
      </c>
      <c r="H293" s="135">
        <v>14.2</v>
      </c>
      <c r="I293" s="136"/>
      <c r="J293" s="136">
        <f>ROUND(I293*H293,2)</f>
        <v>0</v>
      </c>
      <c r="K293" s="137"/>
      <c r="L293" s="29"/>
      <c r="M293" s="138" t="s">
        <v>1</v>
      </c>
      <c r="N293" s="139" t="s">
        <v>39</v>
      </c>
      <c r="O293" s="140">
        <v>0.052</v>
      </c>
      <c r="P293" s="140">
        <f>O293*H293</f>
        <v>0.7384</v>
      </c>
      <c r="Q293" s="140">
        <v>0</v>
      </c>
      <c r="R293" s="140">
        <f>Q293*H293</f>
        <v>0</v>
      </c>
      <c r="S293" s="140">
        <v>0.00028</v>
      </c>
      <c r="T293" s="141">
        <f>S293*H293</f>
        <v>0.0039759999999999995</v>
      </c>
      <c r="AR293" s="142" t="s">
        <v>296</v>
      </c>
      <c r="AT293" s="142" t="s">
        <v>202</v>
      </c>
      <c r="AU293" s="142" t="s">
        <v>84</v>
      </c>
      <c r="AY293" s="17" t="s">
        <v>200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82</v>
      </c>
      <c r="BK293" s="143">
        <f>ROUND(I293*H293,2)</f>
        <v>0</v>
      </c>
      <c r="BL293" s="17" t="s">
        <v>296</v>
      </c>
      <c r="BM293" s="142" t="s">
        <v>1265</v>
      </c>
    </row>
    <row r="294" spans="2:65" s="1" customFormat="1" ht="24.2" customHeight="1">
      <c r="B294" s="130"/>
      <c r="C294" s="131" t="s">
        <v>579</v>
      </c>
      <c r="D294" s="131" t="s">
        <v>202</v>
      </c>
      <c r="E294" s="132" t="s">
        <v>516</v>
      </c>
      <c r="F294" s="133" t="s">
        <v>517</v>
      </c>
      <c r="G294" s="134" t="s">
        <v>349</v>
      </c>
      <c r="H294" s="135">
        <v>14.2</v>
      </c>
      <c r="I294" s="136"/>
      <c r="J294" s="136">
        <f>ROUND(I294*H294,2)</f>
        <v>0</v>
      </c>
      <c r="K294" s="137"/>
      <c r="L294" s="29"/>
      <c r="M294" s="138" t="s">
        <v>1</v>
      </c>
      <c r="N294" s="139" t="s">
        <v>39</v>
      </c>
      <c r="O294" s="140">
        <v>0.529</v>
      </c>
      <c r="P294" s="140">
        <f>O294*H294</f>
        <v>7.5118</v>
      </c>
      <c r="Q294" s="140">
        <v>0.00084</v>
      </c>
      <c r="R294" s="140">
        <f>Q294*H294</f>
        <v>0.011928</v>
      </c>
      <c r="S294" s="140">
        <v>0</v>
      </c>
      <c r="T294" s="141">
        <f>S294*H294</f>
        <v>0</v>
      </c>
      <c r="AR294" s="142" t="s">
        <v>296</v>
      </c>
      <c r="AT294" s="142" t="s">
        <v>202</v>
      </c>
      <c r="AU294" s="142" t="s">
        <v>84</v>
      </c>
      <c r="AY294" s="17" t="s">
        <v>200</v>
      </c>
      <c r="BE294" s="143">
        <f>IF(N294="základní",J294,0)</f>
        <v>0</v>
      </c>
      <c r="BF294" s="143">
        <f>IF(N294="snížená",J294,0)</f>
        <v>0</v>
      </c>
      <c r="BG294" s="143">
        <f>IF(N294="zákl. přenesená",J294,0)</f>
        <v>0</v>
      </c>
      <c r="BH294" s="143">
        <f>IF(N294="sníž. přenesená",J294,0)</f>
        <v>0</v>
      </c>
      <c r="BI294" s="143">
        <f>IF(N294="nulová",J294,0)</f>
        <v>0</v>
      </c>
      <c r="BJ294" s="17" t="s">
        <v>82</v>
      </c>
      <c r="BK294" s="143">
        <f>ROUND(I294*H294,2)</f>
        <v>0</v>
      </c>
      <c r="BL294" s="17" t="s">
        <v>296</v>
      </c>
      <c r="BM294" s="142" t="s">
        <v>1266</v>
      </c>
    </row>
    <row r="295" spans="2:51" s="12" customFormat="1" ht="11.25">
      <c r="B295" s="144"/>
      <c r="D295" s="145" t="s">
        <v>208</v>
      </c>
      <c r="E295" s="146" t="s">
        <v>1</v>
      </c>
      <c r="F295" s="147" t="s">
        <v>1267</v>
      </c>
      <c r="H295" s="148">
        <v>4.7</v>
      </c>
      <c r="L295" s="144"/>
      <c r="M295" s="149"/>
      <c r="T295" s="150"/>
      <c r="AT295" s="146" t="s">
        <v>208</v>
      </c>
      <c r="AU295" s="146" t="s">
        <v>84</v>
      </c>
      <c r="AV295" s="12" t="s">
        <v>84</v>
      </c>
      <c r="AW295" s="12" t="s">
        <v>30</v>
      </c>
      <c r="AX295" s="12" t="s">
        <v>74</v>
      </c>
      <c r="AY295" s="146" t="s">
        <v>200</v>
      </c>
    </row>
    <row r="296" spans="2:51" s="12" customFormat="1" ht="11.25">
      <c r="B296" s="144"/>
      <c r="D296" s="145" t="s">
        <v>208</v>
      </c>
      <c r="E296" s="146" t="s">
        <v>1</v>
      </c>
      <c r="F296" s="147" t="s">
        <v>1268</v>
      </c>
      <c r="H296" s="148">
        <v>9.5</v>
      </c>
      <c r="L296" s="144"/>
      <c r="M296" s="149"/>
      <c r="T296" s="150"/>
      <c r="AT296" s="146" t="s">
        <v>208</v>
      </c>
      <c r="AU296" s="146" t="s">
        <v>84</v>
      </c>
      <c r="AV296" s="12" t="s">
        <v>84</v>
      </c>
      <c r="AW296" s="12" t="s">
        <v>30</v>
      </c>
      <c r="AX296" s="12" t="s">
        <v>74</v>
      </c>
      <c r="AY296" s="146" t="s">
        <v>200</v>
      </c>
    </row>
    <row r="297" spans="2:51" s="13" customFormat="1" ht="11.25">
      <c r="B297" s="151"/>
      <c r="D297" s="145" t="s">
        <v>208</v>
      </c>
      <c r="E297" s="152" t="s">
        <v>1</v>
      </c>
      <c r="F297" s="153" t="s">
        <v>245</v>
      </c>
      <c r="H297" s="154">
        <v>14.2</v>
      </c>
      <c r="L297" s="151"/>
      <c r="M297" s="155"/>
      <c r="T297" s="156"/>
      <c r="AT297" s="152" t="s">
        <v>208</v>
      </c>
      <c r="AU297" s="152" t="s">
        <v>84</v>
      </c>
      <c r="AV297" s="13" t="s">
        <v>206</v>
      </c>
      <c r="AW297" s="13" t="s">
        <v>30</v>
      </c>
      <c r="AX297" s="13" t="s">
        <v>82</v>
      </c>
      <c r="AY297" s="152" t="s">
        <v>200</v>
      </c>
    </row>
    <row r="298" spans="2:65" s="1" customFormat="1" ht="37.9" customHeight="1">
      <c r="B298" s="130"/>
      <c r="C298" s="131" t="s">
        <v>590</v>
      </c>
      <c r="D298" s="131" t="s">
        <v>202</v>
      </c>
      <c r="E298" s="132" t="s">
        <v>1269</v>
      </c>
      <c r="F298" s="133" t="s">
        <v>1270</v>
      </c>
      <c r="G298" s="134" t="s">
        <v>349</v>
      </c>
      <c r="H298" s="135">
        <v>14.2</v>
      </c>
      <c r="I298" s="136"/>
      <c r="J298" s="136">
        <f>ROUND(I298*H298,2)</f>
        <v>0</v>
      </c>
      <c r="K298" s="137"/>
      <c r="L298" s="29"/>
      <c r="M298" s="138" t="s">
        <v>1</v>
      </c>
      <c r="N298" s="139" t="s">
        <v>39</v>
      </c>
      <c r="O298" s="140">
        <v>0.103</v>
      </c>
      <c r="P298" s="140">
        <f>O298*H298</f>
        <v>1.4626</v>
      </c>
      <c r="Q298" s="140">
        <v>5E-05</v>
      </c>
      <c r="R298" s="140">
        <f>Q298*H298</f>
        <v>0.00071</v>
      </c>
      <c r="S298" s="140">
        <v>0</v>
      </c>
      <c r="T298" s="141">
        <f>S298*H298</f>
        <v>0</v>
      </c>
      <c r="AR298" s="142" t="s">
        <v>296</v>
      </c>
      <c r="AT298" s="142" t="s">
        <v>202</v>
      </c>
      <c r="AU298" s="142" t="s">
        <v>84</v>
      </c>
      <c r="AY298" s="17" t="s">
        <v>200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82</v>
      </c>
      <c r="BK298" s="143">
        <f>ROUND(I298*H298,2)</f>
        <v>0</v>
      </c>
      <c r="BL298" s="17" t="s">
        <v>296</v>
      </c>
      <c r="BM298" s="142" t="s">
        <v>1271</v>
      </c>
    </row>
    <row r="299" spans="2:51" s="12" customFormat="1" ht="11.25">
      <c r="B299" s="144"/>
      <c r="D299" s="145" t="s">
        <v>208</v>
      </c>
      <c r="E299" s="146" t="s">
        <v>1</v>
      </c>
      <c r="F299" s="147" t="s">
        <v>1267</v>
      </c>
      <c r="H299" s="148">
        <v>4.7</v>
      </c>
      <c r="L299" s="144"/>
      <c r="M299" s="149"/>
      <c r="T299" s="150"/>
      <c r="AT299" s="146" t="s">
        <v>208</v>
      </c>
      <c r="AU299" s="146" t="s">
        <v>84</v>
      </c>
      <c r="AV299" s="12" t="s">
        <v>84</v>
      </c>
      <c r="AW299" s="12" t="s">
        <v>30</v>
      </c>
      <c r="AX299" s="12" t="s">
        <v>74</v>
      </c>
      <c r="AY299" s="146" t="s">
        <v>200</v>
      </c>
    </row>
    <row r="300" spans="2:51" s="12" customFormat="1" ht="11.25">
      <c r="B300" s="144"/>
      <c r="D300" s="145" t="s">
        <v>208</v>
      </c>
      <c r="E300" s="146" t="s">
        <v>1</v>
      </c>
      <c r="F300" s="147" t="s">
        <v>1268</v>
      </c>
      <c r="H300" s="148">
        <v>9.5</v>
      </c>
      <c r="L300" s="144"/>
      <c r="M300" s="149"/>
      <c r="T300" s="150"/>
      <c r="AT300" s="146" t="s">
        <v>208</v>
      </c>
      <c r="AU300" s="146" t="s">
        <v>84</v>
      </c>
      <c r="AV300" s="12" t="s">
        <v>84</v>
      </c>
      <c r="AW300" s="12" t="s">
        <v>30</v>
      </c>
      <c r="AX300" s="12" t="s">
        <v>74</v>
      </c>
      <c r="AY300" s="146" t="s">
        <v>200</v>
      </c>
    </row>
    <row r="301" spans="2:51" s="13" customFormat="1" ht="11.25">
      <c r="B301" s="151"/>
      <c r="D301" s="145" t="s">
        <v>208</v>
      </c>
      <c r="E301" s="152" t="s">
        <v>1</v>
      </c>
      <c r="F301" s="153" t="s">
        <v>245</v>
      </c>
      <c r="H301" s="154">
        <v>14.2</v>
      </c>
      <c r="L301" s="151"/>
      <c r="M301" s="155"/>
      <c r="T301" s="156"/>
      <c r="AT301" s="152" t="s">
        <v>208</v>
      </c>
      <c r="AU301" s="152" t="s">
        <v>84</v>
      </c>
      <c r="AV301" s="13" t="s">
        <v>206</v>
      </c>
      <c r="AW301" s="13" t="s">
        <v>30</v>
      </c>
      <c r="AX301" s="13" t="s">
        <v>82</v>
      </c>
      <c r="AY301" s="152" t="s">
        <v>200</v>
      </c>
    </row>
    <row r="302" spans="2:65" s="1" customFormat="1" ht="24.2" customHeight="1">
      <c r="B302" s="130"/>
      <c r="C302" s="131" t="s">
        <v>594</v>
      </c>
      <c r="D302" s="131" t="s">
        <v>202</v>
      </c>
      <c r="E302" s="132" t="s">
        <v>552</v>
      </c>
      <c r="F302" s="133" t="s">
        <v>553</v>
      </c>
      <c r="G302" s="134" t="s">
        <v>230</v>
      </c>
      <c r="H302" s="135">
        <v>0.013</v>
      </c>
      <c r="I302" s="136"/>
      <c r="J302" s="136">
        <f>ROUND(I302*H302,2)</f>
        <v>0</v>
      </c>
      <c r="K302" s="137"/>
      <c r="L302" s="29"/>
      <c r="M302" s="138" t="s">
        <v>1</v>
      </c>
      <c r="N302" s="139" t="s">
        <v>39</v>
      </c>
      <c r="O302" s="140">
        <v>2.989</v>
      </c>
      <c r="P302" s="140">
        <f>O302*H302</f>
        <v>0.038856999999999996</v>
      </c>
      <c r="Q302" s="140">
        <v>0</v>
      </c>
      <c r="R302" s="140">
        <f>Q302*H302</f>
        <v>0</v>
      </c>
      <c r="S302" s="140">
        <v>0</v>
      </c>
      <c r="T302" s="141">
        <f>S302*H302</f>
        <v>0</v>
      </c>
      <c r="AR302" s="142" t="s">
        <v>296</v>
      </c>
      <c r="AT302" s="142" t="s">
        <v>202</v>
      </c>
      <c r="AU302" s="142" t="s">
        <v>84</v>
      </c>
      <c r="AY302" s="17" t="s">
        <v>200</v>
      </c>
      <c r="BE302" s="143">
        <f>IF(N302="základní",J302,0)</f>
        <v>0</v>
      </c>
      <c r="BF302" s="143">
        <f>IF(N302="snížená",J302,0)</f>
        <v>0</v>
      </c>
      <c r="BG302" s="143">
        <f>IF(N302="zákl. přenesená",J302,0)</f>
        <v>0</v>
      </c>
      <c r="BH302" s="143">
        <f>IF(N302="sníž. přenesená",J302,0)</f>
        <v>0</v>
      </c>
      <c r="BI302" s="143">
        <f>IF(N302="nulová",J302,0)</f>
        <v>0</v>
      </c>
      <c r="BJ302" s="17" t="s">
        <v>82</v>
      </c>
      <c r="BK302" s="143">
        <f>ROUND(I302*H302,2)</f>
        <v>0</v>
      </c>
      <c r="BL302" s="17" t="s">
        <v>296</v>
      </c>
      <c r="BM302" s="142" t="s">
        <v>1272</v>
      </c>
    </row>
    <row r="303" spans="2:63" s="11" customFormat="1" ht="22.9" customHeight="1">
      <c r="B303" s="119"/>
      <c r="D303" s="120" t="s">
        <v>73</v>
      </c>
      <c r="E303" s="128" t="s">
        <v>555</v>
      </c>
      <c r="F303" s="128" t="s">
        <v>556</v>
      </c>
      <c r="J303" s="129">
        <f>BK303</f>
        <v>0</v>
      </c>
      <c r="L303" s="119"/>
      <c r="M303" s="123"/>
      <c r="P303" s="124">
        <f>SUM(P304:P305)</f>
        <v>1.85</v>
      </c>
      <c r="R303" s="124">
        <f>SUM(R304:R305)</f>
        <v>0</v>
      </c>
      <c r="T303" s="125">
        <f>SUM(T304:T305)</f>
        <v>0.07136</v>
      </c>
      <c r="AR303" s="120" t="s">
        <v>84</v>
      </c>
      <c r="AT303" s="126" t="s">
        <v>73</v>
      </c>
      <c r="AU303" s="126" t="s">
        <v>82</v>
      </c>
      <c r="AY303" s="120" t="s">
        <v>200</v>
      </c>
      <c r="BK303" s="127">
        <f>SUM(BK304:BK305)</f>
        <v>0</v>
      </c>
    </row>
    <row r="304" spans="2:65" s="1" customFormat="1" ht="16.5" customHeight="1">
      <c r="B304" s="130"/>
      <c r="C304" s="131" t="s">
        <v>598</v>
      </c>
      <c r="D304" s="131" t="s">
        <v>202</v>
      </c>
      <c r="E304" s="132" t="s">
        <v>576</v>
      </c>
      <c r="F304" s="133" t="s">
        <v>577</v>
      </c>
      <c r="G304" s="134" t="s">
        <v>560</v>
      </c>
      <c r="H304" s="135">
        <v>1</v>
      </c>
      <c r="I304" s="136"/>
      <c r="J304" s="136">
        <f>ROUND(I304*H304,2)</f>
        <v>0</v>
      </c>
      <c r="K304" s="137"/>
      <c r="L304" s="29"/>
      <c r="M304" s="138" t="s">
        <v>1</v>
      </c>
      <c r="N304" s="139" t="s">
        <v>39</v>
      </c>
      <c r="O304" s="140">
        <v>0.362</v>
      </c>
      <c r="P304" s="140">
        <f>O304*H304</f>
        <v>0.362</v>
      </c>
      <c r="Q304" s="140">
        <v>0</v>
      </c>
      <c r="R304" s="140">
        <f>Q304*H304</f>
        <v>0</v>
      </c>
      <c r="S304" s="140">
        <v>0.01946</v>
      </c>
      <c r="T304" s="141">
        <f>S304*H304</f>
        <v>0.01946</v>
      </c>
      <c r="AR304" s="142" t="s">
        <v>296</v>
      </c>
      <c r="AT304" s="142" t="s">
        <v>202</v>
      </c>
      <c r="AU304" s="142" t="s">
        <v>84</v>
      </c>
      <c r="AY304" s="17" t="s">
        <v>200</v>
      </c>
      <c r="BE304" s="143">
        <f>IF(N304="základní",J304,0)</f>
        <v>0</v>
      </c>
      <c r="BF304" s="143">
        <f>IF(N304="snížená",J304,0)</f>
        <v>0</v>
      </c>
      <c r="BG304" s="143">
        <f>IF(N304="zákl. přenesená",J304,0)</f>
        <v>0</v>
      </c>
      <c r="BH304" s="143">
        <f>IF(N304="sníž. přenesená",J304,0)</f>
        <v>0</v>
      </c>
      <c r="BI304" s="143">
        <f>IF(N304="nulová",J304,0)</f>
        <v>0</v>
      </c>
      <c r="BJ304" s="17" t="s">
        <v>82</v>
      </c>
      <c r="BK304" s="143">
        <f>ROUND(I304*H304,2)</f>
        <v>0</v>
      </c>
      <c r="BL304" s="17" t="s">
        <v>296</v>
      </c>
      <c r="BM304" s="142" t="s">
        <v>1273</v>
      </c>
    </row>
    <row r="305" spans="2:65" s="1" customFormat="1" ht="24.2" customHeight="1">
      <c r="B305" s="130"/>
      <c r="C305" s="131" t="s">
        <v>605</v>
      </c>
      <c r="D305" s="131" t="s">
        <v>202</v>
      </c>
      <c r="E305" s="132" t="s">
        <v>595</v>
      </c>
      <c r="F305" s="133" t="s">
        <v>596</v>
      </c>
      <c r="G305" s="134" t="s">
        <v>560</v>
      </c>
      <c r="H305" s="135">
        <v>3</v>
      </c>
      <c r="I305" s="136"/>
      <c r="J305" s="136">
        <f>ROUND(I305*H305,2)</f>
        <v>0</v>
      </c>
      <c r="K305" s="137"/>
      <c r="L305" s="29"/>
      <c r="M305" s="138" t="s">
        <v>1</v>
      </c>
      <c r="N305" s="139" t="s">
        <v>39</v>
      </c>
      <c r="O305" s="140">
        <v>0.496</v>
      </c>
      <c r="P305" s="140">
        <f>O305*H305</f>
        <v>1.488</v>
      </c>
      <c r="Q305" s="140">
        <v>0</v>
      </c>
      <c r="R305" s="140">
        <f>Q305*H305</f>
        <v>0</v>
      </c>
      <c r="S305" s="140">
        <v>0.0173</v>
      </c>
      <c r="T305" s="141">
        <f>S305*H305</f>
        <v>0.0519</v>
      </c>
      <c r="AR305" s="142" t="s">
        <v>296</v>
      </c>
      <c r="AT305" s="142" t="s">
        <v>202</v>
      </c>
      <c r="AU305" s="142" t="s">
        <v>84</v>
      </c>
      <c r="AY305" s="17" t="s">
        <v>200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82</v>
      </c>
      <c r="BK305" s="143">
        <f>ROUND(I305*H305,2)</f>
        <v>0</v>
      </c>
      <c r="BL305" s="17" t="s">
        <v>296</v>
      </c>
      <c r="BM305" s="142" t="s">
        <v>1274</v>
      </c>
    </row>
    <row r="306" spans="2:63" s="11" customFormat="1" ht="22.9" customHeight="1">
      <c r="B306" s="119"/>
      <c r="D306" s="120" t="s">
        <v>73</v>
      </c>
      <c r="E306" s="128" t="s">
        <v>668</v>
      </c>
      <c r="F306" s="128" t="s">
        <v>669</v>
      </c>
      <c r="J306" s="129">
        <f>BK306</f>
        <v>0</v>
      </c>
      <c r="L306" s="119"/>
      <c r="M306" s="123"/>
      <c r="P306" s="124">
        <f>SUM(P307:P313)</f>
        <v>15.588000000000001</v>
      </c>
      <c r="R306" s="124">
        <f>SUM(R307:R313)</f>
        <v>0.0045</v>
      </c>
      <c r="T306" s="125">
        <f>SUM(T307:T313)</f>
        <v>0.006</v>
      </c>
      <c r="AR306" s="120" t="s">
        <v>84</v>
      </c>
      <c r="AT306" s="126" t="s">
        <v>73</v>
      </c>
      <c r="AU306" s="126" t="s">
        <v>82</v>
      </c>
      <c r="AY306" s="120" t="s">
        <v>200</v>
      </c>
      <c r="BK306" s="127">
        <f>SUM(BK307:BK313)</f>
        <v>0</v>
      </c>
    </row>
    <row r="307" spans="2:65" s="1" customFormat="1" ht="24.2" customHeight="1">
      <c r="B307" s="130"/>
      <c r="C307" s="131" t="s">
        <v>609</v>
      </c>
      <c r="D307" s="131" t="s">
        <v>202</v>
      </c>
      <c r="E307" s="132" t="s">
        <v>1275</v>
      </c>
      <c r="F307" s="133" t="s">
        <v>1276</v>
      </c>
      <c r="G307" s="134" t="s">
        <v>269</v>
      </c>
      <c r="H307" s="135">
        <v>5</v>
      </c>
      <c r="I307" s="136"/>
      <c r="J307" s="136">
        <f aca="true" t="shared" si="0" ref="J307:J313">ROUND(I307*H307,2)</f>
        <v>0</v>
      </c>
      <c r="K307" s="137"/>
      <c r="L307" s="29"/>
      <c r="M307" s="138" t="s">
        <v>1</v>
      </c>
      <c r="N307" s="139" t="s">
        <v>39</v>
      </c>
      <c r="O307" s="140">
        <v>0.483</v>
      </c>
      <c r="P307" s="140">
        <f aca="true" t="shared" si="1" ref="P307:P313">O307*H307</f>
        <v>2.415</v>
      </c>
      <c r="Q307" s="140">
        <v>0</v>
      </c>
      <c r="R307" s="140">
        <f aca="true" t="shared" si="2" ref="R307:R313">Q307*H307</f>
        <v>0</v>
      </c>
      <c r="S307" s="140">
        <v>0</v>
      </c>
      <c r="T307" s="141">
        <f aca="true" t="shared" si="3" ref="T307:T313">S307*H307</f>
        <v>0</v>
      </c>
      <c r="AR307" s="142" t="s">
        <v>296</v>
      </c>
      <c r="AT307" s="142" t="s">
        <v>202</v>
      </c>
      <c r="AU307" s="142" t="s">
        <v>84</v>
      </c>
      <c r="AY307" s="17" t="s">
        <v>200</v>
      </c>
      <c r="BE307" s="143">
        <f aca="true" t="shared" si="4" ref="BE307:BE313">IF(N307="základní",J307,0)</f>
        <v>0</v>
      </c>
      <c r="BF307" s="143">
        <f aca="true" t="shared" si="5" ref="BF307:BF313">IF(N307="snížená",J307,0)</f>
        <v>0</v>
      </c>
      <c r="BG307" s="143">
        <f aca="true" t="shared" si="6" ref="BG307:BG313">IF(N307="zákl. přenesená",J307,0)</f>
        <v>0</v>
      </c>
      <c r="BH307" s="143">
        <f aca="true" t="shared" si="7" ref="BH307:BH313">IF(N307="sníž. přenesená",J307,0)</f>
        <v>0</v>
      </c>
      <c r="BI307" s="143">
        <f aca="true" t="shared" si="8" ref="BI307:BI313">IF(N307="nulová",J307,0)</f>
        <v>0</v>
      </c>
      <c r="BJ307" s="17" t="s">
        <v>82</v>
      </c>
      <c r="BK307" s="143">
        <f aca="true" t="shared" si="9" ref="BK307:BK313">ROUND(I307*H307,2)</f>
        <v>0</v>
      </c>
      <c r="BL307" s="17" t="s">
        <v>296</v>
      </c>
      <c r="BM307" s="142" t="s">
        <v>1277</v>
      </c>
    </row>
    <row r="308" spans="2:65" s="1" customFormat="1" ht="33" customHeight="1">
      <c r="B308" s="130"/>
      <c r="C308" s="157" t="s">
        <v>613</v>
      </c>
      <c r="D308" s="157" t="s">
        <v>247</v>
      </c>
      <c r="E308" s="158" t="s">
        <v>1278</v>
      </c>
      <c r="F308" s="159" t="s">
        <v>1279</v>
      </c>
      <c r="G308" s="160" t="s">
        <v>269</v>
      </c>
      <c r="H308" s="161">
        <v>5</v>
      </c>
      <c r="I308" s="162"/>
      <c r="J308" s="162">
        <f t="shared" si="0"/>
        <v>0</v>
      </c>
      <c r="K308" s="163"/>
      <c r="L308" s="164"/>
      <c r="M308" s="165" t="s">
        <v>1</v>
      </c>
      <c r="N308" s="166" t="s">
        <v>39</v>
      </c>
      <c r="O308" s="140">
        <v>0</v>
      </c>
      <c r="P308" s="140">
        <f t="shared" si="1"/>
        <v>0</v>
      </c>
      <c r="Q308" s="140">
        <v>0.0009</v>
      </c>
      <c r="R308" s="140">
        <f t="shared" si="2"/>
        <v>0.0045</v>
      </c>
      <c r="S308" s="140">
        <v>0</v>
      </c>
      <c r="T308" s="141">
        <f t="shared" si="3"/>
        <v>0</v>
      </c>
      <c r="AR308" s="142" t="s">
        <v>381</v>
      </c>
      <c r="AT308" s="142" t="s">
        <v>247</v>
      </c>
      <c r="AU308" s="142" t="s">
        <v>84</v>
      </c>
      <c r="AY308" s="17" t="s">
        <v>200</v>
      </c>
      <c r="BE308" s="143">
        <f t="shared" si="4"/>
        <v>0</v>
      </c>
      <c r="BF308" s="143">
        <f t="shared" si="5"/>
        <v>0</v>
      </c>
      <c r="BG308" s="143">
        <f t="shared" si="6"/>
        <v>0</v>
      </c>
      <c r="BH308" s="143">
        <f t="shared" si="7"/>
        <v>0</v>
      </c>
      <c r="BI308" s="143">
        <f t="shared" si="8"/>
        <v>0</v>
      </c>
      <c r="BJ308" s="17" t="s">
        <v>82</v>
      </c>
      <c r="BK308" s="143">
        <f t="shared" si="9"/>
        <v>0</v>
      </c>
      <c r="BL308" s="17" t="s">
        <v>296</v>
      </c>
      <c r="BM308" s="142" t="s">
        <v>1280</v>
      </c>
    </row>
    <row r="309" spans="2:65" s="1" customFormat="1" ht="24.2" customHeight="1">
      <c r="B309" s="130"/>
      <c r="C309" s="131" t="s">
        <v>617</v>
      </c>
      <c r="D309" s="131" t="s">
        <v>202</v>
      </c>
      <c r="E309" s="132" t="s">
        <v>1281</v>
      </c>
      <c r="F309" s="133" t="s">
        <v>1282</v>
      </c>
      <c r="G309" s="134" t="s">
        <v>269</v>
      </c>
      <c r="H309" s="135">
        <v>3</v>
      </c>
      <c r="I309" s="136"/>
      <c r="J309" s="136">
        <f t="shared" si="0"/>
        <v>0</v>
      </c>
      <c r="K309" s="137"/>
      <c r="L309" s="29"/>
      <c r="M309" s="138" t="s">
        <v>1</v>
      </c>
      <c r="N309" s="139" t="s">
        <v>39</v>
      </c>
      <c r="O309" s="140">
        <v>0.391</v>
      </c>
      <c r="P309" s="140">
        <f t="shared" si="1"/>
        <v>1.173</v>
      </c>
      <c r="Q309" s="140">
        <v>0</v>
      </c>
      <c r="R309" s="140">
        <f t="shared" si="2"/>
        <v>0</v>
      </c>
      <c r="S309" s="140">
        <v>0.002</v>
      </c>
      <c r="T309" s="141">
        <f t="shared" si="3"/>
        <v>0.006</v>
      </c>
      <c r="AR309" s="142" t="s">
        <v>296</v>
      </c>
      <c r="AT309" s="142" t="s">
        <v>202</v>
      </c>
      <c r="AU309" s="142" t="s">
        <v>84</v>
      </c>
      <c r="AY309" s="17" t="s">
        <v>200</v>
      </c>
      <c r="BE309" s="143">
        <f t="shared" si="4"/>
        <v>0</v>
      </c>
      <c r="BF309" s="143">
        <f t="shared" si="5"/>
        <v>0</v>
      </c>
      <c r="BG309" s="143">
        <f t="shared" si="6"/>
        <v>0</v>
      </c>
      <c r="BH309" s="143">
        <f t="shared" si="7"/>
        <v>0</v>
      </c>
      <c r="BI309" s="143">
        <f t="shared" si="8"/>
        <v>0</v>
      </c>
      <c r="BJ309" s="17" t="s">
        <v>82</v>
      </c>
      <c r="BK309" s="143">
        <f t="shared" si="9"/>
        <v>0</v>
      </c>
      <c r="BL309" s="17" t="s">
        <v>296</v>
      </c>
      <c r="BM309" s="142" t="s">
        <v>1283</v>
      </c>
    </row>
    <row r="310" spans="2:65" s="1" customFormat="1" ht="21.75" customHeight="1">
      <c r="B310" s="130"/>
      <c r="C310" s="131" t="s">
        <v>622</v>
      </c>
      <c r="D310" s="131" t="s">
        <v>202</v>
      </c>
      <c r="E310" s="132" t="s">
        <v>1284</v>
      </c>
      <c r="F310" s="133" t="s">
        <v>1285</v>
      </c>
      <c r="G310" s="134" t="s">
        <v>560</v>
      </c>
      <c r="H310" s="135">
        <v>1</v>
      </c>
      <c r="I310" s="136"/>
      <c r="J310" s="136">
        <f t="shared" si="0"/>
        <v>0</v>
      </c>
      <c r="K310" s="137"/>
      <c r="L310" s="29"/>
      <c r="M310" s="138" t="s">
        <v>1</v>
      </c>
      <c r="N310" s="139" t="s">
        <v>39</v>
      </c>
      <c r="O310" s="140">
        <v>3</v>
      </c>
      <c r="P310" s="140">
        <f t="shared" si="1"/>
        <v>3</v>
      </c>
      <c r="Q310" s="140">
        <v>0</v>
      </c>
      <c r="R310" s="140">
        <f t="shared" si="2"/>
        <v>0</v>
      </c>
      <c r="S310" s="140">
        <v>0</v>
      </c>
      <c r="T310" s="141">
        <f t="shared" si="3"/>
        <v>0</v>
      </c>
      <c r="AR310" s="142" t="s">
        <v>296</v>
      </c>
      <c r="AT310" s="142" t="s">
        <v>202</v>
      </c>
      <c r="AU310" s="142" t="s">
        <v>84</v>
      </c>
      <c r="AY310" s="17" t="s">
        <v>200</v>
      </c>
      <c r="BE310" s="143">
        <f t="shared" si="4"/>
        <v>0</v>
      </c>
      <c r="BF310" s="143">
        <f t="shared" si="5"/>
        <v>0</v>
      </c>
      <c r="BG310" s="143">
        <f t="shared" si="6"/>
        <v>0</v>
      </c>
      <c r="BH310" s="143">
        <f t="shared" si="7"/>
        <v>0</v>
      </c>
      <c r="BI310" s="143">
        <f t="shared" si="8"/>
        <v>0</v>
      </c>
      <c r="BJ310" s="17" t="s">
        <v>82</v>
      </c>
      <c r="BK310" s="143">
        <f t="shared" si="9"/>
        <v>0</v>
      </c>
      <c r="BL310" s="17" t="s">
        <v>296</v>
      </c>
      <c r="BM310" s="142" t="s">
        <v>1286</v>
      </c>
    </row>
    <row r="311" spans="2:65" s="1" customFormat="1" ht="24.2" customHeight="1">
      <c r="B311" s="130"/>
      <c r="C311" s="131" t="s">
        <v>627</v>
      </c>
      <c r="D311" s="131" t="s">
        <v>202</v>
      </c>
      <c r="E311" s="132" t="s">
        <v>1287</v>
      </c>
      <c r="F311" s="133" t="s">
        <v>1288</v>
      </c>
      <c r="G311" s="134" t="s">
        <v>560</v>
      </c>
      <c r="H311" s="135">
        <v>1</v>
      </c>
      <c r="I311" s="136"/>
      <c r="J311" s="136">
        <f t="shared" si="0"/>
        <v>0</v>
      </c>
      <c r="K311" s="137"/>
      <c r="L311" s="29"/>
      <c r="M311" s="138" t="s">
        <v>1</v>
      </c>
      <c r="N311" s="139" t="s">
        <v>39</v>
      </c>
      <c r="O311" s="140">
        <v>3</v>
      </c>
      <c r="P311" s="140">
        <f t="shared" si="1"/>
        <v>3</v>
      </c>
      <c r="Q311" s="140">
        <v>0</v>
      </c>
      <c r="R311" s="140">
        <f t="shared" si="2"/>
        <v>0</v>
      </c>
      <c r="S311" s="140">
        <v>0</v>
      </c>
      <c r="T311" s="141">
        <f t="shared" si="3"/>
        <v>0</v>
      </c>
      <c r="AR311" s="142" t="s">
        <v>296</v>
      </c>
      <c r="AT311" s="142" t="s">
        <v>202</v>
      </c>
      <c r="AU311" s="142" t="s">
        <v>84</v>
      </c>
      <c r="AY311" s="17" t="s">
        <v>200</v>
      </c>
      <c r="BE311" s="143">
        <f t="shared" si="4"/>
        <v>0</v>
      </c>
      <c r="BF311" s="143">
        <f t="shared" si="5"/>
        <v>0</v>
      </c>
      <c r="BG311" s="143">
        <f t="shared" si="6"/>
        <v>0</v>
      </c>
      <c r="BH311" s="143">
        <f t="shared" si="7"/>
        <v>0</v>
      </c>
      <c r="BI311" s="143">
        <f t="shared" si="8"/>
        <v>0</v>
      </c>
      <c r="BJ311" s="17" t="s">
        <v>82</v>
      </c>
      <c r="BK311" s="143">
        <f t="shared" si="9"/>
        <v>0</v>
      </c>
      <c r="BL311" s="17" t="s">
        <v>296</v>
      </c>
      <c r="BM311" s="142" t="s">
        <v>1289</v>
      </c>
    </row>
    <row r="312" spans="2:65" s="1" customFormat="1" ht="24.2" customHeight="1">
      <c r="B312" s="130"/>
      <c r="C312" s="131" t="s">
        <v>631</v>
      </c>
      <c r="D312" s="131" t="s">
        <v>202</v>
      </c>
      <c r="E312" s="132" t="s">
        <v>1290</v>
      </c>
      <c r="F312" s="133" t="s">
        <v>1291</v>
      </c>
      <c r="G312" s="134" t="s">
        <v>560</v>
      </c>
      <c r="H312" s="135">
        <v>1</v>
      </c>
      <c r="I312" s="136"/>
      <c r="J312" s="136">
        <f t="shared" si="0"/>
        <v>0</v>
      </c>
      <c r="K312" s="137"/>
      <c r="L312" s="29"/>
      <c r="M312" s="138" t="s">
        <v>1</v>
      </c>
      <c r="N312" s="139" t="s">
        <v>39</v>
      </c>
      <c r="O312" s="140">
        <v>3</v>
      </c>
      <c r="P312" s="140">
        <f t="shared" si="1"/>
        <v>3</v>
      </c>
      <c r="Q312" s="140">
        <v>0</v>
      </c>
      <c r="R312" s="140">
        <f t="shared" si="2"/>
        <v>0</v>
      </c>
      <c r="S312" s="140">
        <v>0</v>
      </c>
      <c r="T312" s="141">
        <f t="shared" si="3"/>
        <v>0</v>
      </c>
      <c r="AR312" s="142" t="s">
        <v>296</v>
      </c>
      <c r="AT312" s="142" t="s">
        <v>202</v>
      </c>
      <c r="AU312" s="142" t="s">
        <v>84</v>
      </c>
      <c r="AY312" s="17" t="s">
        <v>200</v>
      </c>
      <c r="BE312" s="143">
        <f t="shared" si="4"/>
        <v>0</v>
      </c>
      <c r="BF312" s="143">
        <f t="shared" si="5"/>
        <v>0</v>
      </c>
      <c r="BG312" s="143">
        <f t="shared" si="6"/>
        <v>0</v>
      </c>
      <c r="BH312" s="143">
        <f t="shared" si="7"/>
        <v>0</v>
      </c>
      <c r="BI312" s="143">
        <f t="shared" si="8"/>
        <v>0</v>
      </c>
      <c r="BJ312" s="17" t="s">
        <v>82</v>
      </c>
      <c r="BK312" s="143">
        <f t="shared" si="9"/>
        <v>0</v>
      </c>
      <c r="BL312" s="17" t="s">
        <v>296</v>
      </c>
      <c r="BM312" s="142" t="s">
        <v>1292</v>
      </c>
    </row>
    <row r="313" spans="2:65" s="1" customFormat="1" ht="24.2" customHeight="1">
      <c r="B313" s="130"/>
      <c r="C313" s="131" t="s">
        <v>635</v>
      </c>
      <c r="D313" s="131" t="s">
        <v>202</v>
      </c>
      <c r="E313" s="132" t="s">
        <v>1293</v>
      </c>
      <c r="F313" s="133" t="s">
        <v>1294</v>
      </c>
      <c r="G313" s="134" t="s">
        <v>560</v>
      </c>
      <c r="H313" s="135">
        <v>1</v>
      </c>
      <c r="I313" s="136"/>
      <c r="J313" s="136">
        <f t="shared" si="0"/>
        <v>0</v>
      </c>
      <c r="K313" s="137"/>
      <c r="L313" s="29"/>
      <c r="M313" s="138" t="s">
        <v>1</v>
      </c>
      <c r="N313" s="139" t="s">
        <v>39</v>
      </c>
      <c r="O313" s="140">
        <v>3</v>
      </c>
      <c r="P313" s="140">
        <f t="shared" si="1"/>
        <v>3</v>
      </c>
      <c r="Q313" s="140">
        <v>0</v>
      </c>
      <c r="R313" s="140">
        <f t="shared" si="2"/>
        <v>0</v>
      </c>
      <c r="S313" s="140">
        <v>0</v>
      </c>
      <c r="T313" s="141">
        <f t="shared" si="3"/>
        <v>0</v>
      </c>
      <c r="AR313" s="142" t="s">
        <v>296</v>
      </c>
      <c r="AT313" s="142" t="s">
        <v>202</v>
      </c>
      <c r="AU313" s="142" t="s">
        <v>84</v>
      </c>
      <c r="AY313" s="17" t="s">
        <v>200</v>
      </c>
      <c r="BE313" s="143">
        <f t="shared" si="4"/>
        <v>0</v>
      </c>
      <c r="BF313" s="143">
        <f t="shared" si="5"/>
        <v>0</v>
      </c>
      <c r="BG313" s="143">
        <f t="shared" si="6"/>
        <v>0</v>
      </c>
      <c r="BH313" s="143">
        <f t="shared" si="7"/>
        <v>0</v>
      </c>
      <c r="BI313" s="143">
        <f t="shared" si="8"/>
        <v>0</v>
      </c>
      <c r="BJ313" s="17" t="s">
        <v>82</v>
      </c>
      <c r="BK313" s="143">
        <f t="shared" si="9"/>
        <v>0</v>
      </c>
      <c r="BL313" s="17" t="s">
        <v>296</v>
      </c>
      <c r="BM313" s="142" t="s">
        <v>1295</v>
      </c>
    </row>
    <row r="314" spans="2:63" s="11" customFormat="1" ht="22.9" customHeight="1">
      <c r="B314" s="119"/>
      <c r="D314" s="120" t="s">
        <v>73</v>
      </c>
      <c r="E314" s="128" t="s">
        <v>717</v>
      </c>
      <c r="F314" s="128" t="s">
        <v>718</v>
      </c>
      <c r="J314" s="129">
        <f>BK314</f>
        <v>0</v>
      </c>
      <c r="L314" s="119"/>
      <c r="M314" s="123"/>
      <c r="P314" s="124">
        <f>SUM(P315:P324)</f>
        <v>9.062985000000001</v>
      </c>
      <c r="R314" s="124">
        <f>SUM(R315:R324)</f>
        <v>0.12456400000000001</v>
      </c>
      <c r="T314" s="125">
        <f>SUM(T315:T324)</f>
        <v>0</v>
      </c>
      <c r="AR314" s="120" t="s">
        <v>84</v>
      </c>
      <c r="AT314" s="126" t="s">
        <v>73</v>
      </c>
      <c r="AU314" s="126" t="s">
        <v>82</v>
      </c>
      <c r="AY314" s="120" t="s">
        <v>200</v>
      </c>
      <c r="BK314" s="127">
        <f>SUM(BK315:BK324)</f>
        <v>0</v>
      </c>
    </row>
    <row r="315" spans="2:65" s="1" customFormat="1" ht="33" customHeight="1">
      <c r="B315" s="130"/>
      <c r="C315" s="131" t="s">
        <v>641</v>
      </c>
      <c r="D315" s="131" t="s">
        <v>202</v>
      </c>
      <c r="E315" s="132" t="s">
        <v>1296</v>
      </c>
      <c r="F315" s="133" t="s">
        <v>1297</v>
      </c>
      <c r="G315" s="134" t="s">
        <v>262</v>
      </c>
      <c r="H315" s="135">
        <v>11.92</v>
      </c>
      <c r="I315" s="136"/>
      <c r="J315" s="136">
        <f>ROUND(I315*H315,2)</f>
        <v>0</v>
      </c>
      <c r="K315" s="137"/>
      <c r="L315" s="29"/>
      <c r="M315" s="138" t="s">
        <v>1</v>
      </c>
      <c r="N315" s="139" t="s">
        <v>39</v>
      </c>
      <c r="O315" s="140">
        <v>0.548</v>
      </c>
      <c r="P315" s="140">
        <f>O315*H315</f>
        <v>6.53216</v>
      </c>
      <c r="Q315" s="140">
        <v>0.00125</v>
      </c>
      <c r="R315" s="140">
        <f>Q315*H315</f>
        <v>0.0149</v>
      </c>
      <c r="S315" s="140">
        <v>0</v>
      </c>
      <c r="T315" s="141">
        <f>S315*H315</f>
        <v>0</v>
      </c>
      <c r="AR315" s="142" t="s">
        <v>296</v>
      </c>
      <c r="AT315" s="142" t="s">
        <v>202</v>
      </c>
      <c r="AU315" s="142" t="s">
        <v>84</v>
      </c>
      <c r="AY315" s="17" t="s">
        <v>200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82</v>
      </c>
      <c r="BK315" s="143">
        <f>ROUND(I315*H315,2)</f>
        <v>0</v>
      </c>
      <c r="BL315" s="17" t="s">
        <v>296</v>
      </c>
      <c r="BM315" s="142" t="s">
        <v>1298</v>
      </c>
    </row>
    <row r="316" spans="2:51" s="12" customFormat="1" ht="11.25">
      <c r="B316" s="144"/>
      <c r="D316" s="145" t="s">
        <v>208</v>
      </c>
      <c r="E316" s="146" t="s">
        <v>1</v>
      </c>
      <c r="F316" s="147" t="s">
        <v>1299</v>
      </c>
      <c r="H316" s="148">
        <v>11.92</v>
      </c>
      <c r="L316" s="144"/>
      <c r="M316" s="149"/>
      <c r="T316" s="150"/>
      <c r="AT316" s="146" t="s">
        <v>208</v>
      </c>
      <c r="AU316" s="146" t="s">
        <v>84</v>
      </c>
      <c r="AV316" s="12" t="s">
        <v>84</v>
      </c>
      <c r="AW316" s="12" t="s">
        <v>30</v>
      </c>
      <c r="AX316" s="12" t="s">
        <v>74</v>
      </c>
      <c r="AY316" s="146" t="s">
        <v>200</v>
      </c>
    </row>
    <row r="317" spans="2:51" s="13" customFormat="1" ht="11.25">
      <c r="B317" s="151"/>
      <c r="D317" s="145" t="s">
        <v>208</v>
      </c>
      <c r="E317" s="152" t="s">
        <v>147</v>
      </c>
      <c r="F317" s="153" t="s">
        <v>245</v>
      </c>
      <c r="H317" s="154">
        <v>11.92</v>
      </c>
      <c r="L317" s="151"/>
      <c r="M317" s="155"/>
      <c r="T317" s="156"/>
      <c r="AT317" s="152" t="s">
        <v>208</v>
      </c>
      <c r="AU317" s="152" t="s">
        <v>84</v>
      </c>
      <c r="AV317" s="13" t="s">
        <v>206</v>
      </c>
      <c r="AW317" s="13" t="s">
        <v>30</v>
      </c>
      <c r="AX317" s="13" t="s">
        <v>82</v>
      </c>
      <c r="AY317" s="152" t="s">
        <v>200</v>
      </c>
    </row>
    <row r="318" spans="2:65" s="1" customFormat="1" ht="24.2" customHeight="1">
      <c r="B318" s="130"/>
      <c r="C318" s="157" t="s">
        <v>645</v>
      </c>
      <c r="D318" s="157" t="s">
        <v>247</v>
      </c>
      <c r="E318" s="158" t="s">
        <v>1300</v>
      </c>
      <c r="F318" s="159" t="s">
        <v>1301</v>
      </c>
      <c r="G318" s="160" t="s">
        <v>262</v>
      </c>
      <c r="H318" s="161">
        <v>12.516</v>
      </c>
      <c r="I318" s="162"/>
      <c r="J318" s="162">
        <f>ROUND(I318*H318,2)</f>
        <v>0</v>
      </c>
      <c r="K318" s="163"/>
      <c r="L318" s="164"/>
      <c r="M318" s="165" t="s">
        <v>1</v>
      </c>
      <c r="N318" s="166" t="s">
        <v>39</v>
      </c>
      <c r="O318" s="140">
        <v>0</v>
      </c>
      <c r="P318" s="140">
        <f>O318*H318</f>
        <v>0</v>
      </c>
      <c r="Q318" s="140">
        <v>0.008</v>
      </c>
      <c r="R318" s="140">
        <f>Q318*H318</f>
        <v>0.10012800000000001</v>
      </c>
      <c r="S318" s="140">
        <v>0</v>
      </c>
      <c r="T318" s="141">
        <f>S318*H318</f>
        <v>0</v>
      </c>
      <c r="AR318" s="142" t="s">
        <v>381</v>
      </c>
      <c r="AT318" s="142" t="s">
        <v>247</v>
      </c>
      <c r="AU318" s="142" t="s">
        <v>84</v>
      </c>
      <c r="AY318" s="17" t="s">
        <v>200</v>
      </c>
      <c r="BE318" s="143">
        <f>IF(N318="základní",J318,0)</f>
        <v>0</v>
      </c>
      <c r="BF318" s="143">
        <f>IF(N318="snížená",J318,0)</f>
        <v>0</v>
      </c>
      <c r="BG318" s="143">
        <f>IF(N318="zákl. přenesená",J318,0)</f>
        <v>0</v>
      </c>
      <c r="BH318" s="143">
        <f>IF(N318="sníž. přenesená",J318,0)</f>
        <v>0</v>
      </c>
      <c r="BI318" s="143">
        <f>IF(N318="nulová",J318,0)</f>
        <v>0</v>
      </c>
      <c r="BJ318" s="17" t="s">
        <v>82</v>
      </c>
      <c r="BK318" s="143">
        <f>ROUND(I318*H318,2)</f>
        <v>0</v>
      </c>
      <c r="BL318" s="17" t="s">
        <v>296</v>
      </c>
      <c r="BM318" s="142" t="s">
        <v>1302</v>
      </c>
    </row>
    <row r="319" spans="2:51" s="12" customFormat="1" ht="11.25">
      <c r="B319" s="144"/>
      <c r="D319" s="145" t="s">
        <v>208</v>
      </c>
      <c r="F319" s="147" t="s">
        <v>1303</v>
      </c>
      <c r="H319" s="148">
        <v>12.516</v>
      </c>
      <c r="L319" s="144"/>
      <c r="M319" s="149"/>
      <c r="T319" s="150"/>
      <c r="AT319" s="146" t="s">
        <v>208</v>
      </c>
      <c r="AU319" s="146" t="s">
        <v>84</v>
      </c>
      <c r="AV319" s="12" t="s">
        <v>84</v>
      </c>
      <c r="AW319" s="12" t="s">
        <v>3</v>
      </c>
      <c r="AX319" s="12" t="s">
        <v>82</v>
      </c>
      <c r="AY319" s="146" t="s">
        <v>200</v>
      </c>
    </row>
    <row r="320" spans="2:65" s="1" customFormat="1" ht="16.5" customHeight="1">
      <c r="B320" s="130"/>
      <c r="C320" s="131" t="s">
        <v>651</v>
      </c>
      <c r="D320" s="131" t="s">
        <v>202</v>
      </c>
      <c r="E320" s="132" t="s">
        <v>742</v>
      </c>
      <c r="F320" s="133" t="s">
        <v>743</v>
      </c>
      <c r="G320" s="134" t="s">
        <v>262</v>
      </c>
      <c r="H320" s="135">
        <v>11.92</v>
      </c>
      <c r="I320" s="136"/>
      <c r="J320" s="136">
        <f>ROUND(I320*H320,2)</f>
        <v>0</v>
      </c>
      <c r="K320" s="137"/>
      <c r="L320" s="29"/>
      <c r="M320" s="138" t="s">
        <v>1</v>
      </c>
      <c r="N320" s="139" t="s">
        <v>39</v>
      </c>
      <c r="O320" s="140">
        <v>0.04</v>
      </c>
      <c r="P320" s="140">
        <f>O320*H320</f>
        <v>0.4768</v>
      </c>
      <c r="Q320" s="140">
        <v>0.0001</v>
      </c>
      <c r="R320" s="140">
        <f>Q320*H320</f>
        <v>0.0011920000000000001</v>
      </c>
      <c r="S320" s="140">
        <v>0</v>
      </c>
      <c r="T320" s="141">
        <f>S320*H320</f>
        <v>0</v>
      </c>
      <c r="AR320" s="142" t="s">
        <v>296</v>
      </c>
      <c r="AT320" s="142" t="s">
        <v>202</v>
      </c>
      <c r="AU320" s="142" t="s">
        <v>84</v>
      </c>
      <c r="AY320" s="17" t="s">
        <v>200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82</v>
      </c>
      <c r="BK320" s="143">
        <f>ROUND(I320*H320,2)</f>
        <v>0</v>
      </c>
      <c r="BL320" s="17" t="s">
        <v>296</v>
      </c>
      <c r="BM320" s="142" t="s">
        <v>1304</v>
      </c>
    </row>
    <row r="321" spans="2:51" s="12" customFormat="1" ht="11.25">
      <c r="B321" s="144"/>
      <c r="D321" s="145" t="s">
        <v>208</v>
      </c>
      <c r="E321" s="146" t="s">
        <v>1</v>
      </c>
      <c r="F321" s="147" t="s">
        <v>147</v>
      </c>
      <c r="H321" s="148">
        <v>11.92</v>
      </c>
      <c r="L321" s="144"/>
      <c r="M321" s="149"/>
      <c r="T321" s="150"/>
      <c r="AT321" s="146" t="s">
        <v>208</v>
      </c>
      <c r="AU321" s="146" t="s">
        <v>84</v>
      </c>
      <c r="AV321" s="12" t="s">
        <v>84</v>
      </c>
      <c r="AW321" s="12" t="s">
        <v>30</v>
      </c>
      <c r="AX321" s="12" t="s">
        <v>82</v>
      </c>
      <c r="AY321" s="146" t="s">
        <v>200</v>
      </c>
    </row>
    <row r="322" spans="2:65" s="1" customFormat="1" ht="21.75" customHeight="1">
      <c r="B322" s="130"/>
      <c r="C322" s="131" t="s">
        <v>657</v>
      </c>
      <c r="D322" s="131" t="s">
        <v>202</v>
      </c>
      <c r="E322" s="132" t="s">
        <v>746</v>
      </c>
      <c r="F322" s="133" t="s">
        <v>747</v>
      </c>
      <c r="G322" s="134" t="s">
        <v>262</v>
      </c>
      <c r="H322" s="135">
        <v>11.92</v>
      </c>
      <c r="I322" s="136"/>
      <c r="J322" s="136">
        <f>ROUND(I322*H322,2)</f>
        <v>0</v>
      </c>
      <c r="K322" s="137"/>
      <c r="L322" s="29"/>
      <c r="M322" s="138" t="s">
        <v>1</v>
      </c>
      <c r="N322" s="139" t="s">
        <v>39</v>
      </c>
      <c r="O322" s="140">
        <v>0.12</v>
      </c>
      <c r="P322" s="140">
        <f>O322*H322</f>
        <v>1.4304</v>
      </c>
      <c r="Q322" s="140">
        <v>0.0007</v>
      </c>
      <c r="R322" s="140">
        <f>Q322*H322</f>
        <v>0.008344</v>
      </c>
      <c r="S322" s="140">
        <v>0</v>
      </c>
      <c r="T322" s="141">
        <f>S322*H322</f>
        <v>0</v>
      </c>
      <c r="AR322" s="142" t="s">
        <v>296</v>
      </c>
      <c r="AT322" s="142" t="s">
        <v>202</v>
      </c>
      <c r="AU322" s="142" t="s">
        <v>84</v>
      </c>
      <c r="AY322" s="17" t="s">
        <v>200</v>
      </c>
      <c r="BE322" s="143">
        <f>IF(N322="základní",J322,0)</f>
        <v>0</v>
      </c>
      <c r="BF322" s="143">
        <f>IF(N322="snížená",J322,0)</f>
        <v>0</v>
      </c>
      <c r="BG322" s="143">
        <f>IF(N322="zákl. přenesená",J322,0)</f>
        <v>0</v>
      </c>
      <c r="BH322" s="143">
        <f>IF(N322="sníž. přenesená",J322,0)</f>
        <v>0</v>
      </c>
      <c r="BI322" s="143">
        <f>IF(N322="nulová",J322,0)</f>
        <v>0</v>
      </c>
      <c r="BJ322" s="17" t="s">
        <v>82</v>
      </c>
      <c r="BK322" s="143">
        <f>ROUND(I322*H322,2)</f>
        <v>0</v>
      </c>
      <c r="BL322" s="17" t="s">
        <v>296</v>
      </c>
      <c r="BM322" s="142" t="s">
        <v>1305</v>
      </c>
    </row>
    <row r="323" spans="2:51" s="12" customFormat="1" ht="11.25">
      <c r="B323" s="144"/>
      <c r="D323" s="145" t="s">
        <v>208</v>
      </c>
      <c r="E323" s="146" t="s">
        <v>1</v>
      </c>
      <c r="F323" s="147" t="s">
        <v>147</v>
      </c>
      <c r="H323" s="148">
        <v>11.92</v>
      </c>
      <c r="L323" s="144"/>
      <c r="M323" s="149"/>
      <c r="T323" s="150"/>
      <c r="AT323" s="146" t="s">
        <v>208</v>
      </c>
      <c r="AU323" s="146" t="s">
        <v>84</v>
      </c>
      <c r="AV323" s="12" t="s">
        <v>84</v>
      </c>
      <c r="AW323" s="12" t="s">
        <v>30</v>
      </c>
      <c r="AX323" s="12" t="s">
        <v>82</v>
      </c>
      <c r="AY323" s="146" t="s">
        <v>200</v>
      </c>
    </row>
    <row r="324" spans="2:65" s="1" customFormat="1" ht="24.2" customHeight="1">
      <c r="B324" s="130"/>
      <c r="C324" s="131" t="s">
        <v>661</v>
      </c>
      <c r="D324" s="131" t="s">
        <v>202</v>
      </c>
      <c r="E324" s="132" t="s">
        <v>750</v>
      </c>
      <c r="F324" s="133" t="s">
        <v>751</v>
      </c>
      <c r="G324" s="134" t="s">
        <v>230</v>
      </c>
      <c r="H324" s="135">
        <v>0.125</v>
      </c>
      <c r="I324" s="136"/>
      <c r="J324" s="136">
        <f>ROUND(I324*H324,2)</f>
        <v>0</v>
      </c>
      <c r="K324" s="137"/>
      <c r="L324" s="29"/>
      <c r="M324" s="138" t="s">
        <v>1</v>
      </c>
      <c r="N324" s="139" t="s">
        <v>39</v>
      </c>
      <c r="O324" s="140">
        <v>4.989</v>
      </c>
      <c r="P324" s="140">
        <f>O324*H324</f>
        <v>0.623625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296</v>
      </c>
      <c r="AT324" s="142" t="s">
        <v>202</v>
      </c>
      <c r="AU324" s="142" t="s">
        <v>84</v>
      </c>
      <c r="AY324" s="17" t="s">
        <v>200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82</v>
      </c>
      <c r="BK324" s="143">
        <f>ROUND(I324*H324,2)</f>
        <v>0</v>
      </c>
      <c r="BL324" s="17" t="s">
        <v>296</v>
      </c>
      <c r="BM324" s="142" t="s">
        <v>1306</v>
      </c>
    </row>
    <row r="325" spans="2:63" s="11" customFormat="1" ht="22.9" customHeight="1">
      <c r="B325" s="119"/>
      <c r="D325" s="120" t="s">
        <v>73</v>
      </c>
      <c r="E325" s="128" t="s">
        <v>1307</v>
      </c>
      <c r="F325" s="128" t="s">
        <v>1308</v>
      </c>
      <c r="J325" s="129">
        <f>BK325</f>
        <v>0</v>
      </c>
      <c r="L325" s="119"/>
      <c r="M325" s="123"/>
      <c r="P325" s="124">
        <f>SUM(P326:P327)</f>
        <v>0.5382</v>
      </c>
      <c r="R325" s="124">
        <f>SUM(R326:R327)</f>
        <v>0.001692</v>
      </c>
      <c r="T325" s="125">
        <f>SUM(T326:T327)</f>
        <v>0</v>
      </c>
      <c r="AR325" s="120" t="s">
        <v>84</v>
      </c>
      <c r="AT325" s="126" t="s">
        <v>73</v>
      </c>
      <c r="AU325" s="126" t="s">
        <v>82</v>
      </c>
      <c r="AY325" s="120" t="s">
        <v>200</v>
      </c>
      <c r="BK325" s="127">
        <f>SUM(BK326:BK327)</f>
        <v>0</v>
      </c>
    </row>
    <row r="326" spans="2:65" s="1" customFormat="1" ht="33" customHeight="1">
      <c r="B326" s="130"/>
      <c r="C326" s="131" t="s">
        <v>670</v>
      </c>
      <c r="D326" s="131" t="s">
        <v>202</v>
      </c>
      <c r="E326" s="132" t="s">
        <v>1309</v>
      </c>
      <c r="F326" s="133" t="s">
        <v>1310</v>
      </c>
      <c r="G326" s="134" t="s">
        <v>349</v>
      </c>
      <c r="H326" s="135">
        <v>1.8</v>
      </c>
      <c r="I326" s="136"/>
      <c r="J326" s="136">
        <f>ROUND(I326*H326,2)</f>
        <v>0</v>
      </c>
      <c r="K326" s="137"/>
      <c r="L326" s="29"/>
      <c r="M326" s="138" t="s">
        <v>1</v>
      </c>
      <c r="N326" s="139" t="s">
        <v>39</v>
      </c>
      <c r="O326" s="140">
        <v>0.299</v>
      </c>
      <c r="P326" s="140">
        <f>O326*H326</f>
        <v>0.5382</v>
      </c>
      <c r="Q326" s="140">
        <v>0.00094</v>
      </c>
      <c r="R326" s="140">
        <f>Q326*H326</f>
        <v>0.001692</v>
      </c>
      <c r="S326" s="140">
        <v>0</v>
      </c>
      <c r="T326" s="141">
        <f>S326*H326</f>
        <v>0</v>
      </c>
      <c r="AR326" s="142" t="s">
        <v>296</v>
      </c>
      <c r="AT326" s="142" t="s">
        <v>202</v>
      </c>
      <c r="AU326" s="142" t="s">
        <v>84</v>
      </c>
      <c r="AY326" s="17" t="s">
        <v>200</v>
      </c>
      <c r="BE326" s="143">
        <f>IF(N326="základní",J326,0)</f>
        <v>0</v>
      </c>
      <c r="BF326" s="143">
        <f>IF(N326="snížená",J326,0)</f>
        <v>0</v>
      </c>
      <c r="BG326" s="143">
        <f>IF(N326="zákl. přenesená",J326,0)</f>
        <v>0</v>
      </c>
      <c r="BH326" s="143">
        <f>IF(N326="sníž. přenesená",J326,0)</f>
        <v>0</v>
      </c>
      <c r="BI326" s="143">
        <f>IF(N326="nulová",J326,0)</f>
        <v>0</v>
      </c>
      <c r="BJ326" s="17" t="s">
        <v>82</v>
      </c>
      <c r="BK326" s="143">
        <f>ROUND(I326*H326,2)</f>
        <v>0</v>
      </c>
      <c r="BL326" s="17" t="s">
        <v>296</v>
      </c>
      <c r="BM326" s="142" t="s">
        <v>1311</v>
      </c>
    </row>
    <row r="327" spans="2:51" s="12" customFormat="1" ht="11.25">
      <c r="B327" s="144"/>
      <c r="D327" s="145" t="s">
        <v>208</v>
      </c>
      <c r="E327" s="146" t="s">
        <v>1</v>
      </c>
      <c r="F327" s="147" t="s">
        <v>1312</v>
      </c>
      <c r="H327" s="148">
        <v>1.8</v>
      </c>
      <c r="L327" s="144"/>
      <c r="M327" s="149"/>
      <c r="T327" s="150"/>
      <c r="AT327" s="146" t="s">
        <v>208</v>
      </c>
      <c r="AU327" s="146" t="s">
        <v>84</v>
      </c>
      <c r="AV327" s="12" t="s">
        <v>84</v>
      </c>
      <c r="AW327" s="12" t="s">
        <v>30</v>
      </c>
      <c r="AX327" s="12" t="s">
        <v>82</v>
      </c>
      <c r="AY327" s="146" t="s">
        <v>200</v>
      </c>
    </row>
    <row r="328" spans="2:63" s="11" customFormat="1" ht="22.9" customHeight="1">
      <c r="B328" s="119"/>
      <c r="D328" s="120" t="s">
        <v>73</v>
      </c>
      <c r="E328" s="128" t="s">
        <v>753</v>
      </c>
      <c r="F328" s="128" t="s">
        <v>754</v>
      </c>
      <c r="J328" s="129">
        <f>BK328</f>
        <v>0</v>
      </c>
      <c r="L328" s="119"/>
      <c r="M328" s="123"/>
      <c r="P328" s="124">
        <f>SUM(P329:P362)</f>
        <v>24.976876</v>
      </c>
      <c r="R328" s="124">
        <f>SUM(R329:R362)</f>
        <v>0.30771600000000005</v>
      </c>
      <c r="T328" s="125">
        <f>SUM(T329:T362)</f>
        <v>0</v>
      </c>
      <c r="AR328" s="120" t="s">
        <v>84</v>
      </c>
      <c r="AT328" s="126" t="s">
        <v>73</v>
      </c>
      <c r="AU328" s="126" t="s">
        <v>82</v>
      </c>
      <c r="AY328" s="120" t="s">
        <v>200</v>
      </c>
      <c r="BK328" s="127">
        <f>SUM(BK329:BK362)</f>
        <v>0</v>
      </c>
    </row>
    <row r="329" spans="2:65" s="1" customFormat="1" ht="33" customHeight="1">
      <c r="B329" s="130"/>
      <c r="C329" s="131" t="s">
        <v>674</v>
      </c>
      <c r="D329" s="131" t="s">
        <v>202</v>
      </c>
      <c r="E329" s="132" t="s">
        <v>1313</v>
      </c>
      <c r="F329" s="133" t="s">
        <v>1314</v>
      </c>
      <c r="G329" s="134" t="s">
        <v>262</v>
      </c>
      <c r="H329" s="135">
        <v>2.7</v>
      </c>
      <c r="I329" s="136"/>
      <c r="J329" s="136">
        <f>ROUND(I329*H329,2)</f>
        <v>0</v>
      </c>
      <c r="K329" s="137"/>
      <c r="L329" s="29"/>
      <c r="M329" s="138" t="s">
        <v>1</v>
      </c>
      <c r="N329" s="139" t="s">
        <v>39</v>
      </c>
      <c r="O329" s="140">
        <v>1.591</v>
      </c>
      <c r="P329" s="140">
        <f>O329*H329</f>
        <v>4.2957</v>
      </c>
      <c r="Q329" s="140">
        <v>0.00027</v>
      </c>
      <c r="R329" s="140">
        <f>Q329*H329</f>
        <v>0.000729</v>
      </c>
      <c r="S329" s="140">
        <v>0</v>
      </c>
      <c r="T329" s="141">
        <f>S329*H329</f>
        <v>0</v>
      </c>
      <c r="AR329" s="142" t="s">
        <v>296</v>
      </c>
      <c r="AT329" s="142" t="s">
        <v>202</v>
      </c>
      <c r="AU329" s="142" t="s">
        <v>84</v>
      </c>
      <c r="AY329" s="17" t="s">
        <v>200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82</v>
      </c>
      <c r="BK329" s="143">
        <f>ROUND(I329*H329,2)</f>
        <v>0</v>
      </c>
      <c r="BL329" s="17" t="s">
        <v>296</v>
      </c>
      <c r="BM329" s="142" t="s">
        <v>1315</v>
      </c>
    </row>
    <row r="330" spans="2:51" s="12" customFormat="1" ht="11.25">
      <c r="B330" s="144"/>
      <c r="D330" s="145" t="s">
        <v>208</v>
      </c>
      <c r="E330" s="146" t="s">
        <v>1</v>
      </c>
      <c r="F330" s="147" t="s">
        <v>1316</v>
      </c>
      <c r="H330" s="148">
        <v>2.7</v>
      </c>
      <c r="L330" s="144"/>
      <c r="M330" s="149"/>
      <c r="T330" s="150"/>
      <c r="AT330" s="146" t="s">
        <v>208</v>
      </c>
      <c r="AU330" s="146" t="s">
        <v>84</v>
      </c>
      <c r="AV330" s="12" t="s">
        <v>84</v>
      </c>
      <c r="AW330" s="12" t="s">
        <v>30</v>
      </c>
      <c r="AX330" s="12" t="s">
        <v>82</v>
      </c>
      <c r="AY330" s="146" t="s">
        <v>200</v>
      </c>
    </row>
    <row r="331" spans="2:65" s="1" customFormat="1" ht="24.2" customHeight="1">
      <c r="B331" s="130"/>
      <c r="C331" s="157" t="s">
        <v>678</v>
      </c>
      <c r="D331" s="157" t="s">
        <v>247</v>
      </c>
      <c r="E331" s="158" t="s">
        <v>1317</v>
      </c>
      <c r="F331" s="159" t="s">
        <v>1318</v>
      </c>
      <c r="G331" s="160" t="s">
        <v>262</v>
      </c>
      <c r="H331" s="161">
        <v>2.7</v>
      </c>
      <c r="I331" s="162"/>
      <c r="J331" s="162">
        <f>ROUND(I331*H331,2)</f>
        <v>0</v>
      </c>
      <c r="K331" s="163"/>
      <c r="L331" s="164"/>
      <c r="M331" s="165" t="s">
        <v>1</v>
      </c>
      <c r="N331" s="166" t="s">
        <v>39</v>
      </c>
      <c r="O331" s="140">
        <v>0</v>
      </c>
      <c r="P331" s="140">
        <f>O331*H331</f>
        <v>0</v>
      </c>
      <c r="Q331" s="140">
        <v>0.03681</v>
      </c>
      <c r="R331" s="140">
        <f>Q331*H331</f>
        <v>0.09938700000000002</v>
      </c>
      <c r="S331" s="140">
        <v>0</v>
      </c>
      <c r="T331" s="141">
        <f>S331*H331</f>
        <v>0</v>
      </c>
      <c r="AR331" s="142" t="s">
        <v>381</v>
      </c>
      <c r="AT331" s="142" t="s">
        <v>247</v>
      </c>
      <c r="AU331" s="142" t="s">
        <v>84</v>
      </c>
      <c r="AY331" s="17" t="s">
        <v>200</v>
      </c>
      <c r="BE331" s="143">
        <f>IF(N331="základní",J331,0)</f>
        <v>0</v>
      </c>
      <c r="BF331" s="143">
        <f>IF(N331="snížená",J331,0)</f>
        <v>0</v>
      </c>
      <c r="BG331" s="143">
        <f>IF(N331="zákl. přenesená",J331,0)</f>
        <v>0</v>
      </c>
      <c r="BH331" s="143">
        <f>IF(N331="sníž. přenesená",J331,0)</f>
        <v>0</v>
      </c>
      <c r="BI331" s="143">
        <f>IF(N331="nulová",J331,0)</f>
        <v>0</v>
      </c>
      <c r="BJ331" s="17" t="s">
        <v>82</v>
      </c>
      <c r="BK331" s="143">
        <f>ROUND(I331*H331,2)</f>
        <v>0</v>
      </c>
      <c r="BL331" s="17" t="s">
        <v>296</v>
      </c>
      <c r="BM331" s="142" t="s">
        <v>1319</v>
      </c>
    </row>
    <row r="332" spans="2:65" s="1" customFormat="1" ht="24.2" customHeight="1">
      <c r="B332" s="130"/>
      <c r="C332" s="131" t="s">
        <v>682</v>
      </c>
      <c r="D332" s="131" t="s">
        <v>202</v>
      </c>
      <c r="E332" s="132" t="s">
        <v>1320</v>
      </c>
      <c r="F332" s="133" t="s">
        <v>1321</v>
      </c>
      <c r="G332" s="134" t="s">
        <v>269</v>
      </c>
      <c r="H332" s="135">
        <v>9</v>
      </c>
      <c r="I332" s="136"/>
      <c r="J332" s="136">
        <f>ROUND(I332*H332,2)</f>
        <v>0</v>
      </c>
      <c r="K332" s="137"/>
      <c r="L332" s="29"/>
      <c r="M332" s="138" t="s">
        <v>1</v>
      </c>
      <c r="N332" s="139" t="s">
        <v>39</v>
      </c>
      <c r="O332" s="140">
        <v>1.682</v>
      </c>
      <c r="P332" s="140">
        <f>O332*H332</f>
        <v>15.138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296</v>
      </c>
      <c r="AT332" s="142" t="s">
        <v>202</v>
      </c>
      <c r="AU332" s="142" t="s">
        <v>84</v>
      </c>
      <c r="AY332" s="17" t="s">
        <v>200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82</v>
      </c>
      <c r="BK332" s="143">
        <f>ROUND(I332*H332,2)</f>
        <v>0</v>
      </c>
      <c r="BL332" s="17" t="s">
        <v>296</v>
      </c>
      <c r="BM332" s="142" t="s">
        <v>1322</v>
      </c>
    </row>
    <row r="333" spans="2:51" s="12" customFormat="1" ht="11.25">
      <c r="B333" s="144"/>
      <c r="D333" s="145" t="s">
        <v>208</v>
      </c>
      <c r="E333" s="146" t="s">
        <v>1</v>
      </c>
      <c r="F333" s="147" t="s">
        <v>1192</v>
      </c>
      <c r="H333" s="148">
        <v>1</v>
      </c>
      <c r="L333" s="144"/>
      <c r="M333" s="149"/>
      <c r="T333" s="150"/>
      <c r="AT333" s="146" t="s">
        <v>208</v>
      </c>
      <c r="AU333" s="146" t="s">
        <v>84</v>
      </c>
      <c r="AV333" s="12" t="s">
        <v>84</v>
      </c>
      <c r="AW333" s="12" t="s">
        <v>30</v>
      </c>
      <c r="AX333" s="12" t="s">
        <v>74</v>
      </c>
      <c r="AY333" s="146" t="s">
        <v>200</v>
      </c>
    </row>
    <row r="334" spans="2:51" s="12" customFormat="1" ht="11.25">
      <c r="B334" s="144"/>
      <c r="D334" s="145" t="s">
        <v>208</v>
      </c>
      <c r="E334" s="146" t="s">
        <v>1</v>
      </c>
      <c r="F334" s="147" t="s">
        <v>1193</v>
      </c>
      <c r="H334" s="148">
        <v>5</v>
      </c>
      <c r="L334" s="144"/>
      <c r="M334" s="149"/>
      <c r="T334" s="150"/>
      <c r="AT334" s="146" t="s">
        <v>208</v>
      </c>
      <c r="AU334" s="146" t="s">
        <v>84</v>
      </c>
      <c r="AV334" s="12" t="s">
        <v>84</v>
      </c>
      <c r="AW334" s="12" t="s">
        <v>30</v>
      </c>
      <c r="AX334" s="12" t="s">
        <v>74</v>
      </c>
      <c r="AY334" s="146" t="s">
        <v>200</v>
      </c>
    </row>
    <row r="335" spans="2:51" s="12" customFormat="1" ht="11.25">
      <c r="B335" s="144"/>
      <c r="D335" s="145" t="s">
        <v>208</v>
      </c>
      <c r="E335" s="146" t="s">
        <v>1</v>
      </c>
      <c r="F335" s="147" t="s">
        <v>1194</v>
      </c>
      <c r="H335" s="148">
        <v>3</v>
      </c>
      <c r="L335" s="144"/>
      <c r="M335" s="149"/>
      <c r="T335" s="150"/>
      <c r="AT335" s="146" t="s">
        <v>208</v>
      </c>
      <c r="AU335" s="146" t="s">
        <v>84</v>
      </c>
      <c r="AV335" s="12" t="s">
        <v>84</v>
      </c>
      <c r="AW335" s="12" t="s">
        <v>30</v>
      </c>
      <c r="AX335" s="12" t="s">
        <v>74</v>
      </c>
      <c r="AY335" s="146" t="s">
        <v>200</v>
      </c>
    </row>
    <row r="336" spans="2:51" s="13" customFormat="1" ht="11.25">
      <c r="B336" s="151"/>
      <c r="D336" s="145" t="s">
        <v>208</v>
      </c>
      <c r="E336" s="152" t="s">
        <v>1</v>
      </c>
      <c r="F336" s="153" t="s">
        <v>245</v>
      </c>
      <c r="H336" s="154">
        <v>9</v>
      </c>
      <c r="L336" s="151"/>
      <c r="M336" s="155"/>
      <c r="T336" s="156"/>
      <c r="AT336" s="152" t="s">
        <v>208</v>
      </c>
      <c r="AU336" s="152" t="s">
        <v>84</v>
      </c>
      <c r="AV336" s="13" t="s">
        <v>206</v>
      </c>
      <c r="AW336" s="13" t="s">
        <v>30</v>
      </c>
      <c r="AX336" s="13" t="s">
        <v>82</v>
      </c>
      <c r="AY336" s="152" t="s">
        <v>200</v>
      </c>
    </row>
    <row r="337" spans="2:65" s="1" customFormat="1" ht="24.2" customHeight="1">
      <c r="B337" s="130"/>
      <c r="C337" s="157" t="s">
        <v>686</v>
      </c>
      <c r="D337" s="157" t="s">
        <v>247</v>
      </c>
      <c r="E337" s="158" t="s">
        <v>1323</v>
      </c>
      <c r="F337" s="159" t="s">
        <v>1324</v>
      </c>
      <c r="G337" s="160" t="s">
        <v>269</v>
      </c>
      <c r="H337" s="161">
        <v>1</v>
      </c>
      <c r="I337" s="162"/>
      <c r="J337" s="162">
        <f>ROUND(I337*H337,2)</f>
        <v>0</v>
      </c>
      <c r="K337" s="163"/>
      <c r="L337" s="164"/>
      <c r="M337" s="165" t="s">
        <v>1</v>
      </c>
      <c r="N337" s="166" t="s">
        <v>39</v>
      </c>
      <c r="O337" s="140">
        <v>0</v>
      </c>
      <c r="P337" s="140">
        <f>O337*H337</f>
        <v>0</v>
      </c>
      <c r="Q337" s="140">
        <v>0.018</v>
      </c>
      <c r="R337" s="140">
        <f>Q337*H337</f>
        <v>0.018</v>
      </c>
      <c r="S337" s="140">
        <v>0</v>
      </c>
      <c r="T337" s="141">
        <f>S337*H337</f>
        <v>0</v>
      </c>
      <c r="AR337" s="142" t="s">
        <v>381</v>
      </c>
      <c r="AT337" s="142" t="s">
        <v>247</v>
      </c>
      <c r="AU337" s="142" t="s">
        <v>84</v>
      </c>
      <c r="AY337" s="17" t="s">
        <v>200</v>
      </c>
      <c r="BE337" s="143">
        <f>IF(N337="základní",J337,0)</f>
        <v>0</v>
      </c>
      <c r="BF337" s="143">
        <f>IF(N337="snížená",J337,0)</f>
        <v>0</v>
      </c>
      <c r="BG337" s="143">
        <f>IF(N337="zákl. přenesená",J337,0)</f>
        <v>0</v>
      </c>
      <c r="BH337" s="143">
        <f>IF(N337="sníž. přenesená",J337,0)</f>
        <v>0</v>
      </c>
      <c r="BI337" s="143">
        <f>IF(N337="nulová",J337,0)</f>
        <v>0</v>
      </c>
      <c r="BJ337" s="17" t="s">
        <v>82</v>
      </c>
      <c r="BK337" s="143">
        <f>ROUND(I337*H337,2)</f>
        <v>0</v>
      </c>
      <c r="BL337" s="17" t="s">
        <v>296</v>
      </c>
      <c r="BM337" s="142" t="s">
        <v>1325</v>
      </c>
    </row>
    <row r="338" spans="2:51" s="12" customFormat="1" ht="11.25">
      <c r="B338" s="144"/>
      <c r="D338" s="145" t="s">
        <v>208</v>
      </c>
      <c r="E338" s="146" t="s">
        <v>1</v>
      </c>
      <c r="F338" s="147" t="s">
        <v>1192</v>
      </c>
      <c r="H338" s="148">
        <v>1</v>
      </c>
      <c r="L338" s="144"/>
      <c r="M338" s="149"/>
      <c r="T338" s="150"/>
      <c r="AT338" s="146" t="s">
        <v>208</v>
      </c>
      <c r="AU338" s="146" t="s">
        <v>84</v>
      </c>
      <c r="AV338" s="12" t="s">
        <v>84</v>
      </c>
      <c r="AW338" s="12" t="s">
        <v>30</v>
      </c>
      <c r="AX338" s="12" t="s">
        <v>82</v>
      </c>
      <c r="AY338" s="146" t="s">
        <v>200</v>
      </c>
    </row>
    <row r="339" spans="2:65" s="1" customFormat="1" ht="24.2" customHeight="1">
      <c r="B339" s="130"/>
      <c r="C339" s="157" t="s">
        <v>690</v>
      </c>
      <c r="D339" s="157" t="s">
        <v>247</v>
      </c>
      <c r="E339" s="158" t="s">
        <v>1326</v>
      </c>
      <c r="F339" s="159" t="s">
        <v>1327</v>
      </c>
      <c r="G339" s="160" t="s">
        <v>269</v>
      </c>
      <c r="H339" s="161">
        <v>8</v>
      </c>
      <c r="I339" s="162"/>
      <c r="J339" s="162">
        <f>ROUND(I339*H339,2)</f>
        <v>0</v>
      </c>
      <c r="K339" s="163"/>
      <c r="L339" s="164"/>
      <c r="M339" s="165" t="s">
        <v>1</v>
      </c>
      <c r="N339" s="166" t="s">
        <v>39</v>
      </c>
      <c r="O339" s="140">
        <v>0</v>
      </c>
      <c r="P339" s="140">
        <f>O339*H339</f>
        <v>0</v>
      </c>
      <c r="Q339" s="140">
        <v>0.021</v>
      </c>
      <c r="R339" s="140">
        <f>Q339*H339</f>
        <v>0.168</v>
      </c>
      <c r="S339" s="140">
        <v>0</v>
      </c>
      <c r="T339" s="141">
        <f>S339*H339</f>
        <v>0</v>
      </c>
      <c r="AR339" s="142" t="s">
        <v>381</v>
      </c>
      <c r="AT339" s="142" t="s">
        <v>247</v>
      </c>
      <c r="AU339" s="142" t="s">
        <v>84</v>
      </c>
      <c r="AY339" s="17" t="s">
        <v>200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82</v>
      </c>
      <c r="BK339" s="143">
        <f>ROUND(I339*H339,2)</f>
        <v>0</v>
      </c>
      <c r="BL339" s="17" t="s">
        <v>296</v>
      </c>
      <c r="BM339" s="142" t="s">
        <v>1328</v>
      </c>
    </row>
    <row r="340" spans="2:51" s="12" customFormat="1" ht="11.25">
      <c r="B340" s="144"/>
      <c r="D340" s="145" t="s">
        <v>208</v>
      </c>
      <c r="E340" s="146" t="s">
        <v>1</v>
      </c>
      <c r="F340" s="147" t="s">
        <v>1193</v>
      </c>
      <c r="H340" s="148">
        <v>5</v>
      </c>
      <c r="L340" s="144"/>
      <c r="M340" s="149"/>
      <c r="T340" s="150"/>
      <c r="AT340" s="146" t="s">
        <v>208</v>
      </c>
      <c r="AU340" s="146" t="s">
        <v>84</v>
      </c>
      <c r="AV340" s="12" t="s">
        <v>84</v>
      </c>
      <c r="AW340" s="12" t="s">
        <v>30</v>
      </c>
      <c r="AX340" s="12" t="s">
        <v>74</v>
      </c>
      <c r="AY340" s="146" t="s">
        <v>200</v>
      </c>
    </row>
    <row r="341" spans="2:51" s="12" customFormat="1" ht="11.25">
      <c r="B341" s="144"/>
      <c r="D341" s="145" t="s">
        <v>208</v>
      </c>
      <c r="E341" s="146" t="s">
        <v>1</v>
      </c>
      <c r="F341" s="147" t="s">
        <v>1194</v>
      </c>
      <c r="H341" s="148">
        <v>3</v>
      </c>
      <c r="L341" s="144"/>
      <c r="M341" s="149"/>
      <c r="T341" s="150"/>
      <c r="AT341" s="146" t="s">
        <v>208</v>
      </c>
      <c r="AU341" s="146" t="s">
        <v>84</v>
      </c>
      <c r="AV341" s="12" t="s">
        <v>84</v>
      </c>
      <c r="AW341" s="12" t="s">
        <v>30</v>
      </c>
      <c r="AX341" s="12" t="s">
        <v>74</v>
      </c>
      <c r="AY341" s="146" t="s">
        <v>200</v>
      </c>
    </row>
    <row r="342" spans="2:51" s="13" customFormat="1" ht="11.25">
      <c r="B342" s="151"/>
      <c r="D342" s="145" t="s">
        <v>208</v>
      </c>
      <c r="E342" s="152" t="s">
        <v>1</v>
      </c>
      <c r="F342" s="153" t="s">
        <v>245</v>
      </c>
      <c r="H342" s="154">
        <v>8</v>
      </c>
      <c r="L342" s="151"/>
      <c r="M342" s="155"/>
      <c r="T342" s="156"/>
      <c r="AT342" s="152" t="s">
        <v>208</v>
      </c>
      <c r="AU342" s="152" t="s">
        <v>84</v>
      </c>
      <c r="AV342" s="13" t="s">
        <v>206</v>
      </c>
      <c r="AW342" s="13" t="s">
        <v>30</v>
      </c>
      <c r="AX342" s="13" t="s">
        <v>82</v>
      </c>
      <c r="AY342" s="152" t="s">
        <v>200</v>
      </c>
    </row>
    <row r="343" spans="2:65" s="1" customFormat="1" ht="16.5" customHeight="1">
      <c r="B343" s="130"/>
      <c r="C343" s="131" t="s">
        <v>694</v>
      </c>
      <c r="D343" s="131" t="s">
        <v>202</v>
      </c>
      <c r="E343" s="132" t="s">
        <v>756</v>
      </c>
      <c r="F343" s="133" t="s">
        <v>757</v>
      </c>
      <c r="G343" s="134" t="s">
        <v>269</v>
      </c>
      <c r="H343" s="135">
        <v>2</v>
      </c>
      <c r="I343" s="136"/>
      <c r="J343" s="136">
        <f>ROUND(I343*H343,2)</f>
        <v>0</v>
      </c>
      <c r="K343" s="137"/>
      <c r="L343" s="29"/>
      <c r="M343" s="138" t="s">
        <v>1</v>
      </c>
      <c r="N343" s="139" t="s">
        <v>39</v>
      </c>
      <c r="O343" s="140">
        <v>0.288</v>
      </c>
      <c r="P343" s="140">
        <f>O343*H343</f>
        <v>0.576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296</v>
      </c>
      <c r="AT343" s="142" t="s">
        <v>202</v>
      </c>
      <c r="AU343" s="142" t="s">
        <v>84</v>
      </c>
      <c r="AY343" s="17" t="s">
        <v>200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7" t="s">
        <v>82</v>
      </c>
      <c r="BK343" s="143">
        <f>ROUND(I343*H343,2)</f>
        <v>0</v>
      </c>
      <c r="BL343" s="17" t="s">
        <v>296</v>
      </c>
      <c r="BM343" s="142" t="s">
        <v>1329</v>
      </c>
    </row>
    <row r="344" spans="2:51" s="12" customFormat="1" ht="11.25">
      <c r="B344" s="144"/>
      <c r="D344" s="145" t="s">
        <v>208</v>
      </c>
      <c r="E344" s="146" t="s">
        <v>1</v>
      </c>
      <c r="F344" s="147" t="s">
        <v>1192</v>
      </c>
      <c r="H344" s="148">
        <v>1</v>
      </c>
      <c r="L344" s="144"/>
      <c r="M344" s="149"/>
      <c r="T344" s="150"/>
      <c r="AT344" s="146" t="s">
        <v>208</v>
      </c>
      <c r="AU344" s="146" t="s">
        <v>84</v>
      </c>
      <c r="AV344" s="12" t="s">
        <v>84</v>
      </c>
      <c r="AW344" s="12" t="s">
        <v>30</v>
      </c>
      <c r="AX344" s="12" t="s">
        <v>74</v>
      </c>
      <c r="AY344" s="146" t="s">
        <v>200</v>
      </c>
    </row>
    <row r="345" spans="2:51" s="12" customFormat="1" ht="11.25">
      <c r="B345" s="144"/>
      <c r="D345" s="145" t="s">
        <v>208</v>
      </c>
      <c r="E345" s="146" t="s">
        <v>1</v>
      </c>
      <c r="F345" s="147" t="s">
        <v>1330</v>
      </c>
      <c r="H345" s="148">
        <v>1</v>
      </c>
      <c r="L345" s="144"/>
      <c r="M345" s="149"/>
      <c r="T345" s="150"/>
      <c r="AT345" s="146" t="s">
        <v>208</v>
      </c>
      <c r="AU345" s="146" t="s">
        <v>84</v>
      </c>
      <c r="AV345" s="12" t="s">
        <v>84</v>
      </c>
      <c r="AW345" s="12" t="s">
        <v>30</v>
      </c>
      <c r="AX345" s="12" t="s">
        <v>74</v>
      </c>
      <c r="AY345" s="146" t="s">
        <v>200</v>
      </c>
    </row>
    <row r="346" spans="2:51" s="13" customFormat="1" ht="11.25">
      <c r="B346" s="151"/>
      <c r="D346" s="145" t="s">
        <v>208</v>
      </c>
      <c r="E346" s="152" t="s">
        <v>1</v>
      </c>
      <c r="F346" s="153" t="s">
        <v>245</v>
      </c>
      <c r="H346" s="154">
        <v>2</v>
      </c>
      <c r="L346" s="151"/>
      <c r="M346" s="155"/>
      <c r="T346" s="156"/>
      <c r="AT346" s="152" t="s">
        <v>208</v>
      </c>
      <c r="AU346" s="152" t="s">
        <v>84</v>
      </c>
      <c r="AV346" s="13" t="s">
        <v>206</v>
      </c>
      <c r="AW346" s="13" t="s">
        <v>30</v>
      </c>
      <c r="AX346" s="13" t="s">
        <v>82</v>
      </c>
      <c r="AY346" s="152" t="s">
        <v>200</v>
      </c>
    </row>
    <row r="347" spans="2:65" s="1" customFormat="1" ht="21.75" customHeight="1">
      <c r="B347" s="130"/>
      <c r="C347" s="157" t="s">
        <v>702</v>
      </c>
      <c r="D347" s="157" t="s">
        <v>247</v>
      </c>
      <c r="E347" s="158" t="s">
        <v>760</v>
      </c>
      <c r="F347" s="159" t="s">
        <v>761</v>
      </c>
      <c r="G347" s="160" t="s">
        <v>269</v>
      </c>
      <c r="H347" s="161">
        <v>2</v>
      </c>
      <c r="I347" s="162"/>
      <c r="J347" s="162">
        <f>ROUND(I347*H347,2)</f>
        <v>0</v>
      </c>
      <c r="K347" s="163"/>
      <c r="L347" s="164"/>
      <c r="M347" s="165" t="s">
        <v>1</v>
      </c>
      <c r="N347" s="166" t="s">
        <v>39</v>
      </c>
      <c r="O347" s="140">
        <v>0</v>
      </c>
      <c r="P347" s="140">
        <f>O347*H347</f>
        <v>0</v>
      </c>
      <c r="Q347" s="140">
        <v>0.00018</v>
      </c>
      <c r="R347" s="140">
        <f>Q347*H347</f>
        <v>0.00036</v>
      </c>
      <c r="S347" s="140">
        <v>0</v>
      </c>
      <c r="T347" s="141">
        <f>S347*H347</f>
        <v>0</v>
      </c>
      <c r="AR347" s="142" t="s">
        <v>381</v>
      </c>
      <c r="AT347" s="142" t="s">
        <v>247</v>
      </c>
      <c r="AU347" s="142" t="s">
        <v>84</v>
      </c>
      <c r="AY347" s="17" t="s">
        <v>200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82</v>
      </c>
      <c r="BK347" s="143">
        <f>ROUND(I347*H347,2)</f>
        <v>0</v>
      </c>
      <c r="BL347" s="17" t="s">
        <v>296</v>
      </c>
      <c r="BM347" s="142" t="s">
        <v>1331</v>
      </c>
    </row>
    <row r="348" spans="2:65" s="1" customFormat="1" ht="21.75" customHeight="1">
      <c r="B348" s="130"/>
      <c r="C348" s="131" t="s">
        <v>708</v>
      </c>
      <c r="D348" s="131" t="s">
        <v>202</v>
      </c>
      <c r="E348" s="132" t="s">
        <v>1332</v>
      </c>
      <c r="F348" s="133" t="s">
        <v>1333</v>
      </c>
      <c r="G348" s="134" t="s">
        <v>269</v>
      </c>
      <c r="H348" s="135">
        <v>9</v>
      </c>
      <c r="I348" s="136"/>
      <c r="J348" s="136">
        <f>ROUND(I348*H348,2)</f>
        <v>0</v>
      </c>
      <c r="K348" s="137"/>
      <c r="L348" s="29"/>
      <c r="M348" s="138" t="s">
        <v>1</v>
      </c>
      <c r="N348" s="139" t="s">
        <v>39</v>
      </c>
      <c r="O348" s="140">
        <v>0.335</v>
      </c>
      <c r="P348" s="140">
        <f>O348*H348</f>
        <v>3.015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296</v>
      </c>
      <c r="AT348" s="142" t="s">
        <v>202</v>
      </c>
      <c r="AU348" s="142" t="s">
        <v>84</v>
      </c>
      <c r="AY348" s="17" t="s">
        <v>200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7" t="s">
        <v>82</v>
      </c>
      <c r="BK348" s="143">
        <f>ROUND(I348*H348,2)</f>
        <v>0</v>
      </c>
      <c r="BL348" s="17" t="s">
        <v>296</v>
      </c>
      <c r="BM348" s="142" t="s">
        <v>1334</v>
      </c>
    </row>
    <row r="349" spans="2:51" s="12" customFormat="1" ht="11.25">
      <c r="B349" s="144"/>
      <c r="D349" s="145" t="s">
        <v>208</v>
      </c>
      <c r="E349" s="146" t="s">
        <v>1</v>
      </c>
      <c r="F349" s="147" t="s">
        <v>1192</v>
      </c>
      <c r="H349" s="148">
        <v>1</v>
      </c>
      <c r="L349" s="144"/>
      <c r="M349" s="149"/>
      <c r="T349" s="150"/>
      <c r="AT349" s="146" t="s">
        <v>208</v>
      </c>
      <c r="AU349" s="146" t="s">
        <v>84</v>
      </c>
      <c r="AV349" s="12" t="s">
        <v>84</v>
      </c>
      <c r="AW349" s="12" t="s">
        <v>30</v>
      </c>
      <c r="AX349" s="12" t="s">
        <v>74</v>
      </c>
      <c r="AY349" s="146" t="s">
        <v>200</v>
      </c>
    </row>
    <row r="350" spans="2:51" s="12" customFormat="1" ht="11.25">
      <c r="B350" s="144"/>
      <c r="D350" s="145" t="s">
        <v>208</v>
      </c>
      <c r="E350" s="146" t="s">
        <v>1</v>
      </c>
      <c r="F350" s="147" t="s">
        <v>1193</v>
      </c>
      <c r="H350" s="148">
        <v>5</v>
      </c>
      <c r="L350" s="144"/>
      <c r="M350" s="149"/>
      <c r="T350" s="150"/>
      <c r="AT350" s="146" t="s">
        <v>208</v>
      </c>
      <c r="AU350" s="146" t="s">
        <v>84</v>
      </c>
      <c r="AV350" s="12" t="s">
        <v>84</v>
      </c>
      <c r="AW350" s="12" t="s">
        <v>30</v>
      </c>
      <c r="AX350" s="12" t="s">
        <v>74</v>
      </c>
      <c r="AY350" s="146" t="s">
        <v>200</v>
      </c>
    </row>
    <row r="351" spans="2:51" s="12" customFormat="1" ht="11.25">
      <c r="B351" s="144"/>
      <c r="D351" s="145" t="s">
        <v>208</v>
      </c>
      <c r="E351" s="146" t="s">
        <v>1</v>
      </c>
      <c r="F351" s="147" t="s">
        <v>1194</v>
      </c>
      <c r="H351" s="148">
        <v>3</v>
      </c>
      <c r="L351" s="144"/>
      <c r="M351" s="149"/>
      <c r="T351" s="150"/>
      <c r="AT351" s="146" t="s">
        <v>208</v>
      </c>
      <c r="AU351" s="146" t="s">
        <v>84</v>
      </c>
      <c r="AV351" s="12" t="s">
        <v>84</v>
      </c>
      <c r="AW351" s="12" t="s">
        <v>30</v>
      </c>
      <c r="AX351" s="12" t="s">
        <v>74</v>
      </c>
      <c r="AY351" s="146" t="s">
        <v>200</v>
      </c>
    </row>
    <row r="352" spans="2:51" s="13" customFormat="1" ht="11.25">
      <c r="B352" s="151"/>
      <c r="D352" s="145" t="s">
        <v>208</v>
      </c>
      <c r="E352" s="152" t="s">
        <v>1</v>
      </c>
      <c r="F352" s="153" t="s">
        <v>245</v>
      </c>
      <c r="H352" s="154">
        <v>9</v>
      </c>
      <c r="L352" s="151"/>
      <c r="M352" s="155"/>
      <c r="T352" s="156"/>
      <c r="AT352" s="152" t="s">
        <v>208</v>
      </c>
      <c r="AU352" s="152" t="s">
        <v>84</v>
      </c>
      <c r="AV352" s="13" t="s">
        <v>206</v>
      </c>
      <c r="AW352" s="13" t="s">
        <v>30</v>
      </c>
      <c r="AX352" s="13" t="s">
        <v>82</v>
      </c>
      <c r="AY352" s="152" t="s">
        <v>200</v>
      </c>
    </row>
    <row r="353" spans="2:65" s="1" customFormat="1" ht="16.5" customHeight="1">
      <c r="B353" s="130"/>
      <c r="C353" s="157" t="s">
        <v>713</v>
      </c>
      <c r="D353" s="157" t="s">
        <v>247</v>
      </c>
      <c r="E353" s="158" t="s">
        <v>1335</v>
      </c>
      <c r="F353" s="159" t="s">
        <v>1336</v>
      </c>
      <c r="G353" s="160" t="s">
        <v>269</v>
      </c>
      <c r="H353" s="161">
        <v>8</v>
      </c>
      <c r="I353" s="162"/>
      <c r="J353" s="162">
        <f>ROUND(I353*H353,2)</f>
        <v>0</v>
      </c>
      <c r="K353" s="163"/>
      <c r="L353" s="164"/>
      <c r="M353" s="165" t="s">
        <v>1</v>
      </c>
      <c r="N353" s="166" t="s">
        <v>39</v>
      </c>
      <c r="O353" s="140">
        <v>0</v>
      </c>
      <c r="P353" s="140">
        <f>O353*H353</f>
        <v>0</v>
      </c>
      <c r="Q353" s="140">
        <v>0.0022</v>
      </c>
      <c r="R353" s="140">
        <f>Q353*H353</f>
        <v>0.0176</v>
      </c>
      <c r="S353" s="140">
        <v>0</v>
      </c>
      <c r="T353" s="141">
        <f>S353*H353</f>
        <v>0</v>
      </c>
      <c r="AR353" s="142" t="s">
        <v>381</v>
      </c>
      <c r="AT353" s="142" t="s">
        <v>247</v>
      </c>
      <c r="AU353" s="142" t="s">
        <v>84</v>
      </c>
      <c r="AY353" s="17" t="s">
        <v>200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82</v>
      </c>
      <c r="BK353" s="143">
        <f>ROUND(I353*H353,2)</f>
        <v>0</v>
      </c>
      <c r="BL353" s="17" t="s">
        <v>296</v>
      </c>
      <c r="BM353" s="142" t="s">
        <v>1337</v>
      </c>
    </row>
    <row r="354" spans="2:51" s="12" customFormat="1" ht="11.25">
      <c r="B354" s="144"/>
      <c r="D354" s="145" t="s">
        <v>208</v>
      </c>
      <c r="E354" s="146" t="s">
        <v>1</v>
      </c>
      <c r="F354" s="147" t="s">
        <v>1193</v>
      </c>
      <c r="H354" s="148">
        <v>5</v>
      </c>
      <c r="L354" s="144"/>
      <c r="M354" s="149"/>
      <c r="T354" s="150"/>
      <c r="AT354" s="146" t="s">
        <v>208</v>
      </c>
      <c r="AU354" s="146" t="s">
        <v>84</v>
      </c>
      <c r="AV354" s="12" t="s">
        <v>84</v>
      </c>
      <c r="AW354" s="12" t="s">
        <v>30</v>
      </c>
      <c r="AX354" s="12" t="s">
        <v>74</v>
      </c>
      <c r="AY354" s="146" t="s">
        <v>200</v>
      </c>
    </row>
    <row r="355" spans="2:51" s="12" customFormat="1" ht="11.25">
      <c r="B355" s="144"/>
      <c r="D355" s="145" t="s">
        <v>208</v>
      </c>
      <c r="E355" s="146" t="s">
        <v>1</v>
      </c>
      <c r="F355" s="147" t="s">
        <v>1194</v>
      </c>
      <c r="H355" s="148">
        <v>3</v>
      </c>
      <c r="L355" s="144"/>
      <c r="M355" s="149"/>
      <c r="T355" s="150"/>
      <c r="AT355" s="146" t="s">
        <v>208</v>
      </c>
      <c r="AU355" s="146" t="s">
        <v>84</v>
      </c>
      <c r="AV355" s="12" t="s">
        <v>84</v>
      </c>
      <c r="AW355" s="12" t="s">
        <v>30</v>
      </c>
      <c r="AX355" s="12" t="s">
        <v>74</v>
      </c>
      <c r="AY355" s="146" t="s">
        <v>200</v>
      </c>
    </row>
    <row r="356" spans="2:51" s="13" customFormat="1" ht="11.25">
      <c r="B356" s="151"/>
      <c r="D356" s="145" t="s">
        <v>208</v>
      </c>
      <c r="E356" s="152" t="s">
        <v>1</v>
      </c>
      <c r="F356" s="153" t="s">
        <v>245</v>
      </c>
      <c r="H356" s="154">
        <v>8</v>
      </c>
      <c r="L356" s="151"/>
      <c r="M356" s="155"/>
      <c r="T356" s="156"/>
      <c r="AT356" s="152" t="s">
        <v>208</v>
      </c>
      <c r="AU356" s="152" t="s">
        <v>84</v>
      </c>
      <c r="AV356" s="13" t="s">
        <v>206</v>
      </c>
      <c r="AW356" s="13" t="s">
        <v>30</v>
      </c>
      <c r="AX356" s="13" t="s">
        <v>82</v>
      </c>
      <c r="AY356" s="152" t="s">
        <v>200</v>
      </c>
    </row>
    <row r="357" spans="2:65" s="1" customFormat="1" ht="16.5" customHeight="1">
      <c r="B357" s="130"/>
      <c r="C357" s="157" t="s">
        <v>719</v>
      </c>
      <c r="D357" s="157" t="s">
        <v>247</v>
      </c>
      <c r="E357" s="158" t="s">
        <v>1338</v>
      </c>
      <c r="F357" s="159" t="s">
        <v>1339</v>
      </c>
      <c r="G357" s="160" t="s">
        <v>269</v>
      </c>
      <c r="H357" s="161">
        <v>1</v>
      </c>
      <c r="I357" s="162"/>
      <c r="J357" s="162">
        <f>ROUND(I357*H357,2)</f>
        <v>0</v>
      </c>
      <c r="K357" s="163"/>
      <c r="L357" s="164"/>
      <c r="M357" s="165" t="s">
        <v>1</v>
      </c>
      <c r="N357" s="166" t="s">
        <v>39</v>
      </c>
      <c r="O357" s="140">
        <v>0</v>
      </c>
      <c r="P357" s="140">
        <f>O357*H357</f>
        <v>0</v>
      </c>
      <c r="Q357" s="140">
        <v>0.0022</v>
      </c>
      <c r="R357" s="140">
        <f>Q357*H357</f>
        <v>0.0022</v>
      </c>
      <c r="S357" s="140">
        <v>0</v>
      </c>
      <c r="T357" s="141">
        <f>S357*H357</f>
        <v>0</v>
      </c>
      <c r="AR357" s="142" t="s">
        <v>381</v>
      </c>
      <c r="AT357" s="142" t="s">
        <v>247</v>
      </c>
      <c r="AU357" s="142" t="s">
        <v>84</v>
      </c>
      <c r="AY357" s="17" t="s">
        <v>200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7" t="s">
        <v>82</v>
      </c>
      <c r="BK357" s="143">
        <f>ROUND(I357*H357,2)</f>
        <v>0</v>
      </c>
      <c r="BL357" s="17" t="s">
        <v>296</v>
      </c>
      <c r="BM357" s="142" t="s">
        <v>1340</v>
      </c>
    </row>
    <row r="358" spans="2:51" s="12" customFormat="1" ht="11.25">
      <c r="B358" s="144"/>
      <c r="D358" s="145" t="s">
        <v>208</v>
      </c>
      <c r="E358" s="146" t="s">
        <v>1</v>
      </c>
      <c r="F358" s="147" t="s">
        <v>1192</v>
      </c>
      <c r="H358" s="148">
        <v>1</v>
      </c>
      <c r="L358" s="144"/>
      <c r="M358" s="149"/>
      <c r="T358" s="150"/>
      <c r="AT358" s="146" t="s">
        <v>208</v>
      </c>
      <c r="AU358" s="146" t="s">
        <v>84</v>
      </c>
      <c r="AV358" s="12" t="s">
        <v>84</v>
      </c>
      <c r="AW358" s="12" t="s">
        <v>30</v>
      </c>
      <c r="AX358" s="12" t="s">
        <v>82</v>
      </c>
      <c r="AY358" s="146" t="s">
        <v>200</v>
      </c>
    </row>
    <row r="359" spans="2:65" s="1" customFormat="1" ht="24.2" customHeight="1">
      <c r="B359" s="130"/>
      <c r="C359" s="131" t="s">
        <v>725</v>
      </c>
      <c r="D359" s="131" t="s">
        <v>202</v>
      </c>
      <c r="E359" s="132" t="s">
        <v>1341</v>
      </c>
      <c r="F359" s="133" t="s">
        <v>1342</v>
      </c>
      <c r="G359" s="134" t="s">
        <v>349</v>
      </c>
      <c r="H359" s="135">
        <v>1.8</v>
      </c>
      <c r="I359" s="136"/>
      <c r="J359" s="136">
        <f>ROUND(I359*H359,2)</f>
        <v>0</v>
      </c>
      <c r="K359" s="137"/>
      <c r="L359" s="29"/>
      <c r="M359" s="138" t="s">
        <v>1</v>
      </c>
      <c r="N359" s="139" t="s">
        <v>39</v>
      </c>
      <c r="O359" s="140">
        <v>0.345</v>
      </c>
      <c r="P359" s="140">
        <f>O359*H359</f>
        <v>0.621</v>
      </c>
      <c r="Q359" s="140">
        <v>0</v>
      </c>
      <c r="R359" s="140">
        <f>Q359*H359</f>
        <v>0</v>
      </c>
      <c r="S359" s="140">
        <v>0</v>
      </c>
      <c r="T359" s="141">
        <f>S359*H359</f>
        <v>0</v>
      </c>
      <c r="AR359" s="142" t="s">
        <v>296</v>
      </c>
      <c r="AT359" s="142" t="s">
        <v>202</v>
      </c>
      <c r="AU359" s="142" t="s">
        <v>84</v>
      </c>
      <c r="AY359" s="17" t="s">
        <v>200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82</v>
      </c>
      <c r="BK359" s="143">
        <f>ROUND(I359*H359,2)</f>
        <v>0</v>
      </c>
      <c r="BL359" s="17" t="s">
        <v>296</v>
      </c>
      <c r="BM359" s="142" t="s">
        <v>1343</v>
      </c>
    </row>
    <row r="360" spans="2:51" s="12" customFormat="1" ht="11.25">
      <c r="B360" s="144"/>
      <c r="D360" s="145" t="s">
        <v>208</v>
      </c>
      <c r="E360" s="146" t="s">
        <v>1</v>
      </c>
      <c r="F360" s="147" t="s">
        <v>1312</v>
      </c>
      <c r="H360" s="148">
        <v>1.8</v>
      </c>
      <c r="L360" s="144"/>
      <c r="M360" s="149"/>
      <c r="T360" s="150"/>
      <c r="AT360" s="146" t="s">
        <v>208</v>
      </c>
      <c r="AU360" s="146" t="s">
        <v>84</v>
      </c>
      <c r="AV360" s="12" t="s">
        <v>84</v>
      </c>
      <c r="AW360" s="12" t="s">
        <v>30</v>
      </c>
      <c r="AX360" s="12" t="s">
        <v>82</v>
      </c>
      <c r="AY360" s="146" t="s">
        <v>200</v>
      </c>
    </row>
    <row r="361" spans="2:65" s="1" customFormat="1" ht="16.5" customHeight="1">
      <c r="B361" s="130"/>
      <c r="C361" s="157" t="s">
        <v>729</v>
      </c>
      <c r="D361" s="157" t="s">
        <v>247</v>
      </c>
      <c r="E361" s="158" t="s">
        <v>1344</v>
      </c>
      <c r="F361" s="159" t="s">
        <v>1345</v>
      </c>
      <c r="G361" s="160" t="s">
        <v>349</v>
      </c>
      <c r="H361" s="161">
        <v>1.8</v>
      </c>
      <c r="I361" s="162"/>
      <c r="J361" s="162">
        <f>ROUND(I361*H361,2)</f>
        <v>0</v>
      </c>
      <c r="K361" s="163"/>
      <c r="L361" s="164"/>
      <c r="M361" s="165" t="s">
        <v>1</v>
      </c>
      <c r="N361" s="166" t="s">
        <v>39</v>
      </c>
      <c r="O361" s="140">
        <v>0</v>
      </c>
      <c r="P361" s="140">
        <f>O361*H361</f>
        <v>0</v>
      </c>
      <c r="Q361" s="140">
        <v>0.0008</v>
      </c>
      <c r="R361" s="140">
        <f>Q361*H361</f>
        <v>0.00144</v>
      </c>
      <c r="S361" s="140">
        <v>0</v>
      </c>
      <c r="T361" s="141">
        <f>S361*H361</f>
        <v>0</v>
      </c>
      <c r="AR361" s="142" t="s">
        <v>381</v>
      </c>
      <c r="AT361" s="142" t="s">
        <v>247</v>
      </c>
      <c r="AU361" s="142" t="s">
        <v>84</v>
      </c>
      <c r="AY361" s="17" t="s">
        <v>200</v>
      </c>
      <c r="BE361" s="143">
        <f>IF(N361="základní",J361,0)</f>
        <v>0</v>
      </c>
      <c r="BF361" s="143">
        <f>IF(N361="snížená",J361,0)</f>
        <v>0</v>
      </c>
      <c r="BG361" s="143">
        <f>IF(N361="zákl. přenesená",J361,0)</f>
        <v>0</v>
      </c>
      <c r="BH361" s="143">
        <f>IF(N361="sníž. přenesená",J361,0)</f>
        <v>0</v>
      </c>
      <c r="BI361" s="143">
        <f>IF(N361="nulová",J361,0)</f>
        <v>0</v>
      </c>
      <c r="BJ361" s="17" t="s">
        <v>82</v>
      </c>
      <c r="BK361" s="143">
        <f>ROUND(I361*H361,2)</f>
        <v>0</v>
      </c>
      <c r="BL361" s="17" t="s">
        <v>296</v>
      </c>
      <c r="BM361" s="142" t="s">
        <v>1346</v>
      </c>
    </row>
    <row r="362" spans="2:65" s="1" customFormat="1" ht="24.2" customHeight="1">
      <c r="B362" s="130"/>
      <c r="C362" s="131" t="s">
        <v>733</v>
      </c>
      <c r="D362" s="131" t="s">
        <v>202</v>
      </c>
      <c r="E362" s="132" t="s">
        <v>768</v>
      </c>
      <c r="F362" s="133" t="s">
        <v>769</v>
      </c>
      <c r="G362" s="134" t="s">
        <v>230</v>
      </c>
      <c r="H362" s="135">
        <v>0.308</v>
      </c>
      <c r="I362" s="136"/>
      <c r="J362" s="136">
        <f>ROUND(I362*H362,2)</f>
        <v>0</v>
      </c>
      <c r="K362" s="137"/>
      <c r="L362" s="29"/>
      <c r="M362" s="138" t="s">
        <v>1</v>
      </c>
      <c r="N362" s="139" t="s">
        <v>39</v>
      </c>
      <c r="O362" s="140">
        <v>4.322</v>
      </c>
      <c r="P362" s="140">
        <f>O362*H362</f>
        <v>1.331176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296</v>
      </c>
      <c r="AT362" s="142" t="s">
        <v>202</v>
      </c>
      <c r="AU362" s="142" t="s">
        <v>84</v>
      </c>
      <c r="AY362" s="17" t="s">
        <v>200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82</v>
      </c>
      <c r="BK362" s="143">
        <f>ROUND(I362*H362,2)</f>
        <v>0</v>
      </c>
      <c r="BL362" s="17" t="s">
        <v>296</v>
      </c>
      <c r="BM362" s="142" t="s">
        <v>1347</v>
      </c>
    </row>
    <row r="363" spans="2:63" s="11" customFormat="1" ht="22.9" customHeight="1">
      <c r="B363" s="119"/>
      <c r="D363" s="120" t="s">
        <v>73</v>
      </c>
      <c r="E363" s="128" t="s">
        <v>786</v>
      </c>
      <c r="F363" s="128" t="s">
        <v>787</v>
      </c>
      <c r="J363" s="129">
        <f>BK363</f>
        <v>0</v>
      </c>
      <c r="L363" s="119"/>
      <c r="M363" s="123"/>
      <c r="P363" s="124">
        <f>SUM(P364:P383)</f>
        <v>133.744867</v>
      </c>
      <c r="R363" s="124">
        <f>SUM(R364:R383)</f>
        <v>3.00076958</v>
      </c>
      <c r="T363" s="125">
        <f>SUM(T364:T383)</f>
        <v>3.0004999999999997</v>
      </c>
      <c r="AR363" s="120" t="s">
        <v>84</v>
      </c>
      <c r="AT363" s="126" t="s">
        <v>73</v>
      </c>
      <c r="AU363" s="126" t="s">
        <v>82</v>
      </c>
      <c r="AY363" s="120" t="s">
        <v>200</v>
      </c>
      <c r="BK363" s="127">
        <f>SUM(BK364:BK383)</f>
        <v>0</v>
      </c>
    </row>
    <row r="364" spans="2:65" s="1" customFormat="1" ht="16.5" customHeight="1">
      <c r="B364" s="130"/>
      <c r="C364" s="131" t="s">
        <v>741</v>
      </c>
      <c r="D364" s="131" t="s">
        <v>202</v>
      </c>
      <c r="E364" s="132" t="s">
        <v>789</v>
      </c>
      <c r="F364" s="133" t="s">
        <v>790</v>
      </c>
      <c r="G364" s="134" t="s">
        <v>262</v>
      </c>
      <c r="H364" s="135">
        <v>84.75</v>
      </c>
      <c r="I364" s="136"/>
      <c r="J364" s="136">
        <f>ROUND(I364*H364,2)</f>
        <v>0</v>
      </c>
      <c r="K364" s="137"/>
      <c r="L364" s="29"/>
      <c r="M364" s="138" t="s">
        <v>1</v>
      </c>
      <c r="N364" s="139" t="s">
        <v>39</v>
      </c>
      <c r="O364" s="140">
        <v>0.024</v>
      </c>
      <c r="P364" s="140">
        <f>O364*H364</f>
        <v>2.0340000000000003</v>
      </c>
      <c r="Q364" s="140">
        <v>0</v>
      </c>
      <c r="R364" s="140">
        <f>Q364*H364</f>
        <v>0</v>
      </c>
      <c r="S364" s="140">
        <v>0</v>
      </c>
      <c r="T364" s="141">
        <f>S364*H364</f>
        <v>0</v>
      </c>
      <c r="AR364" s="142" t="s">
        <v>296</v>
      </c>
      <c r="AT364" s="142" t="s">
        <v>202</v>
      </c>
      <c r="AU364" s="142" t="s">
        <v>84</v>
      </c>
      <c r="AY364" s="17" t="s">
        <v>200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82</v>
      </c>
      <c r="BK364" s="143">
        <f>ROUND(I364*H364,2)</f>
        <v>0</v>
      </c>
      <c r="BL364" s="17" t="s">
        <v>296</v>
      </c>
      <c r="BM364" s="142" t="s">
        <v>1348</v>
      </c>
    </row>
    <row r="365" spans="2:51" s="12" customFormat="1" ht="11.25">
      <c r="B365" s="144"/>
      <c r="D365" s="145" t="s">
        <v>208</v>
      </c>
      <c r="E365" s="146" t="s">
        <v>1</v>
      </c>
      <c r="F365" s="147" t="s">
        <v>149</v>
      </c>
      <c r="H365" s="148">
        <v>84.75</v>
      </c>
      <c r="L365" s="144"/>
      <c r="M365" s="149"/>
      <c r="T365" s="150"/>
      <c r="AT365" s="146" t="s">
        <v>208</v>
      </c>
      <c r="AU365" s="146" t="s">
        <v>84</v>
      </c>
      <c r="AV365" s="12" t="s">
        <v>84</v>
      </c>
      <c r="AW365" s="12" t="s">
        <v>30</v>
      </c>
      <c r="AX365" s="12" t="s">
        <v>82</v>
      </c>
      <c r="AY365" s="146" t="s">
        <v>200</v>
      </c>
    </row>
    <row r="366" spans="2:65" s="1" customFormat="1" ht="16.5" customHeight="1">
      <c r="B366" s="130"/>
      <c r="C366" s="131" t="s">
        <v>745</v>
      </c>
      <c r="D366" s="131" t="s">
        <v>202</v>
      </c>
      <c r="E366" s="132" t="s">
        <v>793</v>
      </c>
      <c r="F366" s="133" t="s">
        <v>794</v>
      </c>
      <c r="G366" s="134" t="s">
        <v>262</v>
      </c>
      <c r="H366" s="135">
        <v>169.5</v>
      </c>
      <c r="I366" s="136"/>
      <c r="J366" s="136">
        <f>ROUND(I366*H366,2)</f>
        <v>0</v>
      </c>
      <c r="K366" s="137"/>
      <c r="L366" s="29"/>
      <c r="M366" s="138" t="s">
        <v>1</v>
      </c>
      <c r="N366" s="139" t="s">
        <v>39</v>
      </c>
      <c r="O366" s="140">
        <v>0.044</v>
      </c>
      <c r="P366" s="140">
        <f>O366*H366</f>
        <v>7.457999999999999</v>
      </c>
      <c r="Q366" s="140">
        <v>0.0003</v>
      </c>
      <c r="R366" s="140">
        <f>Q366*H366</f>
        <v>0.05084999999999999</v>
      </c>
      <c r="S366" s="140">
        <v>0</v>
      </c>
      <c r="T366" s="141">
        <f>S366*H366</f>
        <v>0</v>
      </c>
      <c r="AR366" s="142" t="s">
        <v>296</v>
      </c>
      <c r="AT366" s="142" t="s">
        <v>202</v>
      </c>
      <c r="AU366" s="142" t="s">
        <v>84</v>
      </c>
      <c r="AY366" s="17" t="s">
        <v>200</v>
      </c>
      <c r="BE366" s="143">
        <f>IF(N366="základní",J366,0)</f>
        <v>0</v>
      </c>
      <c r="BF366" s="143">
        <f>IF(N366="snížená",J366,0)</f>
        <v>0</v>
      </c>
      <c r="BG366" s="143">
        <f>IF(N366="zákl. přenesená",J366,0)</f>
        <v>0</v>
      </c>
      <c r="BH366" s="143">
        <f>IF(N366="sníž. přenesená",J366,0)</f>
        <v>0</v>
      </c>
      <c r="BI366" s="143">
        <f>IF(N366="nulová",J366,0)</f>
        <v>0</v>
      </c>
      <c r="BJ366" s="17" t="s">
        <v>82</v>
      </c>
      <c r="BK366" s="143">
        <f>ROUND(I366*H366,2)</f>
        <v>0</v>
      </c>
      <c r="BL366" s="17" t="s">
        <v>296</v>
      </c>
      <c r="BM366" s="142" t="s">
        <v>1349</v>
      </c>
    </row>
    <row r="367" spans="2:51" s="12" customFormat="1" ht="11.25">
      <c r="B367" s="144"/>
      <c r="D367" s="145" t="s">
        <v>208</v>
      </c>
      <c r="E367" s="146" t="s">
        <v>1</v>
      </c>
      <c r="F367" s="147" t="s">
        <v>796</v>
      </c>
      <c r="H367" s="148">
        <v>169.5</v>
      </c>
      <c r="L367" s="144"/>
      <c r="M367" s="149"/>
      <c r="T367" s="150"/>
      <c r="AT367" s="146" t="s">
        <v>208</v>
      </c>
      <c r="AU367" s="146" t="s">
        <v>84</v>
      </c>
      <c r="AV367" s="12" t="s">
        <v>84</v>
      </c>
      <c r="AW367" s="12" t="s">
        <v>30</v>
      </c>
      <c r="AX367" s="12" t="s">
        <v>82</v>
      </c>
      <c r="AY367" s="146" t="s">
        <v>200</v>
      </c>
    </row>
    <row r="368" spans="2:65" s="1" customFormat="1" ht="21.75" customHeight="1">
      <c r="B368" s="130"/>
      <c r="C368" s="131" t="s">
        <v>749</v>
      </c>
      <c r="D368" s="131" t="s">
        <v>202</v>
      </c>
      <c r="E368" s="132" t="s">
        <v>798</v>
      </c>
      <c r="F368" s="133" t="s">
        <v>799</v>
      </c>
      <c r="G368" s="134" t="s">
        <v>262</v>
      </c>
      <c r="H368" s="135">
        <v>84.75</v>
      </c>
      <c r="I368" s="136"/>
      <c r="J368" s="136">
        <f>ROUND(I368*H368,2)</f>
        <v>0</v>
      </c>
      <c r="K368" s="137"/>
      <c r="L368" s="29"/>
      <c r="M368" s="138" t="s">
        <v>1</v>
      </c>
      <c r="N368" s="139" t="s">
        <v>39</v>
      </c>
      <c r="O368" s="140">
        <v>0.192</v>
      </c>
      <c r="P368" s="140">
        <f>O368*H368</f>
        <v>16.272000000000002</v>
      </c>
      <c r="Q368" s="140">
        <v>0.00455</v>
      </c>
      <c r="R368" s="140">
        <f>Q368*H368</f>
        <v>0.3856125</v>
      </c>
      <c r="S368" s="140">
        <v>0</v>
      </c>
      <c r="T368" s="141">
        <f>S368*H368</f>
        <v>0</v>
      </c>
      <c r="AR368" s="142" t="s">
        <v>296</v>
      </c>
      <c r="AT368" s="142" t="s">
        <v>202</v>
      </c>
      <c r="AU368" s="142" t="s">
        <v>84</v>
      </c>
      <c r="AY368" s="17" t="s">
        <v>200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82</v>
      </c>
      <c r="BK368" s="143">
        <f>ROUND(I368*H368,2)</f>
        <v>0</v>
      </c>
      <c r="BL368" s="17" t="s">
        <v>296</v>
      </c>
      <c r="BM368" s="142" t="s">
        <v>1350</v>
      </c>
    </row>
    <row r="369" spans="2:51" s="12" customFormat="1" ht="11.25">
      <c r="B369" s="144"/>
      <c r="D369" s="145" t="s">
        <v>208</v>
      </c>
      <c r="E369" s="146" t="s">
        <v>1</v>
      </c>
      <c r="F369" s="147" t="s">
        <v>149</v>
      </c>
      <c r="H369" s="148">
        <v>84.75</v>
      </c>
      <c r="L369" s="144"/>
      <c r="M369" s="149"/>
      <c r="T369" s="150"/>
      <c r="AT369" s="146" t="s">
        <v>208</v>
      </c>
      <c r="AU369" s="146" t="s">
        <v>84</v>
      </c>
      <c r="AV369" s="12" t="s">
        <v>84</v>
      </c>
      <c r="AW369" s="12" t="s">
        <v>30</v>
      </c>
      <c r="AX369" s="12" t="s">
        <v>82</v>
      </c>
      <c r="AY369" s="146" t="s">
        <v>200</v>
      </c>
    </row>
    <row r="370" spans="2:65" s="1" customFormat="1" ht="33" customHeight="1">
      <c r="B370" s="130"/>
      <c r="C370" s="131" t="s">
        <v>755</v>
      </c>
      <c r="D370" s="131" t="s">
        <v>202</v>
      </c>
      <c r="E370" s="132" t="s">
        <v>807</v>
      </c>
      <c r="F370" s="133" t="s">
        <v>808</v>
      </c>
      <c r="G370" s="134" t="s">
        <v>349</v>
      </c>
      <c r="H370" s="135">
        <v>22.01</v>
      </c>
      <c r="I370" s="136"/>
      <c r="J370" s="136">
        <f>ROUND(I370*H370,2)</f>
        <v>0</v>
      </c>
      <c r="K370" s="137"/>
      <c r="L370" s="29"/>
      <c r="M370" s="138" t="s">
        <v>1</v>
      </c>
      <c r="N370" s="139" t="s">
        <v>39</v>
      </c>
      <c r="O370" s="140">
        <v>0.19</v>
      </c>
      <c r="P370" s="140">
        <f>O370*H370</f>
        <v>4.181900000000001</v>
      </c>
      <c r="Q370" s="140">
        <v>0.00043</v>
      </c>
      <c r="R370" s="140">
        <f>Q370*H370</f>
        <v>0.0094643</v>
      </c>
      <c r="S370" s="140">
        <v>0</v>
      </c>
      <c r="T370" s="141">
        <f>S370*H370</f>
        <v>0</v>
      </c>
      <c r="AR370" s="142" t="s">
        <v>296</v>
      </c>
      <c r="AT370" s="142" t="s">
        <v>202</v>
      </c>
      <c r="AU370" s="142" t="s">
        <v>84</v>
      </c>
      <c r="AY370" s="17" t="s">
        <v>200</v>
      </c>
      <c r="BE370" s="143">
        <f>IF(N370="základní",J370,0)</f>
        <v>0</v>
      </c>
      <c r="BF370" s="143">
        <f>IF(N370="snížená",J370,0)</f>
        <v>0</v>
      </c>
      <c r="BG370" s="143">
        <f>IF(N370="zákl. přenesená",J370,0)</f>
        <v>0</v>
      </c>
      <c r="BH370" s="143">
        <f>IF(N370="sníž. přenesená",J370,0)</f>
        <v>0</v>
      </c>
      <c r="BI370" s="143">
        <f>IF(N370="nulová",J370,0)</f>
        <v>0</v>
      </c>
      <c r="BJ370" s="17" t="s">
        <v>82</v>
      </c>
      <c r="BK370" s="143">
        <f>ROUND(I370*H370,2)</f>
        <v>0</v>
      </c>
      <c r="BL370" s="17" t="s">
        <v>296</v>
      </c>
      <c r="BM370" s="142" t="s">
        <v>1351</v>
      </c>
    </row>
    <row r="371" spans="2:51" s="12" customFormat="1" ht="11.25">
      <c r="B371" s="144"/>
      <c r="D371" s="145" t="s">
        <v>208</v>
      </c>
      <c r="E371" s="146" t="s">
        <v>1</v>
      </c>
      <c r="F371" s="147" t="s">
        <v>1352</v>
      </c>
      <c r="H371" s="148">
        <v>17.2</v>
      </c>
      <c r="L371" s="144"/>
      <c r="M371" s="149"/>
      <c r="T371" s="150"/>
      <c r="AT371" s="146" t="s">
        <v>208</v>
      </c>
      <c r="AU371" s="146" t="s">
        <v>84</v>
      </c>
      <c r="AV371" s="12" t="s">
        <v>84</v>
      </c>
      <c r="AW371" s="12" t="s">
        <v>30</v>
      </c>
      <c r="AX371" s="12" t="s">
        <v>74</v>
      </c>
      <c r="AY371" s="146" t="s">
        <v>200</v>
      </c>
    </row>
    <row r="372" spans="2:51" s="12" customFormat="1" ht="11.25">
      <c r="B372" s="144"/>
      <c r="D372" s="145" t="s">
        <v>208</v>
      </c>
      <c r="E372" s="146" t="s">
        <v>1</v>
      </c>
      <c r="F372" s="147" t="s">
        <v>1353</v>
      </c>
      <c r="H372" s="148">
        <v>4.81</v>
      </c>
      <c r="L372" s="144"/>
      <c r="M372" s="149"/>
      <c r="T372" s="150"/>
      <c r="AT372" s="146" t="s">
        <v>208</v>
      </c>
      <c r="AU372" s="146" t="s">
        <v>84</v>
      </c>
      <c r="AV372" s="12" t="s">
        <v>84</v>
      </c>
      <c r="AW372" s="12" t="s">
        <v>30</v>
      </c>
      <c r="AX372" s="12" t="s">
        <v>74</v>
      </c>
      <c r="AY372" s="146" t="s">
        <v>200</v>
      </c>
    </row>
    <row r="373" spans="2:51" s="13" customFormat="1" ht="11.25">
      <c r="B373" s="151"/>
      <c r="D373" s="145" t="s">
        <v>208</v>
      </c>
      <c r="E373" s="152" t="s">
        <v>1</v>
      </c>
      <c r="F373" s="153" t="s">
        <v>245</v>
      </c>
      <c r="H373" s="154">
        <v>22.01</v>
      </c>
      <c r="L373" s="151"/>
      <c r="M373" s="155"/>
      <c r="T373" s="156"/>
      <c r="AT373" s="152" t="s">
        <v>208</v>
      </c>
      <c r="AU373" s="152" t="s">
        <v>84</v>
      </c>
      <c r="AV373" s="13" t="s">
        <v>206</v>
      </c>
      <c r="AW373" s="13" t="s">
        <v>30</v>
      </c>
      <c r="AX373" s="13" t="s">
        <v>82</v>
      </c>
      <c r="AY373" s="152" t="s">
        <v>200</v>
      </c>
    </row>
    <row r="374" spans="2:65" s="1" customFormat="1" ht="24.2" customHeight="1">
      <c r="B374" s="130"/>
      <c r="C374" s="157" t="s">
        <v>759</v>
      </c>
      <c r="D374" s="157" t="s">
        <v>247</v>
      </c>
      <c r="E374" s="158" t="s">
        <v>811</v>
      </c>
      <c r="F374" s="159" t="s">
        <v>812</v>
      </c>
      <c r="G374" s="160" t="s">
        <v>349</v>
      </c>
      <c r="H374" s="161">
        <v>24.211</v>
      </c>
      <c r="I374" s="162"/>
      <c r="J374" s="162">
        <f>ROUND(I374*H374,2)</f>
        <v>0</v>
      </c>
      <c r="K374" s="163"/>
      <c r="L374" s="164"/>
      <c r="M374" s="165" t="s">
        <v>1</v>
      </c>
      <c r="N374" s="166" t="s">
        <v>39</v>
      </c>
      <c r="O374" s="140">
        <v>0</v>
      </c>
      <c r="P374" s="140">
        <f>O374*H374</f>
        <v>0</v>
      </c>
      <c r="Q374" s="140">
        <v>0.00198</v>
      </c>
      <c r="R374" s="140">
        <f>Q374*H374</f>
        <v>0.04793778</v>
      </c>
      <c r="S374" s="140">
        <v>0</v>
      </c>
      <c r="T374" s="141">
        <f>S374*H374</f>
        <v>0</v>
      </c>
      <c r="AR374" s="142" t="s">
        <v>381</v>
      </c>
      <c r="AT374" s="142" t="s">
        <v>247</v>
      </c>
      <c r="AU374" s="142" t="s">
        <v>84</v>
      </c>
      <c r="AY374" s="17" t="s">
        <v>200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82</v>
      </c>
      <c r="BK374" s="143">
        <f>ROUND(I374*H374,2)</f>
        <v>0</v>
      </c>
      <c r="BL374" s="17" t="s">
        <v>296</v>
      </c>
      <c r="BM374" s="142" t="s">
        <v>1354</v>
      </c>
    </row>
    <row r="375" spans="2:51" s="12" customFormat="1" ht="11.25">
      <c r="B375" s="144"/>
      <c r="D375" s="145" t="s">
        <v>208</v>
      </c>
      <c r="F375" s="147" t="s">
        <v>1355</v>
      </c>
      <c r="H375" s="148">
        <v>24.211</v>
      </c>
      <c r="L375" s="144"/>
      <c r="M375" s="149"/>
      <c r="T375" s="150"/>
      <c r="AT375" s="146" t="s">
        <v>208</v>
      </c>
      <c r="AU375" s="146" t="s">
        <v>84</v>
      </c>
      <c r="AV375" s="12" t="s">
        <v>84</v>
      </c>
      <c r="AW375" s="12" t="s">
        <v>3</v>
      </c>
      <c r="AX375" s="12" t="s">
        <v>82</v>
      </c>
      <c r="AY375" s="146" t="s">
        <v>200</v>
      </c>
    </row>
    <row r="376" spans="2:65" s="1" customFormat="1" ht="16.5" customHeight="1">
      <c r="B376" s="130"/>
      <c r="C376" s="131" t="s">
        <v>763</v>
      </c>
      <c r="D376" s="131" t="s">
        <v>202</v>
      </c>
      <c r="E376" s="132" t="s">
        <v>816</v>
      </c>
      <c r="F376" s="133" t="s">
        <v>817</v>
      </c>
      <c r="G376" s="134" t="s">
        <v>262</v>
      </c>
      <c r="H376" s="135">
        <v>85</v>
      </c>
      <c r="I376" s="136"/>
      <c r="J376" s="136">
        <f>ROUND(I376*H376,2)</f>
        <v>0</v>
      </c>
      <c r="K376" s="137"/>
      <c r="L376" s="29"/>
      <c r="M376" s="138" t="s">
        <v>1</v>
      </c>
      <c r="N376" s="139" t="s">
        <v>39</v>
      </c>
      <c r="O376" s="140">
        <v>0.239</v>
      </c>
      <c r="P376" s="140">
        <f>O376*H376</f>
        <v>20.314999999999998</v>
      </c>
      <c r="Q376" s="140">
        <v>0</v>
      </c>
      <c r="R376" s="140">
        <f>Q376*H376</f>
        <v>0</v>
      </c>
      <c r="S376" s="140">
        <v>0.0353</v>
      </c>
      <c r="T376" s="141">
        <f>S376*H376</f>
        <v>3.0004999999999997</v>
      </c>
      <c r="AR376" s="142" t="s">
        <v>296</v>
      </c>
      <c r="AT376" s="142" t="s">
        <v>202</v>
      </c>
      <c r="AU376" s="142" t="s">
        <v>84</v>
      </c>
      <c r="AY376" s="17" t="s">
        <v>200</v>
      </c>
      <c r="BE376" s="143">
        <f>IF(N376="základní",J376,0)</f>
        <v>0</v>
      </c>
      <c r="BF376" s="143">
        <f>IF(N376="snížená",J376,0)</f>
        <v>0</v>
      </c>
      <c r="BG376" s="143">
        <f>IF(N376="zákl. přenesená",J376,0)</f>
        <v>0</v>
      </c>
      <c r="BH376" s="143">
        <f>IF(N376="sníž. přenesená",J376,0)</f>
        <v>0</v>
      </c>
      <c r="BI376" s="143">
        <f>IF(N376="nulová",J376,0)</f>
        <v>0</v>
      </c>
      <c r="BJ376" s="17" t="s">
        <v>82</v>
      </c>
      <c r="BK376" s="143">
        <f>ROUND(I376*H376,2)</f>
        <v>0</v>
      </c>
      <c r="BL376" s="17" t="s">
        <v>296</v>
      </c>
      <c r="BM376" s="142" t="s">
        <v>1356</v>
      </c>
    </row>
    <row r="377" spans="2:51" s="12" customFormat="1" ht="11.25">
      <c r="B377" s="144"/>
      <c r="D377" s="145" t="s">
        <v>208</v>
      </c>
      <c r="E377" s="146" t="s">
        <v>1</v>
      </c>
      <c r="F377" s="147" t="s">
        <v>1357</v>
      </c>
      <c r="H377" s="148">
        <v>85</v>
      </c>
      <c r="L377" s="144"/>
      <c r="M377" s="149"/>
      <c r="T377" s="150"/>
      <c r="AT377" s="146" t="s">
        <v>208</v>
      </c>
      <c r="AU377" s="146" t="s">
        <v>84</v>
      </c>
      <c r="AV377" s="12" t="s">
        <v>84</v>
      </c>
      <c r="AW377" s="12" t="s">
        <v>30</v>
      </c>
      <c r="AX377" s="12" t="s">
        <v>82</v>
      </c>
      <c r="AY377" s="146" t="s">
        <v>200</v>
      </c>
    </row>
    <row r="378" spans="2:65" s="1" customFormat="1" ht="33" customHeight="1">
      <c r="B378" s="130"/>
      <c r="C378" s="131" t="s">
        <v>767</v>
      </c>
      <c r="D378" s="131" t="s">
        <v>202</v>
      </c>
      <c r="E378" s="132" t="s">
        <v>826</v>
      </c>
      <c r="F378" s="133" t="s">
        <v>827</v>
      </c>
      <c r="G378" s="134" t="s">
        <v>262</v>
      </c>
      <c r="H378" s="135">
        <v>84.75</v>
      </c>
      <c r="I378" s="136"/>
      <c r="J378" s="136">
        <f>ROUND(I378*H378,2)</f>
        <v>0</v>
      </c>
      <c r="K378" s="137"/>
      <c r="L378" s="29"/>
      <c r="M378" s="138" t="s">
        <v>1</v>
      </c>
      <c r="N378" s="139" t="s">
        <v>39</v>
      </c>
      <c r="O378" s="140">
        <v>0.88</v>
      </c>
      <c r="P378" s="140">
        <f>O378*H378</f>
        <v>74.58</v>
      </c>
      <c r="Q378" s="140">
        <v>0.00538</v>
      </c>
      <c r="R378" s="140">
        <f>Q378*H378</f>
        <v>0.455955</v>
      </c>
      <c r="S378" s="140">
        <v>0</v>
      </c>
      <c r="T378" s="141">
        <f>S378*H378</f>
        <v>0</v>
      </c>
      <c r="AR378" s="142" t="s">
        <v>296</v>
      </c>
      <c r="AT378" s="142" t="s">
        <v>202</v>
      </c>
      <c r="AU378" s="142" t="s">
        <v>84</v>
      </c>
      <c r="AY378" s="17" t="s">
        <v>200</v>
      </c>
      <c r="BE378" s="143">
        <f>IF(N378="základní",J378,0)</f>
        <v>0</v>
      </c>
      <c r="BF378" s="143">
        <f>IF(N378="snížená",J378,0)</f>
        <v>0</v>
      </c>
      <c r="BG378" s="143">
        <f>IF(N378="zákl. přenesená",J378,0)</f>
        <v>0</v>
      </c>
      <c r="BH378" s="143">
        <f>IF(N378="sníž. přenesená",J378,0)</f>
        <v>0</v>
      </c>
      <c r="BI378" s="143">
        <f>IF(N378="nulová",J378,0)</f>
        <v>0</v>
      </c>
      <c r="BJ378" s="17" t="s">
        <v>82</v>
      </c>
      <c r="BK378" s="143">
        <f>ROUND(I378*H378,2)</f>
        <v>0</v>
      </c>
      <c r="BL378" s="17" t="s">
        <v>296</v>
      </c>
      <c r="BM378" s="142" t="s">
        <v>1358</v>
      </c>
    </row>
    <row r="379" spans="2:51" s="12" customFormat="1" ht="11.25">
      <c r="B379" s="144"/>
      <c r="D379" s="145" t="s">
        <v>208</v>
      </c>
      <c r="E379" s="146" t="s">
        <v>1</v>
      </c>
      <c r="F379" s="147" t="s">
        <v>1359</v>
      </c>
      <c r="H379" s="148">
        <v>84.75</v>
      </c>
      <c r="L379" s="144"/>
      <c r="M379" s="149"/>
      <c r="T379" s="150"/>
      <c r="AT379" s="146" t="s">
        <v>208</v>
      </c>
      <c r="AU379" s="146" t="s">
        <v>84</v>
      </c>
      <c r="AV379" s="12" t="s">
        <v>84</v>
      </c>
      <c r="AW379" s="12" t="s">
        <v>30</v>
      </c>
      <c r="AX379" s="12" t="s">
        <v>74</v>
      </c>
      <c r="AY379" s="146" t="s">
        <v>200</v>
      </c>
    </row>
    <row r="380" spans="2:51" s="13" customFormat="1" ht="11.25">
      <c r="B380" s="151"/>
      <c r="D380" s="145" t="s">
        <v>208</v>
      </c>
      <c r="E380" s="152" t="s">
        <v>149</v>
      </c>
      <c r="F380" s="153" t="s">
        <v>245</v>
      </c>
      <c r="H380" s="154">
        <v>84.75</v>
      </c>
      <c r="L380" s="151"/>
      <c r="M380" s="155"/>
      <c r="T380" s="156"/>
      <c r="AT380" s="152" t="s">
        <v>208</v>
      </c>
      <c r="AU380" s="152" t="s">
        <v>84</v>
      </c>
      <c r="AV380" s="13" t="s">
        <v>206</v>
      </c>
      <c r="AW380" s="13" t="s">
        <v>30</v>
      </c>
      <c r="AX380" s="13" t="s">
        <v>82</v>
      </c>
      <c r="AY380" s="152" t="s">
        <v>200</v>
      </c>
    </row>
    <row r="381" spans="2:65" s="1" customFormat="1" ht="24.2" customHeight="1">
      <c r="B381" s="130"/>
      <c r="C381" s="157" t="s">
        <v>773</v>
      </c>
      <c r="D381" s="157" t="s">
        <v>247</v>
      </c>
      <c r="E381" s="158" t="s">
        <v>831</v>
      </c>
      <c r="F381" s="159" t="s">
        <v>832</v>
      </c>
      <c r="G381" s="160" t="s">
        <v>262</v>
      </c>
      <c r="H381" s="161">
        <v>93.225</v>
      </c>
      <c r="I381" s="162"/>
      <c r="J381" s="162">
        <f>ROUND(I381*H381,2)</f>
        <v>0</v>
      </c>
      <c r="K381" s="163"/>
      <c r="L381" s="164"/>
      <c r="M381" s="165" t="s">
        <v>1</v>
      </c>
      <c r="N381" s="166" t="s">
        <v>39</v>
      </c>
      <c r="O381" s="140">
        <v>0</v>
      </c>
      <c r="P381" s="140">
        <f>O381*H381</f>
        <v>0</v>
      </c>
      <c r="Q381" s="140">
        <v>0.022</v>
      </c>
      <c r="R381" s="140">
        <f>Q381*H381</f>
        <v>2.05095</v>
      </c>
      <c r="S381" s="140">
        <v>0</v>
      </c>
      <c r="T381" s="141">
        <f>S381*H381</f>
        <v>0</v>
      </c>
      <c r="AR381" s="142" t="s">
        <v>381</v>
      </c>
      <c r="AT381" s="142" t="s">
        <v>247</v>
      </c>
      <c r="AU381" s="142" t="s">
        <v>84</v>
      </c>
      <c r="AY381" s="17" t="s">
        <v>200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82</v>
      </c>
      <c r="BK381" s="143">
        <f>ROUND(I381*H381,2)</f>
        <v>0</v>
      </c>
      <c r="BL381" s="17" t="s">
        <v>296</v>
      </c>
      <c r="BM381" s="142" t="s">
        <v>1360</v>
      </c>
    </row>
    <row r="382" spans="2:51" s="12" customFormat="1" ht="11.25">
      <c r="B382" s="144"/>
      <c r="D382" s="145" t="s">
        <v>208</v>
      </c>
      <c r="F382" s="147" t="s">
        <v>1361</v>
      </c>
      <c r="H382" s="148">
        <v>93.225</v>
      </c>
      <c r="L382" s="144"/>
      <c r="M382" s="149"/>
      <c r="T382" s="150"/>
      <c r="AT382" s="146" t="s">
        <v>208</v>
      </c>
      <c r="AU382" s="146" t="s">
        <v>84</v>
      </c>
      <c r="AV382" s="12" t="s">
        <v>84</v>
      </c>
      <c r="AW382" s="12" t="s">
        <v>3</v>
      </c>
      <c r="AX382" s="12" t="s">
        <v>82</v>
      </c>
      <c r="AY382" s="146" t="s">
        <v>200</v>
      </c>
    </row>
    <row r="383" spans="2:65" s="1" customFormat="1" ht="24.2" customHeight="1">
      <c r="B383" s="130"/>
      <c r="C383" s="131" t="s">
        <v>778</v>
      </c>
      <c r="D383" s="131" t="s">
        <v>202</v>
      </c>
      <c r="E383" s="132" t="s">
        <v>836</v>
      </c>
      <c r="F383" s="133" t="s">
        <v>837</v>
      </c>
      <c r="G383" s="134" t="s">
        <v>230</v>
      </c>
      <c r="H383" s="135">
        <v>3.001</v>
      </c>
      <c r="I383" s="136"/>
      <c r="J383" s="136">
        <f>ROUND(I383*H383,2)</f>
        <v>0</v>
      </c>
      <c r="K383" s="137"/>
      <c r="L383" s="29"/>
      <c r="M383" s="138" t="s">
        <v>1</v>
      </c>
      <c r="N383" s="139" t="s">
        <v>39</v>
      </c>
      <c r="O383" s="140">
        <v>2.967</v>
      </c>
      <c r="P383" s="140">
        <f>O383*H383</f>
        <v>8.903967</v>
      </c>
      <c r="Q383" s="140">
        <v>0</v>
      </c>
      <c r="R383" s="140">
        <f>Q383*H383</f>
        <v>0</v>
      </c>
      <c r="S383" s="140">
        <v>0</v>
      </c>
      <c r="T383" s="141">
        <f>S383*H383</f>
        <v>0</v>
      </c>
      <c r="AR383" s="142" t="s">
        <v>296</v>
      </c>
      <c r="AT383" s="142" t="s">
        <v>202</v>
      </c>
      <c r="AU383" s="142" t="s">
        <v>84</v>
      </c>
      <c r="AY383" s="17" t="s">
        <v>200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82</v>
      </c>
      <c r="BK383" s="143">
        <f>ROUND(I383*H383,2)</f>
        <v>0</v>
      </c>
      <c r="BL383" s="17" t="s">
        <v>296</v>
      </c>
      <c r="BM383" s="142" t="s">
        <v>1362</v>
      </c>
    </row>
    <row r="384" spans="2:63" s="11" customFormat="1" ht="22.9" customHeight="1">
      <c r="B384" s="119"/>
      <c r="D384" s="120" t="s">
        <v>73</v>
      </c>
      <c r="E384" s="128" t="s">
        <v>839</v>
      </c>
      <c r="F384" s="128" t="s">
        <v>840</v>
      </c>
      <c r="J384" s="129">
        <f>BK384</f>
        <v>0</v>
      </c>
      <c r="L384" s="119"/>
      <c r="M384" s="123"/>
      <c r="P384" s="124">
        <f>SUM(P385:P405)</f>
        <v>39.191645</v>
      </c>
      <c r="R384" s="124">
        <f>SUM(R385:R405)</f>
        <v>0.33463305000000004</v>
      </c>
      <c r="T384" s="125">
        <f>SUM(T385:T405)</f>
        <v>0.13548</v>
      </c>
      <c r="AR384" s="120" t="s">
        <v>84</v>
      </c>
      <c r="AT384" s="126" t="s">
        <v>73</v>
      </c>
      <c r="AU384" s="126" t="s">
        <v>82</v>
      </c>
      <c r="AY384" s="120" t="s">
        <v>200</v>
      </c>
      <c r="BK384" s="127">
        <f>SUM(BK385:BK405)</f>
        <v>0</v>
      </c>
    </row>
    <row r="385" spans="2:65" s="1" customFormat="1" ht="16.5" customHeight="1">
      <c r="B385" s="130"/>
      <c r="C385" s="131" t="s">
        <v>782</v>
      </c>
      <c r="D385" s="131" t="s">
        <v>202</v>
      </c>
      <c r="E385" s="132" t="s">
        <v>842</v>
      </c>
      <c r="F385" s="133" t="s">
        <v>843</v>
      </c>
      <c r="G385" s="134" t="s">
        <v>262</v>
      </c>
      <c r="H385" s="135">
        <v>40.25</v>
      </c>
      <c r="I385" s="136"/>
      <c r="J385" s="136">
        <f>ROUND(I385*H385,2)</f>
        <v>0</v>
      </c>
      <c r="K385" s="137"/>
      <c r="L385" s="29"/>
      <c r="M385" s="138" t="s">
        <v>1</v>
      </c>
      <c r="N385" s="139" t="s">
        <v>39</v>
      </c>
      <c r="O385" s="140">
        <v>0.024</v>
      </c>
      <c r="P385" s="140">
        <f>O385*H385</f>
        <v>0.966</v>
      </c>
      <c r="Q385" s="140">
        <v>0</v>
      </c>
      <c r="R385" s="140">
        <f>Q385*H385</f>
        <v>0</v>
      </c>
      <c r="S385" s="140">
        <v>0</v>
      </c>
      <c r="T385" s="141">
        <f>S385*H385</f>
        <v>0</v>
      </c>
      <c r="AR385" s="142" t="s">
        <v>296</v>
      </c>
      <c r="AT385" s="142" t="s">
        <v>202</v>
      </c>
      <c r="AU385" s="142" t="s">
        <v>84</v>
      </c>
      <c r="AY385" s="17" t="s">
        <v>200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82</v>
      </c>
      <c r="BK385" s="143">
        <f>ROUND(I385*H385,2)</f>
        <v>0</v>
      </c>
      <c r="BL385" s="17" t="s">
        <v>296</v>
      </c>
      <c r="BM385" s="142" t="s">
        <v>1363</v>
      </c>
    </row>
    <row r="386" spans="2:51" s="12" customFormat="1" ht="11.25">
      <c r="B386" s="144"/>
      <c r="D386" s="145" t="s">
        <v>208</v>
      </c>
      <c r="E386" s="146" t="s">
        <v>1</v>
      </c>
      <c r="F386" s="147" t="s">
        <v>151</v>
      </c>
      <c r="H386" s="148">
        <v>40.25</v>
      </c>
      <c r="L386" s="144"/>
      <c r="M386" s="149"/>
      <c r="T386" s="150"/>
      <c r="AT386" s="146" t="s">
        <v>208</v>
      </c>
      <c r="AU386" s="146" t="s">
        <v>84</v>
      </c>
      <c r="AV386" s="12" t="s">
        <v>84</v>
      </c>
      <c r="AW386" s="12" t="s">
        <v>30</v>
      </c>
      <c r="AX386" s="12" t="s">
        <v>82</v>
      </c>
      <c r="AY386" s="146" t="s">
        <v>200</v>
      </c>
    </row>
    <row r="387" spans="2:65" s="1" customFormat="1" ht="24.2" customHeight="1">
      <c r="B387" s="130"/>
      <c r="C387" s="131" t="s">
        <v>788</v>
      </c>
      <c r="D387" s="131" t="s">
        <v>202</v>
      </c>
      <c r="E387" s="132" t="s">
        <v>846</v>
      </c>
      <c r="F387" s="133" t="s">
        <v>847</v>
      </c>
      <c r="G387" s="134" t="s">
        <v>262</v>
      </c>
      <c r="H387" s="135">
        <v>80.5</v>
      </c>
      <c r="I387" s="136"/>
      <c r="J387" s="136">
        <f>ROUND(I387*H387,2)</f>
        <v>0</v>
      </c>
      <c r="K387" s="137"/>
      <c r="L387" s="29"/>
      <c r="M387" s="138" t="s">
        <v>1</v>
      </c>
      <c r="N387" s="139" t="s">
        <v>39</v>
      </c>
      <c r="O387" s="140">
        <v>0.058</v>
      </c>
      <c r="P387" s="140">
        <f>O387*H387</f>
        <v>4.6690000000000005</v>
      </c>
      <c r="Q387" s="140">
        <v>3E-05</v>
      </c>
      <c r="R387" s="140">
        <f>Q387*H387</f>
        <v>0.002415</v>
      </c>
      <c r="S387" s="140">
        <v>0</v>
      </c>
      <c r="T387" s="141">
        <f>S387*H387</f>
        <v>0</v>
      </c>
      <c r="AR387" s="142" t="s">
        <v>296</v>
      </c>
      <c r="AT387" s="142" t="s">
        <v>202</v>
      </c>
      <c r="AU387" s="142" t="s">
        <v>84</v>
      </c>
      <c r="AY387" s="17" t="s">
        <v>200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82</v>
      </c>
      <c r="BK387" s="143">
        <f>ROUND(I387*H387,2)</f>
        <v>0</v>
      </c>
      <c r="BL387" s="17" t="s">
        <v>296</v>
      </c>
      <c r="BM387" s="142" t="s">
        <v>1364</v>
      </c>
    </row>
    <row r="388" spans="2:51" s="12" customFormat="1" ht="11.25">
      <c r="B388" s="144"/>
      <c r="D388" s="145" t="s">
        <v>208</v>
      </c>
      <c r="E388" s="146" t="s">
        <v>1</v>
      </c>
      <c r="F388" s="147" t="s">
        <v>849</v>
      </c>
      <c r="H388" s="148">
        <v>80.5</v>
      </c>
      <c r="L388" s="144"/>
      <c r="M388" s="149"/>
      <c r="T388" s="150"/>
      <c r="AT388" s="146" t="s">
        <v>208</v>
      </c>
      <c r="AU388" s="146" t="s">
        <v>84</v>
      </c>
      <c r="AV388" s="12" t="s">
        <v>84</v>
      </c>
      <c r="AW388" s="12" t="s">
        <v>30</v>
      </c>
      <c r="AX388" s="12" t="s">
        <v>82</v>
      </c>
      <c r="AY388" s="146" t="s">
        <v>200</v>
      </c>
    </row>
    <row r="389" spans="2:65" s="1" customFormat="1" ht="33" customHeight="1">
      <c r="B389" s="130"/>
      <c r="C389" s="131" t="s">
        <v>792</v>
      </c>
      <c r="D389" s="131" t="s">
        <v>202</v>
      </c>
      <c r="E389" s="132" t="s">
        <v>851</v>
      </c>
      <c r="F389" s="133" t="s">
        <v>852</v>
      </c>
      <c r="G389" s="134" t="s">
        <v>262</v>
      </c>
      <c r="H389" s="135">
        <v>40.25</v>
      </c>
      <c r="I389" s="136"/>
      <c r="J389" s="136">
        <f>ROUND(I389*H389,2)</f>
        <v>0</v>
      </c>
      <c r="K389" s="137"/>
      <c r="L389" s="29"/>
      <c r="M389" s="138" t="s">
        <v>1</v>
      </c>
      <c r="N389" s="139" t="s">
        <v>39</v>
      </c>
      <c r="O389" s="140">
        <v>0.192</v>
      </c>
      <c r="P389" s="140">
        <f>O389*H389</f>
        <v>7.728</v>
      </c>
      <c r="Q389" s="140">
        <v>0.00455</v>
      </c>
      <c r="R389" s="140">
        <f>Q389*H389</f>
        <v>0.1831375</v>
      </c>
      <c r="S389" s="140">
        <v>0</v>
      </c>
      <c r="T389" s="141">
        <f>S389*H389</f>
        <v>0</v>
      </c>
      <c r="AR389" s="142" t="s">
        <v>296</v>
      </c>
      <c r="AT389" s="142" t="s">
        <v>202</v>
      </c>
      <c r="AU389" s="142" t="s">
        <v>84</v>
      </c>
      <c r="AY389" s="17" t="s">
        <v>200</v>
      </c>
      <c r="BE389" s="143">
        <f>IF(N389="základní",J389,0)</f>
        <v>0</v>
      </c>
      <c r="BF389" s="143">
        <f>IF(N389="snížená",J389,0)</f>
        <v>0</v>
      </c>
      <c r="BG389" s="143">
        <f>IF(N389="zákl. přenesená",J389,0)</f>
        <v>0</v>
      </c>
      <c r="BH389" s="143">
        <f>IF(N389="sníž. přenesená",J389,0)</f>
        <v>0</v>
      </c>
      <c r="BI389" s="143">
        <f>IF(N389="nulová",J389,0)</f>
        <v>0</v>
      </c>
      <c r="BJ389" s="17" t="s">
        <v>82</v>
      </c>
      <c r="BK389" s="143">
        <f>ROUND(I389*H389,2)</f>
        <v>0</v>
      </c>
      <c r="BL389" s="17" t="s">
        <v>296</v>
      </c>
      <c r="BM389" s="142" t="s">
        <v>1365</v>
      </c>
    </row>
    <row r="390" spans="2:51" s="12" customFormat="1" ht="11.25">
      <c r="B390" s="144"/>
      <c r="D390" s="145" t="s">
        <v>208</v>
      </c>
      <c r="E390" s="146" t="s">
        <v>1</v>
      </c>
      <c r="F390" s="147" t="s">
        <v>151</v>
      </c>
      <c r="H390" s="148">
        <v>40.25</v>
      </c>
      <c r="L390" s="144"/>
      <c r="M390" s="149"/>
      <c r="T390" s="150"/>
      <c r="AT390" s="146" t="s">
        <v>208</v>
      </c>
      <c r="AU390" s="146" t="s">
        <v>84</v>
      </c>
      <c r="AV390" s="12" t="s">
        <v>84</v>
      </c>
      <c r="AW390" s="12" t="s">
        <v>30</v>
      </c>
      <c r="AX390" s="12" t="s">
        <v>82</v>
      </c>
      <c r="AY390" s="146" t="s">
        <v>200</v>
      </c>
    </row>
    <row r="391" spans="2:65" s="1" customFormat="1" ht="24.2" customHeight="1">
      <c r="B391" s="130"/>
      <c r="C391" s="131" t="s">
        <v>797</v>
      </c>
      <c r="D391" s="131" t="s">
        <v>202</v>
      </c>
      <c r="E391" s="132" t="s">
        <v>855</v>
      </c>
      <c r="F391" s="133" t="s">
        <v>856</v>
      </c>
      <c r="G391" s="134" t="s">
        <v>262</v>
      </c>
      <c r="H391" s="135">
        <v>40.25</v>
      </c>
      <c r="I391" s="136"/>
      <c r="J391" s="136">
        <f>ROUND(I391*H391,2)</f>
        <v>0</v>
      </c>
      <c r="K391" s="137"/>
      <c r="L391" s="29"/>
      <c r="M391" s="138" t="s">
        <v>1</v>
      </c>
      <c r="N391" s="139" t="s">
        <v>39</v>
      </c>
      <c r="O391" s="140">
        <v>0.255</v>
      </c>
      <c r="P391" s="140">
        <f>O391*H391</f>
        <v>10.26375</v>
      </c>
      <c r="Q391" s="140">
        <v>0</v>
      </c>
      <c r="R391" s="140">
        <f>Q391*H391</f>
        <v>0</v>
      </c>
      <c r="S391" s="140">
        <v>0.003</v>
      </c>
      <c r="T391" s="141">
        <f>S391*H391</f>
        <v>0.12075</v>
      </c>
      <c r="AR391" s="142" t="s">
        <v>296</v>
      </c>
      <c r="AT391" s="142" t="s">
        <v>202</v>
      </c>
      <c r="AU391" s="142" t="s">
        <v>84</v>
      </c>
      <c r="AY391" s="17" t="s">
        <v>200</v>
      </c>
      <c r="BE391" s="143">
        <f>IF(N391="základní",J391,0)</f>
        <v>0</v>
      </c>
      <c r="BF391" s="143">
        <f>IF(N391="snížená",J391,0)</f>
        <v>0</v>
      </c>
      <c r="BG391" s="143">
        <f>IF(N391="zákl. přenesená",J391,0)</f>
        <v>0</v>
      </c>
      <c r="BH391" s="143">
        <f>IF(N391="sníž. přenesená",J391,0)</f>
        <v>0</v>
      </c>
      <c r="BI391" s="143">
        <f>IF(N391="nulová",J391,0)</f>
        <v>0</v>
      </c>
      <c r="BJ391" s="17" t="s">
        <v>82</v>
      </c>
      <c r="BK391" s="143">
        <f>ROUND(I391*H391,2)</f>
        <v>0</v>
      </c>
      <c r="BL391" s="17" t="s">
        <v>296</v>
      </c>
      <c r="BM391" s="142" t="s">
        <v>1366</v>
      </c>
    </row>
    <row r="392" spans="2:65" s="1" customFormat="1" ht="16.5" customHeight="1">
      <c r="B392" s="130"/>
      <c r="C392" s="131" t="s">
        <v>801</v>
      </c>
      <c r="D392" s="131" t="s">
        <v>202</v>
      </c>
      <c r="E392" s="132" t="s">
        <v>863</v>
      </c>
      <c r="F392" s="133" t="s">
        <v>864</v>
      </c>
      <c r="G392" s="134" t="s">
        <v>262</v>
      </c>
      <c r="H392" s="135">
        <v>40.25</v>
      </c>
      <c r="I392" s="136"/>
      <c r="J392" s="136">
        <f>ROUND(I392*H392,2)</f>
        <v>0</v>
      </c>
      <c r="K392" s="137"/>
      <c r="L392" s="29"/>
      <c r="M392" s="138" t="s">
        <v>1</v>
      </c>
      <c r="N392" s="139" t="s">
        <v>39</v>
      </c>
      <c r="O392" s="140">
        <v>0.233</v>
      </c>
      <c r="P392" s="140">
        <f>O392*H392</f>
        <v>9.378250000000001</v>
      </c>
      <c r="Q392" s="140">
        <v>0.0003</v>
      </c>
      <c r="R392" s="140">
        <f>Q392*H392</f>
        <v>0.012074999999999999</v>
      </c>
      <c r="S392" s="140">
        <v>0</v>
      </c>
      <c r="T392" s="141">
        <f>S392*H392</f>
        <v>0</v>
      </c>
      <c r="AR392" s="142" t="s">
        <v>296</v>
      </c>
      <c r="AT392" s="142" t="s">
        <v>202</v>
      </c>
      <c r="AU392" s="142" t="s">
        <v>84</v>
      </c>
      <c r="AY392" s="17" t="s">
        <v>200</v>
      </c>
      <c r="BE392" s="143">
        <f>IF(N392="základní",J392,0)</f>
        <v>0</v>
      </c>
      <c r="BF392" s="143">
        <f>IF(N392="snížená",J392,0)</f>
        <v>0</v>
      </c>
      <c r="BG392" s="143">
        <f>IF(N392="zákl. přenesená",J392,0)</f>
        <v>0</v>
      </c>
      <c r="BH392" s="143">
        <f>IF(N392="sníž. přenesená",J392,0)</f>
        <v>0</v>
      </c>
      <c r="BI392" s="143">
        <f>IF(N392="nulová",J392,0)</f>
        <v>0</v>
      </c>
      <c r="BJ392" s="17" t="s">
        <v>82</v>
      </c>
      <c r="BK392" s="143">
        <f>ROUND(I392*H392,2)</f>
        <v>0</v>
      </c>
      <c r="BL392" s="17" t="s">
        <v>296</v>
      </c>
      <c r="BM392" s="142" t="s">
        <v>1367</v>
      </c>
    </row>
    <row r="393" spans="2:51" s="12" customFormat="1" ht="11.25">
      <c r="B393" s="144"/>
      <c r="D393" s="145" t="s">
        <v>208</v>
      </c>
      <c r="E393" s="146" t="s">
        <v>1</v>
      </c>
      <c r="F393" s="147" t="s">
        <v>1368</v>
      </c>
      <c r="H393" s="148">
        <v>40.25</v>
      </c>
      <c r="L393" s="144"/>
      <c r="M393" s="149"/>
      <c r="T393" s="150"/>
      <c r="AT393" s="146" t="s">
        <v>208</v>
      </c>
      <c r="AU393" s="146" t="s">
        <v>84</v>
      </c>
      <c r="AV393" s="12" t="s">
        <v>84</v>
      </c>
      <c r="AW393" s="12" t="s">
        <v>30</v>
      </c>
      <c r="AX393" s="12" t="s">
        <v>74</v>
      </c>
      <c r="AY393" s="146" t="s">
        <v>200</v>
      </c>
    </row>
    <row r="394" spans="2:51" s="13" customFormat="1" ht="11.25">
      <c r="B394" s="151"/>
      <c r="D394" s="145" t="s">
        <v>208</v>
      </c>
      <c r="E394" s="152" t="s">
        <v>151</v>
      </c>
      <c r="F394" s="153" t="s">
        <v>245</v>
      </c>
      <c r="H394" s="154">
        <v>40.25</v>
      </c>
      <c r="L394" s="151"/>
      <c r="M394" s="155"/>
      <c r="T394" s="156"/>
      <c r="AT394" s="152" t="s">
        <v>208</v>
      </c>
      <c r="AU394" s="152" t="s">
        <v>84</v>
      </c>
      <c r="AV394" s="13" t="s">
        <v>206</v>
      </c>
      <c r="AW394" s="13" t="s">
        <v>30</v>
      </c>
      <c r="AX394" s="13" t="s">
        <v>82</v>
      </c>
      <c r="AY394" s="152" t="s">
        <v>200</v>
      </c>
    </row>
    <row r="395" spans="2:65" s="1" customFormat="1" ht="16.5" customHeight="1">
      <c r="B395" s="130"/>
      <c r="C395" s="157" t="s">
        <v>806</v>
      </c>
      <c r="D395" s="157" t="s">
        <v>247</v>
      </c>
      <c r="E395" s="158" t="s">
        <v>867</v>
      </c>
      <c r="F395" s="159" t="s">
        <v>868</v>
      </c>
      <c r="G395" s="160" t="s">
        <v>262</v>
      </c>
      <c r="H395" s="161">
        <v>44.275</v>
      </c>
      <c r="I395" s="162"/>
      <c r="J395" s="162">
        <f>ROUND(I395*H395,2)</f>
        <v>0</v>
      </c>
      <c r="K395" s="163"/>
      <c r="L395" s="164"/>
      <c r="M395" s="165" t="s">
        <v>1</v>
      </c>
      <c r="N395" s="166" t="s">
        <v>39</v>
      </c>
      <c r="O395" s="140">
        <v>0</v>
      </c>
      <c r="P395" s="140">
        <f>O395*H395</f>
        <v>0</v>
      </c>
      <c r="Q395" s="140">
        <v>0.00283</v>
      </c>
      <c r="R395" s="140">
        <f>Q395*H395</f>
        <v>0.12529825</v>
      </c>
      <c r="S395" s="140">
        <v>0</v>
      </c>
      <c r="T395" s="141">
        <f>S395*H395</f>
        <v>0</v>
      </c>
      <c r="AR395" s="142" t="s">
        <v>381</v>
      </c>
      <c r="AT395" s="142" t="s">
        <v>247</v>
      </c>
      <c r="AU395" s="142" t="s">
        <v>84</v>
      </c>
      <c r="AY395" s="17" t="s">
        <v>200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7" t="s">
        <v>82</v>
      </c>
      <c r="BK395" s="143">
        <f>ROUND(I395*H395,2)</f>
        <v>0</v>
      </c>
      <c r="BL395" s="17" t="s">
        <v>296</v>
      </c>
      <c r="BM395" s="142" t="s">
        <v>1369</v>
      </c>
    </row>
    <row r="396" spans="2:51" s="12" customFormat="1" ht="11.25">
      <c r="B396" s="144"/>
      <c r="D396" s="145" t="s">
        <v>208</v>
      </c>
      <c r="F396" s="147" t="s">
        <v>1370</v>
      </c>
      <c r="H396" s="148">
        <v>44.275</v>
      </c>
      <c r="L396" s="144"/>
      <c r="M396" s="149"/>
      <c r="T396" s="150"/>
      <c r="AT396" s="146" t="s">
        <v>208</v>
      </c>
      <c r="AU396" s="146" t="s">
        <v>84</v>
      </c>
      <c r="AV396" s="12" t="s">
        <v>84</v>
      </c>
      <c r="AW396" s="12" t="s">
        <v>3</v>
      </c>
      <c r="AX396" s="12" t="s">
        <v>82</v>
      </c>
      <c r="AY396" s="146" t="s">
        <v>200</v>
      </c>
    </row>
    <row r="397" spans="2:65" s="1" customFormat="1" ht="21.75" customHeight="1">
      <c r="B397" s="130"/>
      <c r="C397" s="131" t="s">
        <v>810</v>
      </c>
      <c r="D397" s="131" t="s">
        <v>202</v>
      </c>
      <c r="E397" s="132" t="s">
        <v>1371</v>
      </c>
      <c r="F397" s="133" t="s">
        <v>1372</v>
      </c>
      <c r="G397" s="134" t="s">
        <v>349</v>
      </c>
      <c r="H397" s="135">
        <v>49.1</v>
      </c>
      <c r="I397" s="136"/>
      <c r="J397" s="136">
        <f>ROUND(I397*H397,2)</f>
        <v>0</v>
      </c>
      <c r="K397" s="137"/>
      <c r="L397" s="29"/>
      <c r="M397" s="138" t="s">
        <v>1</v>
      </c>
      <c r="N397" s="139" t="s">
        <v>39</v>
      </c>
      <c r="O397" s="140">
        <v>0.035</v>
      </c>
      <c r="P397" s="140">
        <f>O397*H397</f>
        <v>1.7185000000000001</v>
      </c>
      <c r="Q397" s="140">
        <v>0</v>
      </c>
      <c r="R397" s="140">
        <f>Q397*H397</f>
        <v>0</v>
      </c>
      <c r="S397" s="140">
        <v>0.0003</v>
      </c>
      <c r="T397" s="141">
        <f>S397*H397</f>
        <v>0.014729999999999998</v>
      </c>
      <c r="AR397" s="142" t="s">
        <v>296</v>
      </c>
      <c r="AT397" s="142" t="s">
        <v>202</v>
      </c>
      <c r="AU397" s="142" t="s">
        <v>84</v>
      </c>
      <c r="AY397" s="17" t="s">
        <v>200</v>
      </c>
      <c r="BE397" s="143">
        <f>IF(N397="základní",J397,0)</f>
        <v>0</v>
      </c>
      <c r="BF397" s="143">
        <f>IF(N397="snížená",J397,0)</f>
        <v>0</v>
      </c>
      <c r="BG397" s="143">
        <f>IF(N397="zákl. přenesená",J397,0)</f>
        <v>0</v>
      </c>
      <c r="BH397" s="143">
        <f>IF(N397="sníž. přenesená",J397,0)</f>
        <v>0</v>
      </c>
      <c r="BI397" s="143">
        <f>IF(N397="nulová",J397,0)</f>
        <v>0</v>
      </c>
      <c r="BJ397" s="17" t="s">
        <v>82</v>
      </c>
      <c r="BK397" s="143">
        <f>ROUND(I397*H397,2)</f>
        <v>0</v>
      </c>
      <c r="BL397" s="17" t="s">
        <v>296</v>
      </c>
      <c r="BM397" s="142" t="s">
        <v>1373</v>
      </c>
    </row>
    <row r="398" spans="2:51" s="12" customFormat="1" ht="11.25">
      <c r="B398" s="144"/>
      <c r="D398" s="145" t="s">
        <v>208</v>
      </c>
      <c r="E398" s="146" t="s">
        <v>1</v>
      </c>
      <c r="F398" s="147" t="s">
        <v>1352</v>
      </c>
      <c r="H398" s="148">
        <v>17.2</v>
      </c>
      <c r="L398" s="144"/>
      <c r="M398" s="149"/>
      <c r="T398" s="150"/>
      <c r="AT398" s="146" t="s">
        <v>208</v>
      </c>
      <c r="AU398" s="146" t="s">
        <v>84</v>
      </c>
      <c r="AV398" s="12" t="s">
        <v>84</v>
      </c>
      <c r="AW398" s="12" t="s">
        <v>30</v>
      </c>
      <c r="AX398" s="12" t="s">
        <v>74</v>
      </c>
      <c r="AY398" s="146" t="s">
        <v>200</v>
      </c>
    </row>
    <row r="399" spans="2:51" s="12" customFormat="1" ht="22.5">
      <c r="B399" s="144"/>
      <c r="D399" s="145" t="s">
        <v>208</v>
      </c>
      <c r="E399" s="146" t="s">
        <v>1</v>
      </c>
      <c r="F399" s="147" t="s">
        <v>1374</v>
      </c>
      <c r="H399" s="148">
        <v>31.9</v>
      </c>
      <c r="L399" s="144"/>
      <c r="M399" s="149"/>
      <c r="T399" s="150"/>
      <c r="AT399" s="146" t="s">
        <v>208</v>
      </c>
      <c r="AU399" s="146" t="s">
        <v>84</v>
      </c>
      <c r="AV399" s="12" t="s">
        <v>84</v>
      </c>
      <c r="AW399" s="12" t="s">
        <v>30</v>
      </c>
      <c r="AX399" s="12" t="s">
        <v>74</v>
      </c>
      <c r="AY399" s="146" t="s">
        <v>200</v>
      </c>
    </row>
    <row r="400" spans="2:51" s="13" customFormat="1" ht="11.25">
      <c r="B400" s="151"/>
      <c r="D400" s="145" t="s">
        <v>208</v>
      </c>
      <c r="E400" s="152" t="s">
        <v>1</v>
      </c>
      <c r="F400" s="153" t="s">
        <v>245</v>
      </c>
      <c r="H400" s="154">
        <v>49.099999999999994</v>
      </c>
      <c r="L400" s="151"/>
      <c r="M400" s="155"/>
      <c r="T400" s="156"/>
      <c r="AT400" s="152" t="s">
        <v>208</v>
      </c>
      <c r="AU400" s="152" t="s">
        <v>84</v>
      </c>
      <c r="AV400" s="13" t="s">
        <v>206</v>
      </c>
      <c r="AW400" s="13" t="s">
        <v>30</v>
      </c>
      <c r="AX400" s="13" t="s">
        <v>82</v>
      </c>
      <c r="AY400" s="152" t="s">
        <v>200</v>
      </c>
    </row>
    <row r="401" spans="2:65" s="1" customFormat="1" ht="16.5" customHeight="1">
      <c r="B401" s="130"/>
      <c r="C401" s="131" t="s">
        <v>815</v>
      </c>
      <c r="D401" s="131" t="s">
        <v>202</v>
      </c>
      <c r="E401" s="132" t="s">
        <v>872</v>
      </c>
      <c r="F401" s="133" t="s">
        <v>873</v>
      </c>
      <c r="G401" s="134" t="s">
        <v>349</v>
      </c>
      <c r="H401" s="135">
        <v>31.9</v>
      </c>
      <c r="I401" s="136"/>
      <c r="J401" s="136">
        <f>ROUND(I401*H401,2)</f>
        <v>0</v>
      </c>
      <c r="K401" s="137"/>
      <c r="L401" s="29"/>
      <c r="M401" s="138" t="s">
        <v>1</v>
      </c>
      <c r="N401" s="139" t="s">
        <v>39</v>
      </c>
      <c r="O401" s="140">
        <v>0.115</v>
      </c>
      <c r="P401" s="140">
        <f>O401*H401</f>
        <v>3.6685</v>
      </c>
      <c r="Q401" s="140">
        <v>1E-05</v>
      </c>
      <c r="R401" s="140">
        <f>Q401*H401</f>
        <v>0.000319</v>
      </c>
      <c r="S401" s="140">
        <v>0</v>
      </c>
      <c r="T401" s="141">
        <f>S401*H401</f>
        <v>0</v>
      </c>
      <c r="AR401" s="142" t="s">
        <v>296</v>
      </c>
      <c r="AT401" s="142" t="s">
        <v>202</v>
      </c>
      <c r="AU401" s="142" t="s">
        <v>84</v>
      </c>
      <c r="AY401" s="17" t="s">
        <v>200</v>
      </c>
      <c r="BE401" s="143">
        <f>IF(N401="základní",J401,0)</f>
        <v>0</v>
      </c>
      <c r="BF401" s="143">
        <f>IF(N401="snížená",J401,0)</f>
        <v>0</v>
      </c>
      <c r="BG401" s="143">
        <f>IF(N401="zákl. přenesená",J401,0)</f>
        <v>0</v>
      </c>
      <c r="BH401" s="143">
        <f>IF(N401="sníž. přenesená",J401,0)</f>
        <v>0</v>
      </c>
      <c r="BI401" s="143">
        <f>IF(N401="nulová",J401,0)</f>
        <v>0</v>
      </c>
      <c r="BJ401" s="17" t="s">
        <v>82</v>
      </c>
      <c r="BK401" s="143">
        <f>ROUND(I401*H401,2)</f>
        <v>0</v>
      </c>
      <c r="BL401" s="17" t="s">
        <v>296</v>
      </c>
      <c r="BM401" s="142" t="s">
        <v>1375</v>
      </c>
    </row>
    <row r="402" spans="2:51" s="12" customFormat="1" ht="22.5">
      <c r="B402" s="144"/>
      <c r="D402" s="145" t="s">
        <v>208</v>
      </c>
      <c r="E402" s="146" t="s">
        <v>1</v>
      </c>
      <c r="F402" s="147" t="s">
        <v>1374</v>
      </c>
      <c r="H402" s="148">
        <v>31.9</v>
      </c>
      <c r="L402" s="144"/>
      <c r="M402" s="149"/>
      <c r="T402" s="150"/>
      <c r="AT402" s="146" t="s">
        <v>208</v>
      </c>
      <c r="AU402" s="146" t="s">
        <v>84</v>
      </c>
      <c r="AV402" s="12" t="s">
        <v>84</v>
      </c>
      <c r="AW402" s="12" t="s">
        <v>30</v>
      </c>
      <c r="AX402" s="12" t="s">
        <v>82</v>
      </c>
      <c r="AY402" s="146" t="s">
        <v>200</v>
      </c>
    </row>
    <row r="403" spans="2:65" s="1" customFormat="1" ht="16.5" customHeight="1">
      <c r="B403" s="130"/>
      <c r="C403" s="157" t="s">
        <v>825</v>
      </c>
      <c r="D403" s="157" t="s">
        <v>247</v>
      </c>
      <c r="E403" s="158" t="s">
        <v>878</v>
      </c>
      <c r="F403" s="159" t="s">
        <v>879</v>
      </c>
      <c r="G403" s="160" t="s">
        <v>349</v>
      </c>
      <c r="H403" s="161">
        <v>32.538</v>
      </c>
      <c r="I403" s="162"/>
      <c r="J403" s="162">
        <f>ROUND(I403*H403,2)</f>
        <v>0</v>
      </c>
      <c r="K403" s="163"/>
      <c r="L403" s="164"/>
      <c r="M403" s="165" t="s">
        <v>1</v>
      </c>
      <c r="N403" s="166" t="s">
        <v>39</v>
      </c>
      <c r="O403" s="140">
        <v>0</v>
      </c>
      <c r="P403" s="140">
        <f>O403*H403</f>
        <v>0</v>
      </c>
      <c r="Q403" s="140">
        <v>0.00035</v>
      </c>
      <c r="R403" s="140">
        <f>Q403*H403</f>
        <v>0.011388299999999999</v>
      </c>
      <c r="S403" s="140">
        <v>0</v>
      </c>
      <c r="T403" s="141">
        <f>S403*H403</f>
        <v>0</v>
      </c>
      <c r="AR403" s="142" t="s">
        <v>381</v>
      </c>
      <c r="AT403" s="142" t="s">
        <v>247</v>
      </c>
      <c r="AU403" s="142" t="s">
        <v>84</v>
      </c>
      <c r="AY403" s="17" t="s">
        <v>200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82</v>
      </c>
      <c r="BK403" s="143">
        <f>ROUND(I403*H403,2)</f>
        <v>0</v>
      </c>
      <c r="BL403" s="17" t="s">
        <v>296</v>
      </c>
      <c r="BM403" s="142" t="s">
        <v>1376</v>
      </c>
    </row>
    <row r="404" spans="2:51" s="12" customFormat="1" ht="11.25">
      <c r="B404" s="144"/>
      <c r="D404" s="145" t="s">
        <v>208</v>
      </c>
      <c r="F404" s="147" t="s">
        <v>1377</v>
      </c>
      <c r="H404" s="148">
        <v>32.538</v>
      </c>
      <c r="L404" s="144"/>
      <c r="M404" s="149"/>
      <c r="T404" s="150"/>
      <c r="AT404" s="146" t="s">
        <v>208</v>
      </c>
      <c r="AU404" s="146" t="s">
        <v>84</v>
      </c>
      <c r="AV404" s="12" t="s">
        <v>84</v>
      </c>
      <c r="AW404" s="12" t="s">
        <v>3</v>
      </c>
      <c r="AX404" s="12" t="s">
        <v>82</v>
      </c>
      <c r="AY404" s="146" t="s">
        <v>200</v>
      </c>
    </row>
    <row r="405" spans="2:65" s="1" customFormat="1" ht="24.2" customHeight="1">
      <c r="B405" s="130"/>
      <c r="C405" s="131" t="s">
        <v>830</v>
      </c>
      <c r="D405" s="131" t="s">
        <v>202</v>
      </c>
      <c r="E405" s="132" t="s">
        <v>883</v>
      </c>
      <c r="F405" s="133" t="s">
        <v>884</v>
      </c>
      <c r="G405" s="134" t="s">
        <v>230</v>
      </c>
      <c r="H405" s="135">
        <v>0.335</v>
      </c>
      <c r="I405" s="136"/>
      <c r="J405" s="136">
        <f>ROUND(I405*H405,2)</f>
        <v>0</v>
      </c>
      <c r="K405" s="137"/>
      <c r="L405" s="29"/>
      <c r="M405" s="138" t="s">
        <v>1</v>
      </c>
      <c r="N405" s="139" t="s">
        <v>39</v>
      </c>
      <c r="O405" s="140">
        <v>2.387</v>
      </c>
      <c r="P405" s="140">
        <f>O405*H405</f>
        <v>0.799645</v>
      </c>
      <c r="Q405" s="140">
        <v>0</v>
      </c>
      <c r="R405" s="140">
        <f>Q405*H405</f>
        <v>0</v>
      </c>
      <c r="S405" s="140">
        <v>0</v>
      </c>
      <c r="T405" s="141">
        <f>S405*H405</f>
        <v>0</v>
      </c>
      <c r="AR405" s="142" t="s">
        <v>296</v>
      </c>
      <c r="AT405" s="142" t="s">
        <v>202</v>
      </c>
      <c r="AU405" s="142" t="s">
        <v>84</v>
      </c>
      <c r="AY405" s="17" t="s">
        <v>200</v>
      </c>
      <c r="BE405" s="143">
        <f>IF(N405="základní",J405,0)</f>
        <v>0</v>
      </c>
      <c r="BF405" s="143">
        <f>IF(N405="snížená",J405,0)</f>
        <v>0</v>
      </c>
      <c r="BG405" s="143">
        <f>IF(N405="zákl. přenesená",J405,0)</f>
        <v>0</v>
      </c>
      <c r="BH405" s="143">
        <f>IF(N405="sníž. přenesená",J405,0)</f>
        <v>0</v>
      </c>
      <c r="BI405" s="143">
        <f>IF(N405="nulová",J405,0)</f>
        <v>0</v>
      </c>
      <c r="BJ405" s="17" t="s">
        <v>82</v>
      </c>
      <c r="BK405" s="143">
        <f>ROUND(I405*H405,2)</f>
        <v>0</v>
      </c>
      <c r="BL405" s="17" t="s">
        <v>296</v>
      </c>
      <c r="BM405" s="142" t="s">
        <v>1378</v>
      </c>
    </row>
    <row r="406" spans="2:63" s="11" customFormat="1" ht="22.9" customHeight="1">
      <c r="B406" s="119"/>
      <c r="D406" s="120" t="s">
        <v>73</v>
      </c>
      <c r="E406" s="128" t="s">
        <v>886</v>
      </c>
      <c r="F406" s="128" t="s">
        <v>887</v>
      </c>
      <c r="J406" s="129">
        <f>BK406</f>
        <v>0</v>
      </c>
      <c r="L406" s="119"/>
      <c r="M406" s="123"/>
      <c r="P406" s="124">
        <f>SUM(P407:P424)</f>
        <v>178.585888</v>
      </c>
      <c r="R406" s="124">
        <f>SUM(R407:R424)</f>
        <v>2.76433868</v>
      </c>
      <c r="T406" s="125">
        <f>SUM(T407:T424)</f>
        <v>10.440965000000002</v>
      </c>
      <c r="AR406" s="120" t="s">
        <v>84</v>
      </c>
      <c r="AT406" s="126" t="s">
        <v>73</v>
      </c>
      <c r="AU406" s="126" t="s">
        <v>82</v>
      </c>
      <c r="AY406" s="120" t="s">
        <v>200</v>
      </c>
      <c r="BK406" s="127">
        <f>SUM(BK407:BK424)</f>
        <v>0</v>
      </c>
    </row>
    <row r="407" spans="2:65" s="1" customFormat="1" ht="16.5" customHeight="1">
      <c r="B407" s="130"/>
      <c r="C407" s="131" t="s">
        <v>835</v>
      </c>
      <c r="D407" s="131" t="s">
        <v>202</v>
      </c>
      <c r="E407" s="132" t="s">
        <v>889</v>
      </c>
      <c r="F407" s="133" t="s">
        <v>890</v>
      </c>
      <c r="G407" s="134" t="s">
        <v>262</v>
      </c>
      <c r="H407" s="135">
        <v>123.342</v>
      </c>
      <c r="I407" s="136"/>
      <c r="J407" s="136">
        <f>ROUND(I407*H407,2)</f>
        <v>0</v>
      </c>
      <c r="K407" s="137"/>
      <c r="L407" s="29"/>
      <c r="M407" s="138" t="s">
        <v>1</v>
      </c>
      <c r="N407" s="139" t="s">
        <v>39</v>
      </c>
      <c r="O407" s="140">
        <v>0.012</v>
      </c>
      <c r="P407" s="140">
        <f>O407*H407</f>
        <v>1.480104</v>
      </c>
      <c r="Q407" s="140">
        <v>0</v>
      </c>
      <c r="R407" s="140">
        <f>Q407*H407</f>
        <v>0</v>
      </c>
      <c r="S407" s="140">
        <v>0</v>
      </c>
      <c r="T407" s="141">
        <f>S407*H407</f>
        <v>0</v>
      </c>
      <c r="AR407" s="142" t="s">
        <v>296</v>
      </c>
      <c r="AT407" s="142" t="s">
        <v>202</v>
      </c>
      <c r="AU407" s="142" t="s">
        <v>84</v>
      </c>
      <c r="AY407" s="17" t="s">
        <v>200</v>
      </c>
      <c r="BE407" s="143">
        <f>IF(N407="základní",J407,0)</f>
        <v>0</v>
      </c>
      <c r="BF407" s="143">
        <f>IF(N407="snížená",J407,0)</f>
        <v>0</v>
      </c>
      <c r="BG407" s="143">
        <f>IF(N407="zákl. přenesená",J407,0)</f>
        <v>0</v>
      </c>
      <c r="BH407" s="143">
        <f>IF(N407="sníž. přenesená",J407,0)</f>
        <v>0</v>
      </c>
      <c r="BI407" s="143">
        <f>IF(N407="nulová",J407,0)</f>
        <v>0</v>
      </c>
      <c r="BJ407" s="17" t="s">
        <v>82</v>
      </c>
      <c r="BK407" s="143">
        <f>ROUND(I407*H407,2)</f>
        <v>0</v>
      </c>
      <c r="BL407" s="17" t="s">
        <v>296</v>
      </c>
      <c r="BM407" s="142" t="s">
        <v>1379</v>
      </c>
    </row>
    <row r="408" spans="2:51" s="12" customFormat="1" ht="11.25">
      <c r="B408" s="144"/>
      <c r="D408" s="145" t="s">
        <v>208</v>
      </c>
      <c r="E408" s="146" t="s">
        <v>1</v>
      </c>
      <c r="F408" s="147" t="s">
        <v>153</v>
      </c>
      <c r="H408" s="148">
        <v>123.342</v>
      </c>
      <c r="L408" s="144"/>
      <c r="M408" s="149"/>
      <c r="T408" s="150"/>
      <c r="AT408" s="146" t="s">
        <v>208</v>
      </c>
      <c r="AU408" s="146" t="s">
        <v>84</v>
      </c>
      <c r="AV408" s="12" t="s">
        <v>84</v>
      </c>
      <c r="AW408" s="12" t="s">
        <v>30</v>
      </c>
      <c r="AX408" s="12" t="s">
        <v>82</v>
      </c>
      <c r="AY408" s="146" t="s">
        <v>200</v>
      </c>
    </row>
    <row r="409" spans="2:65" s="1" customFormat="1" ht="16.5" customHeight="1">
      <c r="B409" s="130"/>
      <c r="C409" s="131" t="s">
        <v>841</v>
      </c>
      <c r="D409" s="131" t="s">
        <v>202</v>
      </c>
      <c r="E409" s="132" t="s">
        <v>893</v>
      </c>
      <c r="F409" s="133" t="s">
        <v>894</v>
      </c>
      <c r="G409" s="134" t="s">
        <v>262</v>
      </c>
      <c r="H409" s="135">
        <v>123.342</v>
      </c>
      <c r="I409" s="136"/>
      <c r="J409" s="136">
        <f>ROUND(I409*H409,2)</f>
        <v>0</v>
      </c>
      <c r="K409" s="137"/>
      <c r="L409" s="29"/>
      <c r="M409" s="138" t="s">
        <v>1</v>
      </c>
      <c r="N409" s="139" t="s">
        <v>39</v>
      </c>
      <c r="O409" s="140">
        <v>0.044</v>
      </c>
      <c r="P409" s="140">
        <f>O409*H409</f>
        <v>5.427047999999999</v>
      </c>
      <c r="Q409" s="140">
        <v>0.0003</v>
      </c>
      <c r="R409" s="140">
        <f>Q409*H409</f>
        <v>0.0370026</v>
      </c>
      <c r="S409" s="140">
        <v>0</v>
      </c>
      <c r="T409" s="141">
        <f>S409*H409</f>
        <v>0</v>
      </c>
      <c r="AR409" s="142" t="s">
        <v>296</v>
      </c>
      <c r="AT409" s="142" t="s">
        <v>202</v>
      </c>
      <c r="AU409" s="142" t="s">
        <v>84</v>
      </c>
      <c r="AY409" s="17" t="s">
        <v>200</v>
      </c>
      <c r="BE409" s="143">
        <f>IF(N409="základní",J409,0)</f>
        <v>0</v>
      </c>
      <c r="BF409" s="143">
        <f>IF(N409="snížená",J409,0)</f>
        <v>0</v>
      </c>
      <c r="BG409" s="143">
        <f>IF(N409="zákl. přenesená",J409,0)</f>
        <v>0</v>
      </c>
      <c r="BH409" s="143">
        <f>IF(N409="sníž. přenesená",J409,0)</f>
        <v>0</v>
      </c>
      <c r="BI409" s="143">
        <f>IF(N409="nulová",J409,0)</f>
        <v>0</v>
      </c>
      <c r="BJ409" s="17" t="s">
        <v>82</v>
      </c>
      <c r="BK409" s="143">
        <f>ROUND(I409*H409,2)</f>
        <v>0</v>
      </c>
      <c r="BL409" s="17" t="s">
        <v>296</v>
      </c>
      <c r="BM409" s="142" t="s">
        <v>1380</v>
      </c>
    </row>
    <row r="410" spans="2:51" s="12" customFormat="1" ht="11.25">
      <c r="B410" s="144"/>
      <c r="D410" s="145" t="s">
        <v>208</v>
      </c>
      <c r="E410" s="146" t="s">
        <v>1</v>
      </c>
      <c r="F410" s="147" t="s">
        <v>153</v>
      </c>
      <c r="H410" s="148">
        <v>123.342</v>
      </c>
      <c r="L410" s="144"/>
      <c r="M410" s="149"/>
      <c r="T410" s="150"/>
      <c r="AT410" s="146" t="s">
        <v>208</v>
      </c>
      <c r="AU410" s="146" t="s">
        <v>84</v>
      </c>
      <c r="AV410" s="12" t="s">
        <v>84</v>
      </c>
      <c r="AW410" s="12" t="s">
        <v>30</v>
      </c>
      <c r="AX410" s="12" t="s">
        <v>82</v>
      </c>
      <c r="AY410" s="146" t="s">
        <v>200</v>
      </c>
    </row>
    <row r="411" spans="2:65" s="1" customFormat="1" ht="16.5" customHeight="1">
      <c r="B411" s="130"/>
      <c r="C411" s="131" t="s">
        <v>845</v>
      </c>
      <c r="D411" s="131" t="s">
        <v>202</v>
      </c>
      <c r="E411" s="132" t="s">
        <v>897</v>
      </c>
      <c r="F411" s="133" t="s">
        <v>898</v>
      </c>
      <c r="G411" s="134" t="s">
        <v>262</v>
      </c>
      <c r="H411" s="135">
        <v>123.342</v>
      </c>
      <c r="I411" s="136"/>
      <c r="J411" s="136">
        <f>ROUND(I411*H411,2)</f>
        <v>0</v>
      </c>
      <c r="K411" s="137"/>
      <c r="L411" s="29"/>
      <c r="M411" s="138" t="s">
        <v>1</v>
      </c>
      <c r="N411" s="139" t="s">
        <v>39</v>
      </c>
      <c r="O411" s="140">
        <v>0.099</v>
      </c>
      <c r="P411" s="140">
        <f>O411*H411</f>
        <v>12.210858</v>
      </c>
      <c r="Q411" s="140">
        <v>0.0045</v>
      </c>
      <c r="R411" s="140">
        <f>Q411*H411</f>
        <v>0.555039</v>
      </c>
      <c r="S411" s="140">
        <v>0</v>
      </c>
      <c r="T411" s="141">
        <f>S411*H411</f>
        <v>0</v>
      </c>
      <c r="AR411" s="142" t="s">
        <v>296</v>
      </c>
      <c r="AT411" s="142" t="s">
        <v>202</v>
      </c>
      <c r="AU411" s="142" t="s">
        <v>84</v>
      </c>
      <c r="AY411" s="17" t="s">
        <v>200</v>
      </c>
      <c r="BE411" s="143">
        <f>IF(N411="základní",J411,0)</f>
        <v>0</v>
      </c>
      <c r="BF411" s="143">
        <f>IF(N411="snížená",J411,0)</f>
        <v>0</v>
      </c>
      <c r="BG411" s="143">
        <f>IF(N411="zákl. přenesená",J411,0)</f>
        <v>0</v>
      </c>
      <c r="BH411" s="143">
        <f>IF(N411="sníž. přenesená",J411,0)</f>
        <v>0</v>
      </c>
      <c r="BI411" s="143">
        <f>IF(N411="nulová",J411,0)</f>
        <v>0</v>
      </c>
      <c r="BJ411" s="17" t="s">
        <v>82</v>
      </c>
      <c r="BK411" s="143">
        <f>ROUND(I411*H411,2)</f>
        <v>0</v>
      </c>
      <c r="BL411" s="17" t="s">
        <v>296</v>
      </c>
      <c r="BM411" s="142" t="s">
        <v>1381</v>
      </c>
    </row>
    <row r="412" spans="2:51" s="12" customFormat="1" ht="11.25">
      <c r="B412" s="144"/>
      <c r="D412" s="145" t="s">
        <v>208</v>
      </c>
      <c r="E412" s="146" t="s">
        <v>1</v>
      </c>
      <c r="F412" s="147" t="s">
        <v>153</v>
      </c>
      <c r="H412" s="148">
        <v>123.342</v>
      </c>
      <c r="L412" s="144"/>
      <c r="M412" s="149"/>
      <c r="T412" s="150"/>
      <c r="AT412" s="146" t="s">
        <v>208</v>
      </c>
      <c r="AU412" s="146" t="s">
        <v>84</v>
      </c>
      <c r="AV412" s="12" t="s">
        <v>84</v>
      </c>
      <c r="AW412" s="12" t="s">
        <v>30</v>
      </c>
      <c r="AX412" s="12" t="s">
        <v>82</v>
      </c>
      <c r="AY412" s="146" t="s">
        <v>200</v>
      </c>
    </row>
    <row r="413" spans="2:65" s="1" customFormat="1" ht="24.2" customHeight="1">
      <c r="B413" s="130"/>
      <c r="C413" s="131" t="s">
        <v>850</v>
      </c>
      <c r="D413" s="131" t="s">
        <v>202</v>
      </c>
      <c r="E413" s="132" t="s">
        <v>901</v>
      </c>
      <c r="F413" s="133" t="s">
        <v>902</v>
      </c>
      <c r="G413" s="134" t="s">
        <v>262</v>
      </c>
      <c r="H413" s="135">
        <v>128.11</v>
      </c>
      <c r="I413" s="136"/>
      <c r="J413" s="136">
        <f>ROUND(I413*H413,2)</f>
        <v>0</v>
      </c>
      <c r="K413" s="137"/>
      <c r="L413" s="29"/>
      <c r="M413" s="138" t="s">
        <v>1</v>
      </c>
      <c r="N413" s="139" t="s">
        <v>39</v>
      </c>
      <c r="O413" s="140">
        <v>0.295</v>
      </c>
      <c r="P413" s="140">
        <f>O413*H413</f>
        <v>37.79245</v>
      </c>
      <c r="Q413" s="140">
        <v>0</v>
      </c>
      <c r="R413" s="140">
        <f>Q413*H413</f>
        <v>0</v>
      </c>
      <c r="S413" s="140">
        <v>0.0815</v>
      </c>
      <c r="T413" s="141">
        <f>S413*H413</f>
        <v>10.440965000000002</v>
      </c>
      <c r="AR413" s="142" t="s">
        <v>296</v>
      </c>
      <c r="AT413" s="142" t="s">
        <v>202</v>
      </c>
      <c r="AU413" s="142" t="s">
        <v>84</v>
      </c>
      <c r="AY413" s="17" t="s">
        <v>200</v>
      </c>
      <c r="BE413" s="143">
        <f>IF(N413="základní",J413,0)</f>
        <v>0</v>
      </c>
      <c r="BF413" s="143">
        <f>IF(N413="snížená",J413,0)</f>
        <v>0</v>
      </c>
      <c r="BG413" s="143">
        <f>IF(N413="zákl. přenesená",J413,0)</f>
        <v>0</v>
      </c>
      <c r="BH413" s="143">
        <f>IF(N413="sníž. přenesená",J413,0)</f>
        <v>0</v>
      </c>
      <c r="BI413" s="143">
        <f>IF(N413="nulová",J413,0)</f>
        <v>0</v>
      </c>
      <c r="BJ413" s="17" t="s">
        <v>82</v>
      </c>
      <c r="BK413" s="143">
        <f>ROUND(I413*H413,2)</f>
        <v>0</v>
      </c>
      <c r="BL413" s="17" t="s">
        <v>296</v>
      </c>
      <c r="BM413" s="142" t="s">
        <v>1382</v>
      </c>
    </row>
    <row r="414" spans="2:65" s="1" customFormat="1" ht="33" customHeight="1">
      <c r="B414" s="130"/>
      <c r="C414" s="131" t="s">
        <v>854</v>
      </c>
      <c r="D414" s="131" t="s">
        <v>202</v>
      </c>
      <c r="E414" s="132" t="s">
        <v>913</v>
      </c>
      <c r="F414" s="133" t="s">
        <v>914</v>
      </c>
      <c r="G414" s="134" t="s">
        <v>262</v>
      </c>
      <c r="H414" s="135">
        <v>123.342</v>
      </c>
      <c r="I414" s="136"/>
      <c r="J414" s="136">
        <f>ROUND(I414*H414,2)</f>
        <v>0</v>
      </c>
      <c r="K414" s="137"/>
      <c r="L414" s="29"/>
      <c r="M414" s="138" t="s">
        <v>1</v>
      </c>
      <c r="N414" s="139" t="s">
        <v>39</v>
      </c>
      <c r="O414" s="140">
        <v>0.92</v>
      </c>
      <c r="P414" s="140">
        <f>O414*H414</f>
        <v>113.47464000000001</v>
      </c>
      <c r="Q414" s="140">
        <v>0.00538</v>
      </c>
      <c r="R414" s="140">
        <f>Q414*H414</f>
        <v>0.66357996</v>
      </c>
      <c r="S414" s="140">
        <v>0</v>
      </c>
      <c r="T414" s="141">
        <f>S414*H414</f>
        <v>0</v>
      </c>
      <c r="AR414" s="142" t="s">
        <v>296</v>
      </c>
      <c r="AT414" s="142" t="s">
        <v>202</v>
      </c>
      <c r="AU414" s="142" t="s">
        <v>84</v>
      </c>
      <c r="AY414" s="17" t="s">
        <v>200</v>
      </c>
      <c r="BE414" s="143">
        <f>IF(N414="základní",J414,0)</f>
        <v>0</v>
      </c>
      <c r="BF414" s="143">
        <f>IF(N414="snížená",J414,0)</f>
        <v>0</v>
      </c>
      <c r="BG414" s="143">
        <f>IF(N414="zákl. přenesená",J414,0)</f>
        <v>0</v>
      </c>
      <c r="BH414" s="143">
        <f>IF(N414="sníž. přenesená",J414,0)</f>
        <v>0</v>
      </c>
      <c r="BI414" s="143">
        <f>IF(N414="nulová",J414,0)</f>
        <v>0</v>
      </c>
      <c r="BJ414" s="17" t="s">
        <v>82</v>
      </c>
      <c r="BK414" s="143">
        <f>ROUND(I414*H414,2)</f>
        <v>0</v>
      </c>
      <c r="BL414" s="17" t="s">
        <v>296</v>
      </c>
      <c r="BM414" s="142" t="s">
        <v>1383</v>
      </c>
    </row>
    <row r="415" spans="2:51" s="12" customFormat="1" ht="11.25">
      <c r="B415" s="144"/>
      <c r="D415" s="145" t="s">
        <v>208</v>
      </c>
      <c r="E415" s="146" t="s">
        <v>1</v>
      </c>
      <c r="F415" s="147" t="s">
        <v>1384</v>
      </c>
      <c r="H415" s="148">
        <v>36.749</v>
      </c>
      <c r="L415" s="144"/>
      <c r="M415" s="149"/>
      <c r="T415" s="150"/>
      <c r="AT415" s="146" t="s">
        <v>208</v>
      </c>
      <c r="AU415" s="146" t="s">
        <v>84</v>
      </c>
      <c r="AV415" s="12" t="s">
        <v>84</v>
      </c>
      <c r="AW415" s="12" t="s">
        <v>30</v>
      </c>
      <c r="AX415" s="12" t="s">
        <v>74</v>
      </c>
      <c r="AY415" s="146" t="s">
        <v>200</v>
      </c>
    </row>
    <row r="416" spans="2:51" s="12" customFormat="1" ht="11.25">
      <c r="B416" s="144"/>
      <c r="D416" s="145" t="s">
        <v>208</v>
      </c>
      <c r="E416" s="146" t="s">
        <v>1</v>
      </c>
      <c r="F416" s="147" t="s">
        <v>1385</v>
      </c>
      <c r="H416" s="148">
        <v>17.534</v>
      </c>
      <c r="L416" s="144"/>
      <c r="M416" s="149"/>
      <c r="T416" s="150"/>
      <c r="AT416" s="146" t="s">
        <v>208</v>
      </c>
      <c r="AU416" s="146" t="s">
        <v>84</v>
      </c>
      <c r="AV416" s="12" t="s">
        <v>84</v>
      </c>
      <c r="AW416" s="12" t="s">
        <v>30</v>
      </c>
      <c r="AX416" s="12" t="s">
        <v>74</v>
      </c>
      <c r="AY416" s="146" t="s">
        <v>200</v>
      </c>
    </row>
    <row r="417" spans="2:51" s="12" customFormat="1" ht="11.25">
      <c r="B417" s="144"/>
      <c r="D417" s="145" t="s">
        <v>208</v>
      </c>
      <c r="E417" s="146" t="s">
        <v>1</v>
      </c>
      <c r="F417" s="147" t="s">
        <v>1386</v>
      </c>
      <c r="H417" s="148">
        <v>15.344</v>
      </c>
      <c r="L417" s="144"/>
      <c r="M417" s="149"/>
      <c r="T417" s="150"/>
      <c r="AT417" s="146" t="s">
        <v>208</v>
      </c>
      <c r="AU417" s="146" t="s">
        <v>84</v>
      </c>
      <c r="AV417" s="12" t="s">
        <v>84</v>
      </c>
      <c r="AW417" s="12" t="s">
        <v>30</v>
      </c>
      <c r="AX417" s="12" t="s">
        <v>74</v>
      </c>
      <c r="AY417" s="146" t="s">
        <v>200</v>
      </c>
    </row>
    <row r="418" spans="2:51" s="12" customFormat="1" ht="11.25">
      <c r="B418" s="144"/>
      <c r="D418" s="145" t="s">
        <v>208</v>
      </c>
      <c r="E418" s="146" t="s">
        <v>1</v>
      </c>
      <c r="F418" s="147" t="s">
        <v>1387</v>
      </c>
      <c r="H418" s="148">
        <v>19.424</v>
      </c>
      <c r="L418" s="144"/>
      <c r="M418" s="149"/>
      <c r="T418" s="150"/>
      <c r="AT418" s="146" t="s">
        <v>208</v>
      </c>
      <c r="AU418" s="146" t="s">
        <v>84</v>
      </c>
      <c r="AV418" s="12" t="s">
        <v>84</v>
      </c>
      <c r="AW418" s="12" t="s">
        <v>30</v>
      </c>
      <c r="AX418" s="12" t="s">
        <v>74</v>
      </c>
      <c r="AY418" s="146" t="s">
        <v>200</v>
      </c>
    </row>
    <row r="419" spans="2:51" s="12" customFormat="1" ht="11.25">
      <c r="B419" s="144"/>
      <c r="D419" s="145" t="s">
        <v>208</v>
      </c>
      <c r="E419" s="146" t="s">
        <v>1</v>
      </c>
      <c r="F419" s="147" t="s">
        <v>1388</v>
      </c>
      <c r="H419" s="148">
        <v>8.525</v>
      </c>
      <c r="L419" s="144"/>
      <c r="M419" s="149"/>
      <c r="T419" s="150"/>
      <c r="AT419" s="146" t="s">
        <v>208</v>
      </c>
      <c r="AU419" s="146" t="s">
        <v>84</v>
      </c>
      <c r="AV419" s="12" t="s">
        <v>84</v>
      </c>
      <c r="AW419" s="12" t="s">
        <v>30</v>
      </c>
      <c r="AX419" s="12" t="s">
        <v>74</v>
      </c>
      <c r="AY419" s="146" t="s">
        <v>200</v>
      </c>
    </row>
    <row r="420" spans="2:51" s="12" customFormat="1" ht="11.25">
      <c r="B420" s="144"/>
      <c r="D420" s="145" t="s">
        <v>208</v>
      </c>
      <c r="E420" s="146" t="s">
        <v>1</v>
      </c>
      <c r="F420" s="147" t="s">
        <v>1389</v>
      </c>
      <c r="H420" s="148">
        <v>25.766</v>
      </c>
      <c r="L420" s="144"/>
      <c r="M420" s="149"/>
      <c r="T420" s="150"/>
      <c r="AT420" s="146" t="s">
        <v>208</v>
      </c>
      <c r="AU420" s="146" t="s">
        <v>84</v>
      </c>
      <c r="AV420" s="12" t="s">
        <v>84</v>
      </c>
      <c r="AW420" s="12" t="s">
        <v>30</v>
      </c>
      <c r="AX420" s="12" t="s">
        <v>74</v>
      </c>
      <c r="AY420" s="146" t="s">
        <v>200</v>
      </c>
    </row>
    <row r="421" spans="2:51" s="13" customFormat="1" ht="11.25">
      <c r="B421" s="151"/>
      <c r="D421" s="145" t="s">
        <v>208</v>
      </c>
      <c r="E421" s="152" t="s">
        <v>153</v>
      </c>
      <c r="F421" s="153" t="s">
        <v>245</v>
      </c>
      <c r="H421" s="154">
        <v>123.34199999999998</v>
      </c>
      <c r="L421" s="151"/>
      <c r="M421" s="155"/>
      <c r="T421" s="156"/>
      <c r="AT421" s="152" t="s">
        <v>208</v>
      </c>
      <c r="AU421" s="152" t="s">
        <v>84</v>
      </c>
      <c r="AV421" s="13" t="s">
        <v>206</v>
      </c>
      <c r="AW421" s="13" t="s">
        <v>30</v>
      </c>
      <c r="AX421" s="13" t="s">
        <v>82</v>
      </c>
      <c r="AY421" s="152" t="s">
        <v>200</v>
      </c>
    </row>
    <row r="422" spans="2:65" s="1" customFormat="1" ht="24.2" customHeight="1">
      <c r="B422" s="130"/>
      <c r="C422" s="157" t="s">
        <v>862</v>
      </c>
      <c r="D422" s="157" t="s">
        <v>247</v>
      </c>
      <c r="E422" s="158" t="s">
        <v>919</v>
      </c>
      <c r="F422" s="159" t="s">
        <v>920</v>
      </c>
      <c r="G422" s="160" t="s">
        <v>262</v>
      </c>
      <c r="H422" s="161">
        <v>135.676</v>
      </c>
      <c r="I422" s="162"/>
      <c r="J422" s="162">
        <f>ROUND(I422*H422,2)</f>
        <v>0</v>
      </c>
      <c r="K422" s="163"/>
      <c r="L422" s="164"/>
      <c r="M422" s="165" t="s">
        <v>1</v>
      </c>
      <c r="N422" s="166" t="s">
        <v>39</v>
      </c>
      <c r="O422" s="140">
        <v>0</v>
      </c>
      <c r="P422" s="140">
        <f>O422*H422</f>
        <v>0</v>
      </c>
      <c r="Q422" s="140">
        <v>0.01112</v>
      </c>
      <c r="R422" s="140">
        <f>Q422*H422</f>
        <v>1.5087171199999998</v>
      </c>
      <c r="S422" s="140">
        <v>0</v>
      </c>
      <c r="T422" s="141">
        <f>S422*H422</f>
        <v>0</v>
      </c>
      <c r="AR422" s="142" t="s">
        <v>381</v>
      </c>
      <c r="AT422" s="142" t="s">
        <v>247</v>
      </c>
      <c r="AU422" s="142" t="s">
        <v>84</v>
      </c>
      <c r="AY422" s="17" t="s">
        <v>200</v>
      </c>
      <c r="BE422" s="143">
        <f>IF(N422="základní",J422,0)</f>
        <v>0</v>
      </c>
      <c r="BF422" s="143">
        <f>IF(N422="snížená",J422,0)</f>
        <v>0</v>
      </c>
      <c r="BG422" s="143">
        <f>IF(N422="zákl. přenesená",J422,0)</f>
        <v>0</v>
      </c>
      <c r="BH422" s="143">
        <f>IF(N422="sníž. přenesená",J422,0)</f>
        <v>0</v>
      </c>
      <c r="BI422" s="143">
        <f>IF(N422="nulová",J422,0)</f>
        <v>0</v>
      </c>
      <c r="BJ422" s="17" t="s">
        <v>82</v>
      </c>
      <c r="BK422" s="143">
        <f>ROUND(I422*H422,2)</f>
        <v>0</v>
      </c>
      <c r="BL422" s="17" t="s">
        <v>296</v>
      </c>
      <c r="BM422" s="142" t="s">
        <v>1390</v>
      </c>
    </row>
    <row r="423" spans="2:51" s="12" customFormat="1" ht="11.25">
      <c r="B423" s="144"/>
      <c r="D423" s="145" t="s">
        <v>208</v>
      </c>
      <c r="F423" s="147" t="s">
        <v>1391</v>
      </c>
      <c r="H423" s="148">
        <v>135.676</v>
      </c>
      <c r="L423" s="144"/>
      <c r="M423" s="149"/>
      <c r="T423" s="150"/>
      <c r="AT423" s="146" t="s">
        <v>208</v>
      </c>
      <c r="AU423" s="146" t="s">
        <v>84</v>
      </c>
      <c r="AV423" s="12" t="s">
        <v>84</v>
      </c>
      <c r="AW423" s="12" t="s">
        <v>3</v>
      </c>
      <c r="AX423" s="12" t="s">
        <v>82</v>
      </c>
      <c r="AY423" s="146" t="s">
        <v>200</v>
      </c>
    </row>
    <row r="424" spans="2:65" s="1" customFormat="1" ht="24.2" customHeight="1">
      <c r="B424" s="130"/>
      <c r="C424" s="131" t="s">
        <v>866</v>
      </c>
      <c r="D424" s="131" t="s">
        <v>202</v>
      </c>
      <c r="E424" s="132" t="s">
        <v>924</v>
      </c>
      <c r="F424" s="133" t="s">
        <v>925</v>
      </c>
      <c r="G424" s="134" t="s">
        <v>230</v>
      </c>
      <c r="H424" s="135">
        <v>2.764</v>
      </c>
      <c r="I424" s="136"/>
      <c r="J424" s="136">
        <f>ROUND(I424*H424,2)</f>
        <v>0</v>
      </c>
      <c r="K424" s="137"/>
      <c r="L424" s="29"/>
      <c r="M424" s="138" t="s">
        <v>1</v>
      </c>
      <c r="N424" s="139" t="s">
        <v>39</v>
      </c>
      <c r="O424" s="140">
        <v>2.967</v>
      </c>
      <c r="P424" s="140">
        <f>O424*H424</f>
        <v>8.200788</v>
      </c>
      <c r="Q424" s="140">
        <v>0</v>
      </c>
      <c r="R424" s="140">
        <f>Q424*H424</f>
        <v>0</v>
      </c>
      <c r="S424" s="140">
        <v>0</v>
      </c>
      <c r="T424" s="141">
        <f>S424*H424</f>
        <v>0</v>
      </c>
      <c r="AR424" s="142" t="s">
        <v>296</v>
      </c>
      <c r="AT424" s="142" t="s">
        <v>202</v>
      </c>
      <c r="AU424" s="142" t="s">
        <v>84</v>
      </c>
      <c r="AY424" s="17" t="s">
        <v>200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82</v>
      </c>
      <c r="BK424" s="143">
        <f>ROUND(I424*H424,2)</f>
        <v>0</v>
      </c>
      <c r="BL424" s="17" t="s">
        <v>296</v>
      </c>
      <c r="BM424" s="142" t="s">
        <v>1392</v>
      </c>
    </row>
    <row r="425" spans="2:63" s="11" customFormat="1" ht="22.9" customHeight="1">
      <c r="B425" s="119"/>
      <c r="D425" s="120" t="s">
        <v>73</v>
      </c>
      <c r="E425" s="128" t="s">
        <v>927</v>
      </c>
      <c r="F425" s="128" t="s">
        <v>928</v>
      </c>
      <c r="J425" s="129">
        <f>BK425</f>
        <v>0</v>
      </c>
      <c r="L425" s="119"/>
      <c r="M425" s="123"/>
      <c r="P425" s="124">
        <f>SUM(P426:P439)</f>
        <v>74.68388999999999</v>
      </c>
      <c r="R425" s="124">
        <f>SUM(R426:R439)</f>
        <v>0.1885613</v>
      </c>
      <c r="T425" s="125">
        <f>SUM(T426:T439)</f>
        <v>0.03580903</v>
      </c>
      <c r="AR425" s="120" t="s">
        <v>84</v>
      </c>
      <c r="AT425" s="126" t="s">
        <v>73</v>
      </c>
      <c r="AU425" s="126" t="s">
        <v>82</v>
      </c>
      <c r="AY425" s="120" t="s">
        <v>200</v>
      </c>
      <c r="BK425" s="127">
        <f>SUM(BK426:BK439)</f>
        <v>0</v>
      </c>
    </row>
    <row r="426" spans="2:65" s="1" customFormat="1" ht="24.2" customHeight="1">
      <c r="B426" s="130"/>
      <c r="C426" s="131" t="s">
        <v>871</v>
      </c>
      <c r="D426" s="131" t="s">
        <v>202</v>
      </c>
      <c r="E426" s="132" t="s">
        <v>930</v>
      </c>
      <c r="F426" s="133" t="s">
        <v>931</v>
      </c>
      <c r="G426" s="134" t="s">
        <v>262</v>
      </c>
      <c r="H426" s="135">
        <v>384.548</v>
      </c>
      <c r="I426" s="136"/>
      <c r="J426" s="136">
        <f>ROUND(I426*H426,2)</f>
        <v>0</v>
      </c>
      <c r="K426" s="137"/>
      <c r="L426" s="29"/>
      <c r="M426" s="138" t="s">
        <v>1</v>
      </c>
      <c r="N426" s="139" t="s">
        <v>39</v>
      </c>
      <c r="O426" s="140">
        <v>0.012</v>
      </c>
      <c r="P426" s="140">
        <f>O426*H426</f>
        <v>4.6145760000000005</v>
      </c>
      <c r="Q426" s="140">
        <v>0</v>
      </c>
      <c r="R426" s="140">
        <f>Q426*H426</f>
        <v>0</v>
      </c>
      <c r="S426" s="140">
        <v>0</v>
      </c>
      <c r="T426" s="141">
        <f>S426*H426</f>
        <v>0</v>
      </c>
      <c r="AR426" s="142" t="s">
        <v>296</v>
      </c>
      <c r="AT426" s="142" t="s">
        <v>202</v>
      </c>
      <c r="AU426" s="142" t="s">
        <v>84</v>
      </c>
      <c r="AY426" s="17" t="s">
        <v>200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82</v>
      </c>
      <c r="BK426" s="143">
        <f>ROUND(I426*H426,2)</f>
        <v>0</v>
      </c>
      <c r="BL426" s="17" t="s">
        <v>296</v>
      </c>
      <c r="BM426" s="142" t="s">
        <v>1393</v>
      </c>
    </row>
    <row r="427" spans="2:51" s="12" customFormat="1" ht="11.25">
      <c r="B427" s="144"/>
      <c r="D427" s="145" t="s">
        <v>208</v>
      </c>
      <c r="E427" s="146" t="s">
        <v>1</v>
      </c>
      <c r="F427" s="147" t="s">
        <v>1394</v>
      </c>
      <c r="H427" s="148">
        <v>384.548</v>
      </c>
      <c r="L427" s="144"/>
      <c r="M427" s="149"/>
      <c r="T427" s="150"/>
      <c r="AT427" s="146" t="s">
        <v>208</v>
      </c>
      <c r="AU427" s="146" t="s">
        <v>84</v>
      </c>
      <c r="AV427" s="12" t="s">
        <v>84</v>
      </c>
      <c r="AW427" s="12" t="s">
        <v>30</v>
      </c>
      <c r="AX427" s="12" t="s">
        <v>82</v>
      </c>
      <c r="AY427" s="146" t="s">
        <v>200</v>
      </c>
    </row>
    <row r="428" spans="2:65" s="1" customFormat="1" ht="16.5" customHeight="1">
      <c r="B428" s="130"/>
      <c r="C428" s="131" t="s">
        <v>877</v>
      </c>
      <c r="D428" s="131" t="s">
        <v>202</v>
      </c>
      <c r="E428" s="132" t="s">
        <v>935</v>
      </c>
      <c r="F428" s="133" t="s">
        <v>936</v>
      </c>
      <c r="G428" s="134" t="s">
        <v>262</v>
      </c>
      <c r="H428" s="135">
        <v>384.548</v>
      </c>
      <c r="I428" s="136"/>
      <c r="J428" s="136">
        <f>ROUND(I428*H428,2)</f>
        <v>0</v>
      </c>
      <c r="K428" s="137"/>
      <c r="L428" s="29"/>
      <c r="M428" s="138" t="s">
        <v>1</v>
      </c>
      <c r="N428" s="139" t="s">
        <v>39</v>
      </c>
      <c r="O428" s="140">
        <v>0.084</v>
      </c>
      <c r="P428" s="140">
        <f>O428*H428</f>
        <v>32.302032000000004</v>
      </c>
      <c r="Q428" s="140">
        <v>0</v>
      </c>
      <c r="R428" s="140">
        <f>Q428*H428</f>
        <v>0</v>
      </c>
      <c r="S428" s="140">
        <v>0</v>
      </c>
      <c r="T428" s="141">
        <f>S428*H428</f>
        <v>0</v>
      </c>
      <c r="AR428" s="142" t="s">
        <v>296</v>
      </c>
      <c r="AT428" s="142" t="s">
        <v>202</v>
      </c>
      <c r="AU428" s="142" t="s">
        <v>84</v>
      </c>
      <c r="AY428" s="17" t="s">
        <v>200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82</v>
      </c>
      <c r="BK428" s="143">
        <f>ROUND(I428*H428,2)</f>
        <v>0</v>
      </c>
      <c r="BL428" s="17" t="s">
        <v>296</v>
      </c>
      <c r="BM428" s="142" t="s">
        <v>1395</v>
      </c>
    </row>
    <row r="429" spans="2:51" s="12" customFormat="1" ht="11.25">
      <c r="B429" s="144"/>
      <c r="D429" s="145" t="s">
        <v>208</v>
      </c>
      <c r="E429" s="146" t="s">
        <v>1</v>
      </c>
      <c r="F429" s="147" t="s">
        <v>1394</v>
      </c>
      <c r="H429" s="148">
        <v>384.548</v>
      </c>
      <c r="L429" s="144"/>
      <c r="M429" s="149"/>
      <c r="T429" s="150"/>
      <c r="AT429" s="146" t="s">
        <v>208</v>
      </c>
      <c r="AU429" s="146" t="s">
        <v>84</v>
      </c>
      <c r="AV429" s="12" t="s">
        <v>84</v>
      </c>
      <c r="AW429" s="12" t="s">
        <v>30</v>
      </c>
      <c r="AX429" s="12" t="s">
        <v>82</v>
      </c>
      <c r="AY429" s="146" t="s">
        <v>200</v>
      </c>
    </row>
    <row r="430" spans="2:65" s="1" customFormat="1" ht="16.5" customHeight="1">
      <c r="B430" s="130"/>
      <c r="C430" s="131" t="s">
        <v>882</v>
      </c>
      <c r="D430" s="131" t="s">
        <v>202</v>
      </c>
      <c r="E430" s="132" t="s">
        <v>939</v>
      </c>
      <c r="F430" s="133" t="s">
        <v>940</v>
      </c>
      <c r="G430" s="134" t="s">
        <v>262</v>
      </c>
      <c r="H430" s="135">
        <v>115.513</v>
      </c>
      <c r="I430" s="136"/>
      <c r="J430" s="136">
        <f>ROUND(I430*H430,2)</f>
        <v>0</v>
      </c>
      <c r="K430" s="137"/>
      <c r="L430" s="29"/>
      <c r="M430" s="138" t="s">
        <v>1</v>
      </c>
      <c r="N430" s="139" t="s">
        <v>39</v>
      </c>
      <c r="O430" s="140">
        <v>0.074</v>
      </c>
      <c r="P430" s="140">
        <f>O430*H430</f>
        <v>8.547962</v>
      </c>
      <c r="Q430" s="140">
        <v>0.001</v>
      </c>
      <c r="R430" s="140">
        <f>Q430*H430</f>
        <v>0.115513</v>
      </c>
      <c r="S430" s="140">
        <v>0.00031</v>
      </c>
      <c r="T430" s="141">
        <f>S430*H430</f>
        <v>0.03580903</v>
      </c>
      <c r="AR430" s="142" t="s">
        <v>296</v>
      </c>
      <c r="AT430" s="142" t="s">
        <v>202</v>
      </c>
      <c r="AU430" s="142" t="s">
        <v>84</v>
      </c>
      <c r="AY430" s="17" t="s">
        <v>200</v>
      </c>
      <c r="BE430" s="143">
        <f>IF(N430="základní",J430,0)</f>
        <v>0</v>
      </c>
      <c r="BF430" s="143">
        <f>IF(N430="snížená",J430,0)</f>
        <v>0</v>
      </c>
      <c r="BG430" s="143">
        <f>IF(N430="zákl. přenesená",J430,0)</f>
        <v>0</v>
      </c>
      <c r="BH430" s="143">
        <f>IF(N430="sníž. přenesená",J430,0)</f>
        <v>0</v>
      </c>
      <c r="BI430" s="143">
        <f>IF(N430="nulová",J430,0)</f>
        <v>0</v>
      </c>
      <c r="BJ430" s="17" t="s">
        <v>82</v>
      </c>
      <c r="BK430" s="143">
        <f>ROUND(I430*H430,2)</f>
        <v>0</v>
      </c>
      <c r="BL430" s="17" t="s">
        <v>296</v>
      </c>
      <c r="BM430" s="142" t="s">
        <v>1396</v>
      </c>
    </row>
    <row r="431" spans="2:51" s="12" customFormat="1" ht="11.25">
      <c r="B431" s="144"/>
      <c r="D431" s="145" t="s">
        <v>208</v>
      </c>
      <c r="E431" s="146" t="s">
        <v>1</v>
      </c>
      <c r="F431" s="147" t="s">
        <v>1165</v>
      </c>
      <c r="H431" s="148">
        <v>16.425</v>
      </c>
      <c r="L431" s="144"/>
      <c r="M431" s="149"/>
      <c r="T431" s="150"/>
      <c r="AT431" s="146" t="s">
        <v>208</v>
      </c>
      <c r="AU431" s="146" t="s">
        <v>84</v>
      </c>
      <c r="AV431" s="12" t="s">
        <v>84</v>
      </c>
      <c r="AW431" s="12" t="s">
        <v>30</v>
      </c>
      <c r="AX431" s="12" t="s">
        <v>74</v>
      </c>
      <c r="AY431" s="146" t="s">
        <v>200</v>
      </c>
    </row>
    <row r="432" spans="2:51" s="12" customFormat="1" ht="11.25">
      <c r="B432" s="144"/>
      <c r="D432" s="145" t="s">
        <v>208</v>
      </c>
      <c r="E432" s="146" t="s">
        <v>1</v>
      </c>
      <c r="F432" s="147" t="s">
        <v>1166</v>
      </c>
      <c r="H432" s="148">
        <v>8.19</v>
      </c>
      <c r="L432" s="144"/>
      <c r="M432" s="149"/>
      <c r="T432" s="150"/>
      <c r="AT432" s="146" t="s">
        <v>208</v>
      </c>
      <c r="AU432" s="146" t="s">
        <v>84</v>
      </c>
      <c r="AV432" s="12" t="s">
        <v>84</v>
      </c>
      <c r="AW432" s="12" t="s">
        <v>30</v>
      </c>
      <c r="AX432" s="12" t="s">
        <v>74</v>
      </c>
      <c r="AY432" s="146" t="s">
        <v>200</v>
      </c>
    </row>
    <row r="433" spans="2:51" s="12" customFormat="1" ht="11.25">
      <c r="B433" s="144"/>
      <c r="D433" s="145" t="s">
        <v>208</v>
      </c>
      <c r="E433" s="146" t="s">
        <v>1</v>
      </c>
      <c r="F433" s="147" t="s">
        <v>1397</v>
      </c>
      <c r="H433" s="148">
        <v>11.988</v>
      </c>
      <c r="L433" s="144"/>
      <c r="M433" s="149"/>
      <c r="T433" s="150"/>
      <c r="AT433" s="146" t="s">
        <v>208</v>
      </c>
      <c r="AU433" s="146" t="s">
        <v>84</v>
      </c>
      <c r="AV433" s="12" t="s">
        <v>84</v>
      </c>
      <c r="AW433" s="12" t="s">
        <v>30</v>
      </c>
      <c r="AX433" s="12" t="s">
        <v>74</v>
      </c>
      <c r="AY433" s="146" t="s">
        <v>200</v>
      </c>
    </row>
    <row r="434" spans="2:51" s="12" customFormat="1" ht="11.25">
      <c r="B434" s="144"/>
      <c r="D434" s="145" t="s">
        <v>208</v>
      </c>
      <c r="E434" s="146" t="s">
        <v>1</v>
      </c>
      <c r="F434" s="147" t="s">
        <v>1169</v>
      </c>
      <c r="H434" s="148">
        <v>9</v>
      </c>
      <c r="L434" s="144"/>
      <c r="M434" s="149"/>
      <c r="T434" s="150"/>
      <c r="AT434" s="146" t="s">
        <v>208</v>
      </c>
      <c r="AU434" s="146" t="s">
        <v>84</v>
      </c>
      <c r="AV434" s="12" t="s">
        <v>84</v>
      </c>
      <c r="AW434" s="12" t="s">
        <v>30</v>
      </c>
      <c r="AX434" s="12" t="s">
        <v>74</v>
      </c>
      <c r="AY434" s="146" t="s">
        <v>200</v>
      </c>
    </row>
    <row r="435" spans="2:51" s="12" customFormat="1" ht="11.25">
      <c r="B435" s="144"/>
      <c r="D435" s="145" t="s">
        <v>208</v>
      </c>
      <c r="E435" s="146" t="s">
        <v>1</v>
      </c>
      <c r="F435" s="147" t="s">
        <v>1170</v>
      </c>
      <c r="H435" s="148">
        <v>11.718</v>
      </c>
      <c r="L435" s="144"/>
      <c r="M435" s="149"/>
      <c r="T435" s="150"/>
      <c r="AT435" s="146" t="s">
        <v>208</v>
      </c>
      <c r="AU435" s="146" t="s">
        <v>84</v>
      </c>
      <c r="AV435" s="12" t="s">
        <v>84</v>
      </c>
      <c r="AW435" s="12" t="s">
        <v>30</v>
      </c>
      <c r="AX435" s="12" t="s">
        <v>74</v>
      </c>
      <c r="AY435" s="146" t="s">
        <v>200</v>
      </c>
    </row>
    <row r="436" spans="2:51" s="12" customFormat="1" ht="11.25">
      <c r="B436" s="144"/>
      <c r="D436" s="145" t="s">
        <v>208</v>
      </c>
      <c r="E436" s="146" t="s">
        <v>1</v>
      </c>
      <c r="F436" s="147" t="s">
        <v>1171</v>
      </c>
      <c r="H436" s="148">
        <v>58.192</v>
      </c>
      <c r="L436" s="144"/>
      <c r="M436" s="149"/>
      <c r="T436" s="150"/>
      <c r="AT436" s="146" t="s">
        <v>208</v>
      </c>
      <c r="AU436" s="146" t="s">
        <v>84</v>
      </c>
      <c r="AV436" s="12" t="s">
        <v>84</v>
      </c>
      <c r="AW436" s="12" t="s">
        <v>30</v>
      </c>
      <c r="AX436" s="12" t="s">
        <v>74</v>
      </c>
      <c r="AY436" s="146" t="s">
        <v>200</v>
      </c>
    </row>
    <row r="437" spans="2:51" s="13" customFormat="1" ht="11.25">
      <c r="B437" s="151"/>
      <c r="D437" s="145" t="s">
        <v>208</v>
      </c>
      <c r="E437" s="152" t="s">
        <v>130</v>
      </c>
      <c r="F437" s="153" t="s">
        <v>245</v>
      </c>
      <c r="H437" s="154">
        <v>115.513</v>
      </c>
      <c r="L437" s="151"/>
      <c r="M437" s="155"/>
      <c r="T437" s="156"/>
      <c r="AT437" s="152" t="s">
        <v>208</v>
      </c>
      <c r="AU437" s="152" t="s">
        <v>84</v>
      </c>
      <c r="AV437" s="13" t="s">
        <v>206</v>
      </c>
      <c r="AW437" s="13" t="s">
        <v>30</v>
      </c>
      <c r="AX437" s="13" t="s">
        <v>82</v>
      </c>
      <c r="AY437" s="152" t="s">
        <v>200</v>
      </c>
    </row>
    <row r="438" spans="2:65" s="1" customFormat="1" ht="33" customHeight="1">
      <c r="B438" s="130"/>
      <c r="C438" s="131" t="s">
        <v>888</v>
      </c>
      <c r="D438" s="131" t="s">
        <v>202</v>
      </c>
      <c r="E438" s="132" t="s">
        <v>947</v>
      </c>
      <c r="F438" s="133" t="s">
        <v>948</v>
      </c>
      <c r="G438" s="134" t="s">
        <v>262</v>
      </c>
      <c r="H438" s="135">
        <v>280.955</v>
      </c>
      <c r="I438" s="136"/>
      <c r="J438" s="136">
        <f>ROUND(I438*H438,2)</f>
        <v>0</v>
      </c>
      <c r="K438" s="137"/>
      <c r="L438" s="29"/>
      <c r="M438" s="138" t="s">
        <v>1</v>
      </c>
      <c r="N438" s="139" t="s">
        <v>39</v>
      </c>
      <c r="O438" s="140">
        <v>0.104</v>
      </c>
      <c r="P438" s="140">
        <f>O438*H438</f>
        <v>29.219319999999996</v>
      </c>
      <c r="Q438" s="140">
        <v>0.00026</v>
      </c>
      <c r="R438" s="140">
        <f>Q438*H438</f>
        <v>0.07304829999999998</v>
      </c>
      <c r="S438" s="140">
        <v>0</v>
      </c>
      <c r="T438" s="141">
        <f>S438*H438</f>
        <v>0</v>
      </c>
      <c r="AR438" s="142" t="s">
        <v>296</v>
      </c>
      <c r="AT438" s="142" t="s">
        <v>202</v>
      </c>
      <c r="AU438" s="142" t="s">
        <v>84</v>
      </c>
      <c r="AY438" s="17" t="s">
        <v>200</v>
      </c>
      <c r="BE438" s="143">
        <f>IF(N438="základní",J438,0)</f>
        <v>0</v>
      </c>
      <c r="BF438" s="143">
        <f>IF(N438="snížená",J438,0)</f>
        <v>0</v>
      </c>
      <c r="BG438" s="143">
        <f>IF(N438="zákl. přenesená",J438,0)</f>
        <v>0</v>
      </c>
      <c r="BH438" s="143">
        <f>IF(N438="sníž. přenesená",J438,0)</f>
        <v>0</v>
      </c>
      <c r="BI438" s="143">
        <f>IF(N438="nulová",J438,0)</f>
        <v>0</v>
      </c>
      <c r="BJ438" s="17" t="s">
        <v>82</v>
      </c>
      <c r="BK438" s="143">
        <f>ROUND(I438*H438,2)</f>
        <v>0</v>
      </c>
      <c r="BL438" s="17" t="s">
        <v>296</v>
      </c>
      <c r="BM438" s="142" t="s">
        <v>1398</v>
      </c>
    </row>
    <row r="439" spans="2:51" s="12" customFormat="1" ht="11.25">
      <c r="B439" s="144"/>
      <c r="D439" s="145" t="s">
        <v>208</v>
      </c>
      <c r="E439" s="146" t="s">
        <v>1</v>
      </c>
      <c r="F439" s="147" t="s">
        <v>1399</v>
      </c>
      <c r="H439" s="148">
        <v>280.955</v>
      </c>
      <c r="L439" s="144"/>
      <c r="M439" s="149"/>
      <c r="T439" s="150"/>
      <c r="AT439" s="146" t="s">
        <v>208</v>
      </c>
      <c r="AU439" s="146" t="s">
        <v>84</v>
      </c>
      <c r="AV439" s="12" t="s">
        <v>84</v>
      </c>
      <c r="AW439" s="12" t="s">
        <v>30</v>
      </c>
      <c r="AX439" s="12" t="s">
        <v>82</v>
      </c>
      <c r="AY439" s="146" t="s">
        <v>200</v>
      </c>
    </row>
    <row r="440" spans="2:63" s="11" customFormat="1" ht="22.9" customHeight="1">
      <c r="B440" s="119"/>
      <c r="D440" s="120" t="s">
        <v>73</v>
      </c>
      <c r="E440" s="128" t="s">
        <v>1400</v>
      </c>
      <c r="F440" s="128" t="s">
        <v>1401</v>
      </c>
      <c r="J440" s="129">
        <f>BK440</f>
        <v>0</v>
      </c>
      <c r="L440" s="119"/>
      <c r="M440" s="123"/>
      <c r="P440" s="124">
        <f>SUM(P441:P443)</f>
        <v>1.3203</v>
      </c>
      <c r="R440" s="124">
        <f>SUM(R441:R443)</f>
        <v>0.00351</v>
      </c>
      <c r="T440" s="125">
        <f>SUM(T441:T443)</f>
        <v>0</v>
      </c>
      <c r="AR440" s="120" t="s">
        <v>84</v>
      </c>
      <c r="AT440" s="126" t="s">
        <v>73</v>
      </c>
      <c r="AU440" s="126" t="s">
        <v>82</v>
      </c>
      <c r="AY440" s="120" t="s">
        <v>200</v>
      </c>
      <c r="BK440" s="127">
        <f>SUM(BK441:BK443)</f>
        <v>0</v>
      </c>
    </row>
    <row r="441" spans="2:65" s="1" customFormat="1" ht="24.2" customHeight="1">
      <c r="B441" s="130"/>
      <c r="C441" s="131" t="s">
        <v>892</v>
      </c>
      <c r="D441" s="131" t="s">
        <v>202</v>
      </c>
      <c r="E441" s="132" t="s">
        <v>1402</v>
      </c>
      <c r="F441" s="133" t="s">
        <v>1403</v>
      </c>
      <c r="G441" s="134" t="s">
        <v>262</v>
      </c>
      <c r="H441" s="135">
        <v>2.7</v>
      </c>
      <c r="I441" s="136"/>
      <c r="J441" s="136">
        <f>ROUND(I441*H441,2)</f>
        <v>0</v>
      </c>
      <c r="K441" s="137"/>
      <c r="L441" s="29"/>
      <c r="M441" s="138" t="s">
        <v>1</v>
      </c>
      <c r="N441" s="139" t="s">
        <v>39</v>
      </c>
      <c r="O441" s="140">
        <v>0.489</v>
      </c>
      <c r="P441" s="140">
        <f>O441*H441</f>
        <v>1.3203</v>
      </c>
      <c r="Q441" s="140">
        <v>0</v>
      </c>
      <c r="R441" s="140">
        <f>Q441*H441</f>
        <v>0</v>
      </c>
      <c r="S441" s="140">
        <v>0</v>
      </c>
      <c r="T441" s="141">
        <f>S441*H441</f>
        <v>0</v>
      </c>
      <c r="AR441" s="142" t="s">
        <v>296</v>
      </c>
      <c r="AT441" s="142" t="s">
        <v>202</v>
      </c>
      <c r="AU441" s="142" t="s">
        <v>84</v>
      </c>
      <c r="AY441" s="17" t="s">
        <v>200</v>
      </c>
      <c r="BE441" s="143">
        <f>IF(N441="základní",J441,0)</f>
        <v>0</v>
      </c>
      <c r="BF441" s="143">
        <f>IF(N441="snížená",J441,0)</f>
        <v>0</v>
      </c>
      <c r="BG441" s="143">
        <f>IF(N441="zákl. přenesená",J441,0)</f>
        <v>0</v>
      </c>
      <c r="BH441" s="143">
        <f>IF(N441="sníž. přenesená",J441,0)</f>
        <v>0</v>
      </c>
      <c r="BI441" s="143">
        <f>IF(N441="nulová",J441,0)</f>
        <v>0</v>
      </c>
      <c r="BJ441" s="17" t="s">
        <v>82</v>
      </c>
      <c r="BK441" s="143">
        <f>ROUND(I441*H441,2)</f>
        <v>0</v>
      </c>
      <c r="BL441" s="17" t="s">
        <v>296</v>
      </c>
      <c r="BM441" s="142" t="s">
        <v>1404</v>
      </c>
    </row>
    <row r="442" spans="2:51" s="12" customFormat="1" ht="11.25">
      <c r="B442" s="144"/>
      <c r="D442" s="145" t="s">
        <v>208</v>
      </c>
      <c r="E442" s="146" t="s">
        <v>1</v>
      </c>
      <c r="F442" s="147" t="s">
        <v>1316</v>
      </c>
      <c r="H442" s="148">
        <v>2.7</v>
      </c>
      <c r="L442" s="144"/>
      <c r="M442" s="149"/>
      <c r="T442" s="150"/>
      <c r="AT442" s="146" t="s">
        <v>208</v>
      </c>
      <c r="AU442" s="146" t="s">
        <v>84</v>
      </c>
      <c r="AV442" s="12" t="s">
        <v>84</v>
      </c>
      <c r="AW442" s="12" t="s">
        <v>30</v>
      </c>
      <c r="AX442" s="12" t="s">
        <v>82</v>
      </c>
      <c r="AY442" s="146" t="s">
        <v>200</v>
      </c>
    </row>
    <row r="443" spans="2:65" s="1" customFormat="1" ht="16.5" customHeight="1">
      <c r="B443" s="130"/>
      <c r="C443" s="157" t="s">
        <v>896</v>
      </c>
      <c r="D443" s="157" t="s">
        <v>247</v>
      </c>
      <c r="E443" s="158" t="s">
        <v>1405</v>
      </c>
      <c r="F443" s="159" t="s">
        <v>1406</v>
      </c>
      <c r="G443" s="160" t="s">
        <v>262</v>
      </c>
      <c r="H443" s="161">
        <v>2.7</v>
      </c>
      <c r="I443" s="162"/>
      <c r="J443" s="162">
        <f>ROUND(I443*H443,2)</f>
        <v>0</v>
      </c>
      <c r="K443" s="163"/>
      <c r="L443" s="164"/>
      <c r="M443" s="165" t="s">
        <v>1</v>
      </c>
      <c r="N443" s="166" t="s">
        <v>39</v>
      </c>
      <c r="O443" s="140">
        <v>0</v>
      </c>
      <c r="P443" s="140">
        <f>O443*H443</f>
        <v>0</v>
      </c>
      <c r="Q443" s="140">
        <v>0.0013</v>
      </c>
      <c r="R443" s="140">
        <f>Q443*H443</f>
        <v>0.00351</v>
      </c>
      <c r="S443" s="140">
        <v>0</v>
      </c>
      <c r="T443" s="141">
        <f>S443*H443</f>
        <v>0</v>
      </c>
      <c r="AR443" s="142" t="s">
        <v>381</v>
      </c>
      <c r="AT443" s="142" t="s">
        <v>247</v>
      </c>
      <c r="AU443" s="142" t="s">
        <v>84</v>
      </c>
      <c r="AY443" s="17" t="s">
        <v>200</v>
      </c>
      <c r="BE443" s="143">
        <f>IF(N443="základní",J443,0)</f>
        <v>0</v>
      </c>
      <c r="BF443" s="143">
        <f>IF(N443="snížená",J443,0)</f>
        <v>0</v>
      </c>
      <c r="BG443" s="143">
        <f>IF(N443="zákl. přenesená",J443,0)</f>
        <v>0</v>
      </c>
      <c r="BH443" s="143">
        <f>IF(N443="sníž. přenesená",J443,0)</f>
        <v>0</v>
      </c>
      <c r="BI443" s="143">
        <f>IF(N443="nulová",J443,0)</f>
        <v>0</v>
      </c>
      <c r="BJ443" s="17" t="s">
        <v>82</v>
      </c>
      <c r="BK443" s="143">
        <f>ROUND(I443*H443,2)</f>
        <v>0</v>
      </c>
      <c r="BL443" s="17" t="s">
        <v>296</v>
      </c>
      <c r="BM443" s="142" t="s">
        <v>1407</v>
      </c>
    </row>
    <row r="444" spans="2:63" s="11" customFormat="1" ht="25.9" customHeight="1">
      <c r="B444" s="119"/>
      <c r="D444" s="120" t="s">
        <v>73</v>
      </c>
      <c r="E444" s="121" t="s">
        <v>247</v>
      </c>
      <c r="F444" s="121" t="s">
        <v>1408</v>
      </c>
      <c r="J444" s="122">
        <f>BK444</f>
        <v>0</v>
      </c>
      <c r="L444" s="119"/>
      <c r="M444" s="123"/>
      <c r="P444" s="124">
        <f>P445</f>
        <v>9.3568</v>
      </c>
      <c r="R444" s="124">
        <f>R445</f>
        <v>0</v>
      </c>
      <c r="T444" s="125">
        <f>T445</f>
        <v>0.18919999999999998</v>
      </c>
      <c r="AR444" s="120" t="s">
        <v>214</v>
      </c>
      <c r="AT444" s="126" t="s">
        <v>73</v>
      </c>
      <c r="AU444" s="126" t="s">
        <v>74</v>
      </c>
      <c r="AY444" s="120" t="s">
        <v>200</v>
      </c>
      <c r="BK444" s="127">
        <f>BK445</f>
        <v>0</v>
      </c>
    </row>
    <row r="445" spans="2:63" s="11" customFormat="1" ht="22.9" customHeight="1">
      <c r="B445" s="119"/>
      <c r="D445" s="120" t="s">
        <v>73</v>
      </c>
      <c r="E445" s="128" t="s">
        <v>1409</v>
      </c>
      <c r="F445" s="128" t="s">
        <v>1410</v>
      </c>
      <c r="J445" s="129">
        <f>BK445</f>
        <v>0</v>
      </c>
      <c r="L445" s="119"/>
      <c r="M445" s="123"/>
      <c r="P445" s="124">
        <f>SUM(P446:P447)</f>
        <v>9.3568</v>
      </c>
      <c r="R445" s="124">
        <f>SUM(R446:R447)</f>
        <v>0</v>
      </c>
      <c r="T445" s="125">
        <f>SUM(T446:T447)</f>
        <v>0.18919999999999998</v>
      </c>
      <c r="AR445" s="120" t="s">
        <v>214</v>
      </c>
      <c r="AT445" s="126" t="s">
        <v>73</v>
      </c>
      <c r="AU445" s="126" t="s">
        <v>82</v>
      </c>
      <c r="AY445" s="120" t="s">
        <v>200</v>
      </c>
      <c r="BK445" s="127">
        <f>SUM(BK446:BK447)</f>
        <v>0</v>
      </c>
    </row>
    <row r="446" spans="2:65" s="1" customFormat="1" ht="37.9" customHeight="1">
      <c r="B446" s="130"/>
      <c r="C446" s="131" t="s">
        <v>900</v>
      </c>
      <c r="D446" s="131" t="s">
        <v>202</v>
      </c>
      <c r="E446" s="132" t="s">
        <v>1411</v>
      </c>
      <c r="F446" s="133" t="s">
        <v>1412</v>
      </c>
      <c r="G446" s="134" t="s">
        <v>349</v>
      </c>
      <c r="H446" s="135">
        <v>17.2</v>
      </c>
      <c r="I446" s="136"/>
      <c r="J446" s="136">
        <f>ROUND(I446*H446,2)</f>
        <v>0</v>
      </c>
      <c r="K446" s="137"/>
      <c r="L446" s="29"/>
      <c r="M446" s="138" t="s">
        <v>1</v>
      </c>
      <c r="N446" s="139" t="s">
        <v>39</v>
      </c>
      <c r="O446" s="140">
        <v>0.544</v>
      </c>
      <c r="P446" s="140">
        <f>O446*H446</f>
        <v>9.3568</v>
      </c>
      <c r="Q446" s="140">
        <v>0</v>
      </c>
      <c r="R446" s="140">
        <f>Q446*H446</f>
        <v>0</v>
      </c>
      <c r="S446" s="140">
        <v>0.011</v>
      </c>
      <c r="T446" s="141">
        <f>S446*H446</f>
        <v>0.18919999999999998</v>
      </c>
      <c r="AR446" s="142" t="s">
        <v>579</v>
      </c>
      <c r="AT446" s="142" t="s">
        <v>202</v>
      </c>
      <c r="AU446" s="142" t="s">
        <v>84</v>
      </c>
      <c r="AY446" s="17" t="s">
        <v>200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7" t="s">
        <v>82</v>
      </c>
      <c r="BK446" s="143">
        <f>ROUND(I446*H446,2)</f>
        <v>0</v>
      </c>
      <c r="BL446" s="17" t="s">
        <v>579</v>
      </c>
      <c r="BM446" s="142" t="s">
        <v>1413</v>
      </c>
    </row>
    <row r="447" spans="2:51" s="12" customFormat="1" ht="11.25">
      <c r="B447" s="144"/>
      <c r="D447" s="145" t="s">
        <v>208</v>
      </c>
      <c r="E447" s="146" t="s">
        <v>1</v>
      </c>
      <c r="F447" s="147" t="s">
        <v>1414</v>
      </c>
      <c r="H447" s="148">
        <v>17.2</v>
      </c>
      <c r="L447" s="144"/>
      <c r="M447" s="149"/>
      <c r="T447" s="150"/>
      <c r="AT447" s="146" t="s">
        <v>208</v>
      </c>
      <c r="AU447" s="146" t="s">
        <v>84</v>
      </c>
      <c r="AV447" s="12" t="s">
        <v>84</v>
      </c>
      <c r="AW447" s="12" t="s">
        <v>30</v>
      </c>
      <c r="AX447" s="12" t="s">
        <v>82</v>
      </c>
      <c r="AY447" s="146" t="s">
        <v>200</v>
      </c>
    </row>
    <row r="448" spans="2:63" s="11" customFormat="1" ht="25.9" customHeight="1">
      <c r="B448" s="119"/>
      <c r="D448" s="120" t="s">
        <v>73</v>
      </c>
      <c r="E448" s="121" t="s">
        <v>103</v>
      </c>
      <c r="F448" s="121" t="s">
        <v>1415</v>
      </c>
      <c r="J448" s="122">
        <f>BK448</f>
        <v>0</v>
      </c>
      <c r="L448" s="119"/>
      <c r="M448" s="123"/>
      <c r="P448" s="124">
        <f>P449</f>
        <v>0</v>
      </c>
      <c r="R448" s="124">
        <f>R449</f>
        <v>0</v>
      </c>
      <c r="T448" s="125">
        <f>T449</f>
        <v>0</v>
      </c>
      <c r="AR448" s="120" t="s">
        <v>222</v>
      </c>
      <c r="AT448" s="126" t="s">
        <v>73</v>
      </c>
      <c r="AU448" s="126" t="s">
        <v>74</v>
      </c>
      <c r="AY448" s="120" t="s">
        <v>200</v>
      </c>
      <c r="BK448" s="127">
        <f>BK449</f>
        <v>0</v>
      </c>
    </row>
    <row r="449" spans="2:63" s="11" customFormat="1" ht="22.9" customHeight="1">
      <c r="B449" s="119"/>
      <c r="D449" s="120" t="s">
        <v>73</v>
      </c>
      <c r="E449" s="128" t="s">
        <v>1416</v>
      </c>
      <c r="F449" s="128" t="s">
        <v>1417</v>
      </c>
      <c r="J449" s="129">
        <f>BK449</f>
        <v>0</v>
      </c>
      <c r="L449" s="119"/>
      <c r="M449" s="123"/>
      <c r="P449" s="124">
        <f>SUM(P450:P458)</f>
        <v>0</v>
      </c>
      <c r="R449" s="124">
        <f>SUM(R450:R458)</f>
        <v>0</v>
      </c>
      <c r="T449" s="125">
        <f>SUM(T450:T458)</f>
        <v>0</v>
      </c>
      <c r="AR449" s="120" t="s">
        <v>222</v>
      </c>
      <c r="AT449" s="126" t="s">
        <v>73</v>
      </c>
      <c r="AU449" s="126" t="s">
        <v>82</v>
      </c>
      <c r="AY449" s="120" t="s">
        <v>200</v>
      </c>
      <c r="BK449" s="127">
        <f>SUM(BK450:BK458)</f>
        <v>0</v>
      </c>
    </row>
    <row r="450" spans="2:65" s="1" customFormat="1" ht="24.2" customHeight="1">
      <c r="B450" s="130"/>
      <c r="C450" s="131" t="s">
        <v>912</v>
      </c>
      <c r="D450" s="131" t="s">
        <v>202</v>
      </c>
      <c r="E450" s="132" t="s">
        <v>1418</v>
      </c>
      <c r="F450" s="133" t="s">
        <v>1419</v>
      </c>
      <c r="G450" s="134" t="s">
        <v>1420</v>
      </c>
      <c r="H450" s="135">
        <v>1</v>
      </c>
      <c r="I450" s="136"/>
      <c r="J450" s="136">
        <f>ROUND(I450*H450,2)</f>
        <v>0</v>
      </c>
      <c r="K450" s="137"/>
      <c r="L450" s="29"/>
      <c r="M450" s="138" t="s">
        <v>1</v>
      </c>
      <c r="N450" s="139" t="s">
        <v>39</v>
      </c>
      <c r="O450" s="140">
        <v>0</v>
      </c>
      <c r="P450" s="140">
        <f>O450*H450</f>
        <v>0</v>
      </c>
      <c r="Q450" s="140">
        <v>0</v>
      </c>
      <c r="R450" s="140">
        <f>Q450*H450</f>
        <v>0</v>
      </c>
      <c r="S450" s="140">
        <v>0</v>
      </c>
      <c r="T450" s="141">
        <f>S450*H450</f>
        <v>0</v>
      </c>
      <c r="AR450" s="142" t="s">
        <v>1421</v>
      </c>
      <c r="AT450" s="142" t="s">
        <v>202</v>
      </c>
      <c r="AU450" s="142" t="s">
        <v>84</v>
      </c>
      <c r="AY450" s="17" t="s">
        <v>200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7" t="s">
        <v>82</v>
      </c>
      <c r="BK450" s="143">
        <f>ROUND(I450*H450,2)</f>
        <v>0</v>
      </c>
      <c r="BL450" s="17" t="s">
        <v>1421</v>
      </c>
      <c r="BM450" s="142" t="s">
        <v>1422</v>
      </c>
    </row>
    <row r="451" spans="2:51" s="12" customFormat="1" ht="11.25">
      <c r="B451" s="144"/>
      <c r="D451" s="145" t="s">
        <v>208</v>
      </c>
      <c r="E451" s="146" t="s">
        <v>1</v>
      </c>
      <c r="F451" s="147" t="s">
        <v>1423</v>
      </c>
      <c r="H451" s="148">
        <v>1</v>
      </c>
      <c r="L451" s="144"/>
      <c r="M451" s="149"/>
      <c r="T451" s="150"/>
      <c r="AT451" s="146" t="s">
        <v>208</v>
      </c>
      <c r="AU451" s="146" t="s">
        <v>84</v>
      </c>
      <c r="AV451" s="12" t="s">
        <v>84</v>
      </c>
      <c r="AW451" s="12" t="s">
        <v>30</v>
      </c>
      <c r="AX451" s="12" t="s">
        <v>82</v>
      </c>
      <c r="AY451" s="146" t="s">
        <v>200</v>
      </c>
    </row>
    <row r="452" spans="2:65" s="1" customFormat="1" ht="21.75" customHeight="1">
      <c r="B452" s="130"/>
      <c r="C452" s="131" t="s">
        <v>918</v>
      </c>
      <c r="D452" s="131" t="s">
        <v>202</v>
      </c>
      <c r="E452" s="132" t="s">
        <v>1424</v>
      </c>
      <c r="F452" s="133" t="s">
        <v>1425</v>
      </c>
      <c r="G452" s="134" t="s">
        <v>1420</v>
      </c>
      <c r="H452" s="135">
        <v>1</v>
      </c>
      <c r="I452" s="136"/>
      <c r="J452" s="136">
        <f>ROUND(I452*H452,2)</f>
        <v>0</v>
      </c>
      <c r="K452" s="137"/>
      <c r="L452" s="29"/>
      <c r="M452" s="138" t="s">
        <v>1</v>
      </c>
      <c r="N452" s="139" t="s">
        <v>39</v>
      </c>
      <c r="O452" s="140">
        <v>0</v>
      </c>
      <c r="P452" s="140">
        <f>O452*H452</f>
        <v>0</v>
      </c>
      <c r="Q452" s="140">
        <v>0</v>
      </c>
      <c r="R452" s="140">
        <f>Q452*H452</f>
        <v>0</v>
      </c>
      <c r="S452" s="140">
        <v>0</v>
      </c>
      <c r="T452" s="141">
        <f>S452*H452</f>
        <v>0</v>
      </c>
      <c r="AR452" s="142" t="s">
        <v>1421</v>
      </c>
      <c r="AT452" s="142" t="s">
        <v>202</v>
      </c>
      <c r="AU452" s="142" t="s">
        <v>84</v>
      </c>
      <c r="AY452" s="17" t="s">
        <v>200</v>
      </c>
      <c r="BE452" s="143">
        <f>IF(N452="základní",J452,0)</f>
        <v>0</v>
      </c>
      <c r="BF452" s="143">
        <f>IF(N452="snížená",J452,0)</f>
        <v>0</v>
      </c>
      <c r="BG452" s="143">
        <f>IF(N452="zákl. přenesená",J452,0)</f>
        <v>0</v>
      </c>
      <c r="BH452" s="143">
        <f>IF(N452="sníž. přenesená",J452,0)</f>
        <v>0</v>
      </c>
      <c r="BI452" s="143">
        <f>IF(N452="nulová",J452,0)</f>
        <v>0</v>
      </c>
      <c r="BJ452" s="17" t="s">
        <v>82</v>
      </c>
      <c r="BK452" s="143">
        <f>ROUND(I452*H452,2)</f>
        <v>0</v>
      </c>
      <c r="BL452" s="17" t="s">
        <v>1421</v>
      </c>
      <c r="BM452" s="142" t="s">
        <v>1426</v>
      </c>
    </row>
    <row r="453" spans="2:65" s="1" customFormat="1" ht="24.2" customHeight="1">
      <c r="B453" s="130"/>
      <c r="C453" s="131" t="s">
        <v>923</v>
      </c>
      <c r="D453" s="131" t="s">
        <v>202</v>
      </c>
      <c r="E453" s="132" t="s">
        <v>1427</v>
      </c>
      <c r="F453" s="133" t="s">
        <v>1428</v>
      </c>
      <c r="G453" s="134" t="s">
        <v>1420</v>
      </c>
      <c r="H453" s="135">
        <v>1</v>
      </c>
      <c r="I453" s="136"/>
      <c r="J453" s="136">
        <f>ROUND(I453*H453,2)</f>
        <v>0</v>
      </c>
      <c r="K453" s="137"/>
      <c r="L453" s="29"/>
      <c r="M453" s="138" t="s">
        <v>1</v>
      </c>
      <c r="N453" s="139" t="s">
        <v>39</v>
      </c>
      <c r="O453" s="140">
        <v>0</v>
      </c>
      <c r="P453" s="140">
        <f>O453*H453</f>
        <v>0</v>
      </c>
      <c r="Q453" s="140">
        <v>0</v>
      </c>
      <c r="R453" s="140">
        <f>Q453*H453</f>
        <v>0</v>
      </c>
      <c r="S453" s="140">
        <v>0</v>
      </c>
      <c r="T453" s="141">
        <f>S453*H453</f>
        <v>0</v>
      </c>
      <c r="AR453" s="142" t="s">
        <v>1421</v>
      </c>
      <c r="AT453" s="142" t="s">
        <v>202</v>
      </c>
      <c r="AU453" s="142" t="s">
        <v>84</v>
      </c>
      <c r="AY453" s="17" t="s">
        <v>200</v>
      </c>
      <c r="BE453" s="143">
        <f>IF(N453="základní",J453,0)</f>
        <v>0</v>
      </c>
      <c r="BF453" s="143">
        <f>IF(N453="snížená",J453,0)</f>
        <v>0</v>
      </c>
      <c r="BG453" s="143">
        <f>IF(N453="zákl. přenesená",J453,0)</f>
        <v>0</v>
      </c>
      <c r="BH453" s="143">
        <f>IF(N453="sníž. přenesená",J453,0)</f>
        <v>0</v>
      </c>
      <c r="BI453" s="143">
        <f>IF(N453="nulová",J453,0)</f>
        <v>0</v>
      </c>
      <c r="BJ453" s="17" t="s">
        <v>82</v>
      </c>
      <c r="BK453" s="143">
        <f>ROUND(I453*H453,2)</f>
        <v>0</v>
      </c>
      <c r="BL453" s="17" t="s">
        <v>1421</v>
      </c>
      <c r="BM453" s="142" t="s">
        <v>1429</v>
      </c>
    </row>
    <row r="454" spans="2:51" s="12" customFormat="1" ht="11.25">
      <c r="B454" s="144"/>
      <c r="D454" s="145" t="s">
        <v>208</v>
      </c>
      <c r="E454" s="146" t="s">
        <v>1</v>
      </c>
      <c r="F454" s="147" t="s">
        <v>1423</v>
      </c>
      <c r="H454" s="148">
        <v>1</v>
      </c>
      <c r="L454" s="144"/>
      <c r="M454" s="149"/>
      <c r="T454" s="150"/>
      <c r="AT454" s="146" t="s">
        <v>208</v>
      </c>
      <c r="AU454" s="146" t="s">
        <v>84</v>
      </c>
      <c r="AV454" s="12" t="s">
        <v>84</v>
      </c>
      <c r="AW454" s="12" t="s">
        <v>30</v>
      </c>
      <c r="AX454" s="12" t="s">
        <v>82</v>
      </c>
      <c r="AY454" s="146" t="s">
        <v>200</v>
      </c>
    </row>
    <row r="455" spans="2:65" s="1" customFormat="1" ht="16.5" customHeight="1">
      <c r="B455" s="130"/>
      <c r="C455" s="131" t="s">
        <v>929</v>
      </c>
      <c r="D455" s="131" t="s">
        <v>202</v>
      </c>
      <c r="E455" s="132" t="s">
        <v>1430</v>
      </c>
      <c r="F455" s="133" t="s">
        <v>1431</v>
      </c>
      <c r="G455" s="134" t="s">
        <v>1420</v>
      </c>
      <c r="H455" s="135">
        <v>1</v>
      </c>
      <c r="I455" s="136"/>
      <c r="J455" s="136">
        <f>ROUND(I455*H455,2)</f>
        <v>0</v>
      </c>
      <c r="K455" s="137"/>
      <c r="L455" s="29"/>
      <c r="M455" s="138" t="s">
        <v>1</v>
      </c>
      <c r="N455" s="139" t="s">
        <v>39</v>
      </c>
      <c r="O455" s="140">
        <v>0</v>
      </c>
      <c r="P455" s="140">
        <f>O455*H455</f>
        <v>0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1421</v>
      </c>
      <c r="AT455" s="142" t="s">
        <v>202</v>
      </c>
      <c r="AU455" s="142" t="s">
        <v>84</v>
      </c>
      <c r="AY455" s="17" t="s">
        <v>200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82</v>
      </c>
      <c r="BK455" s="143">
        <f>ROUND(I455*H455,2)</f>
        <v>0</v>
      </c>
      <c r="BL455" s="17" t="s">
        <v>1421</v>
      </c>
      <c r="BM455" s="142" t="s">
        <v>1432</v>
      </c>
    </row>
    <row r="456" spans="2:51" s="12" customFormat="1" ht="11.25">
      <c r="B456" s="144"/>
      <c r="D456" s="145" t="s">
        <v>208</v>
      </c>
      <c r="E456" s="146" t="s">
        <v>1</v>
      </c>
      <c r="F456" s="147" t="s">
        <v>1423</v>
      </c>
      <c r="H456" s="148">
        <v>1</v>
      </c>
      <c r="L456" s="144"/>
      <c r="M456" s="149"/>
      <c r="T456" s="150"/>
      <c r="AT456" s="146" t="s">
        <v>208</v>
      </c>
      <c r="AU456" s="146" t="s">
        <v>84</v>
      </c>
      <c r="AV456" s="12" t="s">
        <v>84</v>
      </c>
      <c r="AW456" s="12" t="s">
        <v>30</v>
      </c>
      <c r="AX456" s="12" t="s">
        <v>82</v>
      </c>
      <c r="AY456" s="146" t="s">
        <v>200</v>
      </c>
    </row>
    <row r="457" spans="2:65" s="1" customFormat="1" ht="21.75" customHeight="1">
      <c r="B457" s="130"/>
      <c r="C457" s="131" t="s">
        <v>934</v>
      </c>
      <c r="D457" s="131" t="s">
        <v>202</v>
      </c>
      <c r="E457" s="132" t="s">
        <v>1433</v>
      </c>
      <c r="F457" s="133" t="s">
        <v>1434</v>
      </c>
      <c r="G457" s="134" t="s">
        <v>1420</v>
      </c>
      <c r="H457" s="135">
        <v>1</v>
      </c>
      <c r="I457" s="136"/>
      <c r="J457" s="136">
        <f>ROUND(I457*H457,2)</f>
        <v>0</v>
      </c>
      <c r="K457" s="137"/>
      <c r="L457" s="29"/>
      <c r="M457" s="138" t="s">
        <v>1</v>
      </c>
      <c r="N457" s="139" t="s">
        <v>39</v>
      </c>
      <c r="O457" s="140">
        <v>0</v>
      </c>
      <c r="P457" s="140">
        <f>O457*H457</f>
        <v>0</v>
      </c>
      <c r="Q457" s="140">
        <v>0</v>
      </c>
      <c r="R457" s="140">
        <f>Q457*H457</f>
        <v>0</v>
      </c>
      <c r="S457" s="140">
        <v>0</v>
      </c>
      <c r="T457" s="141">
        <f>S457*H457</f>
        <v>0</v>
      </c>
      <c r="AR457" s="142" t="s">
        <v>1421</v>
      </c>
      <c r="AT457" s="142" t="s">
        <v>202</v>
      </c>
      <c r="AU457" s="142" t="s">
        <v>84</v>
      </c>
      <c r="AY457" s="17" t="s">
        <v>200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82</v>
      </c>
      <c r="BK457" s="143">
        <f>ROUND(I457*H457,2)</f>
        <v>0</v>
      </c>
      <c r="BL457" s="17" t="s">
        <v>1421</v>
      </c>
      <c r="BM457" s="142" t="s">
        <v>1435</v>
      </c>
    </row>
    <row r="458" spans="2:51" s="12" customFormat="1" ht="11.25">
      <c r="B458" s="144"/>
      <c r="D458" s="145" t="s">
        <v>208</v>
      </c>
      <c r="E458" s="146" t="s">
        <v>1</v>
      </c>
      <c r="F458" s="147" t="s">
        <v>1423</v>
      </c>
      <c r="H458" s="148">
        <v>1</v>
      </c>
      <c r="L458" s="144"/>
      <c r="M458" s="172"/>
      <c r="N458" s="173"/>
      <c r="O458" s="173"/>
      <c r="P458" s="173"/>
      <c r="Q458" s="173"/>
      <c r="R458" s="173"/>
      <c r="S458" s="173"/>
      <c r="T458" s="174"/>
      <c r="AT458" s="146" t="s">
        <v>208</v>
      </c>
      <c r="AU458" s="146" t="s">
        <v>84</v>
      </c>
      <c r="AV458" s="12" t="s">
        <v>84</v>
      </c>
      <c r="AW458" s="12" t="s">
        <v>30</v>
      </c>
      <c r="AX458" s="12" t="s">
        <v>82</v>
      </c>
      <c r="AY458" s="146" t="s">
        <v>200</v>
      </c>
    </row>
    <row r="459" spans="2:12" s="1" customFormat="1" ht="6.95" customHeight="1">
      <c r="B459" s="41"/>
      <c r="C459" s="42"/>
      <c r="D459" s="42"/>
      <c r="E459" s="42"/>
      <c r="F459" s="42"/>
      <c r="G459" s="42"/>
      <c r="H459" s="42"/>
      <c r="I459" s="42"/>
      <c r="J459" s="42"/>
      <c r="K459" s="42"/>
      <c r="L459" s="29"/>
    </row>
  </sheetData>
  <autoFilter ref="C142:K458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359"/>
  <sheetViews>
    <sheetView showGridLines="0" workbookViewId="0" topLeftCell="A136">
      <selection activeCell="V161" sqref="V16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1436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ROUND(J151,2)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ROUND((SUM(BE151:BE358)),2)</f>
        <v>0</v>
      </c>
      <c r="I33" s="90">
        <v>0.21</v>
      </c>
      <c r="J33" s="89">
        <f>ROUND(((SUM(BE151:BE358))*I33),2)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ROUND((SUM(BF151:BF358)),2)</f>
        <v>0</v>
      </c>
      <c r="I34" s="90">
        <v>0.12</v>
      </c>
      <c r="J34" s="89">
        <f>ROUND(((SUM(BF151:BF358))*I34),2)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ROUND((SUM(BG151:BG358)),2)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ROUND((SUM(BH151:BH358)),2)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ROUND((SUM(BI151:BI358)),2)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02-EL - Kuchyně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J151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1437</v>
      </c>
      <c r="E97" s="104"/>
      <c r="F97" s="104"/>
      <c r="G97" s="104"/>
      <c r="H97" s="104"/>
      <c r="I97" s="104"/>
      <c r="J97" s="105">
        <f>J152</f>
        <v>0</v>
      </c>
      <c r="L97" s="102"/>
    </row>
    <row r="98" spans="2:12" s="9" customFormat="1" ht="19.9" customHeight="1">
      <c r="B98" s="106"/>
      <c r="D98" s="107" t="s">
        <v>1438</v>
      </c>
      <c r="E98" s="108"/>
      <c r="F98" s="108"/>
      <c r="G98" s="108"/>
      <c r="H98" s="108"/>
      <c r="I98" s="108"/>
      <c r="J98" s="109">
        <f>J153</f>
        <v>0</v>
      </c>
      <c r="L98" s="106"/>
    </row>
    <row r="99" spans="2:12" s="9" customFormat="1" ht="19.9" customHeight="1">
      <c r="B99" s="106"/>
      <c r="D99" s="107" t="s">
        <v>1439</v>
      </c>
      <c r="E99" s="108"/>
      <c r="F99" s="108"/>
      <c r="G99" s="108"/>
      <c r="H99" s="108"/>
      <c r="I99" s="108"/>
      <c r="J99" s="109">
        <f>J156</f>
        <v>0</v>
      </c>
      <c r="L99" s="106"/>
    </row>
    <row r="100" spans="2:12" s="9" customFormat="1" ht="19.9" customHeight="1">
      <c r="B100" s="106"/>
      <c r="D100" s="107" t="s">
        <v>1440</v>
      </c>
      <c r="E100" s="108"/>
      <c r="F100" s="108"/>
      <c r="G100" s="108"/>
      <c r="H100" s="108"/>
      <c r="I100" s="108"/>
      <c r="J100" s="109">
        <f>J158</f>
        <v>0</v>
      </c>
      <c r="L100" s="106"/>
    </row>
    <row r="101" spans="2:12" s="8" customFormat="1" ht="24.95" customHeight="1">
      <c r="B101" s="102"/>
      <c r="D101" s="103" t="s">
        <v>160</v>
      </c>
      <c r="E101" s="104"/>
      <c r="F101" s="104"/>
      <c r="G101" s="104"/>
      <c r="H101" s="104"/>
      <c r="I101" s="104"/>
      <c r="J101" s="105">
        <f>J161</f>
        <v>0</v>
      </c>
      <c r="L101" s="102"/>
    </row>
    <row r="102" spans="2:12" s="9" customFormat="1" ht="19.9" customHeight="1">
      <c r="B102" s="106"/>
      <c r="D102" s="107" t="s">
        <v>1441</v>
      </c>
      <c r="E102" s="108"/>
      <c r="F102" s="108"/>
      <c r="G102" s="108"/>
      <c r="H102" s="108"/>
      <c r="I102" s="108"/>
      <c r="J102" s="109">
        <f>J162</f>
        <v>0</v>
      </c>
      <c r="L102" s="106"/>
    </row>
    <row r="103" spans="2:12" s="9" customFormat="1" ht="19.9" customHeight="1">
      <c r="B103" s="106"/>
      <c r="D103" s="107" t="s">
        <v>1442</v>
      </c>
      <c r="E103" s="108"/>
      <c r="F103" s="108"/>
      <c r="G103" s="108"/>
      <c r="H103" s="108"/>
      <c r="I103" s="108"/>
      <c r="J103" s="109">
        <f>J163</f>
        <v>0</v>
      </c>
      <c r="L103" s="106"/>
    </row>
    <row r="104" spans="2:12" s="9" customFormat="1" ht="19.9" customHeight="1">
      <c r="B104" s="106"/>
      <c r="D104" s="107" t="s">
        <v>1443</v>
      </c>
      <c r="E104" s="108"/>
      <c r="F104" s="108"/>
      <c r="G104" s="108"/>
      <c r="H104" s="108"/>
      <c r="I104" s="108"/>
      <c r="J104" s="109">
        <f>J167</f>
        <v>0</v>
      </c>
      <c r="L104" s="106"/>
    </row>
    <row r="105" spans="2:12" s="9" customFormat="1" ht="19.9" customHeight="1">
      <c r="B105" s="106"/>
      <c r="D105" s="107" t="s">
        <v>1444</v>
      </c>
      <c r="E105" s="108"/>
      <c r="F105" s="108"/>
      <c r="G105" s="108"/>
      <c r="H105" s="108"/>
      <c r="I105" s="108"/>
      <c r="J105" s="109">
        <f>J170</f>
        <v>0</v>
      </c>
      <c r="L105" s="106"/>
    </row>
    <row r="106" spans="2:12" s="9" customFormat="1" ht="14.85" customHeight="1">
      <c r="B106" s="106"/>
      <c r="D106" s="107" t="s">
        <v>1445</v>
      </c>
      <c r="E106" s="108"/>
      <c r="F106" s="108"/>
      <c r="G106" s="108"/>
      <c r="H106" s="108"/>
      <c r="I106" s="108"/>
      <c r="J106" s="109">
        <f>J172</f>
        <v>0</v>
      </c>
      <c r="L106" s="106"/>
    </row>
    <row r="107" spans="2:12" s="9" customFormat="1" ht="19.9" customHeight="1">
      <c r="B107" s="106"/>
      <c r="D107" s="107" t="s">
        <v>1446</v>
      </c>
      <c r="E107" s="108"/>
      <c r="F107" s="108"/>
      <c r="G107" s="108"/>
      <c r="H107" s="108"/>
      <c r="I107" s="108"/>
      <c r="J107" s="109">
        <f>J173</f>
        <v>0</v>
      </c>
      <c r="L107" s="106"/>
    </row>
    <row r="108" spans="2:12" s="9" customFormat="1" ht="14.85" customHeight="1">
      <c r="B108" s="106"/>
      <c r="D108" s="107" t="s">
        <v>1447</v>
      </c>
      <c r="E108" s="108"/>
      <c r="F108" s="108"/>
      <c r="G108" s="108"/>
      <c r="H108" s="108"/>
      <c r="I108" s="108"/>
      <c r="J108" s="109">
        <f>J182</f>
        <v>0</v>
      </c>
      <c r="L108" s="106"/>
    </row>
    <row r="109" spans="2:12" s="9" customFormat="1" ht="19.9" customHeight="1">
      <c r="B109" s="106"/>
      <c r="D109" s="107" t="s">
        <v>1448</v>
      </c>
      <c r="E109" s="108"/>
      <c r="F109" s="108"/>
      <c r="G109" s="108"/>
      <c r="H109" s="108"/>
      <c r="I109" s="108"/>
      <c r="J109" s="109">
        <f>J183</f>
        <v>0</v>
      </c>
      <c r="L109" s="106"/>
    </row>
    <row r="110" spans="2:12" s="8" customFormat="1" ht="24.95" customHeight="1">
      <c r="B110" s="102"/>
      <c r="D110" s="103" t="s">
        <v>169</v>
      </c>
      <c r="E110" s="104"/>
      <c r="F110" s="104"/>
      <c r="G110" s="104"/>
      <c r="H110" s="104"/>
      <c r="I110" s="104"/>
      <c r="J110" s="105">
        <f>J188</f>
        <v>0</v>
      </c>
      <c r="L110" s="102"/>
    </row>
    <row r="111" spans="2:12" s="9" customFormat="1" ht="19.9" customHeight="1">
      <c r="B111" s="106"/>
      <c r="D111" s="107" t="s">
        <v>176</v>
      </c>
      <c r="E111" s="108"/>
      <c r="F111" s="108"/>
      <c r="G111" s="108"/>
      <c r="H111" s="108"/>
      <c r="I111" s="108"/>
      <c r="J111" s="109">
        <f>J189</f>
        <v>0</v>
      </c>
      <c r="L111" s="106"/>
    </row>
    <row r="112" spans="2:12" s="9" customFormat="1" ht="14.85" customHeight="1">
      <c r="B112" s="106"/>
      <c r="D112" s="107" t="s">
        <v>962</v>
      </c>
      <c r="E112" s="108"/>
      <c r="F112" s="108"/>
      <c r="G112" s="108"/>
      <c r="H112" s="108"/>
      <c r="I112" s="108"/>
      <c r="J112" s="109">
        <f>J190</f>
        <v>0</v>
      </c>
      <c r="L112" s="106"/>
    </row>
    <row r="113" spans="2:12" s="9" customFormat="1" ht="14.85" customHeight="1">
      <c r="B113" s="106"/>
      <c r="D113" s="107" t="s">
        <v>963</v>
      </c>
      <c r="E113" s="108"/>
      <c r="F113" s="108"/>
      <c r="G113" s="108"/>
      <c r="H113" s="108"/>
      <c r="I113" s="108"/>
      <c r="J113" s="109">
        <f>J192</f>
        <v>0</v>
      </c>
      <c r="L113" s="106"/>
    </row>
    <row r="114" spans="2:12" s="9" customFormat="1" ht="14.85" customHeight="1">
      <c r="B114" s="106"/>
      <c r="D114" s="107" t="s">
        <v>1449</v>
      </c>
      <c r="E114" s="108"/>
      <c r="F114" s="108"/>
      <c r="G114" s="108"/>
      <c r="H114" s="108"/>
      <c r="I114" s="108"/>
      <c r="J114" s="109">
        <f>J211</f>
        <v>0</v>
      </c>
      <c r="L114" s="106"/>
    </row>
    <row r="115" spans="2:12" s="9" customFormat="1" ht="14.85" customHeight="1">
      <c r="B115" s="106"/>
      <c r="D115" s="107" t="s">
        <v>1450</v>
      </c>
      <c r="E115" s="108"/>
      <c r="F115" s="108"/>
      <c r="G115" s="108"/>
      <c r="H115" s="108"/>
      <c r="I115" s="108"/>
      <c r="J115" s="109">
        <f>J237</f>
        <v>0</v>
      </c>
      <c r="L115" s="106"/>
    </row>
    <row r="116" spans="2:12" s="9" customFormat="1" ht="14.85" customHeight="1">
      <c r="B116" s="106"/>
      <c r="D116" s="107" t="s">
        <v>965</v>
      </c>
      <c r="E116" s="108"/>
      <c r="F116" s="108"/>
      <c r="G116" s="108"/>
      <c r="H116" s="108"/>
      <c r="I116" s="108"/>
      <c r="J116" s="109">
        <f>J240</f>
        <v>0</v>
      </c>
      <c r="L116" s="106"/>
    </row>
    <row r="117" spans="2:12" s="9" customFormat="1" ht="14.85" customHeight="1">
      <c r="B117" s="106"/>
      <c r="D117" s="107" t="s">
        <v>966</v>
      </c>
      <c r="E117" s="108"/>
      <c r="F117" s="108"/>
      <c r="G117" s="108"/>
      <c r="H117" s="108"/>
      <c r="I117" s="108"/>
      <c r="J117" s="109">
        <f>J246</f>
        <v>0</v>
      </c>
      <c r="L117" s="106"/>
    </row>
    <row r="118" spans="2:12" s="9" customFormat="1" ht="14.85" customHeight="1">
      <c r="B118" s="106"/>
      <c r="D118" s="107" t="s">
        <v>968</v>
      </c>
      <c r="E118" s="108"/>
      <c r="F118" s="108"/>
      <c r="G118" s="108"/>
      <c r="H118" s="108"/>
      <c r="I118" s="108"/>
      <c r="J118" s="109">
        <f>J251</f>
        <v>0</v>
      </c>
      <c r="L118" s="106"/>
    </row>
    <row r="119" spans="2:12" s="9" customFormat="1" ht="14.85" customHeight="1">
      <c r="B119" s="106"/>
      <c r="D119" s="107" t="s">
        <v>969</v>
      </c>
      <c r="E119" s="108"/>
      <c r="F119" s="108"/>
      <c r="G119" s="108"/>
      <c r="H119" s="108"/>
      <c r="I119" s="108"/>
      <c r="J119" s="109">
        <f>J279</f>
        <v>0</v>
      </c>
      <c r="L119" s="106"/>
    </row>
    <row r="120" spans="2:12" s="9" customFormat="1" ht="14.85" customHeight="1">
      <c r="B120" s="106"/>
      <c r="D120" s="107" t="s">
        <v>1451</v>
      </c>
      <c r="E120" s="108"/>
      <c r="F120" s="108"/>
      <c r="G120" s="108"/>
      <c r="H120" s="108"/>
      <c r="I120" s="108"/>
      <c r="J120" s="109">
        <f>J287</f>
        <v>0</v>
      </c>
      <c r="L120" s="106"/>
    </row>
    <row r="121" spans="2:12" s="9" customFormat="1" ht="21.75" customHeight="1">
      <c r="B121" s="106"/>
      <c r="D121" s="107" t="s">
        <v>1452</v>
      </c>
      <c r="E121" s="108"/>
      <c r="F121" s="108"/>
      <c r="G121" s="108"/>
      <c r="H121" s="108"/>
      <c r="I121" s="108"/>
      <c r="J121" s="109">
        <f>J294</f>
        <v>0</v>
      </c>
      <c r="L121" s="106"/>
    </row>
    <row r="122" spans="2:12" s="9" customFormat="1" ht="14.85" customHeight="1">
      <c r="B122" s="106"/>
      <c r="D122" s="107" t="s">
        <v>962</v>
      </c>
      <c r="E122" s="108"/>
      <c r="F122" s="108"/>
      <c r="G122" s="108"/>
      <c r="H122" s="108"/>
      <c r="I122" s="108"/>
      <c r="J122" s="109">
        <f>J295</f>
        <v>0</v>
      </c>
      <c r="L122" s="106"/>
    </row>
    <row r="123" spans="2:12" s="9" customFormat="1" ht="14.85" customHeight="1">
      <c r="B123" s="106"/>
      <c r="D123" s="107" t="s">
        <v>1449</v>
      </c>
      <c r="E123" s="108"/>
      <c r="F123" s="108"/>
      <c r="G123" s="108"/>
      <c r="H123" s="108"/>
      <c r="I123" s="108"/>
      <c r="J123" s="109">
        <f>J297</f>
        <v>0</v>
      </c>
      <c r="L123" s="106"/>
    </row>
    <row r="124" spans="2:12" s="9" customFormat="1" ht="14.85" customHeight="1">
      <c r="B124" s="106"/>
      <c r="D124" s="107" t="s">
        <v>966</v>
      </c>
      <c r="E124" s="108"/>
      <c r="F124" s="108"/>
      <c r="G124" s="108"/>
      <c r="H124" s="108"/>
      <c r="I124" s="108"/>
      <c r="J124" s="109">
        <f>J304</f>
        <v>0</v>
      </c>
      <c r="L124" s="106"/>
    </row>
    <row r="125" spans="2:12" s="9" customFormat="1" ht="14.85" customHeight="1">
      <c r="B125" s="106"/>
      <c r="D125" s="107" t="s">
        <v>1453</v>
      </c>
      <c r="E125" s="108"/>
      <c r="F125" s="108"/>
      <c r="G125" s="108"/>
      <c r="H125" s="108"/>
      <c r="I125" s="108"/>
      <c r="J125" s="109">
        <f>J315</f>
        <v>0</v>
      </c>
      <c r="L125" s="106"/>
    </row>
    <row r="126" spans="2:12" s="9" customFormat="1" ht="14.85" customHeight="1">
      <c r="B126" s="106"/>
      <c r="D126" s="107" t="s">
        <v>1454</v>
      </c>
      <c r="E126" s="108"/>
      <c r="F126" s="108"/>
      <c r="G126" s="108"/>
      <c r="H126" s="108"/>
      <c r="I126" s="108"/>
      <c r="J126" s="109">
        <f>J338</f>
        <v>0</v>
      </c>
      <c r="L126" s="106"/>
    </row>
    <row r="127" spans="2:12" s="9" customFormat="1" ht="19.9" customHeight="1">
      <c r="B127" s="106"/>
      <c r="D127" s="107" t="s">
        <v>1455</v>
      </c>
      <c r="E127" s="108"/>
      <c r="F127" s="108"/>
      <c r="G127" s="108"/>
      <c r="H127" s="108"/>
      <c r="I127" s="108"/>
      <c r="J127" s="109">
        <f>J341</f>
        <v>0</v>
      </c>
      <c r="L127" s="106"/>
    </row>
    <row r="128" spans="2:12" s="9" customFormat="1" ht="14.85" customHeight="1">
      <c r="B128" s="106"/>
      <c r="D128" s="107" t="s">
        <v>962</v>
      </c>
      <c r="E128" s="108"/>
      <c r="F128" s="108"/>
      <c r="G128" s="108"/>
      <c r="H128" s="108"/>
      <c r="I128" s="108"/>
      <c r="J128" s="109">
        <f>J342</f>
        <v>0</v>
      </c>
      <c r="L128" s="106"/>
    </row>
    <row r="129" spans="2:12" s="9" customFormat="1" ht="14.85" customHeight="1">
      <c r="B129" s="106"/>
      <c r="D129" s="107" t="s">
        <v>1456</v>
      </c>
      <c r="E129" s="108"/>
      <c r="F129" s="108"/>
      <c r="G129" s="108"/>
      <c r="H129" s="108"/>
      <c r="I129" s="108"/>
      <c r="J129" s="109">
        <f>J344</f>
        <v>0</v>
      </c>
      <c r="L129" s="106"/>
    </row>
    <row r="130" spans="2:12" s="9" customFormat="1" ht="14.85" customHeight="1">
      <c r="B130" s="106"/>
      <c r="D130" s="107" t="s">
        <v>1457</v>
      </c>
      <c r="E130" s="108"/>
      <c r="F130" s="108"/>
      <c r="G130" s="108"/>
      <c r="H130" s="108"/>
      <c r="I130" s="108"/>
      <c r="J130" s="109">
        <f>J350</f>
        <v>0</v>
      </c>
      <c r="L130" s="106"/>
    </row>
    <row r="131" spans="2:12" s="9" customFormat="1" ht="14.85" customHeight="1">
      <c r="B131" s="106"/>
      <c r="D131" s="107" t="s">
        <v>1458</v>
      </c>
      <c r="E131" s="108"/>
      <c r="F131" s="108"/>
      <c r="G131" s="108"/>
      <c r="H131" s="108"/>
      <c r="I131" s="108"/>
      <c r="J131" s="109">
        <f>J353</f>
        <v>0</v>
      </c>
      <c r="L131" s="106"/>
    </row>
    <row r="132" spans="2:12" s="1" customFormat="1" ht="21.75" customHeight="1">
      <c r="B132" s="29"/>
      <c r="L132" s="29"/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29"/>
    </row>
    <row r="137" spans="2:12" s="1" customFormat="1" ht="6.95" customHeight="1"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29"/>
    </row>
    <row r="138" spans="2:12" s="1" customFormat="1" ht="24.95" customHeight="1">
      <c r="B138" s="29"/>
      <c r="C138" s="21" t="s">
        <v>185</v>
      </c>
      <c r="L138" s="29"/>
    </row>
    <row r="139" spans="2:12" s="1" customFormat="1" ht="6.95" customHeight="1">
      <c r="B139" s="29"/>
      <c r="L139" s="29"/>
    </row>
    <row r="140" spans="2:12" s="1" customFormat="1" ht="12" customHeight="1">
      <c r="B140" s="29"/>
      <c r="C140" s="26" t="s">
        <v>14</v>
      </c>
      <c r="L140" s="29"/>
    </row>
    <row r="141" spans="2:12" s="1" customFormat="1" ht="16.5" customHeight="1">
      <c r="B141" s="29"/>
      <c r="E141" s="231" t="str">
        <f>E7</f>
        <v>Výměna ZTI a modernizace sociálního zázemí</v>
      </c>
      <c r="F141" s="232"/>
      <c r="G141" s="232"/>
      <c r="H141" s="232"/>
      <c r="L141" s="29"/>
    </row>
    <row r="142" spans="2:12" s="1" customFormat="1" ht="12" customHeight="1">
      <c r="B142" s="29"/>
      <c r="C142" s="26" t="s">
        <v>118</v>
      </c>
      <c r="L142" s="29"/>
    </row>
    <row r="143" spans="2:12" s="1" customFormat="1" ht="16.5" customHeight="1">
      <c r="B143" s="29"/>
      <c r="E143" s="197" t="str">
        <f>E9</f>
        <v>SO 02-EL - Kuchyně - elektrotechnologická zařízení</v>
      </c>
      <c r="F143" s="233"/>
      <c r="G143" s="233"/>
      <c r="H143" s="233"/>
      <c r="L143" s="29"/>
    </row>
    <row r="144" spans="2:12" s="1" customFormat="1" ht="6.95" customHeight="1">
      <c r="B144" s="29"/>
      <c r="L144" s="29"/>
    </row>
    <row r="145" spans="2:12" s="1" customFormat="1" ht="12" customHeight="1">
      <c r="B145" s="29"/>
      <c r="C145" s="26" t="s">
        <v>18</v>
      </c>
      <c r="F145" s="24" t="str">
        <f>F12</f>
        <v xml:space="preserve"> </v>
      </c>
      <c r="I145" s="26" t="s">
        <v>20</v>
      </c>
      <c r="J145" s="49" t="str">
        <f>IF(J12="","",J12)</f>
        <v>3. 2. 2024</v>
      </c>
      <c r="L145" s="29"/>
    </row>
    <row r="146" spans="2:12" s="1" customFormat="1" ht="6.95" customHeight="1">
      <c r="B146" s="29"/>
      <c r="L146" s="29"/>
    </row>
    <row r="147" spans="2:12" s="1" customFormat="1" ht="15.2" customHeight="1">
      <c r="B147" s="29"/>
      <c r="C147" s="26" t="s">
        <v>22</v>
      </c>
      <c r="F147" s="24" t="str">
        <f>E15</f>
        <v>Statutární město Děčín</v>
      </c>
      <c r="I147" s="26" t="s">
        <v>28</v>
      </c>
      <c r="J147" s="27" t="str">
        <f>E21</f>
        <v>NORDARCH s.r.o.</v>
      </c>
      <c r="L147" s="29"/>
    </row>
    <row r="148" spans="2:12" s="1" customFormat="1" ht="15.2" customHeight="1">
      <c r="B148" s="29"/>
      <c r="C148" s="26" t="s">
        <v>26</v>
      </c>
      <c r="F148" s="24" t="str">
        <f>IF(E18="","",E18)</f>
        <v xml:space="preserve"> </v>
      </c>
      <c r="I148" s="26" t="s">
        <v>31</v>
      </c>
      <c r="J148" s="27" t="str">
        <f>E24</f>
        <v>Ing. Jan Duben</v>
      </c>
      <c r="L148" s="29"/>
    </row>
    <row r="149" spans="2:12" s="1" customFormat="1" ht="10.35" customHeight="1">
      <c r="B149" s="29"/>
      <c r="L149" s="29"/>
    </row>
    <row r="150" spans="2:20" s="10" customFormat="1" ht="29.25" customHeight="1">
      <c r="B150" s="110"/>
      <c r="C150" s="111" t="s">
        <v>186</v>
      </c>
      <c r="D150" s="112" t="s">
        <v>59</v>
      </c>
      <c r="E150" s="112" t="s">
        <v>55</v>
      </c>
      <c r="F150" s="112" t="s">
        <v>56</v>
      </c>
      <c r="G150" s="112" t="s">
        <v>187</v>
      </c>
      <c r="H150" s="112" t="s">
        <v>188</v>
      </c>
      <c r="I150" s="112" t="s">
        <v>189</v>
      </c>
      <c r="J150" s="113" t="s">
        <v>157</v>
      </c>
      <c r="K150" s="114" t="s">
        <v>190</v>
      </c>
      <c r="L150" s="110"/>
      <c r="M150" s="56" t="s">
        <v>1</v>
      </c>
      <c r="N150" s="57" t="s">
        <v>38</v>
      </c>
      <c r="O150" s="57" t="s">
        <v>191</v>
      </c>
      <c r="P150" s="57" t="s">
        <v>192</v>
      </c>
      <c r="Q150" s="57" t="s">
        <v>193</v>
      </c>
      <c r="R150" s="57" t="s">
        <v>194</v>
      </c>
      <c r="S150" s="57" t="s">
        <v>195</v>
      </c>
      <c r="T150" s="58" t="s">
        <v>196</v>
      </c>
    </row>
    <row r="151" spans="2:63" s="1" customFormat="1" ht="22.9" customHeight="1">
      <c r="B151" s="29"/>
      <c r="C151" s="61" t="s">
        <v>197</v>
      </c>
      <c r="J151" s="115">
        <f>BK151</f>
        <v>0</v>
      </c>
      <c r="L151" s="29"/>
      <c r="M151" s="59"/>
      <c r="N151" s="50"/>
      <c r="O151" s="50"/>
      <c r="P151" s="116">
        <f>P152+P161+P188</f>
        <v>0</v>
      </c>
      <c r="Q151" s="50"/>
      <c r="R151" s="116">
        <f>R152+R161+R188</f>
        <v>0</v>
      </c>
      <c r="S151" s="50"/>
      <c r="T151" s="117">
        <f>T152+T161+T188</f>
        <v>0</v>
      </c>
      <c r="AT151" s="17" t="s">
        <v>73</v>
      </c>
      <c r="AU151" s="17" t="s">
        <v>159</v>
      </c>
      <c r="BK151" s="118">
        <f>BK152+BK161+BK188</f>
        <v>0</v>
      </c>
    </row>
    <row r="152" spans="2:63" s="11" customFormat="1" ht="25.9" customHeight="1">
      <c r="B152" s="119"/>
      <c r="D152" s="120" t="s">
        <v>73</v>
      </c>
      <c r="E152" s="121" t="s">
        <v>972</v>
      </c>
      <c r="F152" s="121" t="s">
        <v>973</v>
      </c>
      <c r="J152" s="122">
        <f>BK152</f>
        <v>0</v>
      </c>
      <c r="L152" s="119"/>
      <c r="M152" s="123"/>
      <c r="P152" s="124">
        <f>P153+P156+P158</f>
        <v>0</v>
      </c>
      <c r="R152" s="124">
        <f>R153+R156+R158</f>
        <v>0</v>
      </c>
      <c r="T152" s="125">
        <f>T153+T156+T158</f>
        <v>0</v>
      </c>
      <c r="AR152" s="120" t="s">
        <v>206</v>
      </c>
      <c r="AT152" s="126" t="s">
        <v>73</v>
      </c>
      <c r="AU152" s="126" t="s">
        <v>74</v>
      </c>
      <c r="AY152" s="120" t="s">
        <v>200</v>
      </c>
      <c r="BK152" s="127">
        <f>BK153+BK156+BK158</f>
        <v>0</v>
      </c>
    </row>
    <row r="153" spans="2:63" s="11" customFormat="1" ht="22.9" customHeight="1">
      <c r="B153" s="119"/>
      <c r="D153" s="120" t="s">
        <v>73</v>
      </c>
      <c r="E153" s="128" t="s">
        <v>974</v>
      </c>
      <c r="F153" s="128" t="s">
        <v>975</v>
      </c>
      <c r="J153" s="129">
        <f>BK153</f>
        <v>0</v>
      </c>
      <c r="L153" s="119"/>
      <c r="M153" s="123"/>
      <c r="P153" s="124">
        <f>SUM(P154:P155)</f>
        <v>0</v>
      </c>
      <c r="R153" s="124">
        <f>SUM(R154:R155)</f>
        <v>0</v>
      </c>
      <c r="T153" s="125">
        <f>SUM(T154:T155)</f>
        <v>0</v>
      </c>
      <c r="AR153" s="120" t="s">
        <v>82</v>
      </c>
      <c r="AT153" s="126" t="s">
        <v>73</v>
      </c>
      <c r="AU153" s="126" t="s">
        <v>82</v>
      </c>
      <c r="AY153" s="120" t="s">
        <v>200</v>
      </c>
      <c r="BK153" s="127">
        <f>SUM(BK154:BK155)</f>
        <v>0</v>
      </c>
    </row>
    <row r="154" spans="2:65" s="1" customFormat="1" ht="24.2" customHeight="1">
      <c r="B154" s="130"/>
      <c r="C154" s="131" t="s">
        <v>82</v>
      </c>
      <c r="D154" s="131" t="s">
        <v>202</v>
      </c>
      <c r="E154" s="132" t="s">
        <v>987</v>
      </c>
      <c r="F154" s="133" t="s">
        <v>1459</v>
      </c>
      <c r="G154" s="134" t="s">
        <v>978</v>
      </c>
      <c r="H154" s="135">
        <v>12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206</v>
      </c>
      <c r="AT154" s="142" t="s">
        <v>202</v>
      </c>
      <c r="AU154" s="142" t="s">
        <v>84</v>
      </c>
      <c r="AY154" s="17" t="s">
        <v>200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206</v>
      </c>
      <c r="BM154" s="142" t="s">
        <v>84</v>
      </c>
    </row>
    <row r="155" spans="2:65" s="1" customFormat="1" ht="24.2" customHeight="1">
      <c r="B155" s="130"/>
      <c r="C155" s="131" t="s">
        <v>84</v>
      </c>
      <c r="D155" s="131" t="s">
        <v>202</v>
      </c>
      <c r="E155" s="132" t="s">
        <v>976</v>
      </c>
      <c r="F155" s="133" t="s">
        <v>977</v>
      </c>
      <c r="G155" s="134" t="s">
        <v>978</v>
      </c>
      <c r="H155" s="135">
        <v>8</v>
      </c>
      <c r="I155" s="136"/>
      <c r="J155" s="136">
        <f>ROUND(I155*H155,2)</f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>O155*H155</f>
        <v>0</v>
      </c>
      <c r="Q155" s="140">
        <v>0</v>
      </c>
      <c r="R155" s="140">
        <f>Q155*H155</f>
        <v>0</v>
      </c>
      <c r="S155" s="140">
        <v>0</v>
      </c>
      <c r="T155" s="141">
        <f>S155*H155</f>
        <v>0</v>
      </c>
      <c r="AR155" s="142" t="s">
        <v>206</v>
      </c>
      <c r="AT155" s="142" t="s">
        <v>202</v>
      </c>
      <c r="AU155" s="142" t="s">
        <v>84</v>
      </c>
      <c r="AY155" s="17" t="s">
        <v>200</v>
      </c>
      <c r="BE155" s="143">
        <f>IF(N155="základní",J155,0)</f>
        <v>0</v>
      </c>
      <c r="BF155" s="143">
        <f>IF(N155="snížená",J155,0)</f>
        <v>0</v>
      </c>
      <c r="BG155" s="143">
        <f>IF(N155="zákl. přenesená",J155,0)</f>
        <v>0</v>
      </c>
      <c r="BH155" s="143">
        <f>IF(N155="sníž. přenesená",J155,0)</f>
        <v>0</v>
      </c>
      <c r="BI155" s="143">
        <f>IF(N155="nulová",J155,0)</f>
        <v>0</v>
      </c>
      <c r="BJ155" s="17" t="s">
        <v>82</v>
      </c>
      <c r="BK155" s="143">
        <f>ROUND(I155*H155,2)</f>
        <v>0</v>
      </c>
      <c r="BL155" s="17" t="s">
        <v>206</v>
      </c>
      <c r="BM155" s="142" t="s">
        <v>206</v>
      </c>
    </row>
    <row r="156" spans="2:63" s="11" customFormat="1" ht="22.9" customHeight="1">
      <c r="B156" s="119"/>
      <c r="D156" s="120" t="s">
        <v>73</v>
      </c>
      <c r="E156" s="128" t="s">
        <v>979</v>
      </c>
      <c r="F156" s="128" t="s">
        <v>980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200</v>
      </c>
      <c r="BK156" s="127">
        <f>BK157</f>
        <v>0</v>
      </c>
    </row>
    <row r="157" spans="2:65" s="1" customFormat="1" ht="24.2" customHeight="1">
      <c r="B157" s="130"/>
      <c r="C157" s="131" t="s">
        <v>214</v>
      </c>
      <c r="D157" s="131" t="s">
        <v>202</v>
      </c>
      <c r="E157" s="132" t="s">
        <v>981</v>
      </c>
      <c r="F157" s="133" t="s">
        <v>1460</v>
      </c>
      <c r="G157" s="134" t="s">
        <v>978</v>
      </c>
      <c r="H157" s="135">
        <v>40</v>
      </c>
      <c r="I157" s="136"/>
      <c r="J157" s="136">
        <f>ROUND(I157*H157,2)</f>
        <v>0</v>
      </c>
      <c r="K157" s="137"/>
      <c r="L157" s="29"/>
      <c r="M157" s="138" t="s">
        <v>1</v>
      </c>
      <c r="N157" s="139" t="s">
        <v>39</v>
      </c>
      <c r="O157" s="140">
        <v>0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206</v>
      </c>
      <c r="AT157" s="142" t="s">
        <v>202</v>
      </c>
      <c r="AU157" s="142" t="s">
        <v>84</v>
      </c>
      <c r="AY157" s="17" t="s">
        <v>200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82</v>
      </c>
      <c r="BK157" s="143">
        <f>ROUND(I157*H157,2)</f>
        <v>0</v>
      </c>
      <c r="BL157" s="17" t="s">
        <v>206</v>
      </c>
      <c r="BM157" s="142" t="s">
        <v>227</v>
      </c>
    </row>
    <row r="158" spans="2:63" s="11" customFormat="1" ht="22.9" customHeight="1">
      <c r="B158" s="119"/>
      <c r="D158" s="120" t="s">
        <v>73</v>
      </c>
      <c r="E158" s="128" t="s">
        <v>985</v>
      </c>
      <c r="F158" s="128" t="s">
        <v>986</v>
      </c>
      <c r="J158" s="129">
        <f>BK158</f>
        <v>0</v>
      </c>
      <c r="L158" s="119"/>
      <c r="M158" s="123"/>
      <c r="P158" s="124">
        <f>SUM(P159:P160)</f>
        <v>0</v>
      </c>
      <c r="R158" s="124">
        <f>SUM(R159:R160)</f>
        <v>0</v>
      </c>
      <c r="T158" s="125">
        <f>SUM(T159:T160)</f>
        <v>0</v>
      </c>
      <c r="AR158" s="120" t="s">
        <v>82</v>
      </c>
      <c r="AT158" s="126" t="s">
        <v>73</v>
      </c>
      <c r="AU158" s="126" t="s">
        <v>82</v>
      </c>
      <c r="AY158" s="120" t="s">
        <v>200</v>
      </c>
      <c r="BK158" s="127">
        <f>SUM(BK159:BK160)</f>
        <v>0</v>
      </c>
    </row>
    <row r="159" spans="2:65" s="1" customFormat="1" ht="24.2" customHeight="1">
      <c r="B159" s="130"/>
      <c r="C159" s="131" t="s">
        <v>206</v>
      </c>
      <c r="D159" s="131" t="s">
        <v>202</v>
      </c>
      <c r="E159" s="132" t="s">
        <v>1461</v>
      </c>
      <c r="F159" s="133" t="s">
        <v>988</v>
      </c>
      <c r="G159" s="134" t="s">
        <v>978</v>
      </c>
      <c r="H159" s="135">
        <v>16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206</v>
      </c>
      <c r="AT159" s="142" t="s">
        <v>202</v>
      </c>
      <c r="AU159" s="142" t="s">
        <v>84</v>
      </c>
      <c r="AY159" s="17" t="s">
        <v>200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206</v>
      </c>
      <c r="BM159" s="142" t="s">
        <v>237</v>
      </c>
    </row>
    <row r="160" spans="2:65" s="1" customFormat="1" ht="24.2" customHeight="1">
      <c r="B160" s="130"/>
      <c r="C160" s="131" t="s">
        <v>222</v>
      </c>
      <c r="D160" s="131" t="s">
        <v>202</v>
      </c>
      <c r="E160" s="132" t="s">
        <v>989</v>
      </c>
      <c r="F160" s="133" t="s">
        <v>1459</v>
      </c>
      <c r="G160" s="134" t="s">
        <v>978</v>
      </c>
      <c r="H160" s="135">
        <v>12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206</v>
      </c>
      <c r="AT160" s="142" t="s">
        <v>202</v>
      </c>
      <c r="AU160" s="142" t="s">
        <v>84</v>
      </c>
      <c r="AY160" s="17" t="s">
        <v>200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206</v>
      </c>
      <c r="BM160" s="142" t="s">
        <v>253</v>
      </c>
    </row>
    <row r="161" spans="2:63" s="11" customFormat="1" ht="25.9" customHeight="1">
      <c r="B161" s="119"/>
      <c r="D161" s="120" t="s">
        <v>73</v>
      </c>
      <c r="E161" s="121" t="s">
        <v>198</v>
      </c>
      <c r="F161" s="121" t="s">
        <v>199</v>
      </c>
      <c r="J161" s="122">
        <f>BK161</f>
        <v>0</v>
      </c>
      <c r="L161" s="119"/>
      <c r="M161" s="123"/>
      <c r="P161" s="124">
        <f>P162+P163+P167+P170+P173+P183</f>
        <v>0</v>
      </c>
      <c r="R161" s="124">
        <f>R162+R163+R167+R170+R173+R183</f>
        <v>0</v>
      </c>
      <c r="T161" s="125">
        <f>T162+T163+T167+T170+T173+T183</f>
        <v>0</v>
      </c>
      <c r="AR161" s="120" t="s">
        <v>82</v>
      </c>
      <c r="AT161" s="126" t="s">
        <v>73</v>
      </c>
      <c r="AU161" s="126" t="s">
        <v>74</v>
      </c>
      <c r="AY161" s="120" t="s">
        <v>200</v>
      </c>
      <c r="BK161" s="127">
        <f>BK162+BK163+BK167+BK170+BK173+BK183</f>
        <v>0</v>
      </c>
    </row>
    <row r="162" spans="2:63" s="11" customFormat="1" ht="22.9" customHeight="1">
      <c r="B162" s="119"/>
      <c r="D162" s="120" t="s">
        <v>73</v>
      </c>
      <c r="E162" s="128" t="s">
        <v>1462</v>
      </c>
      <c r="F162" s="128" t="s">
        <v>201</v>
      </c>
      <c r="J162" s="129">
        <f>BK162</f>
        <v>0</v>
      </c>
      <c r="L162" s="119"/>
      <c r="M162" s="123"/>
      <c r="P162" s="124">
        <v>0</v>
      </c>
      <c r="R162" s="124">
        <v>0</v>
      </c>
      <c r="T162" s="125">
        <v>0</v>
      </c>
      <c r="AR162" s="120" t="s">
        <v>82</v>
      </c>
      <c r="AT162" s="126" t="s">
        <v>73</v>
      </c>
      <c r="AU162" s="126" t="s">
        <v>82</v>
      </c>
      <c r="AY162" s="120" t="s">
        <v>200</v>
      </c>
      <c r="BK162" s="127">
        <v>0</v>
      </c>
    </row>
    <row r="163" spans="2:63" s="11" customFormat="1" ht="22.9" customHeight="1">
      <c r="B163" s="119"/>
      <c r="D163" s="120" t="s">
        <v>73</v>
      </c>
      <c r="E163" s="128" t="s">
        <v>1463</v>
      </c>
      <c r="F163" s="128" t="s">
        <v>1464</v>
      </c>
      <c r="J163" s="129">
        <f>BK163</f>
        <v>0</v>
      </c>
      <c r="L163" s="119"/>
      <c r="M163" s="123"/>
      <c r="P163" s="124">
        <f>SUM(P164:P166)</f>
        <v>0</v>
      </c>
      <c r="R163" s="124">
        <f>SUM(R164:R166)</f>
        <v>0</v>
      </c>
      <c r="T163" s="125">
        <f>SUM(T164:T166)</f>
        <v>0</v>
      </c>
      <c r="AR163" s="120" t="s">
        <v>82</v>
      </c>
      <c r="AT163" s="126" t="s">
        <v>73</v>
      </c>
      <c r="AU163" s="126" t="s">
        <v>82</v>
      </c>
      <c r="AY163" s="120" t="s">
        <v>200</v>
      </c>
      <c r="BK163" s="127">
        <f>SUM(BK164:BK166)</f>
        <v>0</v>
      </c>
    </row>
    <row r="164" spans="2:65" s="1" customFormat="1" ht="21.75" customHeight="1">
      <c r="B164" s="130"/>
      <c r="C164" s="131" t="s">
        <v>227</v>
      </c>
      <c r="D164" s="131" t="s">
        <v>202</v>
      </c>
      <c r="E164" s="132" t="s">
        <v>1465</v>
      </c>
      <c r="F164" s="133" t="s">
        <v>1466</v>
      </c>
      <c r="G164" s="134" t="s">
        <v>262</v>
      </c>
      <c r="H164" s="135">
        <v>1</v>
      </c>
      <c r="I164" s="136"/>
      <c r="J164" s="136">
        <f>ROUND(I164*H164,2)</f>
        <v>0</v>
      </c>
      <c r="K164" s="137"/>
      <c r="L164" s="29"/>
      <c r="M164" s="138" t="s">
        <v>1</v>
      </c>
      <c r="N164" s="139" t="s">
        <v>39</v>
      </c>
      <c r="O164" s="140">
        <v>0</v>
      </c>
      <c r="P164" s="140">
        <f>O164*H164</f>
        <v>0</v>
      </c>
      <c r="Q164" s="140">
        <v>0</v>
      </c>
      <c r="R164" s="140">
        <f>Q164*H164</f>
        <v>0</v>
      </c>
      <c r="S164" s="140">
        <v>0</v>
      </c>
      <c r="T164" s="141">
        <f>S164*H164</f>
        <v>0</v>
      </c>
      <c r="AR164" s="142" t="s">
        <v>206</v>
      </c>
      <c r="AT164" s="142" t="s">
        <v>202</v>
      </c>
      <c r="AU164" s="142" t="s">
        <v>84</v>
      </c>
      <c r="AY164" s="17" t="s">
        <v>200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206</v>
      </c>
      <c r="BM164" s="142" t="s">
        <v>8</v>
      </c>
    </row>
    <row r="165" spans="2:65" s="1" customFormat="1" ht="24.2" customHeight="1">
      <c r="B165" s="130"/>
      <c r="C165" s="131" t="s">
        <v>233</v>
      </c>
      <c r="D165" s="131" t="s">
        <v>202</v>
      </c>
      <c r="E165" s="132" t="s">
        <v>1467</v>
      </c>
      <c r="F165" s="133" t="s">
        <v>1468</v>
      </c>
      <c r="G165" s="134" t="s">
        <v>205</v>
      </c>
      <c r="H165" s="135">
        <v>0.5</v>
      </c>
      <c r="I165" s="136"/>
      <c r="J165" s="136">
        <f>ROUND(I165*H165,2)</f>
        <v>0</v>
      </c>
      <c r="K165" s="137"/>
      <c r="L165" s="29"/>
      <c r="M165" s="138" t="s">
        <v>1</v>
      </c>
      <c r="N165" s="139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206</v>
      </c>
      <c r="AT165" s="142" t="s">
        <v>202</v>
      </c>
      <c r="AU165" s="142" t="s">
        <v>84</v>
      </c>
      <c r="AY165" s="17" t="s">
        <v>200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206</v>
      </c>
      <c r="BM165" s="142" t="s">
        <v>280</v>
      </c>
    </row>
    <row r="166" spans="2:65" s="1" customFormat="1" ht="37.9" customHeight="1">
      <c r="B166" s="130"/>
      <c r="C166" s="131" t="s">
        <v>237</v>
      </c>
      <c r="D166" s="131" t="s">
        <v>202</v>
      </c>
      <c r="E166" s="132" t="s">
        <v>1469</v>
      </c>
      <c r="F166" s="133" t="s">
        <v>1470</v>
      </c>
      <c r="G166" s="134" t="s">
        <v>205</v>
      </c>
      <c r="H166" s="135">
        <v>2</v>
      </c>
      <c r="I166" s="136"/>
      <c r="J166" s="136">
        <f>ROUND(I166*H166,2)</f>
        <v>0</v>
      </c>
      <c r="K166" s="137"/>
      <c r="L166" s="29"/>
      <c r="M166" s="138" t="s">
        <v>1</v>
      </c>
      <c r="N166" s="139" t="s">
        <v>39</v>
      </c>
      <c r="O166" s="140">
        <v>0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206</v>
      </c>
      <c r="AT166" s="142" t="s">
        <v>202</v>
      </c>
      <c r="AU166" s="142" t="s">
        <v>84</v>
      </c>
      <c r="AY166" s="17" t="s">
        <v>200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82</v>
      </c>
      <c r="BK166" s="143">
        <f>ROUND(I166*H166,2)</f>
        <v>0</v>
      </c>
      <c r="BL166" s="17" t="s">
        <v>206</v>
      </c>
      <c r="BM166" s="142" t="s">
        <v>296</v>
      </c>
    </row>
    <row r="167" spans="2:63" s="11" customFormat="1" ht="22.9" customHeight="1">
      <c r="B167" s="119"/>
      <c r="D167" s="120" t="s">
        <v>73</v>
      </c>
      <c r="E167" s="128" t="s">
        <v>1065</v>
      </c>
      <c r="F167" s="128" t="s">
        <v>1471</v>
      </c>
      <c r="J167" s="129">
        <f>BK167</f>
        <v>0</v>
      </c>
      <c r="L167" s="119"/>
      <c r="M167" s="123"/>
      <c r="P167" s="124">
        <f>SUM(P168:P169)</f>
        <v>0</v>
      </c>
      <c r="R167" s="124">
        <f>SUM(R168:R169)</f>
        <v>0</v>
      </c>
      <c r="T167" s="125">
        <f>SUM(T168:T169)</f>
        <v>0</v>
      </c>
      <c r="AR167" s="120" t="s">
        <v>82</v>
      </c>
      <c r="AT167" s="126" t="s">
        <v>73</v>
      </c>
      <c r="AU167" s="126" t="s">
        <v>82</v>
      </c>
      <c r="AY167" s="120" t="s">
        <v>200</v>
      </c>
      <c r="BK167" s="127">
        <f>SUM(BK168:BK169)</f>
        <v>0</v>
      </c>
    </row>
    <row r="168" spans="2:65" s="1" customFormat="1" ht="24.2" customHeight="1">
      <c r="B168" s="130"/>
      <c r="C168" s="131" t="s">
        <v>246</v>
      </c>
      <c r="D168" s="131" t="s">
        <v>202</v>
      </c>
      <c r="E168" s="132" t="s">
        <v>1472</v>
      </c>
      <c r="F168" s="133" t="s">
        <v>1473</v>
      </c>
      <c r="G168" s="134" t="s">
        <v>205</v>
      </c>
      <c r="H168" s="135">
        <v>1</v>
      </c>
      <c r="I168" s="136"/>
      <c r="J168" s="136">
        <f>ROUND(I168*H168,2)</f>
        <v>0</v>
      </c>
      <c r="K168" s="137"/>
      <c r="L168" s="29"/>
      <c r="M168" s="138" t="s">
        <v>1</v>
      </c>
      <c r="N168" s="139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206</v>
      </c>
      <c r="AT168" s="142" t="s">
        <v>202</v>
      </c>
      <c r="AU168" s="142" t="s">
        <v>84</v>
      </c>
      <c r="AY168" s="17" t="s">
        <v>200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206</v>
      </c>
      <c r="BM168" s="142" t="s">
        <v>308</v>
      </c>
    </row>
    <row r="169" spans="2:65" s="1" customFormat="1" ht="21.75" customHeight="1">
      <c r="B169" s="130"/>
      <c r="C169" s="131" t="s">
        <v>253</v>
      </c>
      <c r="D169" s="131" t="s">
        <v>202</v>
      </c>
      <c r="E169" s="132" t="s">
        <v>1474</v>
      </c>
      <c r="F169" s="133" t="s">
        <v>1475</v>
      </c>
      <c r="G169" s="134" t="s">
        <v>205</v>
      </c>
      <c r="H169" s="135">
        <v>1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206</v>
      </c>
      <c r="AT169" s="142" t="s">
        <v>202</v>
      </c>
      <c r="AU169" s="142" t="s">
        <v>84</v>
      </c>
      <c r="AY169" s="17" t="s">
        <v>200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206</v>
      </c>
      <c r="BM169" s="142" t="s">
        <v>323</v>
      </c>
    </row>
    <row r="170" spans="2:63" s="11" customFormat="1" ht="22.9" customHeight="1">
      <c r="B170" s="119"/>
      <c r="D170" s="120" t="s">
        <v>73</v>
      </c>
      <c r="E170" s="128" t="s">
        <v>1476</v>
      </c>
      <c r="F170" s="128" t="s">
        <v>1477</v>
      </c>
      <c r="J170" s="129">
        <f>BK170</f>
        <v>0</v>
      </c>
      <c r="L170" s="119"/>
      <c r="M170" s="123"/>
      <c r="P170" s="124">
        <f>SUM(P171:P172)</f>
        <v>0</v>
      </c>
      <c r="R170" s="124">
        <f>SUM(R171:R172)</f>
        <v>0</v>
      </c>
      <c r="T170" s="125">
        <f>SUM(T171:T172)</f>
        <v>0</v>
      </c>
      <c r="AR170" s="120" t="s">
        <v>82</v>
      </c>
      <c r="AT170" s="126" t="s">
        <v>73</v>
      </c>
      <c r="AU170" s="126" t="s">
        <v>82</v>
      </c>
      <c r="AY170" s="120" t="s">
        <v>200</v>
      </c>
      <c r="BK170" s="127">
        <f>SUM(BK171:BK172)</f>
        <v>0</v>
      </c>
    </row>
    <row r="171" spans="2:65" s="1" customFormat="1" ht="24.2" customHeight="1">
      <c r="B171" s="130"/>
      <c r="C171" s="131" t="s">
        <v>259</v>
      </c>
      <c r="D171" s="131" t="s">
        <v>202</v>
      </c>
      <c r="E171" s="132" t="s">
        <v>1478</v>
      </c>
      <c r="F171" s="133" t="s">
        <v>1479</v>
      </c>
      <c r="G171" s="134" t="s">
        <v>262</v>
      </c>
      <c r="H171" s="135">
        <v>1</v>
      </c>
      <c r="I171" s="136"/>
      <c r="J171" s="136">
        <f>ROUND(I171*H171,2)</f>
        <v>0</v>
      </c>
      <c r="K171" s="137"/>
      <c r="L171" s="29"/>
      <c r="M171" s="138" t="s">
        <v>1</v>
      </c>
      <c r="N171" s="139" t="s">
        <v>39</v>
      </c>
      <c r="O171" s="140">
        <v>0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206</v>
      </c>
      <c r="AT171" s="142" t="s">
        <v>202</v>
      </c>
      <c r="AU171" s="142" t="s">
        <v>84</v>
      </c>
      <c r="AY171" s="17" t="s">
        <v>200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82</v>
      </c>
      <c r="BK171" s="143">
        <f>ROUND(I171*H171,2)</f>
        <v>0</v>
      </c>
      <c r="BL171" s="17" t="s">
        <v>206</v>
      </c>
      <c r="BM171" s="142" t="s">
        <v>330</v>
      </c>
    </row>
    <row r="172" spans="2:63" s="11" customFormat="1" ht="20.85" customHeight="1">
      <c r="B172" s="119"/>
      <c r="D172" s="120" t="s">
        <v>73</v>
      </c>
      <c r="E172" s="128" t="s">
        <v>991</v>
      </c>
      <c r="F172" s="128" t="s">
        <v>992</v>
      </c>
      <c r="J172" s="129">
        <f>BK172</f>
        <v>0</v>
      </c>
      <c r="L172" s="119"/>
      <c r="M172" s="123"/>
      <c r="P172" s="124">
        <v>0</v>
      </c>
      <c r="R172" s="124">
        <v>0</v>
      </c>
      <c r="T172" s="125">
        <v>0</v>
      </c>
      <c r="AR172" s="120" t="s">
        <v>82</v>
      </c>
      <c r="AT172" s="126" t="s">
        <v>73</v>
      </c>
      <c r="AU172" s="126" t="s">
        <v>84</v>
      </c>
      <c r="AY172" s="120" t="s">
        <v>200</v>
      </c>
      <c r="BK172" s="127">
        <v>0</v>
      </c>
    </row>
    <row r="173" spans="2:63" s="11" customFormat="1" ht="22.9" customHeight="1">
      <c r="B173" s="119"/>
      <c r="D173" s="120" t="s">
        <v>73</v>
      </c>
      <c r="E173" s="128" t="s">
        <v>993</v>
      </c>
      <c r="F173" s="128" t="s">
        <v>1480</v>
      </c>
      <c r="J173" s="129">
        <f>BK173</f>
        <v>0</v>
      </c>
      <c r="L173" s="119"/>
      <c r="M173" s="123"/>
      <c r="P173" s="124">
        <f>SUM(P174:P182)</f>
        <v>0</v>
      </c>
      <c r="R173" s="124">
        <f>SUM(R174:R182)</f>
        <v>0</v>
      </c>
      <c r="T173" s="125">
        <f>SUM(T174:T182)</f>
        <v>0</v>
      </c>
      <c r="AR173" s="120" t="s">
        <v>82</v>
      </c>
      <c r="AT173" s="126" t="s">
        <v>73</v>
      </c>
      <c r="AU173" s="126" t="s">
        <v>82</v>
      </c>
      <c r="AY173" s="120" t="s">
        <v>200</v>
      </c>
      <c r="BK173" s="127">
        <f>SUM(BK174:BK182)</f>
        <v>0</v>
      </c>
    </row>
    <row r="174" spans="2:65" s="1" customFormat="1" ht="24.2" customHeight="1">
      <c r="B174" s="130"/>
      <c r="C174" s="131" t="s">
        <v>8</v>
      </c>
      <c r="D174" s="131" t="s">
        <v>202</v>
      </c>
      <c r="E174" s="132" t="s">
        <v>1481</v>
      </c>
      <c r="F174" s="133" t="s">
        <v>1482</v>
      </c>
      <c r="G174" s="134" t="s">
        <v>269</v>
      </c>
      <c r="H174" s="135">
        <v>8</v>
      </c>
      <c r="I174" s="136"/>
      <c r="J174" s="136">
        <f aca="true" t="shared" si="0" ref="J174:J181">ROUND(I174*H174,2)</f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aca="true" t="shared" si="1" ref="P174:P181">O174*H174</f>
        <v>0</v>
      </c>
      <c r="Q174" s="140">
        <v>0</v>
      </c>
      <c r="R174" s="140">
        <f aca="true" t="shared" si="2" ref="R174:R181">Q174*H174</f>
        <v>0</v>
      </c>
      <c r="S174" s="140">
        <v>0</v>
      </c>
      <c r="T174" s="141">
        <f aca="true" t="shared" si="3" ref="T174:T181">S174*H174</f>
        <v>0</v>
      </c>
      <c r="AR174" s="142" t="s">
        <v>206</v>
      </c>
      <c r="AT174" s="142" t="s">
        <v>202</v>
      </c>
      <c r="AU174" s="142" t="s">
        <v>84</v>
      </c>
      <c r="AY174" s="17" t="s">
        <v>200</v>
      </c>
      <c r="BE174" s="143">
        <f aca="true" t="shared" si="4" ref="BE174:BE181">IF(N174="základní",J174,0)</f>
        <v>0</v>
      </c>
      <c r="BF174" s="143">
        <f aca="true" t="shared" si="5" ref="BF174:BF181">IF(N174="snížená",J174,0)</f>
        <v>0</v>
      </c>
      <c r="BG174" s="143">
        <f aca="true" t="shared" si="6" ref="BG174:BG181">IF(N174="zákl. přenesená",J174,0)</f>
        <v>0</v>
      </c>
      <c r="BH174" s="143">
        <f aca="true" t="shared" si="7" ref="BH174:BH181">IF(N174="sníž. přenesená",J174,0)</f>
        <v>0</v>
      </c>
      <c r="BI174" s="143">
        <f aca="true" t="shared" si="8" ref="BI174:BI181">IF(N174="nulová",J174,0)</f>
        <v>0</v>
      </c>
      <c r="BJ174" s="17" t="s">
        <v>82</v>
      </c>
      <c r="BK174" s="143">
        <f aca="true" t="shared" si="9" ref="BK174:BK181">ROUND(I174*H174,2)</f>
        <v>0</v>
      </c>
      <c r="BL174" s="17" t="s">
        <v>206</v>
      </c>
      <c r="BM174" s="142" t="s">
        <v>341</v>
      </c>
    </row>
    <row r="175" spans="2:65" s="1" customFormat="1" ht="24.2" customHeight="1">
      <c r="B175" s="130"/>
      <c r="C175" s="131" t="s">
        <v>273</v>
      </c>
      <c r="D175" s="131" t="s">
        <v>202</v>
      </c>
      <c r="E175" s="132" t="s">
        <v>1483</v>
      </c>
      <c r="F175" s="133" t="s">
        <v>1484</v>
      </c>
      <c r="G175" s="134" t="s">
        <v>269</v>
      </c>
      <c r="H175" s="135">
        <v>4</v>
      </c>
      <c r="I175" s="136"/>
      <c r="J175" s="136">
        <f t="shared" si="0"/>
        <v>0</v>
      </c>
      <c r="K175" s="137"/>
      <c r="L175" s="29"/>
      <c r="M175" s="138" t="s">
        <v>1</v>
      </c>
      <c r="N175" s="139" t="s">
        <v>39</v>
      </c>
      <c r="O175" s="140">
        <v>0</v>
      </c>
      <c r="P175" s="140">
        <f t="shared" si="1"/>
        <v>0</v>
      </c>
      <c r="Q175" s="140">
        <v>0</v>
      </c>
      <c r="R175" s="140">
        <f t="shared" si="2"/>
        <v>0</v>
      </c>
      <c r="S175" s="140">
        <v>0</v>
      </c>
      <c r="T175" s="141">
        <f t="shared" si="3"/>
        <v>0</v>
      </c>
      <c r="AR175" s="142" t="s">
        <v>206</v>
      </c>
      <c r="AT175" s="142" t="s">
        <v>202</v>
      </c>
      <c r="AU175" s="142" t="s">
        <v>84</v>
      </c>
      <c r="AY175" s="17" t="s">
        <v>200</v>
      </c>
      <c r="BE175" s="143">
        <f t="shared" si="4"/>
        <v>0</v>
      </c>
      <c r="BF175" s="143">
        <f t="shared" si="5"/>
        <v>0</v>
      </c>
      <c r="BG175" s="143">
        <f t="shared" si="6"/>
        <v>0</v>
      </c>
      <c r="BH175" s="143">
        <f t="shared" si="7"/>
        <v>0</v>
      </c>
      <c r="BI175" s="143">
        <f t="shared" si="8"/>
        <v>0</v>
      </c>
      <c r="BJ175" s="17" t="s">
        <v>82</v>
      </c>
      <c r="BK175" s="143">
        <f t="shared" si="9"/>
        <v>0</v>
      </c>
      <c r="BL175" s="17" t="s">
        <v>206</v>
      </c>
      <c r="BM175" s="142" t="s">
        <v>352</v>
      </c>
    </row>
    <row r="176" spans="2:65" s="1" customFormat="1" ht="24.2" customHeight="1">
      <c r="B176" s="130"/>
      <c r="C176" s="131" t="s">
        <v>280</v>
      </c>
      <c r="D176" s="131" t="s">
        <v>202</v>
      </c>
      <c r="E176" s="132" t="s">
        <v>1485</v>
      </c>
      <c r="F176" s="133" t="s">
        <v>1486</v>
      </c>
      <c r="G176" s="134" t="s">
        <v>269</v>
      </c>
      <c r="H176" s="135">
        <v>4</v>
      </c>
      <c r="I176" s="136"/>
      <c r="J176" s="136">
        <f t="shared" si="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"/>
        <v>0</v>
      </c>
      <c r="Q176" s="140">
        <v>0</v>
      </c>
      <c r="R176" s="140">
        <f t="shared" si="2"/>
        <v>0</v>
      </c>
      <c r="S176" s="140">
        <v>0</v>
      </c>
      <c r="T176" s="141">
        <f t="shared" si="3"/>
        <v>0</v>
      </c>
      <c r="AR176" s="142" t="s">
        <v>206</v>
      </c>
      <c r="AT176" s="142" t="s">
        <v>202</v>
      </c>
      <c r="AU176" s="142" t="s">
        <v>84</v>
      </c>
      <c r="AY176" s="17" t="s">
        <v>200</v>
      </c>
      <c r="BE176" s="143">
        <f t="shared" si="4"/>
        <v>0</v>
      </c>
      <c r="BF176" s="143">
        <f t="shared" si="5"/>
        <v>0</v>
      </c>
      <c r="BG176" s="143">
        <f t="shared" si="6"/>
        <v>0</v>
      </c>
      <c r="BH176" s="143">
        <f t="shared" si="7"/>
        <v>0</v>
      </c>
      <c r="BI176" s="143">
        <f t="shared" si="8"/>
        <v>0</v>
      </c>
      <c r="BJ176" s="17" t="s">
        <v>82</v>
      </c>
      <c r="BK176" s="143">
        <f t="shared" si="9"/>
        <v>0</v>
      </c>
      <c r="BL176" s="17" t="s">
        <v>206</v>
      </c>
      <c r="BM176" s="142" t="s">
        <v>362</v>
      </c>
    </row>
    <row r="177" spans="2:65" s="1" customFormat="1" ht="24.2" customHeight="1">
      <c r="B177" s="130"/>
      <c r="C177" s="131" t="s">
        <v>290</v>
      </c>
      <c r="D177" s="131" t="s">
        <v>202</v>
      </c>
      <c r="E177" s="132" t="s">
        <v>999</v>
      </c>
      <c r="F177" s="133" t="s">
        <v>1000</v>
      </c>
      <c r="G177" s="134" t="s">
        <v>269</v>
      </c>
      <c r="H177" s="135">
        <v>62</v>
      </c>
      <c r="I177" s="136"/>
      <c r="J177" s="136">
        <f t="shared" si="0"/>
        <v>0</v>
      </c>
      <c r="K177" s="137"/>
      <c r="L177" s="29"/>
      <c r="M177" s="138" t="s">
        <v>1</v>
      </c>
      <c r="N177" s="139" t="s">
        <v>39</v>
      </c>
      <c r="O177" s="140">
        <v>0</v>
      </c>
      <c r="P177" s="140">
        <f t="shared" si="1"/>
        <v>0</v>
      </c>
      <c r="Q177" s="140">
        <v>0</v>
      </c>
      <c r="R177" s="140">
        <f t="shared" si="2"/>
        <v>0</v>
      </c>
      <c r="S177" s="140">
        <v>0</v>
      </c>
      <c r="T177" s="141">
        <f t="shared" si="3"/>
        <v>0</v>
      </c>
      <c r="AR177" s="142" t="s">
        <v>206</v>
      </c>
      <c r="AT177" s="142" t="s">
        <v>202</v>
      </c>
      <c r="AU177" s="142" t="s">
        <v>84</v>
      </c>
      <c r="AY177" s="17" t="s">
        <v>200</v>
      </c>
      <c r="BE177" s="143">
        <f t="shared" si="4"/>
        <v>0</v>
      </c>
      <c r="BF177" s="143">
        <f t="shared" si="5"/>
        <v>0</v>
      </c>
      <c r="BG177" s="143">
        <f t="shared" si="6"/>
        <v>0</v>
      </c>
      <c r="BH177" s="143">
        <f t="shared" si="7"/>
        <v>0</v>
      </c>
      <c r="BI177" s="143">
        <f t="shared" si="8"/>
        <v>0</v>
      </c>
      <c r="BJ177" s="17" t="s">
        <v>82</v>
      </c>
      <c r="BK177" s="143">
        <f t="shared" si="9"/>
        <v>0</v>
      </c>
      <c r="BL177" s="17" t="s">
        <v>206</v>
      </c>
      <c r="BM177" s="142" t="s">
        <v>370</v>
      </c>
    </row>
    <row r="178" spans="2:65" s="1" customFormat="1" ht="24.2" customHeight="1">
      <c r="B178" s="130"/>
      <c r="C178" s="131" t="s">
        <v>296</v>
      </c>
      <c r="D178" s="131" t="s">
        <v>202</v>
      </c>
      <c r="E178" s="132" t="s">
        <v>1001</v>
      </c>
      <c r="F178" s="133" t="s">
        <v>1002</v>
      </c>
      <c r="G178" s="134" t="s">
        <v>349</v>
      </c>
      <c r="H178" s="135">
        <v>196</v>
      </c>
      <c r="I178" s="136"/>
      <c r="J178" s="136">
        <f t="shared" si="0"/>
        <v>0</v>
      </c>
      <c r="K178" s="137"/>
      <c r="L178" s="29"/>
      <c r="M178" s="138" t="s">
        <v>1</v>
      </c>
      <c r="N178" s="139" t="s">
        <v>39</v>
      </c>
      <c r="O178" s="140">
        <v>0</v>
      </c>
      <c r="P178" s="140">
        <f t="shared" si="1"/>
        <v>0</v>
      </c>
      <c r="Q178" s="140">
        <v>0</v>
      </c>
      <c r="R178" s="140">
        <f t="shared" si="2"/>
        <v>0</v>
      </c>
      <c r="S178" s="140">
        <v>0</v>
      </c>
      <c r="T178" s="141">
        <f t="shared" si="3"/>
        <v>0</v>
      </c>
      <c r="AR178" s="142" t="s">
        <v>206</v>
      </c>
      <c r="AT178" s="142" t="s">
        <v>202</v>
      </c>
      <c r="AU178" s="142" t="s">
        <v>84</v>
      </c>
      <c r="AY178" s="17" t="s">
        <v>200</v>
      </c>
      <c r="BE178" s="143">
        <f t="shared" si="4"/>
        <v>0</v>
      </c>
      <c r="BF178" s="143">
        <f t="shared" si="5"/>
        <v>0</v>
      </c>
      <c r="BG178" s="143">
        <f t="shared" si="6"/>
        <v>0</v>
      </c>
      <c r="BH178" s="143">
        <f t="shared" si="7"/>
        <v>0</v>
      </c>
      <c r="BI178" s="143">
        <f t="shared" si="8"/>
        <v>0</v>
      </c>
      <c r="BJ178" s="17" t="s">
        <v>82</v>
      </c>
      <c r="BK178" s="143">
        <f t="shared" si="9"/>
        <v>0</v>
      </c>
      <c r="BL178" s="17" t="s">
        <v>206</v>
      </c>
      <c r="BM178" s="142" t="s">
        <v>381</v>
      </c>
    </row>
    <row r="179" spans="2:65" s="1" customFormat="1" ht="24.2" customHeight="1">
      <c r="B179" s="130"/>
      <c r="C179" s="131" t="s">
        <v>304</v>
      </c>
      <c r="D179" s="131" t="s">
        <v>202</v>
      </c>
      <c r="E179" s="132" t="s">
        <v>1003</v>
      </c>
      <c r="F179" s="133" t="s">
        <v>1004</v>
      </c>
      <c r="G179" s="134" t="s">
        <v>349</v>
      </c>
      <c r="H179" s="135">
        <v>114</v>
      </c>
      <c r="I179" s="136"/>
      <c r="J179" s="136">
        <f t="shared" si="0"/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 t="shared" si="1"/>
        <v>0</v>
      </c>
      <c r="Q179" s="140">
        <v>0</v>
      </c>
      <c r="R179" s="140">
        <f t="shared" si="2"/>
        <v>0</v>
      </c>
      <c r="S179" s="140">
        <v>0</v>
      </c>
      <c r="T179" s="141">
        <f t="shared" si="3"/>
        <v>0</v>
      </c>
      <c r="AR179" s="142" t="s">
        <v>206</v>
      </c>
      <c r="AT179" s="142" t="s">
        <v>202</v>
      </c>
      <c r="AU179" s="142" t="s">
        <v>84</v>
      </c>
      <c r="AY179" s="17" t="s">
        <v>200</v>
      </c>
      <c r="BE179" s="143">
        <f t="shared" si="4"/>
        <v>0</v>
      </c>
      <c r="BF179" s="143">
        <f t="shared" si="5"/>
        <v>0</v>
      </c>
      <c r="BG179" s="143">
        <f t="shared" si="6"/>
        <v>0</v>
      </c>
      <c r="BH179" s="143">
        <f t="shared" si="7"/>
        <v>0</v>
      </c>
      <c r="BI179" s="143">
        <f t="shared" si="8"/>
        <v>0</v>
      </c>
      <c r="BJ179" s="17" t="s">
        <v>82</v>
      </c>
      <c r="BK179" s="143">
        <f t="shared" si="9"/>
        <v>0</v>
      </c>
      <c r="BL179" s="17" t="s">
        <v>206</v>
      </c>
      <c r="BM179" s="142" t="s">
        <v>394</v>
      </c>
    </row>
    <row r="180" spans="2:65" s="1" customFormat="1" ht="24.2" customHeight="1">
      <c r="B180" s="130"/>
      <c r="C180" s="131" t="s">
        <v>308</v>
      </c>
      <c r="D180" s="131" t="s">
        <v>202</v>
      </c>
      <c r="E180" s="132" t="s">
        <v>1487</v>
      </c>
      <c r="F180" s="133" t="s">
        <v>1488</v>
      </c>
      <c r="G180" s="134" t="s">
        <v>349</v>
      </c>
      <c r="H180" s="135">
        <v>8</v>
      </c>
      <c r="I180" s="136"/>
      <c r="J180" s="136">
        <f t="shared" si="0"/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 t="shared" si="1"/>
        <v>0</v>
      </c>
      <c r="Q180" s="140">
        <v>0</v>
      </c>
      <c r="R180" s="140">
        <f t="shared" si="2"/>
        <v>0</v>
      </c>
      <c r="S180" s="140">
        <v>0</v>
      </c>
      <c r="T180" s="141">
        <f t="shared" si="3"/>
        <v>0</v>
      </c>
      <c r="AR180" s="142" t="s">
        <v>206</v>
      </c>
      <c r="AT180" s="142" t="s">
        <v>202</v>
      </c>
      <c r="AU180" s="142" t="s">
        <v>84</v>
      </c>
      <c r="AY180" s="17" t="s">
        <v>200</v>
      </c>
      <c r="BE180" s="143">
        <f t="shared" si="4"/>
        <v>0</v>
      </c>
      <c r="BF180" s="143">
        <f t="shared" si="5"/>
        <v>0</v>
      </c>
      <c r="BG180" s="143">
        <f t="shared" si="6"/>
        <v>0</v>
      </c>
      <c r="BH180" s="143">
        <f t="shared" si="7"/>
        <v>0</v>
      </c>
      <c r="BI180" s="143">
        <f t="shared" si="8"/>
        <v>0</v>
      </c>
      <c r="BJ180" s="17" t="s">
        <v>82</v>
      </c>
      <c r="BK180" s="143">
        <f t="shared" si="9"/>
        <v>0</v>
      </c>
      <c r="BL180" s="17" t="s">
        <v>206</v>
      </c>
      <c r="BM180" s="142" t="s">
        <v>405</v>
      </c>
    </row>
    <row r="181" spans="2:65" s="1" customFormat="1" ht="24.2" customHeight="1">
      <c r="B181" s="130"/>
      <c r="C181" s="131" t="s">
        <v>312</v>
      </c>
      <c r="D181" s="131" t="s">
        <v>202</v>
      </c>
      <c r="E181" s="132" t="s">
        <v>1489</v>
      </c>
      <c r="F181" s="133" t="s">
        <v>1490</v>
      </c>
      <c r="G181" s="134" t="s">
        <v>349</v>
      </c>
      <c r="H181" s="135">
        <v>2</v>
      </c>
      <c r="I181" s="136"/>
      <c r="J181" s="136">
        <f t="shared" si="0"/>
        <v>0</v>
      </c>
      <c r="K181" s="137"/>
      <c r="L181" s="29"/>
      <c r="M181" s="138" t="s">
        <v>1</v>
      </c>
      <c r="N181" s="139" t="s">
        <v>39</v>
      </c>
      <c r="O181" s="140">
        <v>0</v>
      </c>
      <c r="P181" s="140">
        <f t="shared" si="1"/>
        <v>0</v>
      </c>
      <c r="Q181" s="140">
        <v>0</v>
      </c>
      <c r="R181" s="140">
        <f t="shared" si="2"/>
        <v>0</v>
      </c>
      <c r="S181" s="140">
        <v>0</v>
      </c>
      <c r="T181" s="141">
        <f t="shared" si="3"/>
        <v>0</v>
      </c>
      <c r="AR181" s="142" t="s">
        <v>206</v>
      </c>
      <c r="AT181" s="142" t="s">
        <v>202</v>
      </c>
      <c r="AU181" s="142" t="s">
        <v>84</v>
      </c>
      <c r="AY181" s="17" t="s">
        <v>200</v>
      </c>
      <c r="BE181" s="143">
        <f t="shared" si="4"/>
        <v>0</v>
      </c>
      <c r="BF181" s="143">
        <f t="shared" si="5"/>
        <v>0</v>
      </c>
      <c r="BG181" s="143">
        <f t="shared" si="6"/>
        <v>0</v>
      </c>
      <c r="BH181" s="143">
        <f t="shared" si="7"/>
        <v>0</v>
      </c>
      <c r="BI181" s="143">
        <f t="shared" si="8"/>
        <v>0</v>
      </c>
      <c r="BJ181" s="17" t="s">
        <v>82</v>
      </c>
      <c r="BK181" s="143">
        <f t="shared" si="9"/>
        <v>0</v>
      </c>
      <c r="BL181" s="17" t="s">
        <v>206</v>
      </c>
      <c r="BM181" s="142" t="s">
        <v>415</v>
      </c>
    </row>
    <row r="182" spans="2:63" s="11" customFormat="1" ht="20.85" customHeight="1">
      <c r="B182" s="119"/>
      <c r="D182" s="120" t="s">
        <v>73</v>
      </c>
      <c r="E182" s="128" t="s">
        <v>1007</v>
      </c>
      <c r="F182" s="128" t="s">
        <v>1008</v>
      </c>
      <c r="J182" s="129">
        <f>BK182</f>
        <v>0</v>
      </c>
      <c r="L182" s="119"/>
      <c r="M182" s="123"/>
      <c r="P182" s="124">
        <v>0</v>
      </c>
      <c r="R182" s="124">
        <v>0</v>
      </c>
      <c r="T182" s="125">
        <v>0</v>
      </c>
      <c r="AR182" s="120" t="s">
        <v>82</v>
      </c>
      <c r="AT182" s="126" t="s">
        <v>73</v>
      </c>
      <c r="AU182" s="126" t="s">
        <v>84</v>
      </c>
      <c r="AY182" s="120" t="s">
        <v>200</v>
      </c>
      <c r="BK182" s="127">
        <v>0</v>
      </c>
    </row>
    <row r="183" spans="2:63" s="11" customFormat="1" ht="22.9" customHeight="1">
      <c r="B183" s="119"/>
      <c r="D183" s="120" t="s">
        <v>73</v>
      </c>
      <c r="E183" s="128" t="s">
        <v>1009</v>
      </c>
      <c r="F183" s="128" t="s">
        <v>1010</v>
      </c>
      <c r="J183" s="129">
        <f>BK183</f>
        <v>0</v>
      </c>
      <c r="L183" s="119"/>
      <c r="M183" s="123"/>
      <c r="P183" s="124">
        <f>SUM(P184:P187)</f>
        <v>0</v>
      </c>
      <c r="R183" s="124">
        <f>SUM(R184:R187)</f>
        <v>0</v>
      </c>
      <c r="T183" s="125">
        <f>SUM(T184:T187)</f>
        <v>0</v>
      </c>
      <c r="AR183" s="120" t="s">
        <v>82</v>
      </c>
      <c r="AT183" s="126" t="s">
        <v>73</v>
      </c>
      <c r="AU183" s="126" t="s">
        <v>82</v>
      </c>
      <c r="AY183" s="120" t="s">
        <v>200</v>
      </c>
      <c r="BK183" s="127">
        <f>SUM(BK184:BK187)</f>
        <v>0</v>
      </c>
    </row>
    <row r="184" spans="2:65" s="1" customFormat="1" ht="21.75" customHeight="1">
      <c r="B184" s="130"/>
      <c r="C184" s="131" t="s">
        <v>323</v>
      </c>
      <c r="D184" s="131" t="s">
        <v>202</v>
      </c>
      <c r="E184" s="132" t="s">
        <v>1013</v>
      </c>
      <c r="F184" s="133" t="s">
        <v>1014</v>
      </c>
      <c r="G184" s="134" t="s">
        <v>262</v>
      </c>
      <c r="H184" s="135">
        <v>12.6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206</v>
      </c>
      <c r="AT184" s="142" t="s">
        <v>202</v>
      </c>
      <c r="AU184" s="142" t="s">
        <v>84</v>
      </c>
      <c r="AY184" s="17" t="s">
        <v>200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206</v>
      </c>
      <c r="BM184" s="142" t="s">
        <v>423</v>
      </c>
    </row>
    <row r="185" spans="2:65" s="1" customFormat="1" ht="24.2" customHeight="1">
      <c r="B185" s="130"/>
      <c r="C185" s="131" t="s">
        <v>7</v>
      </c>
      <c r="D185" s="131" t="s">
        <v>202</v>
      </c>
      <c r="E185" s="132" t="s">
        <v>1017</v>
      </c>
      <c r="F185" s="133" t="s">
        <v>1018</v>
      </c>
      <c r="G185" s="134" t="s">
        <v>262</v>
      </c>
      <c r="H185" s="135">
        <v>12.6</v>
      </c>
      <c r="I185" s="136"/>
      <c r="J185" s="136">
        <f>ROUND(I185*H185,2)</f>
        <v>0</v>
      </c>
      <c r="K185" s="137"/>
      <c r="L185" s="29"/>
      <c r="M185" s="138" t="s">
        <v>1</v>
      </c>
      <c r="N185" s="139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206</v>
      </c>
      <c r="AT185" s="142" t="s">
        <v>202</v>
      </c>
      <c r="AU185" s="142" t="s">
        <v>84</v>
      </c>
      <c r="AY185" s="17" t="s">
        <v>200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206</v>
      </c>
      <c r="BM185" s="142" t="s">
        <v>433</v>
      </c>
    </row>
    <row r="186" spans="2:65" s="1" customFormat="1" ht="24.2" customHeight="1">
      <c r="B186" s="130"/>
      <c r="C186" s="131" t="s">
        <v>330</v>
      </c>
      <c r="D186" s="131" t="s">
        <v>202</v>
      </c>
      <c r="E186" s="132" t="s">
        <v>1491</v>
      </c>
      <c r="F186" s="133" t="s">
        <v>1492</v>
      </c>
      <c r="G186" s="134" t="s">
        <v>205</v>
      </c>
      <c r="H186" s="135">
        <v>0.12</v>
      </c>
      <c r="I186" s="136"/>
      <c r="J186" s="136">
        <f>ROUND(I186*H186,2)</f>
        <v>0</v>
      </c>
      <c r="K186" s="137"/>
      <c r="L186" s="29"/>
      <c r="M186" s="138" t="s">
        <v>1</v>
      </c>
      <c r="N186" s="139" t="s">
        <v>39</v>
      </c>
      <c r="O186" s="140">
        <v>0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206</v>
      </c>
      <c r="AT186" s="142" t="s">
        <v>202</v>
      </c>
      <c r="AU186" s="142" t="s">
        <v>84</v>
      </c>
      <c r="AY186" s="17" t="s">
        <v>200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82</v>
      </c>
      <c r="BK186" s="143">
        <f>ROUND(I186*H186,2)</f>
        <v>0</v>
      </c>
      <c r="BL186" s="17" t="s">
        <v>206</v>
      </c>
      <c r="BM186" s="142" t="s">
        <v>443</v>
      </c>
    </row>
    <row r="187" spans="2:65" s="1" customFormat="1" ht="16.5" customHeight="1">
      <c r="B187" s="130"/>
      <c r="C187" s="157" t="s">
        <v>335</v>
      </c>
      <c r="D187" s="157" t="s">
        <v>247</v>
      </c>
      <c r="E187" s="158" t="s">
        <v>1493</v>
      </c>
      <c r="F187" s="159" t="s">
        <v>1494</v>
      </c>
      <c r="G187" s="160" t="s">
        <v>205</v>
      </c>
      <c r="H187" s="161">
        <v>0.12</v>
      </c>
      <c r="I187" s="162"/>
      <c r="J187" s="162">
        <f>ROUND(I187*H187,2)</f>
        <v>0</v>
      </c>
      <c r="K187" s="163"/>
      <c r="L187" s="164"/>
      <c r="M187" s="165" t="s">
        <v>1</v>
      </c>
      <c r="N187" s="166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237</v>
      </c>
      <c r="AT187" s="142" t="s">
        <v>247</v>
      </c>
      <c r="AU187" s="142" t="s">
        <v>84</v>
      </c>
      <c r="AY187" s="17" t="s">
        <v>200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206</v>
      </c>
      <c r="BM187" s="142" t="s">
        <v>453</v>
      </c>
    </row>
    <row r="188" spans="2:63" s="11" customFormat="1" ht="25.9" customHeight="1">
      <c r="B188" s="119"/>
      <c r="D188" s="120" t="s">
        <v>73</v>
      </c>
      <c r="E188" s="121" t="s">
        <v>385</v>
      </c>
      <c r="F188" s="121" t="s">
        <v>386</v>
      </c>
      <c r="J188" s="122">
        <f>BK188</f>
        <v>0</v>
      </c>
      <c r="L188" s="119"/>
      <c r="M188" s="123"/>
      <c r="P188" s="124">
        <f>P189+P341</f>
        <v>0</v>
      </c>
      <c r="R188" s="124">
        <f>R189+R341</f>
        <v>0</v>
      </c>
      <c r="T188" s="125">
        <f>T189+T341</f>
        <v>0</v>
      </c>
      <c r="AR188" s="120" t="s">
        <v>84</v>
      </c>
      <c r="AT188" s="126" t="s">
        <v>73</v>
      </c>
      <c r="AU188" s="126" t="s">
        <v>74</v>
      </c>
      <c r="AY188" s="120" t="s">
        <v>200</v>
      </c>
      <c r="BK188" s="127">
        <f>BK189+BK341</f>
        <v>0</v>
      </c>
    </row>
    <row r="189" spans="2:63" s="11" customFormat="1" ht="22.9" customHeight="1">
      <c r="B189" s="119"/>
      <c r="D189" s="120" t="s">
        <v>73</v>
      </c>
      <c r="E189" s="128" t="s">
        <v>655</v>
      </c>
      <c r="F189" s="128" t="s">
        <v>656</v>
      </c>
      <c r="J189" s="129">
        <f>BK189</f>
        <v>0</v>
      </c>
      <c r="L189" s="119"/>
      <c r="M189" s="123"/>
      <c r="P189" s="124">
        <f>P190+P192+P211+P237+P240+P246+P251+P279+P287+P295+P297+P304+P315+P338</f>
        <v>0</v>
      </c>
      <c r="R189" s="124">
        <f>R190+R192+R211+R237+R240+R246+R251+R279+R287+R295+R297+R304+R315+R338</f>
        <v>0</v>
      </c>
      <c r="T189" s="125">
        <f>T190+T192+T211+T237+T240+T246+T251+T279+T287+T295+T297+T304+T315+T338</f>
        <v>0</v>
      </c>
      <c r="AR189" s="120" t="s">
        <v>84</v>
      </c>
      <c r="AT189" s="126" t="s">
        <v>73</v>
      </c>
      <c r="AU189" s="126" t="s">
        <v>82</v>
      </c>
      <c r="AY189" s="120" t="s">
        <v>200</v>
      </c>
      <c r="BK189" s="127">
        <f>BK190+BK192+BK211+BK237+BK240+BK246+BK251+BK279+BK287+BK295+BK297+BK304+BK315+BK338</f>
        <v>0</v>
      </c>
    </row>
    <row r="190" spans="2:63" s="11" customFormat="1" ht="20.85" customHeight="1">
      <c r="B190" s="119"/>
      <c r="D190" s="120" t="s">
        <v>73</v>
      </c>
      <c r="E190" s="128" t="s">
        <v>1020</v>
      </c>
      <c r="F190" s="128" t="s">
        <v>1021</v>
      </c>
      <c r="J190" s="129">
        <f>BK190</f>
        <v>0</v>
      </c>
      <c r="L190" s="119"/>
      <c r="M190" s="123"/>
      <c r="P190" s="124">
        <f>P191</f>
        <v>0</v>
      </c>
      <c r="R190" s="124">
        <f>R191</f>
        <v>0</v>
      </c>
      <c r="T190" s="125">
        <f>T191</f>
        <v>0</v>
      </c>
      <c r="AR190" s="120" t="s">
        <v>82</v>
      </c>
      <c r="AT190" s="126" t="s">
        <v>73</v>
      </c>
      <c r="AU190" s="126" t="s">
        <v>84</v>
      </c>
      <c r="AY190" s="120" t="s">
        <v>200</v>
      </c>
      <c r="BK190" s="127">
        <f>BK191</f>
        <v>0</v>
      </c>
    </row>
    <row r="191" spans="2:65" s="1" customFormat="1" ht="16.5" customHeight="1">
      <c r="B191" s="130"/>
      <c r="C191" s="157" t="s">
        <v>341</v>
      </c>
      <c r="D191" s="157" t="s">
        <v>247</v>
      </c>
      <c r="E191" s="158" t="s">
        <v>1495</v>
      </c>
      <c r="F191" s="159" t="s">
        <v>1023</v>
      </c>
      <c r="G191" s="160" t="s">
        <v>1024</v>
      </c>
      <c r="H191" s="161">
        <v>5</v>
      </c>
      <c r="I191" s="162"/>
      <c r="J191" s="162">
        <f>ROUND(I191*H191,2)</f>
        <v>0</v>
      </c>
      <c r="K191" s="163"/>
      <c r="L191" s="164"/>
      <c r="M191" s="165" t="s">
        <v>1</v>
      </c>
      <c r="N191" s="166" t="s">
        <v>39</v>
      </c>
      <c r="O191" s="140">
        <v>0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237</v>
      </c>
      <c r="AT191" s="142" t="s">
        <v>247</v>
      </c>
      <c r="AU191" s="142" t="s">
        <v>214</v>
      </c>
      <c r="AY191" s="17" t="s">
        <v>200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82</v>
      </c>
      <c r="BK191" s="143">
        <f>ROUND(I191*H191,2)</f>
        <v>0</v>
      </c>
      <c r="BL191" s="17" t="s">
        <v>206</v>
      </c>
      <c r="BM191" s="142" t="s">
        <v>469</v>
      </c>
    </row>
    <row r="192" spans="2:63" s="11" customFormat="1" ht="20.85" customHeight="1">
      <c r="B192" s="119"/>
      <c r="D192" s="120" t="s">
        <v>73</v>
      </c>
      <c r="E192" s="128" t="s">
        <v>1025</v>
      </c>
      <c r="F192" s="128" t="s">
        <v>1026</v>
      </c>
      <c r="J192" s="129">
        <f>BK192</f>
        <v>0</v>
      </c>
      <c r="L192" s="119"/>
      <c r="M192" s="123"/>
      <c r="P192" s="124">
        <f>SUM(P193:P210)</f>
        <v>0</v>
      </c>
      <c r="R192" s="124">
        <f>SUM(R193:R210)</f>
        <v>0</v>
      </c>
      <c r="T192" s="125">
        <f>SUM(T193:T210)</f>
        <v>0</v>
      </c>
      <c r="AR192" s="120" t="s">
        <v>82</v>
      </c>
      <c r="AT192" s="126" t="s">
        <v>73</v>
      </c>
      <c r="AU192" s="126" t="s">
        <v>84</v>
      </c>
      <c r="AY192" s="120" t="s">
        <v>200</v>
      </c>
      <c r="BK192" s="127">
        <f>SUM(BK193:BK210)</f>
        <v>0</v>
      </c>
    </row>
    <row r="193" spans="2:65" s="1" customFormat="1" ht="24.2" customHeight="1">
      <c r="B193" s="130"/>
      <c r="C193" s="131" t="s">
        <v>346</v>
      </c>
      <c r="D193" s="131" t="s">
        <v>202</v>
      </c>
      <c r="E193" s="132" t="s">
        <v>1496</v>
      </c>
      <c r="F193" s="133" t="s">
        <v>1497</v>
      </c>
      <c r="G193" s="134" t="s">
        <v>349</v>
      </c>
      <c r="H193" s="135">
        <v>26</v>
      </c>
      <c r="I193" s="136"/>
      <c r="J193" s="136">
        <f aca="true" t="shared" si="10" ref="J193:J210">ROUND(I193*H193,2)</f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aca="true" t="shared" si="11" ref="P193:P210">O193*H193</f>
        <v>0</v>
      </c>
      <c r="Q193" s="140">
        <v>0</v>
      </c>
      <c r="R193" s="140">
        <f aca="true" t="shared" si="12" ref="R193:R210">Q193*H193</f>
        <v>0</v>
      </c>
      <c r="S193" s="140">
        <v>0</v>
      </c>
      <c r="T193" s="141">
        <f aca="true" t="shared" si="13" ref="T193:T210">S193*H193</f>
        <v>0</v>
      </c>
      <c r="AR193" s="142" t="s">
        <v>206</v>
      </c>
      <c r="AT193" s="142" t="s">
        <v>202</v>
      </c>
      <c r="AU193" s="142" t="s">
        <v>214</v>
      </c>
      <c r="AY193" s="17" t="s">
        <v>200</v>
      </c>
      <c r="BE193" s="143">
        <f aca="true" t="shared" si="14" ref="BE193:BE210">IF(N193="základní",J193,0)</f>
        <v>0</v>
      </c>
      <c r="BF193" s="143">
        <f aca="true" t="shared" si="15" ref="BF193:BF210">IF(N193="snížená",J193,0)</f>
        <v>0</v>
      </c>
      <c r="BG193" s="143">
        <f aca="true" t="shared" si="16" ref="BG193:BG210">IF(N193="zákl. přenesená",J193,0)</f>
        <v>0</v>
      </c>
      <c r="BH193" s="143">
        <f aca="true" t="shared" si="17" ref="BH193:BH210">IF(N193="sníž. přenesená",J193,0)</f>
        <v>0</v>
      </c>
      <c r="BI193" s="143">
        <f aca="true" t="shared" si="18" ref="BI193:BI210">IF(N193="nulová",J193,0)</f>
        <v>0</v>
      </c>
      <c r="BJ193" s="17" t="s">
        <v>82</v>
      </c>
      <c r="BK193" s="143">
        <f aca="true" t="shared" si="19" ref="BK193:BK210">ROUND(I193*H193,2)</f>
        <v>0</v>
      </c>
      <c r="BL193" s="17" t="s">
        <v>206</v>
      </c>
      <c r="BM193" s="142" t="s">
        <v>483</v>
      </c>
    </row>
    <row r="194" spans="2:65" s="1" customFormat="1" ht="24.2" customHeight="1">
      <c r="B194" s="130"/>
      <c r="C194" s="131" t="s">
        <v>352</v>
      </c>
      <c r="D194" s="131" t="s">
        <v>202</v>
      </c>
      <c r="E194" s="132" t="s">
        <v>1498</v>
      </c>
      <c r="F194" s="133" t="s">
        <v>1499</v>
      </c>
      <c r="G194" s="134" t="s">
        <v>349</v>
      </c>
      <c r="H194" s="135">
        <v>33</v>
      </c>
      <c r="I194" s="136"/>
      <c r="J194" s="136">
        <f t="shared" si="10"/>
        <v>0</v>
      </c>
      <c r="K194" s="137"/>
      <c r="L194" s="29"/>
      <c r="M194" s="138" t="s">
        <v>1</v>
      </c>
      <c r="N194" s="139" t="s">
        <v>39</v>
      </c>
      <c r="O194" s="140">
        <v>0</v>
      </c>
      <c r="P194" s="140">
        <f t="shared" si="11"/>
        <v>0</v>
      </c>
      <c r="Q194" s="140">
        <v>0</v>
      </c>
      <c r="R194" s="140">
        <f t="shared" si="12"/>
        <v>0</v>
      </c>
      <c r="S194" s="140">
        <v>0</v>
      </c>
      <c r="T194" s="141">
        <f t="shared" si="13"/>
        <v>0</v>
      </c>
      <c r="AR194" s="142" t="s">
        <v>206</v>
      </c>
      <c r="AT194" s="142" t="s">
        <v>202</v>
      </c>
      <c r="AU194" s="142" t="s">
        <v>214</v>
      </c>
      <c r="AY194" s="17" t="s">
        <v>200</v>
      </c>
      <c r="BE194" s="143">
        <f t="shared" si="14"/>
        <v>0</v>
      </c>
      <c r="BF194" s="143">
        <f t="shared" si="15"/>
        <v>0</v>
      </c>
      <c r="BG194" s="143">
        <f t="shared" si="16"/>
        <v>0</v>
      </c>
      <c r="BH194" s="143">
        <f t="shared" si="17"/>
        <v>0</v>
      </c>
      <c r="BI194" s="143">
        <f t="shared" si="18"/>
        <v>0</v>
      </c>
      <c r="BJ194" s="17" t="s">
        <v>82</v>
      </c>
      <c r="BK194" s="143">
        <f t="shared" si="19"/>
        <v>0</v>
      </c>
      <c r="BL194" s="17" t="s">
        <v>206</v>
      </c>
      <c r="BM194" s="142" t="s">
        <v>494</v>
      </c>
    </row>
    <row r="195" spans="2:65" s="1" customFormat="1" ht="21.75" customHeight="1">
      <c r="B195" s="130"/>
      <c r="C195" s="157" t="s">
        <v>356</v>
      </c>
      <c r="D195" s="157" t="s">
        <v>247</v>
      </c>
      <c r="E195" s="158" t="s">
        <v>1500</v>
      </c>
      <c r="F195" s="159" t="s">
        <v>1501</v>
      </c>
      <c r="G195" s="160" t="s">
        <v>349</v>
      </c>
      <c r="H195" s="161">
        <v>59</v>
      </c>
      <c r="I195" s="162"/>
      <c r="J195" s="162">
        <f t="shared" si="10"/>
        <v>0</v>
      </c>
      <c r="K195" s="163"/>
      <c r="L195" s="164"/>
      <c r="M195" s="165" t="s">
        <v>1</v>
      </c>
      <c r="N195" s="166" t="s">
        <v>39</v>
      </c>
      <c r="O195" s="140">
        <v>0</v>
      </c>
      <c r="P195" s="140">
        <f t="shared" si="11"/>
        <v>0</v>
      </c>
      <c r="Q195" s="140">
        <v>0</v>
      </c>
      <c r="R195" s="140">
        <f t="shared" si="12"/>
        <v>0</v>
      </c>
      <c r="S195" s="140">
        <v>0</v>
      </c>
      <c r="T195" s="141">
        <f t="shared" si="13"/>
        <v>0</v>
      </c>
      <c r="AR195" s="142" t="s">
        <v>237</v>
      </c>
      <c r="AT195" s="142" t="s">
        <v>247</v>
      </c>
      <c r="AU195" s="142" t="s">
        <v>214</v>
      </c>
      <c r="AY195" s="17" t="s">
        <v>200</v>
      </c>
      <c r="BE195" s="143">
        <f t="shared" si="14"/>
        <v>0</v>
      </c>
      <c r="BF195" s="143">
        <f t="shared" si="15"/>
        <v>0</v>
      </c>
      <c r="BG195" s="143">
        <f t="shared" si="16"/>
        <v>0</v>
      </c>
      <c r="BH195" s="143">
        <f t="shared" si="17"/>
        <v>0</v>
      </c>
      <c r="BI195" s="143">
        <f t="shared" si="18"/>
        <v>0</v>
      </c>
      <c r="BJ195" s="17" t="s">
        <v>82</v>
      </c>
      <c r="BK195" s="143">
        <f t="shared" si="19"/>
        <v>0</v>
      </c>
      <c r="BL195" s="17" t="s">
        <v>206</v>
      </c>
      <c r="BM195" s="142" t="s">
        <v>505</v>
      </c>
    </row>
    <row r="196" spans="2:65" s="1" customFormat="1" ht="24.2" customHeight="1">
      <c r="B196" s="130"/>
      <c r="C196" s="131" t="s">
        <v>362</v>
      </c>
      <c r="D196" s="131" t="s">
        <v>202</v>
      </c>
      <c r="E196" s="132" t="s">
        <v>1502</v>
      </c>
      <c r="F196" s="133" t="s">
        <v>1503</v>
      </c>
      <c r="G196" s="134" t="s">
        <v>349</v>
      </c>
      <c r="H196" s="135">
        <v>30</v>
      </c>
      <c r="I196" s="136"/>
      <c r="J196" s="136">
        <f t="shared" si="10"/>
        <v>0</v>
      </c>
      <c r="K196" s="137"/>
      <c r="L196" s="29"/>
      <c r="M196" s="138" t="s">
        <v>1</v>
      </c>
      <c r="N196" s="139" t="s">
        <v>39</v>
      </c>
      <c r="O196" s="140">
        <v>0</v>
      </c>
      <c r="P196" s="140">
        <f t="shared" si="11"/>
        <v>0</v>
      </c>
      <c r="Q196" s="140">
        <v>0</v>
      </c>
      <c r="R196" s="140">
        <f t="shared" si="12"/>
        <v>0</v>
      </c>
      <c r="S196" s="140">
        <v>0</v>
      </c>
      <c r="T196" s="141">
        <f t="shared" si="13"/>
        <v>0</v>
      </c>
      <c r="AR196" s="142" t="s">
        <v>206</v>
      </c>
      <c r="AT196" s="142" t="s">
        <v>202</v>
      </c>
      <c r="AU196" s="142" t="s">
        <v>214</v>
      </c>
      <c r="AY196" s="17" t="s">
        <v>200</v>
      </c>
      <c r="BE196" s="143">
        <f t="shared" si="14"/>
        <v>0</v>
      </c>
      <c r="BF196" s="143">
        <f t="shared" si="15"/>
        <v>0</v>
      </c>
      <c r="BG196" s="143">
        <f t="shared" si="16"/>
        <v>0</v>
      </c>
      <c r="BH196" s="143">
        <f t="shared" si="17"/>
        <v>0</v>
      </c>
      <c r="BI196" s="143">
        <f t="shared" si="18"/>
        <v>0</v>
      </c>
      <c r="BJ196" s="17" t="s">
        <v>82</v>
      </c>
      <c r="BK196" s="143">
        <f t="shared" si="19"/>
        <v>0</v>
      </c>
      <c r="BL196" s="17" t="s">
        <v>206</v>
      </c>
      <c r="BM196" s="142" t="s">
        <v>525</v>
      </c>
    </row>
    <row r="197" spans="2:65" s="1" customFormat="1" ht="21.75" customHeight="1">
      <c r="B197" s="130"/>
      <c r="C197" s="157" t="s">
        <v>366</v>
      </c>
      <c r="D197" s="157" t="s">
        <v>247</v>
      </c>
      <c r="E197" s="158" t="s">
        <v>1504</v>
      </c>
      <c r="F197" s="159" t="s">
        <v>1505</v>
      </c>
      <c r="G197" s="160" t="s">
        <v>349</v>
      </c>
      <c r="H197" s="161">
        <v>30</v>
      </c>
      <c r="I197" s="162"/>
      <c r="J197" s="162">
        <f t="shared" si="1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11"/>
        <v>0</v>
      </c>
      <c r="Q197" s="140">
        <v>0</v>
      </c>
      <c r="R197" s="140">
        <f t="shared" si="12"/>
        <v>0</v>
      </c>
      <c r="S197" s="140">
        <v>0</v>
      </c>
      <c r="T197" s="141">
        <f t="shared" si="13"/>
        <v>0</v>
      </c>
      <c r="AR197" s="142" t="s">
        <v>237</v>
      </c>
      <c r="AT197" s="142" t="s">
        <v>247</v>
      </c>
      <c r="AU197" s="142" t="s">
        <v>214</v>
      </c>
      <c r="AY197" s="17" t="s">
        <v>200</v>
      </c>
      <c r="BE197" s="143">
        <f t="shared" si="14"/>
        <v>0</v>
      </c>
      <c r="BF197" s="143">
        <f t="shared" si="15"/>
        <v>0</v>
      </c>
      <c r="BG197" s="143">
        <f t="shared" si="16"/>
        <v>0</v>
      </c>
      <c r="BH197" s="143">
        <f t="shared" si="17"/>
        <v>0</v>
      </c>
      <c r="BI197" s="143">
        <f t="shared" si="18"/>
        <v>0</v>
      </c>
      <c r="BJ197" s="17" t="s">
        <v>82</v>
      </c>
      <c r="BK197" s="143">
        <f t="shared" si="19"/>
        <v>0</v>
      </c>
      <c r="BL197" s="17" t="s">
        <v>206</v>
      </c>
      <c r="BM197" s="142" t="s">
        <v>540</v>
      </c>
    </row>
    <row r="198" spans="2:65" s="1" customFormat="1" ht="24.2" customHeight="1">
      <c r="B198" s="130"/>
      <c r="C198" s="131" t="s">
        <v>370</v>
      </c>
      <c r="D198" s="131" t="s">
        <v>202</v>
      </c>
      <c r="E198" s="132" t="s">
        <v>1506</v>
      </c>
      <c r="F198" s="133" t="s">
        <v>1507</v>
      </c>
      <c r="G198" s="134" t="s">
        <v>349</v>
      </c>
      <c r="H198" s="135">
        <v>6</v>
      </c>
      <c r="I198" s="136"/>
      <c r="J198" s="136">
        <f t="shared" si="10"/>
        <v>0</v>
      </c>
      <c r="K198" s="137"/>
      <c r="L198" s="29"/>
      <c r="M198" s="138" t="s">
        <v>1</v>
      </c>
      <c r="N198" s="139" t="s">
        <v>39</v>
      </c>
      <c r="O198" s="140">
        <v>0</v>
      </c>
      <c r="P198" s="140">
        <f t="shared" si="11"/>
        <v>0</v>
      </c>
      <c r="Q198" s="140">
        <v>0</v>
      </c>
      <c r="R198" s="140">
        <f t="shared" si="12"/>
        <v>0</v>
      </c>
      <c r="S198" s="140">
        <v>0</v>
      </c>
      <c r="T198" s="141">
        <f t="shared" si="13"/>
        <v>0</v>
      </c>
      <c r="AR198" s="142" t="s">
        <v>206</v>
      </c>
      <c r="AT198" s="142" t="s">
        <v>202</v>
      </c>
      <c r="AU198" s="142" t="s">
        <v>214</v>
      </c>
      <c r="AY198" s="17" t="s">
        <v>200</v>
      </c>
      <c r="BE198" s="143">
        <f t="shared" si="14"/>
        <v>0</v>
      </c>
      <c r="BF198" s="143">
        <f t="shared" si="15"/>
        <v>0</v>
      </c>
      <c r="BG198" s="143">
        <f t="shared" si="16"/>
        <v>0</v>
      </c>
      <c r="BH198" s="143">
        <f t="shared" si="17"/>
        <v>0</v>
      </c>
      <c r="BI198" s="143">
        <f t="shared" si="18"/>
        <v>0</v>
      </c>
      <c r="BJ198" s="17" t="s">
        <v>82</v>
      </c>
      <c r="BK198" s="143">
        <f t="shared" si="19"/>
        <v>0</v>
      </c>
      <c r="BL198" s="17" t="s">
        <v>206</v>
      </c>
      <c r="BM198" s="142" t="s">
        <v>551</v>
      </c>
    </row>
    <row r="199" spans="2:65" s="1" customFormat="1" ht="21.75" customHeight="1">
      <c r="B199" s="130"/>
      <c r="C199" s="157" t="s">
        <v>375</v>
      </c>
      <c r="D199" s="157" t="s">
        <v>247</v>
      </c>
      <c r="E199" s="158" t="s">
        <v>1508</v>
      </c>
      <c r="F199" s="159" t="s">
        <v>1509</v>
      </c>
      <c r="G199" s="160" t="s">
        <v>349</v>
      </c>
      <c r="H199" s="161">
        <v>6</v>
      </c>
      <c r="I199" s="162"/>
      <c r="J199" s="162">
        <f t="shared" si="10"/>
        <v>0</v>
      </c>
      <c r="K199" s="163"/>
      <c r="L199" s="164"/>
      <c r="M199" s="165" t="s">
        <v>1</v>
      </c>
      <c r="N199" s="166" t="s">
        <v>39</v>
      </c>
      <c r="O199" s="140">
        <v>0</v>
      </c>
      <c r="P199" s="140">
        <f t="shared" si="11"/>
        <v>0</v>
      </c>
      <c r="Q199" s="140">
        <v>0</v>
      </c>
      <c r="R199" s="140">
        <f t="shared" si="12"/>
        <v>0</v>
      </c>
      <c r="S199" s="140">
        <v>0</v>
      </c>
      <c r="T199" s="141">
        <f t="shared" si="13"/>
        <v>0</v>
      </c>
      <c r="AR199" s="142" t="s">
        <v>237</v>
      </c>
      <c r="AT199" s="142" t="s">
        <v>247</v>
      </c>
      <c r="AU199" s="142" t="s">
        <v>214</v>
      </c>
      <c r="AY199" s="17" t="s">
        <v>200</v>
      </c>
      <c r="BE199" s="143">
        <f t="shared" si="14"/>
        <v>0</v>
      </c>
      <c r="BF199" s="143">
        <f t="shared" si="15"/>
        <v>0</v>
      </c>
      <c r="BG199" s="143">
        <f t="shared" si="16"/>
        <v>0</v>
      </c>
      <c r="BH199" s="143">
        <f t="shared" si="17"/>
        <v>0</v>
      </c>
      <c r="BI199" s="143">
        <f t="shared" si="18"/>
        <v>0</v>
      </c>
      <c r="BJ199" s="17" t="s">
        <v>82</v>
      </c>
      <c r="BK199" s="143">
        <f t="shared" si="19"/>
        <v>0</v>
      </c>
      <c r="BL199" s="17" t="s">
        <v>206</v>
      </c>
      <c r="BM199" s="142" t="s">
        <v>570</v>
      </c>
    </row>
    <row r="200" spans="2:65" s="1" customFormat="1" ht="24.2" customHeight="1">
      <c r="B200" s="130"/>
      <c r="C200" s="157" t="s">
        <v>381</v>
      </c>
      <c r="D200" s="157" t="s">
        <v>247</v>
      </c>
      <c r="E200" s="158" t="s">
        <v>1033</v>
      </c>
      <c r="F200" s="159" t="s">
        <v>1034</v>
      </c>
      <c r="G200" s="160" t="s">
        <v>269</v>
      </c>
      <c r="H200" s="161">
        <v>4</v>
      </c>
      <c r="I200" s="162"/>
      <c r="J200" s="162">
        <f t="shared" si="10"/>
        <v>0</v>
      </c>
      <c r="K200" s="163"/>
      <c r="L200" s="164"/>
      <c r="M200" s="165" t="s">
        <v>1</v>
      </c>
      <c r="N200" s="166" t="s">
        <v>39</v>
      </c>
      <c r="O200" s="140">
        <v>0</v>
      </c>
      <c r="P200" s="140">
        <f t="shared" si="11"/>
        <v>0</v>
      </c>
      <c r="Q200" s="140">
        <v>0</v>
      </c>
      <c r="R200" s="140">
        <f t="shared" si="12"/>
        <v>0</v>
      </c>
      <c r="S200" s="140">
        <v>0</v>
      </c>
      <c r="T200" s="141">
        <f t="shared" si="13"/>
        <v>0</v>
      </c>
      <c r="AR200" s="142" t="s">
        <v>237</v>
      </c>
      <c r="AT200" s="142" t="s">
        <v>247</v>
      </c>
      <c r="AU200" s="142" t="s">
        <v>214</v>
      </c>
      <c r="AY200" s="17" t="s">
        <v>200</v>
      </c>
      <c r="BE200" s="143">
        <f t="shared" si="14"/>
        <v>0</v>
      </c>
      <c r="BF200" s="143">
        <f t="shared" si="15"/>
        <v>0</v>
      </c>
      <c r="BG200" s="143">
        <f t="shared" si="16"/>
        <v>0</v>
      </c>
      <c r="BH200" s="143">
        <f t="shared" si="17"/>
        <v>0</v>
      </c>
      <c r="BI200" s="143">
        <f t="shared" si="18"/>
        <v>0</v>
      </c>
      <c r="BJ200" s="17" t="s">
        <v>82</v>
      </c>
      <c r="BK200" s="143">
        <f t="shared" si="19"/>
        <v>0</v>
      </c>
      <c r="BL200" s="17" t="s">
        <v>206</v>
      </c>
      <c r="BM200" s="142" t="s">
        <v>579</v>
      </c>
    </row>
    <row r="201" spans="2:65" s="1" customFormat="1" ht="24.2" customHeight="1">
      <c r="B201" s="130"/>
      <c r="C201" s="157" t="s">
        <v>389</v>
      </c>
      <c r="D201" s="157" t="s">
        <v>247</v>
      </c>
      <c r="E201" s="158" t="s">
        <v>1510</v>
      </c>
      <c r="F201" s="159" t="s">
        <v>1511</v>
      </c>
      <c r="G201" s="160" t="s">
        <v>269</v>
      </c>
      <c r="H201" s="161">
        <v>12</v>
      </c>
      <c r="I201" s="162"/>
      <c r="J201" s="162">
        <f t="shared" si="10"/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 t="shared" si="11"/>
        <v>0</v>
      </c>
      <c r="Q201" s="140">
        <v>0</v>
      </c>
      <c r="R201" s="140">
        <f t="shared" si="12"/>
        <v>0</v>
      </c>
      <c r="S201" s="140">
        <v>0</v>
      </c>
      <c r="T201" s="141">
        <f t="shared" si="13"/>
        <v>0</v>
      </c>
      <c r="AR201" s="142" t="s">
        <v>237</v>
      </c>
      <c r="AT201" s="142" t="s">
        <v>247</v>
      </c>
      <c r="AU201" s="142" t="s">
        <v>214</v>
      </c>
      <c r="AY201" s="17" t="s">
        <v>200</v>
      </c>
      <c r="BE201" s="143">
        <f t="shared" si="14"/>
        <v>0</v>
      </c>
      <c r="BF201" s="143">
        <f t="shared" si="15"/>
        <v>0</v>
      </c>
      <c r="BG201" s="143">
        <f t="shared" si="16"/>
        <v>0</v>
      </c>
      <c r="BH201" s="143">
        <f t="shared" si="17"/>
        <v>0</v>
      </c>
      <c r="BI201" s="143">
        <f t="shared" si="18"/>
        <v>0</v>
      </c>
      <c r="BJ201" s="17" t="s">
        <v>82</v>
      </c>
      <c r="BK201" s="143">
        <f t="shared" si="19"/>
        <v>0</v>
      </c>
      <c r="BL201" s="17" t="s">
        <v>206</v>
      </c>
      <c r="BM201" s="142" t="s">
        <v>594</v>
      </c>
    </row>
    <row r="202" spans="2:65" s="1" customFormat="1" ht="21.75" customHeight="1">
      <c r="B202" s="130"/>
      <c r="C202" s="131" t="s">
        <v>394</v>
      </c>
      <c r="D202" s="131" t="s">
        <v>202</v>
      </c>
      <c r="E202" s="132" t="s">
        <v>1512</v>
      </c>
      <c r="F202" s="133" t="s">
        <v>1513</v>
      </c>
      <c r="G202" s="134" t="s">
        <v>269</v>
      </c>
      <c r="H202" s="135">
        <v>76</v>
      </c>
      <c r="I202" s="136"/>
      <c r="J202" s="136">
        <f t="shared" si="10"/>
        <v>0</v>
      </c>
      <c r="K202" s="137"/>
      <c r="L202" s="29"/>
      <c r="M202" s="138" t="s">
        <v>1</v>
      </c>
      <c r="N202" s="139" t="s">
        <v>39</v>
      </c>
      <c r="O202" s="140">
        <v>0</v>
      </c>
      <c r="P202" s="140">
        <f t="shared" si="11"/>
        <v>0</v>
      </c>
      <c r="Q202" s="140">
        <v>0</v>
      </c>
      <c r="R202" s="140">
        <f t="shared" si="12"/>
        <v>0</v>
      </c>
      <c r="S202" s="140">
        <v>0</v>
      </c>
      <c r="T202" s="141">
        <f t="shared" si="13"/>
        <v>0</v>
      </c>
      <c r="AR202" s="142" t="s">
        <v>206</v>
      </c>
      <c r="AT202" s="142" t="s">
        <v>202</v>
      </c>
      <c r="AU202" s="142" t="s">
        <v>214</v>
      </c>
      <c r="AY202" s="17" t="s">
        <v>200</v>
      </c>
      <c r="BE202" s="143">
        <f t="shared" si="14"/>
        <v>0</v>
      </c>
      <c r="BF202" s="143">
        <f t="shared" si="15"/>
        <v>0</v>
      </c>
      <c r="BG202" s="143">
        <f t="shared" si="16"/>
        <v>0</v>
      </c>
      <c r="BH202" s="143">
        <f t="shared" si="17"/>
        <v>0</v>
      </c>
      <c r="BI202" s="143">
        <f t="shared" si="18"/>
        <v>0</v>
      </c>
      <c r="BJ202" s="17" t="s">
        <v>82</v>
      </c>
      <c r="BK202" s="143">
        <f t="shared" si="19"/>
        <v>0</v>
      </c>
      <c r="BL202" s="17" t="s">
        <v>206</v>
      </c>
      <c r="BM202" s="142" t="s">
        <v>605</v>
      </c>
    </row>
    <row r="203" spans="2:65" s="1" customFormat="1" ht="21.75" customHeight="1">
      <c r="B203" s="130"/>
      <c r="C203" s="157" t="s">
        <v>399</v>
      </c>
      <c r="D203" s="157" t="s">
        <v>247</v>
      </c>
      <c r="E203" s="158" t="s">
        <v>1514</v>
      </c>
      <c r="F203" s="159" t="s">
        <v>1515</v>
      </c>
      <c r="G203" s="160" t="s">
        <v>269</v>
      </c>
      <c r="H203" s="161">
        <v>76</v>
      </c>
      <c r="I203" s="162"/>
      <c r="J203" s="162">
        <f t="shared" si="10"/>
        <v>0</v>
      </c>
      <c r="K203" s="163"/>
      <c r="L203" s="164"/>
      <c r="M203" s="165" t="s">
        <v>1</v>
      </c>
      <c r="N203" s="166" t="s">
        <v>39</v>
      </c>
      <c r="O203" s="140">
        <v>0</v>
      </c>
      <c r="P203" s="140">
        <f t="shared" si="11"/>
        <v>0</v>
      </c>
      <c r="Q203" s="140">
        <v>0</v>
      </c>
      <c r="R203" s="140">
        <f t="shared" si="12"/>
        <v>0</v>
      </c>
      <c r="S203" s="140">
        <v>0</v>
      </c>
      <c r="T203" s="141">
        <f t="shared" si="13"/>
        <v>0</v>
      </c>
      <c r="AR203" s="142" t="s">
        <v>237</v>
      </c>
      <c r="AT203" s="142" t="s">
        <v>247</v>
      </c>
      <c r="AU203" s="142" t="s">
        <v>214</v>
      </c>
      <c r="AY203" s="17" t="s">
        <v>200</v>
      </c>
      <c r="BE203" s="143">
        <f t="shared" si="14"/>
        <v>0</v>
      </c>
      <c r="BF203" s="143">
        <f t="shared" si="15"/>
        <v>0</v>
      </c>
      <c r="BG203" s="143">
        <f t="shared" si="16"/>
        <v>0</v>
      </c>
      <c r="BH203" s="143">
        <f t="shared" si="17"/>
        <v>0</v>
      </c>
      <c r="BI203" s="143">
        <f t="shared" si="18"/>
        <v>0</v>
      </c>
      <c r="BJ203" s="17" t="s">
        <v>82</v>
      </c>
      <c r="BK203" s="143">
        <f t="shared" si="19"/>
        <v>0</v>
      </c>
      <c r="BL203" s="17" t="s">
        <v>206</v>
      </c>
      <c r="BM203" s="142" t="s">
        <v>613</v>
      </c>
    </row>
    <row r="204" spans="2:65" s="1" customFormat="1" ht="24.2" customHeight="1">
      <c r="B204" s="130"/>
      <c r="C204" s="131" t="s">
        <v>405</v>
      </c>
      <c r="D204" s="131" t="s">
        <v>202</v>
      </c>
      <c r="E204" s="132" t="s">
        <v>1516</v>
      </c>
      <c r="F204" s="133" t="s">
        <v>1517</v>
      </c>
      <c r="G204" s="134" t="s">
        <v>269</v>
      </c>
      <c r="H204" s="135">
        <v>13</v>
      </c>
      <c r="I204" s="136"/>
      <c r="J204" s="136">
        <f t="shared" si="10"/>
        <v>0</v>
      </c>
      <c r="K204" s="137"/>
      <c r="L204" s="29"/>
      <c r="M204" s="138" t="s">
        <v>1</v>
      </c>
      <c r="N204" s="139" t="s">
        <v>39</v>
      </c>
      <c r="O204" s="140">
        <v>0</v>
      </c>
      <c r="P204" s="140">
        <f t="shared" si="11"/>
        <v>0</v>
      </c>
      <c r="Q204" s="140">
        <v>0</v>
      </c>
      <c r="R204" s="140">
        <f t="shared" si="12"/>
        <v>0</v>
      </c>
      <c r="S204" s="140">
        <v>0</v>
      </c>
      <c r="T204" s="141">
        <f t="shared" si="13"/>
        <v>0</v>
      </c>
      <c r="AR204" s="142" t="s">
        <v>206</v>
      </c>
      <c r="AT204" s="142" t="s">
        <v>202</v>
      </c>
      <c r="AU204" s="142" t="s">
        <v>214</v>
      </c>
      <c r="AY204" s="17" t="s">
        <v>200</v>
      </c>
      <c r="BE204" s="143">
        <f t="shared" si="14"/>
        <v>0</v>
      </c>
      <c r="BF204" s="143">
        <f t="shared" si="15"/>
        <v>0</v>
      </c>
      <c r="BG204" s="143">
        <f t="shared" si="16"/>
        <v>0</v>
      </c>
      <c r="BH204" s="143">
        <f t="shared" si="17"/>
        <v>0</v>
      </c>
      <c r="BI204" s="143">
        <f t="shared" si="18"/>
        <v>0</v>
      </c>
      <c r="BJ204" s="17" t="s">
        <v>82</v>
      </c>
      <c r="BK204" s="143">
        <f t="shared" si="19"/>
        <v>0</v>
      </c>
      <c r="BL204" s="17" t="s">
        <v>206</v>
      </c>
      <c r="BM204" s="142" t="s">
        <v>622</v>
      </c>
    </row>
    <row r="205" spans="2:65" s="1" customFormat="1" ht="24.2" customHeight="1">
      <c r="B205" s="130"/>
      <c r="C205" s="157" t="s">
        <v>410</v>
      </c>
      <c r="D205" s="157" t="s">
        <v>247</v>
      </c>
      <c r="E205" s="158" t="s">
        <v>1518</v>
      </c>
      <c r="F205" s="159" t="s">
        <v>1519</v>
      </c>
      <c r="G205" s="160" t="s">
        <v>269</v>
      </c>
      <c r="H205" s="161">
        <v>13</v>
      </c>
      <c r="I205" s="162"/>
      <c r="J205" s="162">
        <f t="shared" si="10"/>
        <v>0</v>
      </c>
      <c r="K205" s="163"/>
      <c r="L205" s="164"/>
      <c r="M205" s="165" t="s">
        <v>1</v>
      </c>
      <c r="N205" s="166" t="s">
        <v>39</v>
      </c>
      <c r="O205" s="140">
        <v>0</v>
      </c>
      <c r="P205" s="140">
        <f t="shared" si="11"/>
        <v>0</v>
      </c>
      <c r="Q205" s="140">
        <v>0</v>
      </c>
      <c r="R205" s="140">
        <f t="shared" si="12"/>
        <v>0</v>
      </c>
      <c r="S205" s="140">
        <v>0</v>
      </c>
      <c r="T205" s="141">
        <f t="shared" si="13"/>
        <v>0</v>
      </c>
      <c r="AR205" s="142" t="s">
        <v>237</v>
      </c>
      <c r="AT205" s="142" t="s">
        <v>247</v>
      </c>
      <c r="AU205" s="142" t="s">
        <v>214</v>
      </c>
      <c r="AY205" s="17" t="s">
        <v>200</v>
      </c>
      <c r="BE205" s="143">
        <f t="shared" si="14"/>
        <v>0</v>
      </c>
      <c r="BF205" s="143">
        <f t="shared" si="15"/>
        <v>0</v>
      </c>
      <c r="BG205" s="143">
        <f t="shared" si="16"/>
        <v>0</v>
      </c>
      <c r="BH205" s="143">
        <f t="shared" si="17"/>
        <v>0</v>
      </c>
      <c r="BI205" s="143">
        <f t="shared" si="18"/>
        <v>0</v>
      </c>
      <c r="BJ205" s="17" t="s">
        <v>82</v>
      </c>
      <c r="BK205" s="143">
        <f t="shared" si="19"/>
        <v>0</v>
      </c>
      <c r="BL205" s="17" t="s">
        <v>206</v>
      </c>
      <c r="BM205" s="142" t="s">
        <v>631</v>
      </c>
    </row>
    <row r="206" spans="2:65" s="1" customFormat="1" ht="24.2" customHeight="1">
      <c r="B206" s="130"/>
      <c r="C206" s="131" t="s">
        <v>415</v>
      </c>
      <c r="D206" s="131" t="s">
        <v>202</v>
      </c>
      <c r="E206" s="132" t="s">
        <v>1520</v>
      </c>
      <c r="F206" s="133" t="s">
        <v>1521</v>
      </c>
      <c r="G206" s="134" t="s">
        <v>269</v>
      </c>
      <c r="H206" s="135">
        <v>2</v>
      </c>
      <c r="I206" s="136"/>
      <c r="J206" s="136">
        <f t="shared" si="10"/>
        <v>0</v>
      </c>
      <c r="K206" s="137"/>
      <c r="L206" s="29"/>
      <c r="M206" s="138" t="s">
        <v>1</v>
      </c>
      <c r="N206" s="139" t="s">
        <v>39</v>
      </c>
      <c r="O206" s="140">
        <v>0</v>
      </c>
      <c r="P206" s="140">
        <f t="shared" si="11"/>
        <v>0</v>
      </c>
      <c r="Q206" s="140">
        <v>0</v>
      </c>
      <c r="R206" s="140">
        <f t="shared" si="12"/>
        <v>0</v>
      </c>
      <c r="S206" s="140">
        <v>0</v>
      </c>
      <c r="T206" s="141">
        <f t="shared" si="13"/>
        <v>0</v>
      </c>
      <c r="AR206" s="142" t="s">
        <v>206</v>
      </c>
      <c r="AT206" s="142" t="s">
        <v>202</v>
      </c>
      <c r="AU206" s="142" t="s">
        <v>214</v>
      </c>
      <c r="AY206" s="17" t="s">
        <v>200</v>
      </c>
      <c r="BE206" s="143">
        <f t="shared" si="14"/>
        <v>0</v>
      </c>
      <c r="BF206" s="143">
        <f t="shared" si="15"/>
        <v>0</v>
      </c>
      <c r="BG206" s="143">
        <f t="shared" si="16"/>
        <v>0</v>
      </c>
      <c r="BH206" s="143">
        <f t="shared" si="17"/>
        <v>0</v>
      </c>
      <c r="BI206" s="143">
        <f t="shared" si="18"/>
        <v>0</v>
      </c>
      <c r="BJ206" s="17" t="s">
        <v>82</v>
      </c>
      <c r="BK206" s="143">
        <f t="shared" si="19"/>
        <v>0</v>
      </c>
      <c r="BL206" s="17" t="s">
        <v>206</v>
      </c>
      <c r="BM206" s="142" t="s">
        <v>641</v>
      </c>
    </row>
    <row r="207" spans="2:65" s="1" customFormat="1" ht="24.2" customHeight="1">
      <c r="B207" s="130"/>
      <c r="C207" s="131" t="s">
        <v>419</v>
      </c>
      <c r="D207" s="131" t="s">
        <v>202</v>
      </c>
      <c r="E207" s="132" t="s">
        <v>1522</v>
      </c>
      <c r="F207" s="133" t="s">
        <v>1523</v>
      </c>
      <c r="G207" s="134" t="s">
        <v>269</v>
      </c>
      <c r="H207" s="135">
        <v>1</v>
      </c>
      <c r="I207" s="136"/>
      <c r="J207" s="136">
        <f t="shared" si="10"/>
        <v>0</v>
      </c>
      <c r="K207" s="137"/>
      <c r="L207" s="29"/>
      <c r="M207" s="138" t="s">
        <v>1</v>
      </c>
      <c r="N207" s="139" t="s">
        <v>39</v>
      </c>
      <c r="O207" s="140">
        <v>0</v>
      </c>
      <c r="P207" s="140">
        <f t="shared" si="11"/>
        <v>0</v>
      </c>
      <c r="Q207" s="140">
        <v>0</v>
      </c>
      <c r="R207" s="140">
        <f t="shared" si="12"/>
        <v>0</v>
      </c>
      <c r="S207" s="140">
        <v>0</v>
      </c>
      <c r="T207" s="141">
        <f t="shared" si="13"/>
        <v>0</v>
      </c>
      <c r="AR207" s="142" t="s">
        <v>206</v>
      </c>
      <c r="AT207" s="142" t="s">
        <v>202</v>
      </c>
      <c r="AU207" s="142" t="s">
        <v>214</v>
      </c>
      <c r="AY207" s="17" t="s">
        <v>200</v>
      </c>
      <c r="BE207" s="143">
        <f t="shared" si="14"/>
        <v>0</v>
      </c>
      <c r="BF207" s="143">
        <f t="shared" si="15"/>
        <v>0</v>
      </c>
      <c r="BG207" s="143">
        <f t="shared" si="16"/>
        <v>0</v>
      </c>
      <c r="BH207" s="143">
        <f t="shared" si="17"/>
        <v>0</v>
      </c>
      <c r="BI207" s="143">
        <f t="shared" si="18"/>
        <v>0</v>
      </c>
      <c r="BJ207" s="17" t="s">
        <v>82</v>
      </c>
      <c r="BK207" s="143">
        <f t="shared" si="19"/>
        <v>0</v>
      </c>
      <c r="BL207" s="17" t="s">
        <v>206</v>
      </c>
      <c r="BM207" s="142" t="s">
        <v>651</v>
      </c>
    </row>
    <row r="208" spans="2:65" s="1" customFormat="1" ht="24.2" customHeight="1">
      <c r="B208" s="130"/>
      <c r="C208" s="157" t="s">
        <v>423</v>
      </c>
      <c r="D208" s="157" t="s">
        <v>247</v>
      </c>
      <c r="E208" s="158" t="s">
        <v>1524</v>
      </c>
      <c r="F208" s="159" t="s">
        <v>1525</v>
      </c>
      <c r="G208" s="160" t="s">
        <v>269</v>
      </c>
      <c r="H208" s="161">
        <v>2</v>
      </c>
      <c r="I208" s="162"/>
      <c r="J208" s="162">
        <f t="shared" si="10"/>
        <v>0</v>
      </c>
      <c r="K208" s="163"/>
      <c r="L208" s="164"/>
      <c r="M208" s="165" t="s">
        <v>1</v>
      </c>
      <c r="N208" s="166" t="s">
        <v>39</v>
      </c>
      <c r="O208" s="140">
        <v>0</v>
      </c>
      <c r="P208" s="140">
        <f t="shared" si="11"/>
        <v>0</v>
      </c>
      <c r="Q208" s="140">
        <v>0</v>
      </c>
      <c r="R208" s="140">
        <f t="shared" si="12"/>
        <v>0</v>
      </c>
      <c r="S208" s="140">
        <v>0</v>
      </c>
      <c r="T208" s="141">
        <f t="shared" si="13"/>
        <v>0</v>
      </c>
      <c r="AR208" s="142" t="s">
        <v>237</v>
      </c>
      <c r="AT208" s="142" t="s">
        <v>247</v>
      </c>
      <c r="AU208" s="142" t="s">
        <v>214</v>
      </c>
      <c r="AY208" s="17" t="s">
        <v>200</v>
      </c>
      <c r="BE208" s="143">
        <f t="shared" si="14"/>
        <v>0</v>
      </c>
      <c r="BF208" s="143">
        <f t="shared" si="15"/>
        <v>0</v>
      </c>
      <c r="BG208" s="143">
        <f t="shared" si="16"/>
        <v>0</v>
      </c>
      <c r="BH208" s="143">
        <f t="shared" si="17"/>
        <v>0</v>
      </c>
      <c r="BI208" s="143">
        <f t="shared" si="18"/>
        <v>0</v>
      </c>
      <c r="BJ208" s="17" t="s">
        <v>82</v>
      </c>
      <c r="BK208" s="143">
        <f t="shared" si="19"/>
        <v>0</v>
      </c>
      <c r="BL208" s="17" t="s">
        <v>206</v>
      </c>
      <c r="BM208" s="142" t="s">
        <v>661</v>
      </c>
    </row>
    <row r="209" spans="2:65" s="1" customFormat="1" ht="24.2" customHeight="1">
      <c r="B209" s="130"/>
      <c r="C209" s="157" t="s">
        <v>428</v>
      </c>
      <c r="D209" s="157" t="s">
        <v>247</v>
      </c>
      <c r="E209" s="158" t="s">
        <v>1526</v>
      </c>
      <c r="F209" s="159" t="s">
        <v>1527</v>
      </c>
      <c r="G209" s="160" t="s">
        <v>269</v>
      </c>
      <c r="H209" s="161">
        <v>1</v>
      </c>
      <c r="I209" s="162"/>
      <c r="J209" s="162">
        <f t="shared" si="10"/>
        <v>0</v>
      </c>
      <c r="K209" s="163"/>
      <c r="L209" s="164"/>
      <c r="M209" s="165" t="s">
        <v>1</v>
      </c>
      <c r="N209" s="166" t="s">
        <v>39</v>
      </c>
      <c r="O209" s="140">
        <v>0</v>
      </c>
      <c r="P209" s="140">
        <f t="shared" si="11"/>
        <v>0</v>
      </c>
      <c r="Q209" s="140">
        <v>0</v>
      </c>
      <c r="R209" s="140">
        <f t="shared" si="12"/>
        <v>0</v>
      </c>
      <c r="S209" s="140">
        <v>0</v>
      </c>
      <c r="T209" s="141">
        <f t="shared" si="13"/>
        <v>0</v>
      </c>
      <c r="AR209" s="142" t="s">
        <v>237</v>
      </c>
      <c r="AT209" s="142" t="s">
        <v>247</v>
      </c>
      <c r="AU209" s="142" t="s">
        <v>214</v>
      </c>
      <c r="AY209" s="17" t="s">
        <v>200</v>
      </c>
      <c r="BE209" s="143">
        <f t="shared" si="14"/>
        <v>0</v>
      </c>
      <c r="BF209" s="143">
        <f t="shared" si="15"/>
        <v>0</v>
      </c>
      <c r="BG209" s="143">
        <f t="shared" si="16"/>
        <v>0</v>
      </c>
      <c r="BH209" s="143">
        <f t="shared" si="17"/>
        <v>0</v>
      </c>
      <c r="BI209" s="143">
        <f t="shared" si="18"/>
        <v>0</v>
      </c>
      <c r="BJ209" s="17" t="s">
        <v>82</v>
      </c>
      <c r="BK209" s="143">
        <f t="shared" si="19"/>
        <v>0</v>
      </c>
      <c r="BL209" s="17" t="s">
        <v>206</v>
      </c>
      <c r="BM209" s="142" t="s">
        <v>674</v>
      </c>
    </row>
    <row r="210" spans="2:65" s="1" customFormat="1" ht="24.2" customHeight="1">
      <c r="B210" s="130"/>
      <c r="C210" s="157" t="s">
        <v>433</v>
      </c>
      <c r="D210" s="157" t="s">
        <v>247</v>
      </c>
      <c r="E210" s="158" t="s">
        <v>1528</v>
      </c>
      <c r="F210" s="159" t="s">
        <v>1529</v>
      </c>
      <c r="G210" s="160" t="s">
        <v>269</v>
      </c>
      <c r="H210" s="161">
        <v>3</v>
      </c>
      <c r="I210" s="162"/>
      <c r="J210" s="162">
        <f t="shared" si="10"/>
        <v>0</v>
      </c>
      <c r="K210" s="163"/>
      <c r="L210" s="164"/>
      <c r="M210" s="165" t="s">
        <v>1</v>
      </c>
      <c r="N210" s="166" t="s">
        <v>39</v>
      </c>
      <c r="O210" s="140">
        <v>0</v>
      </c>
      <c r="P210" s="140">
        <f t="shared" si="11"/>
        <v>0</v>
      </c>
      <c r="Q210" s="140">
        <v>0</v>
      </c>
      <c r="R210" s="140">
        <f t="shared" si="12"/>
        <v>0</v>
      </c>
      <c r="S210" s="140">
        <v>0</v>
      </c>
      <c r="T210" s="141">
        <f t="shared" si="13"/>
        <v>0</v>
      </c>
      <c r="AR210" s="142" t="s">
        <v>237</v>
      </c>
      <c r="AT210" s="142" t="s">
        <v>247</v>
      </c>
      <c r="AU210" s="142" t="s">
        <v>214</v>
      </c>
      <c r="AY210" s="17" t="s">
        <v>200</v>
      </c>
      <c r="BE210" s="143">
        <f t="shared" si="14"/>
        <v>0</v>
      </c>
      <c r="BF210" s="143">
        <f t="shared" si="15"/>
        <v>0</v>
      </c>
      <c r="BG210" s="143">
        <f t="shared" si="16"/>
        <v>0</v>
      </c>
      <c r="BH210" s="143">
        <f t="shared" si="17"/>
        <v>0</v>
      </c>
      <c r="BI210" s="143">
        <f t="shared" si="18"/>
        <v>0</v>
      </c>
      <c r="BJ210" s="17" t="s">
        <v>82</v>
      </c>
      <c r="BK210" s="143">
        <f t="shared" si="19"/>
        <v>0</v>
      </c>
      <c r="BL210" s="17" t="s">
        <v>206</v>
      </c>
      <c r="BM210" s="142" t="s">
        <v>682</v>
      </c>
    </row>
    <row r="211" spans="2:63" s="11" customFormat="1" ht="20.85" customHeight="1">
      <c r="B211" s="119"/>
      <c r="D211" s="120" t="s">
        <v>73</v>
      </c>
      <c r="E211" s="128" t="s">
        <v>1035</v>
      </c>
      <c r="F211" s="128" t="s">
        <v>1530</v>
      </c>
      <c r="J211" s="129">
        <f>BK211</f>
        <v>0</v>
      </c>
      <c r="L211" s="119"/>
      <c r="M211" s="123"/>
      <c r="P211" s="124">
        <f>SUM(P212:P236)</f>
        <v>0</v>
      </c>
      <c r="R211" s="124">
        <f>SUM(R212:R236)</f>
        <v>0</v>
      </c>
      <c r="T211" s="125">
        <f>SUM(T212:T236)</f>
        <v>0</v>
      </c>
      <c r="AR211" s="120" t="s">
        <v>82</v>
      </c>
      <c r="AT211" s="126" t="s">
        <v>73</v>
      </c>
      <c r="AU211" s="126" t="s">
        <v>84</v>
      </c>
      <c r="AY211" s="120" t="s">
        <v>200</v>
      </c>
      <c r="BK211" s="127">
        <f>SUM(BK212:BK236)</f>
        <v>0</v>
      </c>
    </row>
    <row r="212" spans="2:65" s="1" customFormat="1" ht="24.2" customHeight="1">
      <c r="B212" s="130"/>
      <c r="C212" s="131" t="s">
        <v>438</v>
      </c>
      <c r="D212" s="131" t="s">
        <v>202</v>
      </c>
      <c r="E212" s="132" t="s">
        <v>1531</v>
      </c>
      <c r="F212" s="133" t="s">
        <v>1532</v>
      </c>
      <c r="G212" s="134" t="s">
        <v>349</v>
      </c>
      <c r="H212" s="135">
        <v>65</v>
      </c>
      <c r="I212" s="136"/>
      <c r="J212" s="136">
        <f aca="true" t="shared" si="20" ref="J212:J236">ROUND(I212*H212,2)</f>
        <v>0</v>
      </c>
      <c r="K212" s="137"/>
      <c r="L212" s="29"/>
      <c r="M212" s="138" t="s">
        <v>1</v>
      </c>
      <c r="N212" s="139" t="s">
        <v>39</v>
      </c>
      <c r="O212" s="140">
        <v>0</v>
      </c>
      <c r="P212" s="140">
        <f aca="true" t="shared" si="21" ref="P212:P236">O212*H212</f>
        <v>0</v>
      </c>
      <c r="Q212" s="140">
        <v>0</v>
      </c>
      <c r="R212" s="140">
        <f aca="true" t="shared" si="22" ref="R212:R236">Q212*H212</f>
        <v>0</v>
      </c>
      <c r="S212" s="140">
        <v>0</v>
      </c>
      <c r="T212" s="141">
        <f aca="true" t="shared" si="23" ref="T212:T236">S212*H212</f>
        <v>0</v>
      </c>
      <c r="AR212" s="142" t="s">
        <v>206</v>
      </c>
      <c r="AT212" s="142" t="s">
        <v>202</v>
      </c>
      <c r="AU212" s="142" t="s">
        <v>214</v>
      </c>
      <c r="AY212" s="17" t="s">
        <v>200</v>
      </c>
      <c r="BE212" s="143">
        <f aca="true" t="shared" si="24" ref="BE212:BE236">IF(N212="základní",J212,0)</f>
        <v>0</v>
      </c>
      <c r="BF212" s="143">
        <f aca="true" t="shared" si="25" ref="BF212:BF236">IF(N212="snížená",J212,0)</f>
        <v>0</v>
      </c>
      <c r="BG212" s="143">
        <f aca="true" t="shared" si="26" ref="BG212:BG236">IF(N212="zákl. přenesená",J212,0)</f>
        <v>0</v>
      </c>
      <c r="BH212" s="143">
        <f aca="true" t="shared" si="27" ref="BH212:BH236">IF(N212="sníž. přenesená",J212,0)</f>
        <v>0</v>
      </c>
      <c r="BI212" s="143">
        <f aca="true" t="shared" si="28" ref="BI212:BI236">IF(N212="nulová",J212,0)</f>
        <v>0</v>
      </c>
      <c r="BJ212" s="17" t="s">
        <v>82</v>
      </c>
      <c r="BK212" s="143">
        <f aca="true" t="shared" si="29" ref="BK212:BK236">ROUND(I212*H212,2)</f>
        <v>0</v>
      </c>
      <c r="BL212" s="17" t="s">
        <v>206</v>
      </c>
      <c r="BM212" s="142" t="s">
        <v>690</v>
      </c>
    </row>
    <row r="213" spans="2:65" s="1" customFormat="1" ht="24.2" customHeight="1">
      <c r="B213" s="130"/>
      <c r="C213" s="157" t="s">
        <v>443</v>
      </c>
      <c r="D213" s="157" t="s">
        <v>247</v>
      </c>
      <c r="E213" s="158" t="s">
        <v>1533</v>
      </c>
      <c r="F213" s="159" t="s">
        <v>1534</v>
      </c>
      <c r="G213" s="160" t="s">
        <v>349</v>
      </c>
      <c r="H213" s="161">
        <v>65</v>
      </c>
      <c r="I213" s="162"/>
      <c r="J213" s="162">
        <f t="shared" si="20"/>
        <v>0</v>
      </c>
      <c r="K213" s="163"/>
      <c r="L213" s="164"/>
      <c r="M213" s="165" t="s">
        <v>1</v>
      </c>
      <c r="N213" s="166" t="s">
        <v>39</v>
      </c>
      <c r="O213" s="140">
        <v>0</v>
      </c>
      <c r="P213" s="140">
        <f t="shared" si="21"/>
        <v>0</v>
      </c>
      <c r="Q213" s="140">
        <v>0</v>
      </c>
      <c r="R213" s="140">
        <f t="shared" si="22"/>
        <v>0</v>
      </c>
      <c r="S213" s="140">
        <v>0</v>
      </c>
      <c r="T213" s="141">
        <f t="shared" si="23"/>
        <v>0</v>
      </c>
      <c r="AR213" s="142" t="s">
        <v>237</v>
      </c>
      <c r="AT213" s="142" t="s">
        <v>247</v>
      </c>
      <c r="AU213" s="142" t="s">
        <v>214</v>
      </c>
      <c r="AY213" s="17" t="s">
        <v>200</v>
      </c>
      <c r="BE213" s="143">
        <f t="shared" si="24"/>
        <v>0</v>
      </c>
      <c r="BF213" s="143">
        <f t="shared" si="25"/>
        <v>0</v>
      </c>
      <c r="BG213" s="143">
        <f t="shared" si="26"/>
        <v>0</v>
      </c>
      <c r="BH213" s="143">
        <f t="shared" si="27"/>
        <v>0</v>
      </c>
      <c r="BI213" s="143">
        <f t="shared" si="28"/>
        <v>0</v>
      </c>
      <c r="BJ213" s="17" t="s">
        <v>82</v>
      </c>
      <c r="BK213" s="143">
        <f t="shared" si="29"/>
        <v>0</v>
      </c>
      <c r="BL213" s="17" t="s">
        <v>206</v>
      </c>
      <c r="BM213" s="142" t="s">
        <v>702</v>
      </c>
    </row>
    <row r="214" spans="2:65" s="1" customFormat="1" ht="24.2" customHeight="1">
      <c r="B214" s="130"/>
      <c r="C214" s="131" t="s">
        <v>448</v>
      </c>
      <c r="D214" s="131" t="s">
        <v>202</v>
      </c>
      <c r="E214" s="132" t="s">
        <v>1535</v>
      </c>
      <c r="F214" s="133" t="s">
        <v>1536</v>
      </c>
      <c r="G214" s="134" t="s">
        <v>349</v>
      </c>
      <c r="H214" s="135">
        <v>45</v>
      </c>
      <c r="I214" s="136"/>
      <c r="J214" s="136">
        <f t="shared" si="20"/>
        <v>0</v>
      </c>
      <c r="K214" s="137"/>
      <c r="L214" s="29"/>
      <c r="M214" s="138" t="s">
        <v>1</v>
      </c>
      <c r="N214" s="139" t="s">
        <v>39</v>
      </c>
      <c r="O214" s="140">
        <v>0</v>
      </c>
      <c r="P214" s="140">
        <f t="shared" si="21"/>
        <v>0</v>
      </c>
      <c r="Q214" s="140">
        <v>0</v>
      </c>
      <c r="R214" s="140">
        <f t="shared" si="22"/>
        <v>0</v>
      </c>
      <c r="S214" s="140">
        <v>0</v>
      </c>
      <c r="T214" s="141">
        <f t="shared" si="23"/>
        <v>0</v>
      </c>
      <c r="AR214" s="142" t="s">
        <v>206</v>
      </c>
      <c r="AT214" s="142" t="s">
        <v>202</v>
      </c>
      <c r="AU214" s="142" t="s">
        <v>214</v>
      </c>
      <c r="AY214" s="17" t="s">
        <v>200</v>
      </c>
      <c r="BE214" s="143">
        <f t="shared" si="24"/>
        <v>0</v>
      </c>
      <c r="BF214" s="143">
        <f t="shared" si="25"/>
        <v>0</v>
      </c>
      <c r="BG214" s="143">
        <f t="shared" si="26"/>
        <v>0</v>
      </c>
      <c r="BH214" s="143">
        <f t="shared" si="27"/>
        <v>0</v>
      </c>
      <c r="BI214" s="143">
        <f t="shared" si="28"/>
        <v>0</v>
      </c>
      <c r="BJ214" s="17" t="s">
        <v>82</v>
      </c>
      <c r="BK214" s="143">
        <f t="shared" si="29"/>
        <v>0</v>
      </c>
      <c r="BL214" s="17" t="s">
        <v>206</v>
      </c>
      <c r="BM214" s="142" t="s">
        <v>713</v>
      </c>
    </row>
    <row r="215" spans="2:65" s="1" customFormat="1" ht="24.2" customHeight="1">
      <c r="B215" s="130"/>
      <c r="C215" s="157" t="s">
        <v>453</v>
      </c>
      <c r="D215" s="157" t="s">
        <v>247</v>
      </c>
      <c r="E215" s="158" t="s">
        <v>1537</v>
      </c>
      <c r="F215" s="159" t="s">
        <v>1538</v>
      </c>
      <c r="G215" s="160" t="s">
        <v>349</v>
      </c>
      <c r="H215" s="161">
        <v>45</v>
      </c>
      <c r="I215" s="162"/>
      <c r="J215" s="162">
        <f t="shared" si="20"/>
        <v>0</v>
      </c>
      <c r="K215" s="163"/>
      <c r="L215" s="164"/>
      <c r="M215" s="165" t="s">
        <v>1</v>
      </c>
      <c r="N215" s="166" t="s">
        <v>39</v>
      </c>
      <c r="O215" s="140">
        <v>0</v>
      </c>
      <c r="P215" s="140">
        <f t="shared" si="21"/>
        <v>0</v>
      </c>
      <c r="Q215" s="140">
        <v>0</v>
      </c>
      <c r="R215" s="140">
        <f t="shared" si="22"/>
        <v>0</v>
      </c>
      <c r="S215" s="140">
        <v>0</v>
      </c>
      <c r="T215" s="141">
        <f t="shared" si="23"/>
        <v>0</v>
      </c>
      <c r="AR215" s="142" t="s">
        <v>237</v>
      </c>
      <c r="AT215" s="142" t="s">
        <v>247</v>
      </c>
      <c r="AU215" s="142" t="s">
        <v>214</v>
      </c>
      <c r="AY215" s="17" t="s">
        <v>200</v>
      </c>
      <c r="BE215" s="143">
        <f t="shared" si="24"/>
        <v>0</v>
      </c>
      <c r="BF215" s="143">
        <f t="shared" si="25"/>
        <v>0</v>
      </c>
      <c r="BG215" s="143">
        <f t="shared" si="26"/>
        <v>0</v>
      </c>
      <c r="BH215" s="143">
        <f t="shared" si="27"/>
        <v>0</v>
      </c>
      <c r="BI215" s="143">
        <f t="shared" si="28"/>
        <v>0</v>
      </c>
      <c r="BJ215" s="17" t="s">
        <v>82</v>
      </c>
      <c r="BK215" s="143">
        <f t="shared" si="29"/>
        <v>0</v>
      </c>
      <c r="BL215" s="17" t="s">
        <v>206</v>
      </c>
      <c r="BM215" s="142" t="s">
        <v>725</v>
      </c>
    </row>
    <row r="216" spans="2:65" s="1" customFormat="1" ht="24.2" customHeight="1">
      <c r="B216" s="130"/>
      <c r="C216" s="131" t="s">
        <v>458</v>
      </c>
      <c r="D216" s="131" t="s">
        <v>202</v>
      </c>
      <c r="E216" s="132" t="s">
        <v>1539</v>
      </c>
      <c r="F216" s="133" t="s">
        <v>1540</v>
      </c>
      <c r="G216" s="134" t="s">
        <v>349</v>
      </c>
      <c r="H216" s="135">
        <v>15</v>
      </c>
      <c r="I216" s="136"/>
      <c r="J216" s="136">
        <f t="shared" si="20"/>
        <v>0</v>
      </c>
      <c r="K216" s="137"/>
      <c r="L216" s="29"/>
      <c r="M216" s="138" t="s">
        <v>1</v>
      </c>
      <c r="N216" s="139" t="s">
        <v>39</v>
      </c>
      <c r="O216" s="140">
        <v>0</v>
      </c>
      <c r="P216" s="140">
        <f t="shared" si="21"/>
        <v>0</v>
      </c>
      <c r="Q216" s="140">
        <v>0</v>
      </c>
      <c r="R216" s="140">
        <f t="shared" si="22"/>
        <v>0</v>
      </c>
      <c r="S216" s="140">
        <v>0</v>
      </c>
      <c r="T216" s="141">
        <f t="shared" si="23"/>
        <v>0</v>
      </c>
      <c r="AR216" s="142" t="s">
        <v>206</v>
      </c>
      <c r="AT216" s="142" t="s">
        <v>202</v>
      </c>
      <c r="AU216" s="142" t="s">
        <v>214</v>
      </c>
      <c r="AY216" s="17" t="s">
        <v>200</v>
      </c>
      <c r="BE216" s="143">
        <f t="shared" si="24"/>
        <v>0</v>
      </c>
      <c r="BF216" s="143">
        <f t="shared" si="25"/>
        <v>0</v>
      </c>
      <c r="BG216" s="143">
        <f t="shared" si="26"/>
        <v>0</v>
      </c>
      <c r="BH216" s="143">
        <f t="shared" si="27"/>
        <v>0</v>
      </c>
      <c r="BI216" s="143">
        <f t="shared" si="28"/>
        <v>0</v>
      </c>
      <c r="BJ216" s="17" t="s">
        <v>82</v>
      </c>
      <c r="BK216" s="143">
        <f t="shared" si="29"/>
        <v>0</v>
      </c>
      <c r="BL216" s="17" t="s">
        <v>206</v>
      </c>
      <c r="BM216" s="142" t="s">
        <v>733</v>
      </c>
    </row>
    <row r="217" spans="2:65" s="1" customFormat="1" ht="24.2" customHeight="1">
      <c r="B217" s="130"/>
      <c r="C217" s="157" t="s">
        <v>469</v>
      </c>
      <c r="D217" s="157" t="s">
        <v>247</v>
      </c>
      <c r="E217" s="158" t="s">
        <v>1541</v>
      </c>
      <c r="F217" s="159" t="s">
        <v>1542</v>
      </c>
      <c r="G217" s="160" t="s">
        <v>349</v>
      </c>
      <c r="H217" s="161">
        <v>15</v>
      </c>
      <c r="I217" s="162"/>
      <c r="J217" s="162">
        <f t="shared" si="20"/>
        <v>0</v>
      </c>
      <c r="K217" s="163"/>
      <c r="L217" s="164"/>
      <c r="M217" s="165" t="s">
        <v>1</v>
      </c>
      <c r="N217" s="166" t="s">
        <v>39</v>
      </c>
      <c r="O217" s="140">
        <v>0</v>
      </c>
      <c r="P217" s="140">
        <f t="shared" si="21"/>
        <v>0</v>
      </c>
      <c r="Q217" s="140">
        <v>0</v>
      </c>
      <c r="R217" s="140">
        <f t="shared" si="22"/>
        <v>0</v>
      </c>
      <c r="S217" s="140">
        <v>0</v>
      </c>
      <c r="T217" s="141">
        <f t="shared" si="23"/>
        <v>0</v>
      </c>
      <c r="AR217" s="142" t="s">
        <v>237</v>
      </c>
      <c r="AT217" s="142" t="s">
        <v>247</v>
      </c>
      <c r="AU217" s="142" t="s">
        <v>214</v>
      </c>
      <c r="AY217" s="17" t="s">
        <v>200</v>
      </c>
      <c r="BE217" s="143">
        <f t="shared" si="24"/>
        <v>0</v>
      </c>
      <c r="BF217" s="143">
        <f t="shared" si="25"/>
        <v>0</v>
      </c>
      <c r="BG217" s="143">
        <f t="shared" si="26"/>
        <v>0</v>
      </c>
      <c r="BH217" s="143">
        <f t="shared" si="27"/>
        <v>0</v>
      </c>
      <c r="BI217" s="143">
        <f t="shared" si="28"/>
        <v>0</v>
      </c>
      <c r="BJ217" s="17" t="s">
        <v>82</v>
      </c>
      <c r="BK217" s="143">
        <f t="shared" si="29"/>
        <v>0</v>
      </c>
      <c r="BL217" s="17" t="s">
        <v>206</v>
      </c>
      <c r="BM217" s="142" t="s">
        <v>745</v>
      </c>
    </row>
    <row r="218" spans="2:65" s="1" customFormat="1" ht="24.2" customHeight="1">
      <c r="B218" s="130"/>
      <c r="C218" s="131" t="s">
        <v>475</v>
      </c>
      <c r="D218" s="131" t="s">
        <v>202</v>
      </c>
      <c r="E218" s="132" t="s">
        <v>1543</v>
      </c>
      <c r="F218" s="133" t="s">
        <v>1544</v>
      </c>
      <c r="G218" s="134" t="s">
        <v>349</v>
      </c>
      <c r="H218" s="135">
        <v>15</v>
      </c>
      <c r="I218" s="136"/>
      <c r="J218" s="136">
        <f t="shared" si="20"/>
        <v>0</v>
      </c>
      <c r="K218" s="137"/>
      <c r="L218" s="29"/>
      <c r="M218" s="138" t="s">
        <v>1</v>
      </c>
      <c r="N218" s="139" t="s">
        <v>39</v>
      </c>
      <c r="O218" s="140">
        <v>0</v>
      </c>
      <c r="P218" s="140">
        <f t="shared" si="21"/>
        <v>0</v>
      </c>
      <c r="Q218" s="140">
        <v>0</v>
      </c>
      <c r="R218" s="140">
        <f t="shared" si="22"/>
        <v>0</v>
      </c>
      <c r="S218" s="140">
        <v>0</v>
      </c>
      <c r="T218" s="141">
        <f t="shared" si="23"/>
        <v>0</v>
      </c>
      <c r="AR218" s="142" t="s">
        <v>206</v>
      </c>
      <c r="AT218" s="142" t="s">
        <v>202</v>
      </c>
      <c r="AU218" s="142" t="s">
        <v>214</v>
      </c>
      <c r="AY218" s="17" t="s">
        <v>200</v>
      </c>
      <c r="BE218" s="143">
        <f t="shared" si="24"/>
        <v>0</v>
      </c>
      <c r="BF218" s="143">
        <f t="shared" si="25"/>
        <v>0</v>
      </c>
      <c r="BG218" s="143">
        <f t="shared" si="26"/>
        <v>0</v>
      </c>
      <c r="BH218" s="143">
        <f t="shared" si="27"/>
        <v>0</v>
      </c>
      <c r="BI218" s="143">
        <f t="shared" si="28"/>
        <v>0</v>
      </c>
      <c r="BJ218" s="17" t="s">
        <v>82</v>
      </c>
      <c r="BK218" s="143">
        <f t="shared" si="29"/>
        <v>0</v>
      </c>
      <c r="BL218" s="17" t="s">
        <v>206</v>
      </c>
      <c r="BM218" s="142" t="s">
        <v>755</v>
      </c>
    </row>
    <row r="219" spans="2:65" s="1" customFormat="1" ht="24.2" customHeight="1">
      <c r="B219" s="130"/>
      <c r="C219" s="157" t="s">
        <v>483</v>
      </c>
      <c r="D219" s="157" t="s">
        <v>247</v>
      </c>
      <c r="E219" s="158" t="s">
        <v>1545</v>
      </c>
      <c r="F219" s="159" t="s">
        <v>1546</v>
      </c>
      <c r="G219" s="160" t="s">
        <v>349</v>
      </c>
      <c r="H219" s="161">
        <v>15</v>
      </c>
      <c r="I219" s="162"/>
      <c r="J219" s="162">
        <f t="shared" si="20"/>
        <v>0</v>
      </c>
      <c r="K219" s="163"/>
      <c r="L219" s="164"/>
      <c r="M219" s="165" t="s">
        <v>1</v>
      </c>
      <c r="N219" s="166" t="s">
        <v>39</v>
      </c>
      <c r="O219" s="140">
        <v>0</v>
      </c>
      <c r="P219" s="140">
        <f t="shared" si="21"/>
        <v>0</v>
      </c>
      <c r="Q219" s="140">
        <v>0</v>
      </c>
      <c r="R219" s="140">
        <f t="shared" si="22"/>
        <v>0</v>
      </c>
      <c r="S219" s="140">
        <v>0</v>
      </c>
      <c r="T219" s="141">
        <f t="shared" si="23"/>
        <v>0</v>
      </c>
      <c r="AR219" s="142" t="s">
        <v>237</v>
      </c>
      <c r="AT219" s="142" t="s">
        <v>247</v>
      </c>
      <c r="AU219" s="142" t="s">
        <v>214</v>
      </c>
      <c r="AY219" s="17" t="s">
        <v>200</v>
      </c>
      <c r="BE219" s="143">
        <f t="shared" si="24"/>
        <v>0</v>
      </c>
      <c r="BF219" s="143">
        <f t="shared" si="25"/>
        <v>0</v>
      </c>
      <c r="BG219" s="143">
        <f t="shared" si="26"/>
        <v>0</v>
      </c>
      <c r="BH219" s="143">
        <f t="shared" si="27"/>
        <v>0</v>
      </c>
      <c r="BI219" s="143">
        <f t="shared" si="28"/>
        <v>0</v>
      </c>
      <c r="BJ219" s="17" t="s">
        <v>82</v>
      </c>
      <c r="BK219" s="143">
        <f t="shared" si="29"/>
        <v>0</v>
      </c>
      <c r="BL219" s="17" t="s">
        <v>206</v>
      </c>
      <c r="BM219" s="142" t="s">
        <v>763</v>
      </c>
    </row>
    <row r="220" spans="2:65" s="1" customFormat="1" ht="24.2" customHeight="1">
      <c r="B220" s="130"/>
      <c r="C220" s="131" t="s">
        <v>489</v>
      </c>
      <c r="D220" s="131" t="s">
        <v>202</v>
      </c>
      <c r="E220" s="132" t="s">
        <v>1037</v>
      </c>
      <c r="F220" s="133" t="s">
        <v>1038</v>
      </c>
      <c r="G220" s="134" t="s">
        <v>349</v>
      </c>
      <c r="H220" s="135">
        <v>133</v>
      </c>
      <c r="I220" s="136"/>
      <c r="J220" s="136">
        <f t="shared" si="20"/>
        <v>0</v>
      </c>
      <c r="K220" s="137"/>
      <c r="L220" s="29"/>
      <c r="M220" s="138" t="s">
        <v>1</v>
      </c>
      <c r="N220" s="139" t="s">
        <v>39</v>
      </c>
      <c r="O220" s="140">
        <v>0</v>
      </c>
      <c r="P220" s="140">
        <f t="shared" si="21"/>
        <v>0</v>
      </c>
      <c r="Q220" s="140">
        <v>0</v>
      </c>
      <c r="R220" s="140">
        <f t="shared" si="22"/>
        <v>0</v>
      </c>
      <c r="S220" s="140">
        <v>0</v>
      </c>
      <c r="T220" s="141">
        <f t="shared" si="23"/>
        <v>0</v>
      </c>
      <c r="AR220" s="142" t="s">
        <v>206</v>
      </c>
      <c r="AT220" s="142" t="s">
        <v>202</v>
      </c>
      <c r="AU220" s="142" t="s">
        <v>214</v>
      </c>
      <c r="AY220" s="17" t="s">
        <v>200</v>
      </c>
      <c r="BE220" s="143">
        <f t="shared" si="24"/>
        <v>0</v>
      </c>
      <c r="BF220" s="143">
        <f t="shared" si="25"/>
        <v>0</v>
      </c>
      <c r="BG220" s="143">
        <f t="shared" si="26"/>
        <v>0</v>
      </c>
      <c r="BH220" s="143">
        <f t="shared" si="27"/>
        <v>0</v>
      </c>
      <c r="BI220" s="143">
        <f t="shared" si="28"/>
        <v>0</v>
      </c>
      <c r="BJ220" s="17" t="s">
        <v>82</v>
      </c>
      <c r="BK220" s="143">
        <f t="shared" si="29"/>
        <v>0</v>
      </c>
      <c r="BL220" s="17" t="s">
        <v>206</v>
      </c>
      <c r="BM220" s="142" t="s">
        <v>773</v>
      </c>
    </row>
    <row r="221" spans="2:65" s="1" customFormat="1" ht="24.2" customHeight="1">
      <c r="B221" s="130"/>
      <c r="C221" s="157" t="s">
        <v>494</v>
      </c>
      <c r="D221" s="157" t="s">
        <v>247</v>
      </c>
      <c r="E221" s="158" t="s">
        <v>1039</v>
      </c>
      <c r="F221" s="159" t="s">
        <v>1040</v>
      </c>
      <c r="G221" s="160" t="s">
        <v>349</v>
      </c>
      <c r="H221" s="161">
        <v>133</v>
      </c>
      <c r="I221" s="162"/>
      <c r="J221" s="162">
        <f t="shared" si="20"/>
        <v>0</v>
      </c>
      <c r="K221" s="163"/>
      <c r="L221" s="164"/>
      <c r="M221" s="165" t="s">
        <v>1</v>
      </c>
      <c r="N221" s="166" t="s">
        <v>39</v>
      </c>
      <c r="O221" s="140">
        <v>0</v>
      </c>
      <c r="P221" s="140">
        <f t="shared" si="21"/>
        <v>0</v>
      </c>
      <c r="Q221" s="140">
        <v>0</v>
      </c>
      <c r="R221" s="140">
        <f t="shared" si="22"/>
        <v>0</v>
      </c>
      <c r="S221" s="140">
        <v>0</v>
      </c>
      <c r="T221" s="141">
        <f t="shared" si="23"/>
        <v>0</v>
      </c>
      <c r="AR221" s="142" t="s">
        <v>237</v>
      </c>
      <c r="AT221" s="142" t="s">
        <v>247</v>
      </c>
      <c r="AU221" s="142" t="s">
        <v>214</v>
      </c>
      <c r="AY221" s="17" t="s">
        <v>200</v>
      </c>
      <c r="BE221" s="143">
        <f t="shared" si="24"/>
        <v>0</v>
      </c>
      <c r="BF221" s="143">
        <f t="shared" si="25"/>
        <v>0</v>
      </c>
      <c r="BG221" s="143">
        <f t="shared" si="26"/>
        <v>0</v>
      </c>
      <c r="BH221" s="143">
        <f t="shared" si="27"/>
        <v>0</v>
      </c>
      <c r="BI221" s="143">
        <f t="shared" si="28"/>
        <v>0</v>
      </c>
      <c r="BJ221" s="17" t="s">
        <v>82</v>
      </c>
      <c r="BK221" s="143">
        <f t="shared" si="29"/>
        <v>0</v>
      </c>
      <c r="BL221" s="17" t="s">
        <v>206</v>
      </c>
      <c r="BM221" s="142" t="s">
        <v>782</v>
      </c>
    </row>
    <row r="222" spans="2:65" s="1" customFormat="1" ht="24.2" customHeight="1">
      <c r="B222" s="130"/>
      <c r="C222" s="131" t="s">
        <v>499</v>
      </c>
      <c r="D222" s="131" t="s">
        <v>202</v>
      </c>
      <c r="E222" s="132" t="s">
        <v>1041</v>
      </c>
      <c r="F222" s="133" t="s">
        <v>1042</v>
      </c>
      <c r="G222" s="134" t="s">
        <v>349</v>
      </c>
      <c r="H222" s="135">
        <v>430</v>
      </c>
      <c r="I222" s="136"/>
      <c r="J222" s="136">
        <f t="shared" si="20"/>
        <v>0</v>
      </c>
      <c r="K222" s="137"/>
      <c r="L222" s="29"/>
      <c r="M222" s="138" t="s">
        <v>1</v>
      </c>
      <c r="N222" s="139" t="s">
        <v>39</v>
      </c>
      <c r="O222" s="140">
        <v>0</v>
      </c>
      <c r="P222" s="140">
        <f t="shared" si="21"/>
        <v>0</v>
      </c>
      <c r="Q222" s="140">
        <v>0</v>
      </c>
      <c r="R222" s="140">
        <f t="shared" si="22"/>
        <v>0</v>
      </c>
      <c r="S222" s="140">
        <v>0</v>
      </c>
      <c r="T222" s="141">
        <f t="shared" si="23"/>
        <v>0</v>
      </c>
      <c r="AR222" s="142" t="s">
        <v>206</v>
      </c>
      <c r="AT222" s="142" t="s">
        <v>202</v>
      </c>
      <c r="AU222" s="142" t="s">
        <v>214</v>
      </c>
      <c r="AY222" s="17" t="s">
        <v>200</v>
      </c>
      <c r="BE222" s="143">
        <f t="shared" si="24"/>
        <v>0</v>
      </c>
      <c r="BF222" s="143">
        <f t="shared" si="25"/>
        <v>0</v>
      </c>
      <c r="BG222" s="143">
        <f t="shared" si="26"/>
        <v>0</v>
      </c>
      <c r="BH222" s="143">
        <f t="shared" si="27"/>
        <v>0</v>
      </c>
      <c r="BI222" s="143">
        <f t="shared" si="28"/>
        <v>0</v>
      </c>
      <c r="BJ222" s="17" t="s">
        <v>82</v>
      </c>
      <c r="BK222" s="143">
        <f t="shared" si="29"/>
        <v>0</v>
      </c>
      <c r="BL222" s="17" t="s">
        <v>206</v>
      </c>
      <c r="BM222" s="142" t="s">
        <v>792</v>
      </c>
    </row>
    <row r="223" spans="2:65" s="1" customFormat="1" ht="24.2" customHeight="1">
      <c r="B223" s="130"/>
      <c r="C223" s="157" t="s">
        <v>505</v>
      </c>
      <c r="D223" s="157" t="s">
        <v>247</v>
      </c>
      <c r="E223" s="158" t="s">
        <v>1043</v>
      </c>
      <c r="F223" s="159" t="s">
        <v>1044</v>
      </c>
      <c r="G223" s="160" t="s">
        <v>349</v>
      </c>
      <c r="H223" s="161">
        <v>430</v>
      </c>
      <c r="I223" s="162"/>
      <c r="J223" s="162">
        <f t="shared" si="20"/>
        <v>0</v>
      </c>
      <c r="K223" s="163"/>
      <c r="L223" s="164"/>
      <c r="M223" s="165" t="s">
        <v>1</v>
      </c>
      <c r="N223" s="166" t="s">
        <v>39</v>
      </c>
      <c r="O223" s="140">
        <v>0</v>
      </c>
      <c r="P223" s="140">
        <f t="shared" si="21"/>
        <v>0</v>
      </c>
      <c r="Q223" s="140">
        <v>0</v>
      </c>
      <c r="R223" s="140">
        <f t="shared" si="22"/>
        <v>0</v>
      </c>
      <c r="S223" s="140">
        <v>0</v>
      </c>
      <c r="T223" s="141">
        <f t="shared" si="23"/>
        <v>0</v>
      </c>
      <c r="AR223" s="142" t="s">
        <v>237</v>
      </c>
      <c r="AT223" s="142" t="s">
        <v>247</v>
      </c>
      <c r="AU223" s="142" t="s">
        <v>214</v>
      </c>
      <c r="AY223" s="17" t="s">
        <v>200</v>
      </c>
      <c r="BE223" s="143">
        <f t="shared" si="24"/>
        <v>0</v>
      </c>
      <c r="BF223" s="143">
        <f t="shared" si="25"/>
        <v>0</v>
      </c>
      <c r="BG223" s="143">
        <f t="shared" si="26"/>
        <v>0</v>
      </c>
      <c r="BH223" s="143">
        <f t="shared" si="27"/>
        <v>0</v>
      </c>
      <c r="BI223" s="143">
        <f t="shared" si="28"/>
        <v>0</v>
      </c>
      <c r="BJ223" s="17" t="s">
        <v>82</v>
      </c>
      <c r="BK223" s="143">
        <f t="shared" si="29"/>
        <v>0</v>
      </c>
      <c r="BL223" s="17" t="s">
        <v>206</v>
      </c>
      <c r="BM223" s="142" t="s">
        <v>801</v>
      </c>
    </row>
    <row r="224" spans="2:65" s="1" customFormat="1" ht="24.2" customHeight="1">
      <c r="B224" s="130"/>
      <c r="C224" s="131" t="s">
        <v>515</v>
      </c>
      <c r="D224" s="131" t="s">
        <v>202</v>
      </c>
      <c r="E224" s="132" t="s">
        <v>1045</v>
      </c>
      <c r="F224" s="133" t="s">
        <v>1046</v>
      </c>
      <c r="G224" s="134" t="s">
        <v>349</v>
      </c>
      <c r="H224" s="135">
        <v>15</v>
      </c>
      <c r="I224" s="136"/>
      <c r="J224" s="136">
        <f t="shared" si="20"/>
        <v>0</v>
      </c>
      <c r="K224" s="137"/>
      <c r="L224" s="29"/>
      <c r="M224" s="138" t="s">
        <v>1</v>
      </c>
      <c r="N224" s="139" t="s">
        <v>39</v>
      </c>
      <c r="O224" s="140">
        <v>0</v>
      </c>
      <c r="P224" s="140">
        <f t="shared" si="21"/>
        <v>0</v>
      </c>
      <c r="Q224" s="140">
        <v>0</v>
      </c>
      <c r="R224" s="140">
        <f t="shared" si="22"/>
        <v>0</v>
      </c>
      <c r="S224" s="140">
        <v>0</v>
      </c>
      <c r="T224" s="141">
        <f t="shared" si="23"/>
        <v>0</v>
      </c>
      <c r="AR224" s="142" t="s">
        <v>206</v>
      </c>
      <c r="AT224" s="142" t="s">
        <v>202</v>
      </c>
      <c r="AU224" s="142" t="s">
        <v>214</v>
      </c>
      <c r="AY224" s="17" t="s">
        <v>200</v>
      </c>
      <c r="BE224" s="143">
        <f t="shared" si="24"/>
        <v>0</v>
      </c>
      <c r="BF224" s="143">
        <f t="shared" si="25"/>
        <v>0</v>
      </c>
      <c r="BG224" s="143">
        <f t="shared" si="26"/>
        <v>0</v>
      </c>
      <c r="BH224" s="143">
        <f t="shared" si="27"/>
        <v>0</v>
      </c>
      <c r="BI224" s="143">
        <f t="shared" si="28"/>
        <v>0</v>
      </c>
      <c r="BJ224" s="17" t="s">
        <v>82</v>
      </c>
      <c r="BK224" s="143">
        <f t="shared" si="29"/>
        <v>0</v>
      </c>
      <c r="BL224" s="17" t="s">
        <v>206</v>
      </c>
      <c r="BM224" s="142" t="s">
        <v>810</v>
      </c>
    </row>
    <row r="225" spans="2:65" s="1" customFormat="1" ht="24.2" customHeight="1">
      <c r="B225" s="130"/>
      <c r="C225" s="157" t="s">
        <v>525</v>
      </c>
      <c r="D225" s="157" t="s">
        <v>247</v>
      </c>
      <c r="E225" s="158" t="s">
        <v>1547</v>
      </c>
      <c r="F225" s="159" t="s">
        <v>1548</v>
      </c>
      <c r="G225" s="160" t="s">
        <v>349</v>
      </c>
      <c r="H225" s="161">
        <v>15</v>
      </c>
      <c r="I225" s="162"/>
      <c r="J225" s="162">
        <f t="shared" si="20"/>
        <v>0</v>
      </c>
      <c r="K225" s="163"/>
      <c r="L225" s="164"/>
      <c r="M225" s="165" t="s">
        <v>1</v>
      </c>
      <c r="N225" s="166" t="s">
        <v>39</v>
      </c>
      <c r="O225" s="140">
        <v>0</v>
      </c>
      <c r="P225" s="140">
        <f t="shared" si="21"/>
        <v>0</v>
      </c>
      <c r="Q225" s="140">
        <v>0</v>
      </c>
      <c r="R225" s="140">
        <f t="shared" si="22"/>
        <v>0</v>
      </c>
      <c r="S225" s="140">
        <v>0</v>
      </c>
      <c r="T225" s="141">
        <f t="shared" si="23"/>
        <v>0</v>
      </c>
      <c r="AR225" s="142" t="s">
        <v>237</v>
      </c>
      <c r="AT225" s="142" t="s">
        <v>247</v>
      </c>
      <c r="AU225" s="142" t="s">
        <v>214</v>
      </c>
      <c r="AY225" s="17" t="s">
        <v>200</v>
      </c>
      <c r="BE225" s="143">
        <f t="shared" si="24"/>
        <v>0</v>
      </c>
      <c r="BF225" s="143">
        <f t="shared" si="25"/>
        <v>0</v>
      </c>
      <c r="BG225" s="143">
        <f t="shared" si="26"/>
        <v>0</v>
      </c>
      <c r="BH225" s="143">
        <f t="shared" si="27"/>
        <v>0</v>
      </c>
      <c r="BI225" s="143">
        <f t="shared" si="28"/>
        <v>0</v>
      </c>
      <c r="BJ225" s="17" t="s">
        <v>82</v>
      </c>
      <c r="BK225" s="143">
        <f t="shared" si="29"/>
        <v>0</v>
      </c>
      <c r="BL225" s="17" t="s">
        <v>206</v>
      </c>
      <c r="BM225" s="142" t="s">
        <v>825</v>
      </c>
    </row>
    <row r="226" spans="2:65" s="1" customFormat="1" ht="24.2" customHeight="1">
      <c r="B226" s="130"/>
      <c r="C226" s="131" t="s">
        <v>536</v>
      </c>
      <c r="D226" s="131" t="s">
        <v>202</v>
      </c>
      <c r="E226" s="132" t="s">
        <v>1549</v>
      </c>
      <c r="F226" s="133" t="s">
        <v>1550</v>
      </c>
      <c r="G226" s="134" t="s">
        <v>349</v>
      </c>
      <c r="H226" s="135">
        <v>144</v>
      </c>
      <c r="I226" s="136"/>
      <c r="J226" s="136">
        <f t="shared" si="20"/>
        <v>0</v>
      </c>
      <c r="K226" s="137"/>
      <c r="L226" s="29"/>
      <c r="M226" s="138" t="s">
        <v>1</v>
      </c>
      <c r="N226" s="139" t="s">
        <v>39</v>
      </c>
      <c r="O226" s="140">
        <v>0</v>
      </c>
      <c r="P226" s="140">
        <f t="shared" si="21"/>
        <v>0</v>
      </c>
      <c r="Q226" s="140">
        <v>0</v>
      </c>
      <c r="R226" s="140">
        <f t="shared" si="22"/>
        <v>0</v>
      </c>
      <c r="S226" s="140">
        <v>0</v>
      </c>
      <c r="T226" s="141">
        <f t="shared" si="23"/>
        <v>0</v>
      </c>
      <c r="AR226" s="142" t="s">
        <v>206</v>
      </c>
      <c r="AT226" s="142" t="s">
        <v>202</v>
      </c>
      <c r="AU226" s="142" t="s">
        <v>214</v>
      </c>
      <c r="AY226" s="17" t="s">
        <v>200</v>
      </c>
      <c r="BE226" s="143">
        <f t="shared" si="24"/>
        <v>0</v>
      </c>
      <c r="BF226" s="143">
        <f t="shared" si="25"/>
        <v>0</v>
      </c>
      <c r="BG226" s="143">
        <f t="shared" si="26"/>
        <v>0</v>
      </c>
      <c r="BH226" s="143">
        <f t="shared" si="27"/>
        <v>0</v>
      </c>
      <c r="BI226" s="143">
        <f t="shared" si="28"/>
        <v>0</v>
      </c>
      <c r="BJ226" s="17" t="s">
        <v>82</v>
      </c>
      <c r="BK226" s="143">
        <f t="shared" si="29"/>
        <v>0</v>
      </c>
      <c r="BL226" s="17" t="s">
        <v>206</v>
      </c>
      <c r="BM226" s="142" t="s">
        <v>835</v>
      </c>
    </row>
    <row r="227" spans="2:65" s="1" customFormat="1" ht="24.2" customHeight="1">
      <c r="B227" s="130"/>
      <c r="C227" s="157" t="s">
        <v>540</v>
      </c>
      <c r="D227" s="157" t="s">
        <v>247</v>
      </c>
      <c r="E227" s="158" t="s">
        <v>1551</v>
      </c>
      <c r="F227" s="159" t="s">
        <v>1552</v>
      </c>
      <c r="G227" s="160" t="s">
        <v>349</v>
      </c>
      <c r="H227" s="161">
        <v>144</v>
      </c>
      <c r="I227" s="162"/>
      <c r="J227" s="162">
        <f t="shared" si="20"/>
        <v>0</v>
      </c>
      <c r="K227" s="163"/>
      <c r="L227" s="164"/>
      <c r="M227" s="165" t="s">
        <v>1</v>
      </c>
      <c r="N227" s="166" t="s">
        <v>39</v>
      </c>
      <c r="O227" s="140">
        <v>0</v>
      </c>
      <c r="P227" s="140">
        <f t="shared" si="21"/>
        <v>0</v>
      </c>
      <c r="Q227" s="140">
        <v>0</v>
      </c>
      <c r="R227" s="140">
        <f t="shared" si="22"/>
        <v>0</v>
      </c>
      <c r="S227" s="140">
        <v>0</v>
      </c>
      <c r="T227" s="141">
        <f t="shared" si="23"/>
        <v>0</v>
      </c>
      <c r="AR227" s="142" t="s">
        <v>237</v>
      </c>
      <c r="AT227" s="142" t="s">
        <v>247</v>
      </c>
      <c r="AU227" s="142" t="s">
        <v>214</v>
      </c>
      <c r="AY227" s="17" t="s">
        <v>200</v>
      </c>
      <c r="BE227" s="143">
        <f t="shared" si="24"/>
        <v>0</v>
      </c>
      <c r="BF227" s="143">
        <f t="shared" si="25"/>
        <v>0</v>
      </c>
      <c r="BG227" s="143">
        <f t="shared" si="26"/>
        <v>0</v>
      </c>
      <c r="BH227" s="143">
        <f t="shared" si="27"/>
        <v>0</v>
      </c>
      <c r="BI227" s="143">
        <f t="shared" si="28"/>
        <v>0</v>
      </c>
      <c r="BJ227" s="17" t="s">
        <v>82</v>
      </c>
      <c r="BK227" s="143">
        <f t="shared" si="29"/>
        <v>0</v>
      </c>
      <c r="BL227" s="17" t="s">
        <v>206</v>
      </c>
      <c r="BM227" s="142" t="s">
        <v>845</v>
      </c>
    </row>
    <row r="228" spans="2:65" s="1" customFormat="1" ht="24.2" customHeight="1">
      <c r="B228" s="130"/>
      <c r="C228" s="131" t="s">
        <v>545</v>
      </c>
      <c r="D228" s="131" t="s">
        <v>202</v>
      </c>
      <c r="E228" s="132" t="s">
        <v>1553</v>
      </c>
      <c r="F228" s="133" t="s">
        <v>1554</v>
      </c>
      <c r="G228" s="134" t="s">
        <v>349</v>
      </c>
      <c r="H228" s="135">
        <v>52</v>
      </c>
      <c r="I228" s="136"/>
      <c r="J228" s="136">
        <f t="shared" si="20"/>
        <v>0</v>
      </c>
      <c r="K228" s="137"/>
      <c r="L228" s="29"/>
      <c r="M228" s="138" t="s">
        <v>1</v>
      </c>
      <c r="N228" s="139" t="s">
        <v>39</v>
      </c>
      <c r="O228" s="140">
        <v>0</v>
      </c>
      <c r="P228" s="140">
        <f t="shared" si="21"/>
        <v>0</v>
      </c>
      <c r="Q228" s="140">
        <v>0</v>
      </c>
      <c r="R228" s="140">
        <f t="shared" si="22"/>
        <v>0</v>
      </c>
      <c r="S228" s="140">
        <v>0</v>
      </c>
      <c r="T228" s="141">
        <f t="shared" si="23"/>
        <v>0</v>
      </c>
      <c r="AR228" s="142" t="s">
        <v>206</v>
      </c>
      <c r="AT228" s="142" t="s">
        <v>202</v>
      </c>
      <c r="AU228" s="142" t="s">
        <v>214</v>
      </c>
      <c r="AY228" s="17" t="s">
        <v>200</v>
      </c>
      <c r="BE228" s="143">
        <f t="shared" si="24"/>
        <v>0</v>
      </c>
      <c r="BF228" s="143">
        <f t="shared" si="25"/>
        <v>0</v>
      </c>
      <c r="BG228" s="143">
        <f t="shared" si="26"/>
        <v>0</v>
      </c>
      <c r="BH228" s="143">
        <f t="shared" si="27"/>
        <v>0</v>
      </c>
      <c r="BI228" s="143">
        <f t="shared" si="28"/>
        <v>0</v>
      </c>
      <c r="BJ228" s="17" t="s">
        <v>82</v>
      </c>
      <c r="BK228" s="143">
        <f t="shared" si="29"/>
        <v>0</v>
      </c>
      <c r="BL228" s="17" t="s">
        <v>206</v>
      </c>
      <c r="BM228" s="142" t="s">
        <v>854</v>
      </c>
    </row>
    <row r="229" spans="2:65" s="1" customFormat="1" ht="24.2" customHeight="1">
      <c r="B229" s="130"/>
      <c r="C229" s="157" t="s">
        <v>551</v>
      </c>
      <c r="D229" s="157" t="s">
        <v>247</v>
      </c>
      <c r="E229" s="158" t="s">
        <v>1555</v>
      </c>
      <c r="F229" s="159" t="s">
        <v>1556</v>
      </c>
      <c r="G229" s="160" t="s">
        <v>349</v>
      </c>
      <c r="H229" s="161">
        <v>52</v>
      </c>
      <c r="I229" s="162"/>
      <c r="J229" s="162">
        <f t="shared" si="20"/>
        <v>0</v>
      </c>
      <c r="K229" s="163"/>
      <c r="L229" s="164"/>
      <c r="M229" s="165" t="s">
        <v>1</v>
      </c>
      <c r="N229" s="166" t="s">
        <v>39</v>
      </c>
      <c r="O229" s="140">
        <v>0</v>
      </c>
      <c r="P229" s="140">
        <f t="shared" si="21"/>
        <v>0</v>
      </c>
      <c r="Q229" s="140">
        <v>0</v>
      </c>
      <c r="R229" s="140">
        <f t="shared" si="22"/>
        <v>0</v>
      </c>
      <c r="S229" s="140">
        <v>0</v>
      </c>
      <c r="T229" s="141">
        <f t="shared" si="23"/>
        <v>0</v>
      </c>
      <c r="AR229" s="142" t="s">
        <v>237</v>
      </c>
      <c r="AT229" s="142" t="s">
        <v>247</v>
      </c>
      <c r="AU229" s="142" t="s">
        <v>214</v>
      </c>
      <c r="AY229" s="17" t="s">
        <v>200</v>
      </c>
      <c r="BE229" s="143">
        <f t="shared" si="24"/>
        <v>0</v>
      </c>
      <c r="BF229" s="143">
        <f t="shared" si="25"/>
        <v>0</v>
      </c>
      <c r="BG229" s="143">
        <f t="shared" si="26"/>
        <v>0</v>
      </c>
      <c r="BH229" s="143">
        <f t="shared" si="27"/>
        <v>0</v>
      </c>
      <c r="BI229" s="143">
        <f t="shared" si="28"/>
        <v>0</v>
      </c>
      <c r="BJ229" s="17" t="s">
        <v>82</v>
      </c>
      <c r="BK229" s="143">
        <f t="shared" si="29"/>
        <v>0</v>
      </c>
      <c r="BL229" s="17" t="s">
        <v>206</v>
      </c>
      <c r="BM229" s="142" t="s">
        <v>866</v>
      </c>
    </row>
    <row r="230" spans="2:65" s="1" customFormat="1" ht="24.2" customHeight="1">
      <c r="B230" s="130"/>
      <c r="C230" s="131" t="s">
        <v>557</v>
      </c>
      <c r="D230" s="131" t="s">
        <v>202</v>
      </c>
      <c r="E230" s="132" t="s">
        <v>1557</v>
      </c>
      <c r="F230" s="133" t="s">
        <v>1558</v>
      </c>
      <c r="G230" s="134" t="s">
        <v>349</v>
      </c>
      <c r="H230" s="135">
        <v>27</v>
      </c>
      <c r="I230" s="136"/>
      <c r="J230" s="136">
        <f t="shared" si="20"/>
        <v>0</v>
      </c>
      <c r="K230" s="137"/>
      <c r="L230" s="29"/>
      <c r="M230" s="138" t="s">
        <v>1</v>
      </c>
      <c r="N230" s="139" t="s">
        <v>39</v>
      </c>
      <c r="O230" s="140">
        <v>0</v>
      </c>
      <c r="P230" s="140">
        <f t="shared" si="21"/>
        <v>0</v>
      </c>
      <c r="Q230" s="140">
        <v>0</v>
      </c>
      <c r="R230" s="140">
        <f t="shared" si="22"/>
        <v>0</v>
      </c>
      <c r="S230" s="140">
        <v>0</v>
      </c>
      <c r="T230" s="141">
        <f t="shared" si="23"/>
        <v>0</v>
      </c>
      <c r="AR230" s="142" t="s">
        <v>206</v>
      </c>
      <c r="AT230" s="142" t="s">
        <v>202</v>
      </c>
      <c r="AU230" s="142" t="s">
        <v>214</v>
      </c>
      <c r="AY230" s="17" t="s">
        <v>200</v>
      </c>
      <c r="BE230" s="143">
        <f t="shared" si="24"/>
        <v>0</v>
      </c>
      <c r="BF230" s="143">
        <f t="shared" si="25"/>
        <v>0</v>
      </c>
      <c r="BG230" s="143">
        <f t="shared" si="26"/>
        <v>0</v>
      </c>
      <c r="BH230" s="143">
        <f t="shared" si="27"/>
        <v>0</v>
      </c>
      <c r="BI230" s="143">
        <f t="shared" si="28"/>
        <v>0</v>
      </c>
      <c r="BJ230" s="17" t="s">
        <v>82</v>
      </c>
      <c r="BK230" s="143">
        <f t="shared" si="29"/>
        <v>0</v>
      </c>
      <c r="BL230" s="17" t="s">
        <v>206</v>
      </c>
      <c r="BM230" s="142" t="s">
        <v>877</v>
      </c>
    </row>
    <row r="231" spans="2:65" s="1" customFormat="1" ht="24.2" customHeight="1">
      <c r="B231" s="130"/>
      <c r="C231" s="157" t="s">
        <v>570</v>
      </c>
      <c r="D231" s="157" t="s">
        <v>247</v>
      </c>
      <c r="E231" s="158" t="s">
        <v>1559</v>
      </c>
      <c r="F231" s="159" t="s">
        <v>1560</v>
      </c>
      <c r="G231" s="160" t="s">
        <v>349</v>
      </c>
      <c r="H231" s="161">
        <v>27</v>
      </c>
      <c r="I231" s="162"/>
      <c r="J231" s="162">
        <f t="shared" si="20"/>
        <v>0</v>
      </c>
      <c r="K231" s="163"/>
      <c r="L231" s="164"/>
      <c r="M231" s="165" t="s">
        <v>1</v>
      </c>
      <c r="N231" s="166" t="s">
        <v>39</v>
      </c>
      <c r="O231" s="140">
        <v>0</v>
      </c>
      <c r="P231" s="140">
        <f t="shared" si="21"/>
        <v>0</v>
      </c>
      <c r="Q231" s="140">
        <v>0</v>
      </c>
      <c r="R231" s="140">
        <f t="shared" si="22"/>
        <v>0</v>
      </c>
      <c r="S231" s="140">
        <v>0</v>
      </c>
      <c r="T231" s="141">
        <f t="shared" si="23"/>
        <v>0</v>
      </c>
      <c r="AR231" s="142" t="s">
        <v>237</v>
      </c>
      <c r="AT231" s="142" t="s">
        <v>247</v>
      </c>
      <c r="AU231" s="142" t="s">
        <v>214</v>
      </c>
      <c r="AY231" s="17" t="s">
        <v>200</v>
      </c>
      <c r="BE231" s="143">
        <f t="shared" si="24"/>
        <v>0</v>
      </c>
      <c r="BF231" s="143">
        <f t="shared" si="25"/>
        <v>0</v>
      </c>
      <c r="BG231" s="143">
        <f t="shared" si="26"/>
        <v>0</v>
      </c>
      <c r="BH231" s="143">
        <f t="shared" si="27"/>
        <v>0</v>
      </c>
      <c r="BI231" s="143">
        <f t="shared" si="28"/>
        <v>0</v>
      </c>
      <c r="BJ231" s="17" t="s">
        <v>82</v>
      </c>
      <c r="BK231" s="143">
        <f t="shared" si="29"/>
        <v>0</v>
      </c>
      <c r="BL231" s="17" t="s">
        <v>206</v>
      </c>
      <c r="BM231" s="142" t="s">
        <v>888</v>
      </c>
    </row>
    <row r="232" spans="2:65" s="1" customFormat="1" ht="24.2" customHeight="1">
      <c r="B232" s="130"/>
      <c r="C232" s="131" t="s">
        <v>575</v>
      </c>
      <c r="D232" s="131" t="s">
        <v>202</v>
      </c>
      <c r="E232" s="132" t="s">
        <v>1561</v>
      </c>
      <c r="F232" s="133" t="s">
        <v>1562</v>
      </c>
      <c r="G232" s="134" t="s">
        <v>349</v>
      </c>
      <c r="H232" s="135">
        <v>8</v>
      </c>
      <c r="I232" s="136"/>
      <c r="J232" s="136">
        <f t="shared" si="20"/>
        <v>0</v>
      </c>
      <c r="K232" s="137"/>
      <c r="L232" s="29"/>
      <c r="M232" s="138" t="s">
        <v>1</v>
      </c>
      <c r="N232" s="139" t="s">
        <v>39</v>
      </c>
      <c r="O232" s="140">
        <v>0</v>
      </c>
      <c r="P232" s="140">
        <f t="shared" si="21"/>
        <v>0</v>
      </c>
      <c r="Q232" s="140">
        <v>0</v>
      </c>
      <c r="R232" s="140">
        <f t="shared" si="22"/>
        <v>0</v>
      </c>
      <c r="S232" s="140">
        <v>0</v>
      </c>
      <c r="T232" s="141">
        <f t="shared" si="23"/>
        <v>0</v>
      </c>
      <c r="AR232" s="142" t="s">
        <v>206</v>
      </c>
      <c r="AT232" s="142" t="s">
        <v>202</v>
      </c>
      <c r="AU232" s="142" t="s">
        <v>214</v>
      </c>
      <c r="AY232" s="17" t="s">
        <v>200</v>
      </c>
      <c r="BE232" s="143">
        <f t="shared" si="24"/>
        <v>0</v>
      </c>
      <c r="BF232" s="143">
        <f t="shared" si="25"/>
        <v>0</v>
      </c>
      <c r="BG232" s="143">
        <f t="shared" si="26"/>
        <v>0</v>
      </c>
      <c r="BH232" s="143">
        <f t="shared" si="27"/>
        <v>0</v>
      </c>
      <c r="BI232" s="143">
        <f t="shared" si="28"/>
        <v>0</v>
      </c>
      <c r="BJ232" s="17" t="s">
        <v>82</v>
      </c>
      <c r="BK232" s="143">
        <f t="shared" si="29"/>
        <v>0</v>
      </c>
      <c r="BL232" s="17" t="s">
        <v>206</v>
      </c>
      <c r="BM232" s="142" t="s">
        <v>896</v>
      </c>
    </row>
    <row r="233" spans="2:65" s="1" customFormat="1" ht="24.2" customHeight="1">
      <c r="B233" s="130"/>
      <c r="C233" s="157" t="s">
        <v>579</v>
      </c>
      <c r="D233" s="157" t="s">
        <v>247</v>
      </c>
      <c r="E233" s="158" t="s">
        <v>1563</v>
      </c>
      <c r="F233" s="159" t="s">
        <v>1564</v>
      </c>
      <c r="G233" s="160" t="s">
        <v>349</v>
      </c>
      <c r="H233" s="161">
        <v>6</v>
      </c>
      <c r="I233" s="162"/>
      <c r="J233" s="162">
        <f t="shared" si="20"/>
        <v>0</v>
      </c>
      <c r="K233" s="163"/>
      <c r="L233" s="164"/>
      <c r="M233" s="165" t="s">
        <v>1</v>
      </c>
      <c r="N233" s="166" t="s">
        <v>39</v>
      </c>
      <c r="O233" s="140">
        <v>0</v>
      </c>
      <c r="P233" s="140">
        <f t="shared" si="21"/>
        <v>0</v>
      </c>
      <c r="Q233" s="140">
        <v>0</v>
      </c>
      <c r="R233" s="140">
        <f t="shared" si="22"/>
        <v>0</v>
      </c>
      <c r="S233" s="140">
        <v>0</v>
      </c>
      <c r="T233" s="141">
        <f t="shared" si="23"/>
        <v>0</v>
      </c>
      <c r="AR233" s="142" t="s">
        <v>237</v>
      </c>
      <c r="AT233" s="142" t="s">
        <v>247</v>
      </c>
      <c r="AU233" s="142" t="s">
        <v>214</v>
      </c>
      <c r="AY233" s="17" t="s">
        <v>200</v>
      </c>
      <c r="BE233" s="143">
        <f t="shared" si="24"/>
        <v>0</v>
      </c>
      <c r="BF233" s="143">
        <f t="shared" si="25"/>
        <v>0</v>
      </c>
      <c r="BG233" s="143">
        <f t="shared" si="26"/>
        <v>0</v>
      </c>
      <c r="BH233" s="143">
        <f t="shared" si="27"/>
        <v>0</v>
      </c>
      <c r="BI233" s="143">
        <f t="shared" si="28"/>
        <v>0</v>
      </c>
      <c r="BJ233" s="17" t="s">
        <v>82</v>
      </c>
      <c r="BK233" s="143">
        <f t="shared" si="29"/>
        <v>0</v>
      </c>
      <c r="BL233" s="17" t="s">
        <v>206</v>
      </c>
      <c r="BM233" s="142" t="s">
        <v>912</v>
      </c>
    </row>
    <row r="234" spans="2:65" s="1" customFormat="1" ht="24.2" customHeight="1">
      <c r="B234" s="130"/>
      <c r="C234" s="157" t="s">
        <v>590</v>
      </c>
      <c r="D234" s="157" t="s">
        <v>247</v>
      </c>
      <c r="E234" s="158" t="s">
        <v>1565</v>
      </c>
      <c r="F234" s="159" t="s">
        <v>1566</v>
      </c>
      <c r="G234" s="160" t="s">
        <v>349</v>
      </c>
      <c r="H234" s="161">
        <v>2</v>
      </c>
      <c r="I234" s="162"/>
      <c r="J234" s="162">
        <f t="shared" si="20"/>
        <v>0</v>
      </c>
      <c r="K234" s="163"/>
      <c r="L234" s="164"/>
      <c r="M234" s="165" t="s">
        <v>1</v>
      </c>
      <c r="N234" s="166" t="s">
        <v>39</v>
      </c>
      <c r="O234" s="140">
        <v>0</v>
      </c>
      <c r="P234" s="140">
        <f t="shared" si="21"/>
        <v>0</v>
      </c>
      <c r="Q234" s="140">
        <v>0</v>
      </c>
      <c r="R234" s="140">
        <f t="shared" si="22"/>
        <v>0</v>
      </c>
      <c r="S234" s="140">
        <v>0</v>
      </c>
      <c r="T234" s="141">
        <f t="shared" si="23"/>
        <v>0</v>
      </c>
      <c r="AR234" s="142" t="s">
        <v>237</v>
      </c>
      <c r="AT234" s="142" t="s">
        <v>247</v>
      </c>
      <c r="AU234" s="142" t="s">
        <v>214</v>
      </c>
      <c r="AY234" s="17" t="s">
        <v>200</v>
      </c>
      <c r="BE234" s="143">
        <f t="shared" si="24"/>
        <v>0</v>
      </c>
      <c r="BF234" s="143">
        <f t="shared" si="25"/>
        <v>0</v>
      </c>
      <c r="BG234" s="143">
        <f t="shared" si="26"/>
        <v>0</v>
      </c>
      <c r="BH234" s="143">
        <f t="shared" si="27"/>
        <v>0</v>
      </c>
      <c r="BI234" s="143">
        <f t="shared" si="28"/>
        <v>0</v>
      </c>
      <c r="BJ234" s="17" t="s">
        <v>82</v>
      </c>
      <c r="BK234" s="143">
        <f t="shared" si="29"/>
        <v>0</v>
      </c>
      <c r="BL234" s="17" t="s">
        <v>206</v>
      </c>
      <c r="BM234" s="142" t="s">
        <v>923</v>
      </c>
    </row>
    <row r="235" spans="2:65" s="1" customFormat="1" ht="24.2" customHeight="1">
      <c r="B235" s="130"/>
      <c r="C235" s="131" t="s">
        <v>594</v>
      </c>
      <c r="D235" s="131" t="s">
        <v>202</v>
      </c>
      <c r="E235" s="132" t="s">
        <v>1567</v>
      </c>
      <c r="F235" s="133" t="s">
        <v>1568</v>
      </c>
      <c r="G235" s="134" t="s">
        <v>349</v>
      </c>
      <c r="H235" s="135">
        <v>60</v>
      </c>
      <c r="I235" s="136"/>
      <c r="J235" s="136">
        <f t="shared" si="20"/>
        <v>0</v>
      </c>
      <c r="K235" s="137"/>
      <c r="L235" s="29"/>
      <c r="M235" s="138" t="s">
        <v>1</v>
      </c>
      <c r="N235" s="139" t="s">
        <v>39</v>
      </c>
      <c r="O235" s="140">
        <v>0</v>
      </c>
      <c r="P235" s="140">
        <f t="shared" si="21"/>
        <v>0</v>
      </c>
      <c r="Q235" s="140">
        <v>0</v>
      </c>
      <c r="R235" s="140">
        <f t="shared" si="22"/>
        <v>0</v>
      </c>
      <c r="S235" s="140">
        <v>0</v>
      </c>
      <c r="T235" s="141">
        <f t="shared" si="23"/>
        <v>0</v>
      </c>
      <c r="AR235" s="142" t="s">
        <v>206</v>
      </c>
      <c r="AT235" s="142" t="s">
        <v>202</v>
      </c>
      <c r="AU235" s="142" t="s">
        <v>214</v>
      </c>
      <c r="AY235" s="17" t="s">
        <v>200</v>
      </c>
      <c r="BE235" s="143">
        <f t="shared" si="24"/>
        <v>0</v>
      </c>
      <c r="BF235" s="143">
        <f t="shared" si="25"/>
        <v>0</v>
      </c>
      <c r="BG235" s="143">
        <f t="shared" si="26"/>
        <v>0</v>
      </c>
      <c r="BH235" s="143">
        <f t="shared" si="27"/>
        <v>0</v>
      </c>
      <c r="BI235" s="143">
        <f t="shared" si="28"/>
        <v>0</v>
      </c>
      <c r="BJ235" s="17" t="s">
        <v>82</v>
      </c>
      <c r="BK235" s="143">
        <f t="shared" si="29"/>
        <v>0</v>
      </c>
      <c r="BL235" s="17" t="s">
        <v>206</v>
      </c>
      <c r="BM235" s="142" t="s">
        <v>934</v>
      </c>
    </row>
    <row r="236" spans="2:65" s="1" customFormat="1" ht="16.5" customHeight="1">
      <c r="B236" s="130"/>
      <c r="C236" s="157" t="s">
        <v>598</v>
      </c>
      <c r="D236" s="157" t="s">
        <v>247</v>
      </c>
      <c r="E236" s="158" t="s">
        <v>1569</v>
      </c>
      <c r="F236" s="159" t="s">
        <v>1570</v>
      </c>
      <c r="G236" s="160" t="s">
        <v>349</v>
      </c>
      <c r="H236" s="161">
        <v>60</v>
      </c>
      <c r="I236" s="162"/>
      <c r="J236" s="162">
        <f t="shared" si="20"/>
        <v>0</v>
      </c>
      <c r="K236" s="163"/>
      <c r="L236" s="164"/>
      <c r="M236" s="165" t="s">
        <v>1</v>
      </c>
      <c r="N236" s="166" t="s">
        <v>39</v>
      </c>
      <c r="O236" s="140">
        <v>0</v>
      </c>
      <c r="P236" s="140">
        <f t="shared" si="21"/>
        <v>0</v>
      </c>
      <c r="Q236" s="140">
        <v>0</v>
      </c>
      <c r="R236" s="140">
        <f t="shared" si="22"/>
        <v>0</v>
      </c>
      <c r="S236" s="140">
        <v>0</v>
      </c>
      <c r="T236" s="141">
        <f t="shared" si="23"/>
        <v>0</v>
      </c>
      <c r="AR236" s="142" t="s">
        <v>237</v>
      </c>
      <c r="AT236" s="142" t="s">
        <v>247</v>
      </c>
      <c r="AU236" s="142" t="s">
        <v>214</v>
      </c>
      <c r="AY236" s="17" t="s">
        <v>200</v>
      </c>
      <c r="BE236" s="143">
        <f t="shared" si="24"/>
        <v>0</v>
      </c>
      <c r="BF236" s="143">
        <f t="shared" si="25"/>
        <v>0</v>
      </c>
      <c r="BG236" s="143">
        <f t="shared" si="26"/>
        <v>0</v>
      </c>
      <c r="BH236" s="143">
        <f t="shared" si="27"/>
        <v>0</v>
      </c>
      <c r="BI236" s="143">
        <f t="shared" si="28"/>
        <v>0</v>
      </c>
      <c r="BJ236" s="17" t="s">
        <v>82</v>
      </c>
      <c r="BK236" s="143">
        <f t="shared" si="29"/>
        <v>0</v>
      </c>
      <c r="BL236" s="17" t="s">
        <v>206</v>
      </c>
      <c r="BM236" s="142" t="s">
        <v>946</v>
      </c>
    </row>
    <row r="237" spans="2:63" s="11" customFormat="1" ht="20.85" customHeight="1">
      <c r="B237" s="119"/>
      <c r="D237" s="120" t="s">
        <v>73</v>
      </c>
      <c r="E237" s="128" t="s">
        <v>1571</v>
      </c>
      <c r="F237" s="128" t="s">
        <v>1572</v>
      </c>
      <c r="J237" s="129">
        <f>BK237</f>
        <v>0</v>
      </c>
      <c r="L237" s="119"/>
      <c r="M237" s="123"/>
      <c r="P237" s="124">
        <f>SUM(P238:P239)</f>
        <v>0</v>
      </c>
      <c r="R237" s="124">
        <f>SUM(R238:R239)</f>
        <v>0</v>
      </c>
      <c r="T237" s="125">
        <f>SUM(T238:T239)</f>
        <v>0</v>
      </c>
      <c r="AR237" s="120" t="s">
        <v>82</v>
      </c>
      <c r="AT237" s="126" t="s">
        <v>73</v>
      </c>
      <c r="AU237" s="126" t="s">
        <v>84</v>
      </c>
      <c r="AY237" s="120" t="s">
        <v>200</v>
      </c>
      <c r="BK237" s="127">
        <f>SUM(BK238:BK239)</f>
        <v>0</v>
      </c>
    </row>
    <row r="238" spans="2:65" s="1" customFormat="1" ht="24.2" customHeight="1">
      <c r="B238" s="130"/>
      <c r="C238" s="131" t="s">
        <v>605</v>
      </c>
      <c r="D238" s="131" t="s">
        <v>202</v>
      </c>
      <c r="E238" s="132" t="s">
        <v>1573</v>
      </c>
      <c r="F238" s="133" t="s">
        <v>1574</v>
      </c>
      <c r="G238" s="134" t="s">
        <v>349</v>
      </c>
      <c r="H238" s="135">
        <v>6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</v>
      </c>
      <c r="P238" s="140">
        <f>O238*H238</f>
        <v>0</v>
      </c>
      <c r="Q238" s="140">
        <v>0</v>
      </c>
      <c r="R238" s="140">
        <f>Q238*H238</f>
        <v>0</v>
      </c>
      <c r="S238" s="140">
        <v>0</v>
      </c>
      <c r="T238" s="141">
        <f>S238*H238</f>
        <v>0</v>
      </c>
      <c r="AR238" s="142" t="s">
        <v>206</v>
      </c>
      <c r="AT238" s="142" t="s">
        <v>202</v>
      </c>
      <c r="AU238" s="142" t="s">
        <v>214</v>
      </c>
      <c r="AY238" s="17" t="s">
        <v>200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206</v>
      </c>
      <c r="BM238" s="142" t="s">
        <v>566</v>
      </c>
    </row>
    <row r="239" spans="2:65" s="1" customFormat="1" ht="24.2" customHeight="1">
      <c r="B239" s="130"/>
      <c r="C239" s="157" t="s">
        <v>609</v>
      </c>
      <c r="D239" s="157" t="s">
        <v>247</v>
      </c>
      <c r="E239" s="158" t="s">
        <v>1575</v>
      </c>
      <c r="F239" s="159" t="s">
        <v>1576</v>
      </c>
      <c r="G239" s="160" t="s">
        <v>349</v>
      </c>
      <c r="H239" s="161">
        <v>6</v>
      </c>
      <c r="I239" s="162"/>
      <c r="J239" s="162">
        <f>ROUND(I239*H239,2)</f>
        <v>0</v>
      </c>
      <c r="K239" s="163"/>
      <c r="L239" s="164"/>
      <c r="M239" s="165" t="s">
        <v>1</v>
      </c>
      <c r="N239" s="166" t="s">
        <v>39</v>
      </c>
      <c r="O239" s="140">
        <v>0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237</v>
      </c>
      <c r="AT239" s="142" t="s">
        <v>247</v>
      </c>
      <c r="AU239" s="142" t="s">
        <v>214</v>
      </c>
      <c r="AY239" s="17" t="s">
        <v>200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82</v>
      </c>
      <c r="BK239" s="143">
        <f>ROUND(I239*H239,2)</f>
        <v>0</v>
      </c>
      <c r="BL239" s="17" t="s">
        <v>206</v>
      </c>
      <c r="BM239" s="142" t="s">
        <v>1577</v>
      </c>
    </row>
    <row r="240" spans="2:63" s="11" customFormat="1" ht="20.85" customHeight="1">
      <c r="B240" s="119"/>
      <c r="D240" s="120" t="s">
        <v>73</v>
      </c>
      <c r="E240" s="128" t="s">
        <v>1049</v>
      </c>
      <c r="F240" s="128" t="s">
        <v>1050</v>
      </c>
      <c r="J240" s="129">
        <f>BK240</f>
        <v>0</v>
      </c>
      <c r="L240" s="119"/>
      <c r="M240" s="123"/>
      <c r="P240" s="124">
        <f>SUM(P241:P245)</f>
        <v>0</v>
      </c>
      <c r="R240" s="124">
        <f>SUM(R241:R245)</f>
        <v>0</v>
      </c>
      <c r="T240" s="125">
        <f>SUM(T241:T245)</f>
        <v>0</v>
      </c>
      <c r="AR240" s="120" t="s">
        <v>82</v>
      </c>
      <c r="AT240" s="126" t="s">
        <v>73</v>
      </c>
      <c r="AU240" s="126" t="s">
        <v>84</v>
      </c>
      <c r="AY240" s="120" t="s">
        <v>200</v>
      </c>
      <c r="BK240" s="127">
        <f>SUM(BK241:BK245)</f>
        <v>0</v>
      </c>
    </row>
    <row r="241" spans="2:65" s="1" customFormat="1" ht="24.2" customHeight="1">
      <c r="B241" s="130"/>
      <c r="C241" s="131" t="s">
        <v>613</v>
      </c>
      <c r="D241" s="131" t="s">
        <v>202</v>
      </c>
      <c r="E241" s="132" t="s">
        <v>1051</v>
      </c>
      <c r="F241" s="133" t="s">
        <v>1052</v>
      </c>
      <c r="G241" s="134" t="s">
        <v>269</v>
      </c>
      <c r="H241" s="135">
        <v>95</v>
      </c>
      <c r="I241" s="136"/>
      <c r="J241" s="136">
        <f>ROUND(I241*H241,2)</f>
        <v>0</v>
      </c>
      <c r="K241" s="137"/>
      <c r="L241" s="29"/>
      <c r="M241" s="138" t="s">
        <v>1</v>
      </c>
      <c r="N241" s="139" t="s">
        <v>39</v>
      </c>
      <c r="O241" s="140">
        <v>0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206</v>
      </c>
      <c r="AT241" s="142" t="s">
        <v>202</v>
      </c>
      <c r="AU241" s="142" t="s">
        <v>214</v>
      </c>
      <c r="AY241" s="17" t="s">
        <v>200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82</v>
      </c>
      <c r="BK241" s="143">
        <f>ROUND(I241*H241,2)</f>
        <v>0</v>
      </c>
      <c r="BL241" s="17" t="s">
        <v>206</v>
      </c>
      <c r="BM241" s="142" t="s">
        <v>1578</v>
      </c>
    </row>
    <row r="242" spans="2:65" s="1" customFormat="1" ht="24.2" customHeight="1">
      <c r="B242" s="130"/>
      <c r="C242" s="131" t="s">
        <v>617</v>
      </c>
      <c r="D242" s="131" t="s">
        <v>202</v>
      </c>
      <c r="E242" s="132" t="s">
        <v>1579</v>
      </c>
      <c r="F242" s="133" t="s">
        <v>1580</v>
      </c>
      <c r="G242" s="134" t="s">
        <v>269</v>
      </c>
      <c r="H242" s="135">
        <v>33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0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206</v>
      </c>
      <c r="AT242" s="142" t="s">
        <v>202</v>
      </c>
      <c r="AU242" s="142" t="s">
        <v>214</v>
      </c>
      <c r="AY242" s="17" t="s">
        <v>200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206</v>
      </c>
      <c r="BM242" s="142" t="s">
        <v>1581</v>
      </c>
    </row>
    <row r="243" spans="2:65" s="1" customFormat="1" ht="24.2" customHeight="1">
      <c r="B243" s="130"/>
      <c r="C243" s="131" t="s">
        <v>622</v>
      </c>
      <c r="D243" s="131" t="s">
        <v>202</v>
      </c>
      <c r="E243" s="132" t="s">
        <v>1582</v>
      </c>
      <c r="F243" s="133" t="s">
        <v>1583</v>
      </c>
      <c r="G243" s="134" t="s">
        <v>269</v>
      </c>
      <c r="H243" s="135">
        <v>9</v>
      </c>
      <c r="I243" s="136"/>
      <c r="J243" s="136">
        <f>ROUND(I243*H243,2)</f>
        <v>0</v>
      </c>
      <c r="K243" s="137"/>
      <c r="L243" s="29"/>
      <c r="M243" s="138" t="s">
        <v>1</v>
      </c>
      <c r="N243" s="139" t="s">
        <v>39</v>
      </c>
      <c r="O243" s="140">
        <v>0</v>
      </c>
      <c r="P243" s="140">
        <f>O243*H243</f>
        <v>0</v>
      </c>
      <c r="Q243" s="140">
        <v>0</v>
      </c>
      <c r="R243" s="140">
        <f>Q243*H243</f>
        <v>0</v>
      </c>
      <c r="S243" s="140">
        <v>0</v>
      </c>
      <c r="T243" s="141">
        <f>S243*H243</f>
        <v>0</v>
      </c>
      <c r="AR243" s="142" t="s">
        <v>206</v>
      </c>
      <c r="AT243" s="142" t="s">
        <v>202</v>
      </c>
      <c r="AU243" s="142" t="s">
        <v>214</v>
      </c>
      <c r="AY243" s="17" t="s">
        <v>200</v>
      </c>
      <c r="BE243" s="143">
        <f>IF(N243="základní",J243,0)</f>
        <v>0</v>
      </c>
      <c r="BF243" s="143">
        <f>IF(N243="snížená",J243,0)</f>
        <v>0</v>
      </c>
      <c r="BG243" s="143">
        <f>IF(N243="zákl. přenesená",J243,0)</f>
        <v>0</v>
      </c>
      <c r="BH243" s="143">
        <f>IF(N243="sníž. přenesená",J243,0)</f>
        <v>0</v>
      </c>
      <c r="BI243" s="143">
        <f>IF(N243="nulová",J243,0)</f>
        <v>0</v>
      </c>
      <c r="BJ243" s="17" t="s">
        <v>82</v>
      </c>
      <c r="BK243" s="143">
        <f>ROUND(I243*H243,2)</f>
        <v>0</v>
      </c>
      <c r="BL243" s="17" t="s">
        <v>206</v>
      </c>
      <c r="BM243" s="142" t="s">
        <v>1584</v>
      </c>
    </row>
    <row r="244" spans="2:65" s="1" customFormat="1" ht="24.2" customHeight="1">
      <c r="B244" s="130"/>
      <c r="C244" s="131" t="s">
        <v>627</v>
      </c>
      <c r="D244" s="131" t="s">
        <v>202</v>
      </c>
      <c r="E244" s="132" t="s">
        <v>1585</v>
      </c>
      <c r="F244" s="133" t="s">
        <v>1586</v>
      </c>
      <c r="G244" s="134" t="s">
        <v>269</v>
      </c>
      <c r="H244" s="135">
        <v>45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206</v>
      </c>
      <c r="AT244" s="142" t="s">
        <v>202</v>
      </c>
      <c r="AU244" s="142" t="s">
        <v>214</v>
      </c>
      <c r="AY244" s="17" t="s">
        <v>200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206</v>
      </c>
      <c r="BM244" s="142" t="s">
        <v>1587</v>
      </c>
    </row>
    <row r="245" spans="2:65" s="1" customFormat="1" ht="24.2" customHeight="1">
      <c r="B245" s="130"/>
      <c r="C245" s="131" t="s">
        <v>631</v>
      </c>
      <c r="D245" s="131" t="s">
        <v>202</v>
      </c>
      <c r="E245" s="132" t="s">
        <v>1588</v>
      </c>
      <c r="F245" s="133" t="s">
        <v>1589</v>
      </c>
      <c r="G245" s="134" t="s">
        <v>269</v>
      </c>
      <c r="H245" s="135">
        <v>10</v>
      </c>
      <c r="I245" s="136"/>
      <c r="J245" s="136">
        <f>ROUND(I245*H245,2)</f>
        <v>0</v>
      </c>
      <c r="K245" s="137"/>
      <c r="L245" s="29"/>
      <c r="M245" s="138" t="s">
        <v>1</v>
      </c>
      <c r="N245" s="139" t="s">
        <v>39</v>
      </c>
      <c r="O245" s="140">
        <v>0</v>
      </c>
      <c r="P245" s="140">
        <f>O245*H245</f>
        <v>0</v>
      </c>
      <c r="Q245" s="140">
        <v>0</v>
      </c>
      <c r="R245" s="140">
        <f>Q245*H245</f>
        <v>0</v>
      </c>
      <c r="S245" s="140">
        <v>0</v>
      </c>
      <c r="T245" s="141">
        <f>S245*H245</f>
        <v>0</v>
      </c>
      <c r="AR245" s="142" t="s">
        <v>206</v>
      </c>
      <c r="AT245" s="142" t="s">
        <v>202</v>
      </c>
      <c r="AU245" s="142" t="s">
        <v>214</v>
      </c>
      <c r="AY245" s="17" t="s">
        <v>200</v>
      </c>
      <c r="BE245" s="143">
        <f>IF(N245="základní",J245,0)</f>
        <v>0</v>
      </c>
      <c r="BF245" s="143">
        <f>IF(N245="snížená",J245,0)</f>
        <v>0</v>
      </c>
      <c r="BG245" s="143">
        <f>IF(N245="zákl. přenesená",J245,0)</f>
        <v>0</v>
      </c>
      <c r="BH245" s="143">
        <f>IF(N245="sníž. přenesená",J245,0)</f>
        <v>0</v>
      </c>
      <c r="BI245" s="143">
        <f>IF(N245="nulová",J245,0)</f>
        <v>0</v>
      </c>
      <c r="BJ245" s="17" t="s">
        <v>82</v>
      </c>
      <c r="BK245" s="143">
        <f>ROUND(I245*H245,2)</f>
        <v>0</v>
      </c>
      <c r="BL245" s="17" t="s">
        <v>206</v>
      </c>
      <c r="BM245" s="142" t="s">
        <v>1590</v>
      </c>
    </row>
    <row r="246" spans="2:63" s="11" customFormat="1" ht="20.85" customHeight="1">
      <c r="B246" s="119"/>
      <c r="D246" s="120" t="s">
        <v>73</v>
      </c>
      <c r="E246" s="128" t="s">
        <v>1055</v>
      </c>
      <c r="F246" s="128" t="s">
        <v>1056</v>
      </c>
      <c r="J246" s="129">
        <f>BK246</f>
        <v>0</v>
      </c>
      <c r="L246" s="119"/>
      <c r="M246" s="123"/>
      <c r="P246" s="124">
        <f>SUM(P247:P250)</f>
        <v>0</v>
      </c>
      <c r="R246" s="124">
        <f>SUM(R247:R250)</f>
        <v>0</v>
      </c>
      <c r="T246" s="125">
        <f>SUM(T247:T250)</f>
        <v>0</v>
      </c>
      <c r="AR246" s="120" t="s">
        <v>82</v>
      </c>
      <c r="AT246" s="126" t="s">
        <v>73</v>
      </c>
      <c r="AU246" s="126" t="s">
        <v>84</v>
      </c>
      <c r="AY246" s="120" t="s">
        <v>200</v>
      </c>
      <c r="BK246" s="127">
        <f>SUM(BK247:BK250)</f>
        <v>0</v>
      </c>
    </row>
    <row r="247" spans="2:65" s="1" customFormat="1" ht="24.2" customHeight="1">
      <c r="B247" s="130"/>
      <c r="C247" s="131" t="s">
        <v>635</v>
      </c>
      <c r="D247" s="131" t="s">
        <v>202</v>
      </c>
      <c r="E247" s="132" t="s">
        <v>1591</v>
      </c>
      <c r="F247" s="133" t="s">
        <v>1592</v>
      </c>
      <c r="G247" s="134" t="s">
        <v>269</v>
      </c>
      <c r="H247" s="135">
        <v>1</v>
      </c>
      <c r="I247" s="136"/>
      <c r="J247" s="136">
        <f>ROUND(I247*H247,2)</f>
        <v>0</v>
      </c>
      <c r="K247" s="137"/>
      <c r="L247" s="29"/>
      <c r="M247" s="138" t="s">
        <v>1</v>
      </c>
      <c r="N247" s="139" t="s">
        <v>39</v>
      </c>
      <c r="O247" s="140">
        <v>0</v>
      </c>
      <c r="P247" s="140">
        <f>O247*H247</f>
        <v>0</v>
      </c>
      <c r="Q247" s="140">
        <v>0</v>
      </c>
      <c r="R247" s="140">
        <f>Q247*H247</f>
        <v>0</v>
      </c>
      <c r="S247" s="140">
        <v>0</v>
      </c>
      <c r="T247" s="141">
        <f>S247*H247</f>
        <v>0</v>
      </c>
      <c r="AR247" s="142" t="s">
        <v>206</v>
      </c>
      <c r="AT247" s="142" t="s">
        <v>202</v>
      </c>
      <c r="AU247" s="142" t="s">
        <v>214</v>
      </c>
      <c r="AY247" s="17" t="s">
        <v>200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7" t="s">
        <v>82</v>
      </c>
      <c r="BK247" s="143">
        <f>ROUND(I247*H247,2)</f>
        <v>0</v>
      </c>
      <c r="BL247" s="17" t="s">
        <v>206</v>
      </c>
      <c r="BM247" s="142" t="s">
        <v>1593</v>
      </c>
    </row>
    <row r="248" spans="2:65" s="1" customFormat="1" ht="24.2" customHeight="1">
      <c r="B248" s="130"/>
      <c r="C248" s="157" t="s">
        <v>641</v>
      </c>
      <c r="D248" s="157" t="s">
        <v>247</v>
      </c>
      <c r="E248" s="158" t="s">
        <v>1063</v>
      </c>
      <c r="F248" s="159" t="s">
        <v>1594</v>
      </c>
      <c r="G248" s="160" t="s">
        <v>269</v>
      </c>
      <c r="H248" s="161">
        <v>1</v>
      </c>
      <c r="I248" s="162"/>
      <c r="J248" s="162">
        <f>ROUND(I248*H248,2)</f>
        <v>0</v>
      </c>
      <c r="K248" s="163"/>
      <c r="L248" s="164"/>
      <c r="M248" s="165" t="s">
        <v>1</v>
      </c>
      <c r="N248" s="166" t="s">
        <v>39</v>
      </c>
      <c r="O248" s="140">
        <v>0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237</v>
      </c>
      <c r="AT248" s="142" t="s">
        <v>247</v>
      </c>
      <c r="AU248" s="142" t="s">
        <v>214</v>
      </c>
      <c r="AY248" s="17" t="s">
        <v>200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82</v>
      </c>
      <c r="BK248" s="143">
        <f>ROUND(I248*H248,2)</f>
        <v>0</v>
      </c>
      <c r="BL248" s="17" t="s">
        <v>206</v>
      </c>
      <c r="BM248" s="142" t="s">
        <v>1595</v>
      </c>
    </row>
    <row r="249" spans="2:65" s="1" customFormat="1" ht="16.5" customHeight="1">
      <c r="B249" s="130"/>
      <c r="C249" s="131" t="s">
        <v>645</v>
      </c>
      <c r="D249" s="131" t="s">
        <v>202</v>
      </c>
      <c r="E249" s="132" t="s">
        <v>1596</v>
      </c>
      <c r="F249" s="133" t="s">
        <v>1597</v>
      </c>
      <c r="G249" s="134" t="s">
        <v>269</v>
      </c>
      <c r="H249" s="135">
        <v>1</v>
      </c>
      <c r="I249" s="136"/>
      <c r="J249" s="136">
        <f>ROUND(I249*H249,2)</f>
        <v>0</v>
      </c>
      <c r="K249" s="137"/>
      <c r="L249" s="29"/>
      <c r="M249" s="138" t="s">
        <v>1</v>
      </c>
      <c r="N249" s="139" t="s">
        <v>39</v>
      </c>
      <c r="O249" s="140">
        <v>0</v>
      </c>
      <c r="P249" s="140">
        <f>O249*H249</f>
        <v>0</v>
      </c>
      <c r="Q249" s="140">
        <v>0</v>
      </c>
      <c r="R249" s="140">
        <f>Q249*H249</f>
        <v>0</v>
      </c>
      <c r="S249" s="140">
        <v>0</v>
      </c>
      <c r="T249" s="141">
        <f>S249*H249</f>
        <v>0</v>
      </c>
      <c r="AR249" s="142" t="s">
        <v>206</v>
      </c>
      <c r="AT249" s="142" t="s">
        <v>202</v>
      </c>
      <c r="AU249" s="142" t="s">
        <v>214</v>
      </c>
      <c r="AY249" s="17" t="s">
        <v>200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7" t="s">
        <v>82</v>
      </c>
      <c r="BK249" s="143">
        <f>ROUND(I249*H249,2)</f>
        <v>0</v>
      </c>
      <c r="BL249" s="17" t="s">
        <v>206</v>
      </c>
      <c r="BM249" s="142" t="s">
        <v>1598</v>
      </c>
    </row>
    <row r="250" spans="2:65" s="1" customFormat="1" ht="16.5" customHeight="1">
      <c r="B250" s="130"/>
      <c r="C250" s="157" t="s">
        <v>651</v>
      </c>
      <c r="D250" s="157" t="s">
        <v>247</v>
      </c>
      <c r="E250" s="158" t="s">
        <v>1069</v>
      </c>
      <c r="F250" s="159" t="s">
        <v>1599</v>
      </c>
      <c r="G250" s="160" t="s">
        <v>269</v>
      </c>
      <c r="H250" s="161">
        <v>1</v>
      </c>
      <c r="I250" s="162"/>
      <c r="J250" s="162">
        <f>ROUND(I250*H250,2)</f>
        <v>0</v>
      </c>
      <c r="K250" s="163"/>
      <c r="L250" s="164"/>
      <c r="M250" s="165" t="s">
        <v>1</v>
      </c>
      <c r="N250" s="166" t="s">
        <v>39</v>
      </c>
      <c r="O250" s="140">
        <v>0</v>
      </c>
      <c r="P250" s="140">
        <f>O250*H250</f>
        <v>0</v>
      </c>
      <c r="Q250" s="140">
        <v>0</v>
      </c>
      <c r="R250" s="140">
        <f>Q250*H250</f>
        <v>0</v>
      </c>
      <c r="S250" s="140">
        <v>0</v>
      </c>
      <c r="T250" s="141">
        <f>S250*H250</f>
        <v>0</v>
      </c>
      <c r="AR250" s="142" t="s">
        <v>237</v>
      </c>
      <c r="AT250" s="142" t="s">
        <v>247</v>
      </c>
      <c r="AU250" s="142" t="s">
        <v>214</v>
      </c>
      <c r="AY250" s="17" t="s">
        <v>200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82</v>
      </c>
      <c r="BK250" s="143">
        <f>ROUND(I250*H250,2)</f>
        <v>0</v>
      </c>
      <c r="BL250" s="17" t="s">
        <v>206</v>
      </c>
      <c r="BM250" s="142" t="s">
        <v>1600</v>
      </c>
    </row>
    <row r="251" spans="2:63" s="11" customFormat="1" ht="20.85" customHeight="1">
      <c r="B251" s="119"/>
      <c r="D251" s="120" t="s">
        <v>73</v>
      </c>
      <c r="E251" s="128" t="s">
        <v>1073</v>
      </c>
      <c r="F251" s="128" t="s">
        <v>1074</v>
      </c>
      <c r="J251" s="129">
        <f>BK251</f>
        <v>0</v>
      </c>
      <c r="L251" s="119"/>
      <c r="M251" s="123"/>
      <c r="P251" s="124">
        <f>SUM(P252:P278)</f>
        <v>0</v>
      </c>
      <c r="R251" s="124">
        <f>SUM(R252:R278)</f>
        <v>0</v>
      </c>
      <c r="T251" s="125">
        <f>SUM(T252:T278)</f>
        <v>0</v>
      </c>
      <c r="AR251" s="120" t="s">
        <v>82</v>
      </c>
      <c r="AT251" s="126" t="s">
        <v>73</v>
      </c>
      <c r="AU251" s="126" t="s">
        <v>84</v>
      </c>
      <c r="AY251" s="120" t="s">
        <v>200</v>
      </c>
      <c r="BK251" s="127">
        <f>SUM(BK252:BK278)</f>
        <v>0</v>
      </c>
    </row>
    <row r="252" spans="2:65" s="1" customFormat="1" ht="24.2" customHeight="1">
      <c r="B252" s="130"/>
      <c r="C252" s="131" t="s">
        <v>657</v>
      </c>
      <c r="D252" s="131" t="s">
        <v>202</v>
      </c>
      <c r="E252" s="132" t="s">
        <v>1075</v>
      </c>
      <c r="F252" s="133" t="s">
        <v>1076</v>
      </c>
      <c r="G252" s="134" t="s">
        <v>269</v>
      </c>
      <c r="H252" s="135">
        <v>5</v>
      </c>
      <c r="I252" s="136"/>
      <c r="J252" s="136">
        <f aca="true" t="shared" si="30" ref="J252:J278">ROUND(I252*H252,2)</f>
        <v>0</v>
      </c>
      <c r="K252" s="137"/>
      <c r="L252" s="29"/>
      <c r="M252" s="138" t="s">
        <v>1</v>
      </c>
      <c r="N252" s="139" t="s">
        <v>39</v>
      </c>
      <c r="O252" s="140">
        <v>0</v>
      </c>
      <c r="P252" s="140">
        <f aca="true" t="shared" si="31" ref="P252:P278">O252*H252</f>
        <v>0</v>
      </c>
      <c r="Q252" s="140">
        <v>0</v>
      </c>
      <c r="R252" s="140">
        <f aca="true" t="shared" si="32" ref="R252:R278">Q252*H252</f>
        <v>0</v>
      </c>
      <c r="S252" s="140">
        <v>0</v>
      </c>
      <c r="T252" s="141">
        <f aca="true" t="shared" si="33" ref="T252:T278">S252*H252</f>
        <v>0</v>
      </c>
      <c r="AR252" s="142" t="s">
        <v>206</v>
      </c>
      <c r="AT252" s="142" t="s">
        <v>202</v>
      </c>
      <c r="AU252" s="142" t="s">
        <v>214</v>
      </c>
      <c r="AY252" s="17" t="s">
        <v>200</v>
      </c>
      <c r="BE252" s="143">
        <f aca="true" t="shared" si="34" ref="BE252:BE278">IF(N252="základní",J252,0)</f>
        <v>0</v>
      </c>
      <c r="BF252" s="143">
        <f aca="true" t="shared" si="35" ref="BF252:BF278">IF(N252="snížená",J252,0)</f>
        <v>0</v>
      </c>
      <c r="BG252" s="143">
        <f aca="true" t="shared" si="36" ref="BG252:BG278">IF(N252="zákl. přenesená",J252,0)</f>
        <v>0</v>
      </c>
      <c r="BH252" s="143">
        <f aca="true" t="shared" si="37" ref="BH252:BH278">IF(N252="sníž. přenesená",J252,0)</f>
        <v>0</v>
      </c>
      <c r="BI252" s="143">
        <f aca="true" t="shared" si="38" ref="BI252:BI278">IF(N252="nulová",J252,0)</f>
        <v>0</v>
      </c>
      <c r="BJ252" s="17" t="s">
        <v>82</v>
      </c>
      <c r="BK252" s="143">
        <f aca="true" t="shared" si="39" ref="BK252:BK278">ROUND(I252*H252,2)</f>
        <v>0</v>
      </c>
      <c r="BL252" s="17" t="s">
        <v>206</v>
      </c>
      <c r="BM252" s="142" t="s">
        <v>1601</v>
      </c>
    </row>
    <row r="253" spans="2:65" s="1" customFormat="1" ht="16.5" customHeight="1">
      <c r="B253" s="130"/>
      <c r="C253" s="157" t="s">
        <v>661</v>
      </c>
      <c r="D253" s="157" t="s">
        <v>247</v>
      </c>
      <c r="E253" s="158" t="s">
        <v>1077</v>
      </c>
      <c r="F253" s="159" t="s">
        <v>1078</v>
      </c>
      <c r="G253" s="160" t="s">
        <v>269</v>
      </c>
      <c r="H253" s="161">
        <v>5</v>
      </c>
      <c r="I253" s="162"/>
      <c r="J253" s="162">
        <f t="shared" si="30"/>
        <v>0</v>
      </c>
      <c r="K253" s="163"/>
      <c r="L253" s="164"/>
      <c r="M253" s="165" t="s">
        <v>1</v>
      </c>
      <c r="N253" s="166" t="s">
        <v>39</v>
      </c>
      <c r="O253" s="140">
        <v>0</v>
      </c>
      <c r="P253" s="140">
        <f t="shared" si="31"/>
        <v>0</v>
      </c>
      <c r="Q253" s="140">
        <v>0</v>
      </c>
      <c r="R253" s="140">
        <f t="shared" si="32"/>
        <v>0</v>
      </c>
      <c r="S253" s="140">
        <v>0</v>
      </c>
      <c r="T253" s="141">
        <f t="shared" si="33"/>
        <v>0</v>
      </c>
      <c r="AR253" s="142" t="s">
        <v>237</v>
      </c>
      <c r="AT253" s="142" t="s">
        <v>247</v>
      </c>
      <c r="AU253" s="142" t="s">
        <v>214</v>
      </c>
      <c r="AY253" s="17" t="s">
        <v>200</v>
      </c>
      <c r="BE253" s="143">
        <f t="shared" si="34"/>
        <v>0</v>
      </c>
      <c r="BF253" s="143">
        <f t="shared" si="35"/>
        <v>0</v>
      </c>
      <c r="BG253" s="143">
        <f t="shared" si="36"/>
        <v>0</v>
      </c>
      <c r="BH253" s="143">
        <f t="shared" si="37"/>
        <v>0</v>
      </c>
      <c r="BI253" s="143">
        <f t="shared" si="38"/>
        <v>0</v>
      </c>
      <c r="BJ253" s="17" t="s">
        <v>82</v>
      </c>
      <c r="BK253" s="143">
        <f t="shared" si="39"/>
        <v>0</v>
      </c>
      <c r="BL253" s="17" t="s">
        <v>206</v>
      </c>
      <c r="BM253" s="142" t="s">
        <v>1602</v>
      </c>
    </row>
    <row r="254" spans="2:65" s="1" customFormat="1" ht="24.2" customHeight="1">
      <c r="B254" s="130"/>
      <c r="C254" s="131" t="s">
        <v>670</v>
      </c>
      <c r="D254" s="131" t="s">
        <v>202</v>
      </c>
      <c r="E254" s="132" t="s">
        <v>1603</v>
      </c>
      <c r="F254" s="133" t="s">
        <v>1604</v>
      </c>
      <c r="G254" s="134" t="s">
        <v>269</v>
      </c>
      <c r="H254" s="135">
        <v>1</v>
      </c>
      <c r="I254" s="136"/>
      <c r="J254" s="136">
        <f t="shared" si="30"/>
        <v>0</v>
      </c>
      <c r="K254" s="137"/>
      <c r="L254" s="29"/>
      <c r="M254" s="138" t="s">
        <v>1</v>
      </c>
      <c r="N254" s="139" t="s">
        <v>39</v>
      </c>
      <c r="O254" s="140">
        <v>0</v>
      </c>
      <c r="P254" s="140">
        <f t="shared" si="31"/>
        <v>0</v>
      </c>
      <c r="Q254" s="140">
        <v>0</v>
      </c>
      <c r="R254" s="140">
        <f t="shared" si="32"/>
        <v>0</v>
      </c>
      <c r="S254" s="140">
        <v>0</v>
      </c>
      <c r="T254" s="141">
        <f t="shared" si="33"/>
        <v>0</v>
      </c>
      <c r="AR254" s="142" t="s">
        <v>206</v>
      </c>
      <c r="AT254" s="142" t="s">
        <v>202</v>
      </c>
      <c r="AU254" s="142" t="s">
        <v>214</v>
      </c>
      <c r="AY254" s="17" t="s">
        <v>200</v>
      </c>
      <c r="BE254" s="143">
        <f t="shared" si="34"/>
        <v>0</v>
      </c>
      <c r="BF254" s="143">
        <f t="shared" si="35"/>
        <v>0</v>
      </c>
      <c r="BG254" s="143">
        <f t="shared" si="36"/>
        <v>0</v>
      </c>
      <c r="BH254" s="143">
        <f t="shared" si="37"/>
        <v>0</v>
      </c>
      <c r="BI254" s="143">
        <f t="shared" si="38"/>
        <v>0</v>
      </c>
      <c r="BJ254" s="17" t="s">
        <v>82</v>
      </c>
      <c r="BK254" s="143">
        <f t="shared" si="39"/>
        <v>0</v>
      </c>
      <c r="BL254" s="17" t="s">
        <v>206</v>
      </c>
      <c r="BM254" s="142" t="s">
        <v>1605</v>
      </c>
    </row>
    <row r="255" spans="2:65" s="1" customFormat="1" ht="16.5" customHeight="1">
      <c r="B255" s="130"/>
      <c r="C255" s="157" t="s">
        <v>674</v>
      </c>
      <c r="D255" s="157" t="s">
        <v>247</v>
      </c>
      <c r="E255" s="158" t="s">
        <v>1606</v>
      </c>
      <c r="F255" s="159" t="s">
        <v>1607</v>
      </c>
      <c r="G255" s="160" t="s">
        <v>269</v>
      </c>
      <c r="H255" s="161">
        <v>1</v>
      </c>
      <c r="I255" s="162"/>
      <c r="J255" s="162">
        <f t="shared" si="30"/>
        <v>0</v>
      </c>
      <c r="K255" s="163"/>
      <c r="L255" s="164"/>
      <c r="M255" s="165" t="s">
        <v>1</v>
      </c>
      <c r="N255" s="166" t="s">
        <v>39</v>
      </c>
      <c r="O255" s="140">
        <v>0</v>
      </c>
      <c r="P255" s="140">
        <f t="shared" si="31"/>
        <v>0</v>
      </c>
      <c r="Q255" s="140">
        <v>0</v>
      </c>
      <c r="R255" s="140">
        <f t="shared" si="32"/>
        <v>0</v>
      </c>
      <c r="S255" s="140">
        <v>0</v>
      </c>
      <c r="T255" s="141">
        <f t="shared" si="33"/>
        <v>0</v>
      </c>
      <c r="AR255" s="142" t="s">
        <v>237</v>
      </c>
      <c r="AT255" s="142" t="s">
        <v>247</v>
      </c>
      <c r="AU255" s="142" t="s">
        <v>214</v>
      </c>
      <c r="AY255" s="17" t="s">
        <v>200</v>
      </c>
      <c r="BE255" s="143">
        <f t="shared" si="34"/>
        <v>0</v>
      </c>
      <c r="BF255" s="143">
        <f t="shared" si="35"/>
        <v>0</v>
      </c>
      <c r="BG255" s="143">
        <f t="shared" si="36"/>
        <v>0</v>
      </c>
      <c r="BH255" s="143">
        <f t="shared" si="37"/>
        <v>0</v>
      </c>
      <c r="BI255" s="143">
        <f t="shared" si="38"/>
        <v>0</v>
      </c>
      <c r="BJ255" s="17" t="s">
        <v>82</v>
      </c>
      <c r="BK255" s="143">
        <f t="shared" si="39"/>
        <v>0</v>
      </c>
      <c r="BL255" s="17" t="s">
        <v>206</v>
      </c>
      <c r="BM255" s="142" t="s">
        <v>1608</v>
      </c>
    </row>
    <row r="256" spans="2:65" s="1" customFormat="1" ht="24.2" customHeight="1">
      <c r="B256" s="130"/>
      <c r="C256" s="131" t="s">
        <v>678</v>
      </c>
      <c r="D256" s="131" t="s">
        <v>202</v>
      </c>
      <c r="E256" s="132" t="s">
        <v>1609</v>
      </c>
      <c r="F256" s="133" t="s">
        <v>1610</v>
      </c>
      <c r="G256" s="134" t="s">
        <v>269</v>
      </c>
      <c r="H256" s="135">
        <v>4</v>
      </c>
      <c r="I256" s="136"/>
      <c r="J256" s="136">
        <f t="shared" si="30"/>
        <v>0</v>
      </c>
      <c r="K256" s="137"/>
      <c r="L256" s="29"/>
      <c r="M256" s="138" t="s">
        <v>1</v>
      </c>
      <c r="N256" s="139" t="s">
        <v>39</v>
      </c>
      <c r="O256" s="140">
        <v>0</v>
      </c>
      <c r="P256" s="140">
        <f t="shared" si="31"/>
        <v>0</v>
      </c>
      <c r="Q256" s="140">
        <v>0</v>
      </c>
      <c r="R256" s="140">
        <f t="shared" si="32"/>
        <v>0</v>
      </c>
      <c r="S256" s="140">
        <v>0</v>
      </c>
      <c r="T256" s="141">
        <f t="shared" si="33"/>
        <v>0</v>
      </c>
      <c r="AR256" s="142" t="s">
        <v>206</v>
      </c>
      <c r="AT256" s="142" t="s">
        <v>202</v>
      </c>
      <c r="AU256" s="142" t="s">
        <v>214</v>
      </c>
      <c r="AY256" s="17" t="s">
        <v>200</v>
      </c>
      <c r="BE256" s="143">
        <f t="shared" si="34"/>
        <v>0</v>
      </c>
      <c r="BF256" s="143">
        <f t="shared" si="35"/>
        <v>0</v>
      </c>
      <c r="BG256" s="143">
        <f t="shared" si="36"/>
        <v>0</v>
      </c>
      <c r="BH256" s="143">
        <f t="shared" si="37"/>
        <v>0</v>
      </c>
      <c r="BI256" s="143">
        <f t="shared" si="38"/>
        <v>0</v>
      </c>
      <c r="BJ256" s="17" t="s">
        <v>82</v>
      </c>
      <c r="BK256" s="143">
        <f t="shared" si="39"/>
        <v>0</v>
      </c>
      <c r="BL256" s="17" t="s">
        <v>206</v>
      </c>
      <c r="BM256" s="142" t="s">
        <v>1611</v>
      </c>
    </row>
    <row r="257" spans="2:65" s="1" customFormat="1" ht="16.5" customHeight="1">
      <c r="B257" s="130"/>
      <c r="C257" s="157" t="s">
        <v>682</v>
      </c>
      <c r="D257" s="157" t="s">
        <v>247</v>
      </c>
      <c r="E257" s="158" t="s">
        <v>1612</v>
      </c>
      <c r="F257" s="159" t="s">
        <v>1613</v>
      </c>
      <c r="G257" s="160" t="s">
        <v>269</v>
      </c>
      <c r="H257" s="161">
        <v>4</v>
      </c>
      <c r="I257" s="162"/>
      <c r="J257" s="162">
        <f t="shared" si="30"/>
        <v>0</v>
      </c>
      <c r="K257" s="163"/>
      <c r="L257" s="164"/>
      <c r="M257" s="165" t="s">
        <v>1</v>
      </c>
      <c r="N257" s="166" t="s">
        <v>39</v>
      </c>
      <c r="O257" s="140">
        <v>0</v>
      </c>
      <c r="P257" s="140">
        <f t="shared" si="31"/>
        <v>0</v>
      </c>
      <c r="Q257" s="140">
        <v>0</v>
      </c>
      <c r="R257" s="140">
        <f t="shared" si="32"/>
        <v>0</v>
      </c>
      <c r="S257" s="140">
        <v>0</v>
      </c>
      <c r="T257" s="141">
        <f t="shared" si="33"/>
        <v>0</v>
      </c>
      <c r="AR257" s="142" t="s">
        <v>237</v>
      </c>
      <c r="AT257" s="142" t="s">
        <v>247</v>
      </c>
      <c r="AU257" s="142" t="s">
        <v>214</v>
      </c>
      <c r="AY257" s="17" t="s">
        <v>200</v>
      </c>
      <c r="BE257" s="143">
        <f t="shared" si="34"/>
        <v>0</v>
      </c>
      <c r="BF257" s="143">
        <f t="shared" si="35"/>
        <v>0</v>
      </c>
      <c r="BG257" s="143">
        <f t="shared" si="36"/>
        <v>0</v>
      </c>
      <c r="BH257" s="143">
        <f t="shared" si="37"/>
        <v>0</v>
      </c>
      <c r="BI257" s="143">
        <f t="shared" si="38"/>
        <v>0</v>
      </c>
      <c r="BJ257" s="17" t="s">
        <v>82</v>
      </c>
      <c r="BK257" s="143">
        <f t="shared" si="39"/>
        <v>0</v>
      </c>
      <c r="BL257" s="17" t="s">
        <v>206</v>
      </c>
      <c r="BM257" s="142" t="s">
        <v>1614</v>
      </c>
    </row>
    <row r="258" spans="2:65" s="1" customFormat="1" ht="24.2" customHeight="1">
      <c r="B258" s="130"/>
      <c r="C258" s="131" t="s">
        <v>686</v>
      </c>
      <c r="D258" s="131" t="s">
        <v>202</v>
      </c>
      <c r="E258" s="132" t="s">
        <v>1615</v>
      </c>
      <c r="F258" s="133" t="s">
        <v>1616</v>
      </c>
      <c r="G258" s="134" t="s">
        <v>269</v>
      </c>
      <c r="H258" s="135">
        <v>1</v>
      </c>
      <c r="I258" s="136"/>
      <c r="J258" s="136">
        <f t="shared" si="30"/>
        <v>0</v>
      </c>
      <c r="K258" s="137"/>
      <c r="L258" s="29"/>
      <c r="M258" s="138" t="s">
        <v>1</v>
      </c>
      <c r="N258" s="139" t="s">
        <v>39</v>
      </c>
      <c r="O258" s="140">
        <v>0</v>
      </c>
      <c r="P258" s="140">
        <f t="shared" si="31"/>
        <v>0</v>
      </c>
      <c r="Q258" s="140">
        <v>0</v>
      </c>
      <c r="R258" s="140">
        <f t="shared" si="32"/>
        <v>0</v>
      </c>
      <c r="S258" s="140">
        <v>0</v>
      </c>
      <c r="T258" s="141">
        <f t="shared" si="33"/>
        <v>0</v>
      </c>
      <c r="AR258" s="142" t="s">
        <v>206</v>
      </c>
      <c r="AT258" s="142" t="s">
        <v>202</v>
      </c>
      <c r="AU258" s="142" t="s">
        <v>214</v>
      </c>
      <c r="AY258" s="17" t="s">
        <v>200</v>
      </c>
      <c r="BE258" s="143">
        <f t="shared" si="34"/>
        <v>0</v>
      </c>
      <c r="BF258" s="143">
        <f t="shared" si="35"/>
        <v>0</v>
      </c>
      <c r="BG258" s="143">
        <f t="shared" si="36"/>
        <v>0</v>
      </c>
      <c r="BH258" s="143">
        <f t="shared" si="37"/>
        <v>0</v>
      </c>
      <c r="BI258" s="143">
        <f t="shared" si="38"/>
        <v>0</v>
      </c>
      <c r="BJ258" s="17" t="s">
        <v>82</v>
      </c>
      <c r="BK258" s="143">
        <f t="shared" si="39"/>
        <v>0</v>
      </c>
      <c r="BL258" s="17" t="s">
        <v>206</v>
      </c>
      <c r="BM258" s="142" t="s">
        <v>1617</v>
      </c>
    </row>
    <row r="259" spans="2:65" s="1" customFormat="1" ht="16.5" customHeight="1">
      <c r="B259" s="130"/>
      <c r="C259" s="157" t="s">
        <v>690</v>
      </c>
      <c r="D259" s="157" t="s">
        <v>247</v>
      </c>
      <c r="E259" s="158" t="s">
        <v>1618</v>
      </c>
      <c r="F259" s="159" t="s">
        <v>1619</v>
      </c>
      <c r="G259" s="160" t="s">
        <v>269</v>
      </c>
      <c r="H259" s="161">
        <v>1</v>
      </c>
      <c r="I259" s="162"/>
      <c r="J259" s="162">
        <f t="shared" si="30"/>
        <v>0</v>
      </c>
      <c r="K259" s="163"/>
      <c r="L259" s="164"/>
      <c r="M259" s="165" t="s">
        <v>1</v>
      </c>
      <c r="N259" s="166" t="s">
        <v>39</v>
      </c>
      <c r="O259" s="140">
        <v>0</v>
      </c>
      <c r="P259" s="140">
        <f t="shared" si="31"/>
        <v>0</v>
      </c>
      <c r="Q259" s="140">
        <v>0</v>
      </c>
      <c r="R259" s="140">
        <f t="shared" si="32"/>
        <v>0</v>
      </c>
      <c r="S259" s="140">
        <v>0</v>
      </c>
      <c r="T259" s="141">
        <f t="shared" si="33"/>
        <v>0</v>
      </c>
      <c r="AR259" s="142" t="s">
        <v>237</v>
      </c>
      <c r="AT259" s="142" t="s">
        <v>247</v>
      </c>
      <c r="AU259" s="142" t="s">
        <v>214</v>
      </c>
      <c r="AY259" s="17" t="s">
        <v>200</v>
      </c>
      <c r="BE259" s="143">
        <f t="shared" si="34"/>
        <v>0</v>
      </c>
      <c r="BF259" s="143">
        <f t="shared" si="35"/>
        <v>0</v>
      </c>
      <c r="BG259" s="143">
        <f t="shared" si="36"/>
        <v>0</v>
      </c>
      <c r="BH259" s="143">
        <f t="shared" si="37"/>
        <v>0</v>
      </c>
      <c r="BI259" s="143">
        <f t="shared" si="38"/>
        <v>0</v>
      </c>
      <c r="BJ259" s="17" t="s">
        <v>82</v>
      </c>
      <c r="BK259" s="143">
        <f t="shared" si="39"/>
        <v>0</v>
      </c>
      <c r="BL259" s="17" t="s">
        <v>206</v>
      </c>
      <c r="BM259" s="142" t="s">
        <v>1620</v>
      </c>
    </row>
    <row r="260" spans="2:65" s="1" customFormat="1" ht="24.2" customHeight="1">
      <c r="B260" s="130"/>
      <c r="C260" s="131" t="s">
        <v>694</v>
      </c>
      <c r="D260" s="131" t="s">
        <v>202</v>
      </c>
      <c r="E260" s="132" t="s">
        <v>1079</v>
      </c>
      <c r="F260" s="133" t="s">
        <v>1080</v>
      </c>
      <c r="G260" s="134" t="s">
        <v>269</v>
      </c>
      <c r="H260" s="135">
        <v>9</v>
      </c>
      <c r="I260" s="136"/>
      <c r="J260" s="136">
        <f t="shared" si="30"/>
        <v>0</v>
      </c>
      <c r="K260" s="137"/>
      <c r="L260" s="29"/>
      <c r="M260" s="138" t="s">
        <v>1</v>
      </c>
      <c r="N260" s="139" t="s">
        <v>39</v>
      </c>
      <c r="O260" s="140">
        <v>0</v>
      </c>
      <c r="P260" s="140">
        <f t="shared" si="31"/>
        <v>0</v>
      </c>
      <c r="Q260" s="140">
        <v>0</v>
      </c>
      <c r="R260" s="140">
        <f t="shared" si="32"/>
        <v>0</v>
      </c>
      <c r="S260" s="140">
        <v>0</v>
      </c>
      <c r="T260" s="141">
        <f t="shared" si="33"/>
        <v>0</v>
      </c>
      <c r="AR260" s="142" t="s">
        <v>206</v>
      </c>
      <c r="AT260" s="142" t="s">
        <v>202</v>
      </c>
      <c r="AU260" s="142" t="s">
        <v>214</v>
      </c>
      <c r="AY260" s="17" t="s">
        <v>200</v>
      </c>
      <c r="BE260" s="143">
        <f t="shared" si="34"/>
        <v>0</v>
      </c>
      <c r="BF260" s="143">
        <f t="shared" si="35"/>
        <v>0</v>
      </c>
      <c r="BG260" s="143">
        <f t="shared" si="36"/>
        <v>0</v>
      </c>
      <c r="BH260" s="143">
        <f t="shared" si="37"/>
        <v>0</v>
      </c>
      <c r="BI260" s="143">
        <f t="shared" si="38"/>
        <v>0</v>
      </c>
      <c r="BJ260" s="17" t="s">
        <v>82</v>
      </c>
      <c r="BK260" s="143">
        <f t="shared" si="39"/>
        <v>0</v>
      </c>
      <c r="BL260" s="17" t="s">
        <v>206</v>
      </c>
      <c r="BM260" s="142" t="s">
        <v>1621</v>
      </c>
    </row>
    <row r="261" spans="2:65" s="1" customFormat="1" ht="24.2" customHeight="1">
      <c r="B261" s="130"/>
      <c r="C261" s="157" t="s">
        <v>702</v>
      </c>
      <c r="D261" s="157" t="s">
        <v>247</v>
      </c>
      <c r="E261" s="158" t="s">
        <v>1081</v>
      </c>
      <c r="F261" s="159" t="s">
        <v>1622</v>
      </c>
      <c r="G261" s="160" t="s">
        <v>269</v>
      </c>
      <c r="H261" s="161">
        <v>9</v>
      </c>
      <c r="I261" s="162"/>
      <c r="J261" s="162">
        <f t="shared" si="30"/>
        <v>0</v>
      </c>
      <c r="K261" s="163"/>
      <c r="L261" s="164"/>
      <c r="M261" s="165" t="s">
        <v>1</v>
      </c>
      <c r="N261" s="166" t="s">
        <v>39</v>
      </c>
      <c r="O261" s="140">
        <v>0</v>
      </c>
      <c r="P261" s="140">
        <f t="shared" si="31"/>
        <v>0</v>
      </c>
      <c r="Q261" s="140">
        <v>0</v>
      </c>
      <c r="R261" s="140">
        <f t="shared" si="32"/>
        <v>0</v>
      </c>
      <c r="S261" s="140">
        <v>0</v>
      </c>
      <c r="T261" s="141">
        <f t="shared" si="33"/>
        <v>0</v>
      </c>
      <c r="AR261" s="142" t="s">
        <v>237</v>
      </c>
      <c r="AT261" s="142" t="s">
        <v>247</v>
      </c>
      <c r="AU261" s="142" t="s">
        <v>214</v>
      </c>
      <c r="AY261" s="17" t="s">
        <v>200</v>
      </c>
      <c r="BE261" s="143">
        <f t="shared" si="34"/>
        <v>0</v>
      </c>
      <c r="BF261" s="143">
        <f t="shared" si="35"/>
        <v>0</v>
      </c>
      <c r="BG261" s="143">
        <f t="shared" si="36"/>
        <v>0</v>
      </c>
      <c r="BH261" s="143">
        <f t="shared" si="37"/>
        <v>0</v>
      </c>
      <c r="BI261" s="143">
        <f t="shared" si="38"/>
        <v>0</v>
      </c>
      <c r="BJ261" s="17" t="s">
        <v>82</v>
      </c>
      <c r="BK261" s="143">
        <f t="shared" si="39"/>
        <v>0</v>
      </c>
      <c r="BL261" s="17" t="s">
        <v>206</v>
      </c>
      <c r="BM261" s="142" t="s">
        <v>1623</v>
      </c>
    </row>
    <row r="262" spans="2:65" s="1" customFormat="1" ht="24.2" customHeight="1">
      <c r="B262" s="130"/>
      <c r="C262" s="157" t="s">
        <v>708</v>
      </c>
      <c r="D262" s="157" t="s">
        <v>247</v>
      </c>
      <c r="E262" s="158" t="s">
        <v>1087</v>
      </c>
      <c r="F262" s="159" t="s">
        <v>1624</v>
      </c>
      <c r="G262" s="160" t="s">
        <v>269</v>
      </c>
      <c r="H262" s="161">
        <v>20</v>
      </c>
      <c r="I262" s="162"/>
      <c r="J262" s="162">
        <f t="shared" si="30"/>
        <v>0</v>
      </c>
      <c r="K262" s="163"/>
      <c r="L262" s="164"/>
      <c r="M262" s="165" t="s">
        <v>1</v>
      </c>
      <c r="N262" s="166" t="s">
        <v>39</v>
      </c>
      <c r="O262" s="140">
        <v>0</v>
      </c>
      <c r="P262" s="140">
        <f t="shared" si="31"/>
        <v>0</v>
      </c>
      <c r="Q262" s="140">
        <v>0</v>
      </c>
      <c r="R262" s="140">
        <f t="shared" si="32"/>
        <v>0</v>
      </c>
      <c r="S262" s="140">
        <v>0</v>
      </c>
      <c r="T262" s="141">
        <f t="shared" si="33"/>
        <v>0</v>
      </c>
      <c r="AR262" s="142" t="s">
        <v>237</v>
      </c>
      <c r="AT262" s="142" t="s">
        <v>247</v>
      </c>
      <c r="AU262" s="142" t="s">
        <v>214</v>
      </c>
      <c r="AY262" s="17" t="s">
        <v>200</v>
      </c>
      <c r="BE262" s="143">
        <f t="shared" si="34"/>
        <v>0</v>
      </c>
      <c r="BF262" s="143">
        <f t="shared" si="35"/>
        <v>0</v>
      </c>
      <c r="BG262" s="143">
        <f t="shared" si="36"/>
        <v>0</v>
      </c>
      <c r="BH262" s="143">
        <f t="shared" si="37"/>
        <v>0</v>
      </c>
      <c r="BI262" s="143">
        <f t="shared" si="38"/>
        <v>0</v>
      </c>
      <c r="BJ262" s="17" t="s">
        <v>82</v>
      </c>
      <c r="BK262" s="143">
        <f t="shared" si="39"/>
        <v>0</v>
      </c>
      <c r="BL262" s="17" t="s">
        <v>206</v>
      </c>
      <c r="BM262" s="142" t="s">
        <v>1625</v>
      </c>
    </row>
    <row r="263" spans="2:65" s="1" customFormat="1" ht="24.2" customHeight="1">
      <c r="B263" s="130"/>
      <c r="C263" s="131" t="s">
        <v>713</v>
      </c>
      <c r="D263" s="131" t="s">
        <v>202</v>
      </c>
      <c r="E263" s="132" t="s">
        <v>1626</v>
      </c>
      <c r="F263" s="133" t="s">
        <v>1627</v>
      </c>
      <c r="G263" s="134" t="s">
        <v>269</v>
      </c>
      <c r="H263" s="135">
        <v>2</v>
      </c>
      <c r="I263" s="136"/>
      <c r="J263" s="136">
        <f t="shared" si="30"/>
        <v>0</v>
      </c>
      <c r="K263" s="137"/>
      <c r="L263" s="29"/>
      <c r="M263" s="138" t="s">
        <v>1</v>
      </c>
      <c r="N263" s="139" t="s">
        <v>39</v>
      </c>
      <c r="O263" s="140">
        <v>0</v>
      </c>
      <c r="P263" s="140">
        <f t="shared" si="31"/>
        <v>0</v>
      </c>
      <c r="Q263" s="140">
        <v>0</v>
      </c>
      <c r="R263" s="140">
        <f t="shared" si="32"/>
        <v>0</v>
      </c>
      <c r="S263" s="140">
        <v>0</v>
      </c>
      <c r="T263" s="141">
        <f t="shared" si="33"/>
        <v>0</v>
      </c>
      <c r="AR263" s="142" t="s">
        <v>206</v>
      </c>
      <c r="AT263" s="142" t="s">
        <v>202</v>
      </c>
      <c r="AU263" s="142" t="s">
        <v>214</v>
      </c>
      <c r="AY263" s="17" t="s">
        <v>200</v>
      </c>
      <c r="BE263" s="143">
        <f t="shared" si="34"/>
        <v>0</v>
      </c>
      <c r="BF263" s="143">
        <f t="shared" si="35"/>
        <v>0</v>
      </c>
      <c r="BG263" s="143">
        <f t="shared" si="36"/>
        <v>0</v>
      </c>
      <c r="BH263" s="143">
        <f t="shared" si="37"/>
        <v>0</v>
      </c>
      <c r="BI263" s="143">
        <f t="shared" si="38"/>
        <v>0</v>
      </c>
      <c r="BJ263" s="17" t="s">
        <v>82</v>
      </c>
      <c r="BK263" s="143">
        <f t="shared" si="39"/>
        <v>0</v>
      </c>
      <c r="BL263" s="17" t="s">
        <v>206</v>
      </c>
      <c r="BM263" s="142" t="s">
        <v>1628</v>
      </c>
    </row>
    <row r="264" spans="2:65" s="1" customFormat="1" ht="24.2" customHeight="1">
      <c r="B264" s="130"/>
      <c r="C264" s="131" t="s">
        <v>719</v>
      </c>
      <c r="D264" s="131" t="s">
        <v>202</v>
      </c>
      <c r="E264" s="132" t="s">
        <v>1629</v>
      </c>
      <c r="F264" s="133" t="s">
        <v>1630</v>
      </c>
      <c r="G264" s="134" t="s">
        <v>269</v>
      </c>
      <c r="H264" s="135">
        <v>2</v>
      </c>
      <c r="I264" s="136"/>
      <c r="J264" s="136">
        <f t="shared" si="30"/>
        <v>0</v>
      </c>
      <c r="K264" s="137"/>
      <c r="L264" s="29"/>
      <c r="M264" s="138" t="s">
        <v>1</v>
      </c>
      <c r="N264" s="139" t="s">
        <v>39</v>
      </c>
      <c r="O264" s="140">
        <v>0</v>
      </c>
      <c r="P264" s="140">
        <f t="shared" si="31"/>
        <v>0</v>
      </c>
      <c r="Q264" s="140">
        <v>0</v>
      </c>
      <c r="R264" s="140">
        <f t="shared" si="32"/>
        <v>0</v>
      </c>
      <c r="S264" s="140">
        <v>0</v>
      </c>
      <c r="T264" s="141">
        <f t="shared" si="33"/>
        <v>0</v>
      </c>
      <c r="AR264" s="142" t="s">
        <v>206</v>
      </c>
      <c r="AT264" s="142" t="s">
        <v>202</v>
      </c>
      <c r="AU264" s="142" t="s">
        <v>214</v>
      </c>
      <c r="AY264" s="17" t="s">
        <v>200</v>
      </c>
      <c r="BE264" s="143">
        <f t="shared" si="34"/>
        <v>0</v>
      </c>
      <c r="BF264" s="143">
        <f t="shared" si="35"/>
        <v>0</v>
      </c>
      <c r="BG264" s="143">
        <f t="shared" si="36"/>
        <v>0</v>
      </c>
      <c r="BH264" s="143">
        <f t="shared" si="37"/>
        <v>0</v>
      </c>
      <c r="BI264" s="143">
        <f t="shared" si="38"/>
        <v>0</v>
      </c>
      <c r="BJ264" s="17" t="s">
        <v>82</v>
      </c>
      <c r="BK264" s="143">
        <f t="shared" si="39"/>
        <v>0</v>
      </c>
      <c r="BL264" s="17" t="s">
        <v>206</v>
      </c>
      <c r="BM264" s="142" t="s">
        <v>1631</v>
      </c>
    </row>
    <row r="265" spans="2:65" s="1" customFormat="1" ht="24.2" customHeight="1">
      <c r="B265" s="130"/>
      <c r="C265" s="157" t="s">
        <v>725</v>
      </c>
      <c r="D265" s="157" t="s">
        <v>247</v>
      </c>
      <c r="E265" s="158" t="s">
        <v>1632</v>
      </c>
      <c r="F265" s="159" t="s">
        <v>1633</v>
      </c>
      <c r="G265" s="160" t="s">
        <v>269</v>
      </c>
      <c r="H265" s="161">
        <v>4</v>
      </c>
      <c r="I265" s="162"/>
      <c r="J265" s="162">
        <f t="shared" si="30"/>
        <v>0</v>
      </c>
      <c r="K265" s="163"/>
      <c r="L265" s="164"/>
      <c r="M265" s="165" t="s">
        <v>1</v>
      </c>
      <c r="N265" s="166" t="s">
        <v>39</v>
      </c>
      <c r="O265" s="140">
        <v>0</v>
      </c>
      <c r="P265" s="140">
        <f t="shared" si="31"/>
        <v>0</v>
      </c>
      <c r="Q265" s="140">
        <v>0</v>
      </c>
      <c r="R265" s="140">
        <f t="shared" si="32"/>
        <v>0</v>
      </c>
      <c r="S265" s="140">
        <v>0</v>
      </c>
      <c r="T265" s="141">
        <f t="shared" si="33"/>
        <v>0</v>
      </c>
      <c r="AR265" s="142" t="s">
        <v>237</v>
      </c>
      <c r="AT265" s="142" t="s">
        <v>247</v>
      </c>
      <c r="AU265" s="142" t="s">
        <v>214</v>
      </c>
      <c r="AY265" s="17" t="s">
        <v>200</v>
      </c>
      <c r="BE265" s="143">
        <f t="shared" si="34"/>
        <v>0</v>
      </c>
      <c r="BF265" s="143">
        <f t="shared" si="35"/>
        <v>0</v>
      </c>
      <c r="BG265" s="143">
        <f t="shared" si="36"/>
        <v>0</v>
      </c>
      <c r="BH265" s="143">
        <f t="shared" si="37"/>
        <v>0</v>
      </c>
      <c r="BI265" s="143">
        <f t="shared" si="38"/>
        <v>0</v>
      </c>
      <c r="BJ265" s="17" t="s">
        <v>82</v>
      </c>
      <c r="BK265" s="143">
        <f t="shared" si="39"/>
        <v>0</v>
      </c>
      <c r="BL265" s="17" t="s">
        <v>206</v>
      </c>
      <c r="BM265" s="142" t="s">
        <v>1634</v>
      </c>
    </row>
    <row r="266" spans="2:65" s="1" customFormat="1" ht="24.2" customHeight="1">
      <c r="B266" s="130"/>
      <c r="C266" s="131" t="s">
        <v>729</v>
      </c>
      <c r="D266" s="131" t="s">
        <v>202</v>
      </c>
      <c r="E266" s="132" t="s">
        <v>1635</v>
      </c>
      <c r="F266" s="133" t="s">
        <v>1636</v>
      </c>
      <c r="G266" s="134" t="s">
        <v>269</v>
      </c>
      <c r="H266" s="135">
        <v>2</v>
      </c>
      <c r="I266" s="136"/>
      <c r="J266" s="136">
        <f t="shared" si="30"/>
        <v>0</v>
      </c>
      <c r="K266" s="137"/>
      <c r="L266" s="29"/>
      <c r="M266" s="138" t="s">
        <v>1</v>
      </c>
      <c r="N266" s="139" t="s">
        <v>39</v>
      </c>
      <c r="O266" s="140">
        <v>0</v>
      </c>
      <c r="P266" s="140">
        <f t="shared" si="31"/>
        <v>0</v>
      </c>
      <c r="Q266" s="140">
        <v>0</v>
      </c>
      <c r="R266" s="140">
        <f t="shared" si="32"/>
        <v>0</v>
      </c>
      <c r="S266" s="140">
        <v>0</v>
      </c>
      <c r="T266" s="141">
        <f t="shared" si="33"/>
        <v>0</v>
      </c>
      <c r="AR266" s="142" t="s">
        <v>206</v>
      </c>
      <c r="AT266" s="142" t="s">
        <v>202</v>
      </c>
      <c r="AU266" s="142" t="s">
        <v>214</v>
      </c>
      <c r="AY266" s="17" t="s">
        <v>200</v>
      </c>
      <c r="BE266" s="143">
        <f t="shared" si="34"/>
        <v>0</v>
      </c>
      <c r="BF266" s="143">
        <f t="shared" si="35"/>
        <v>0</v>
      </c>
      <c r="BG266" s="143">
        <f t="shared" si="36"/>
        <v>0</v>
      </c>
      <c r="BH266" s="143">
        <f t="shared" si="37"/>
        <v>0</v>
      </c>
      <c r="BI266" s="143">
        <f t="shared" si="38"/>
        <v>0</v>
      </c>
      <c r="BJ266" s="17" t="s">
        <v>82</v>
      </c>
      <c r="BK266" s="143">
        <f t="shared" si="39"/>
        <v>0</v>
      </c>
      <c r="BL266" s="17" t="s">
        <v>206</v>
      </c>
      <c r="BM266" s="142" t="s">
        <v>1637</v>
      </c>
    </row>
    <row r="267" spans="2:65" s="1" customFormat="1" ht="24.2" customHeight="1">
      <c r="B267" s="130"/>
      <c r="C267" s="157" t="s">
        <v>733</v>
      </c>
      <c r="D267" s="157" t="s">
        <v>247</v>
      </c>
      <c r="E267" s="158" t="s">
        <v>1638</v>
      </c>
      <c r="F267" s="159" t="s">
        <v>1639</v>
      </c>
      <c r="G267" s="160" t="s">
        <v>269</v>
      </c>
      <c r="H267" s="161">
        <v>2</v>
      </c>
      <c r="I267" s="162"/>
      <c r="J267" s="162">
        <f t="shared" si="30"/>
        <v>0</v>
      </c>
      <c r="K267" s="163"/>
      <c r="L267" s="164"/>
      <c r="M267" s="165" t="s">
        <v>1</v>
      </c>
      <c r="N267" s="166" t="s">
        <v>39</v>
      </c>
      <c r="O267" s="140">
        <v>0</v>
      </c>
      <c r="P267" s="140">
        <f t="shared" si="31"/>
        <v>0</v>
      </c>
      <c r="Q267" s="140">
        <v>0</v>
      </c>
      <c r="R267" s="140">
        <f t="shared" si="32"/>
        <v>0</v>
      </c>
      <c r="S267" s="140">
        <v>0</v>
      </c>
      <c r="T267" s="141">
        <f t="shared" si="33"/>
        <v>0</v>
      </c>
      <c r="AR267" s="142" t="s">
        <v>237</v>
      </c>
      <c r="AT267" s="142" t="s">
        <v>247</v>
      </c>
      <c r="AU267" s="142" t="s">
        <v>214</v>
      </c>
      <c r="AY267" s="17" t="s">
        <v>200</v>
      </c>
      <c r="BE267" s="143">
        <f t="shared" si="34"/>
        <v>0</v>
      </c>
      <c r="BF267" s="143">
        <f t="shared" si="35"/>
        <v>0</v>
      </c>
      <c r="BG267" s="143">
        <f t="shared" si="36"/>
        <v>0</v>
      </c>
      <c r="BH267" s="143">
        <f t="shared" si="37"/>
        <v>0</v>
      </c>
      <c r="BI267" s="143">
        <f t="shared" si="38"/>
        <v>0</v>
      </c>
      <c r="BJ267" s="17" t="s">
        <v>82</v>
      </c>
      <c r="BK267" s="143">
        <f t="shared" si="39"/>
        <v>0</v>
      </c>
      <c r="BL267" s="17" t="s">
        <v>206</v>
      </c>
      <c r="BM267" s="142" t="s">
        <v>1640</v>
      </c>
    </row>
    <row r="268" spans="2:65" s="1" customFormat="1" ht="24.2" customHeight="1">
      <c r="B268" s="130"/>
      <c r="C268" s="131" t="s">
        <v>741</v>
      </c>
      <c r="D268" s="131" t="s">
        <v>202</v>
      </c>
      <c r="E268" s="132" t="s">
        <v>1083</v>
      </c>
      <c r="F268" s="133" t="s">
        <v>1084</v>
      </c>
      <c r="G268" s="134" t="s">
        <v>269</v>
      </c>
      <c r="H268" s="135">
        <v>1</v>
      </c>
      <c r="I268" s="136"/>
      <c r="J268" s="136">
        <f t="shared" si="30"/>
        <v>0</v>
      </c>
      <c r="K268" s="137"/>
      <c r="L268" s="29"/>
      <c r="M268" s="138" t="s">
        <v>1</v>
      </c>
      <c r="N268" s="139" t="s">
        <v>39</v>
      </c>
      <c r="O268" s="140">
        <v>0</v>
      </c>
      <c r="P268" s="140">
        <f t="shared" si="31"/>
        <v>0</v>
      </c>
      <c r="Q268" s="140">
        <v>0</v>
      </c>
      <c r="R268" s="140">
        <f t="shared" si="32"/>
        <v>0</v>
      </c>
      <c r="S268" s="140">
        <v>0</v>
      </c>
      <c r="T268" s="141">
        <f t="shared" si="33"/>
        <v>0</v>
      </c>
      <c r="AR268" s="142" t="s">
        <v>206</v>
      </c>
      <c r="AT268" s="142" t="s">
        <v>202</v>
      </c>
      <c r="AU268" s="142" t="s">
        <v>214</v>
      </c>
      <c r="AY268" s="17" t="s">
        <v>200</v>
      </c>
      <c r="BE268" s="143">
        <f t="shared" si="34"/>
        <v>0</v>
      </c>
      <c r="BF268" s="143">
        <f t="shared" si="35"/>
        <v>0</v>
      </c>
      <c r="BG268" s="143">
        <f t="shared" si="36"/>
        <v>0</v>
      </c>
      <c r="BH268" s="143">
        <f t="shared" si="37"/>
        <v>0</v>
      </c>
      <c r="BI268" s="143">
        <f t="shared" si="38"/>
        <v>0</v>
      </c>
      <c r="BJ268" s="17" t="s">
        <v>82</v>
      </c>
      <c r="BK268" s="143">
        <f t="shared" si="39"/>
        <v>0</v>
      </c>
      <c r="BL268" s="17" t="s">
        <v>206</v>
      </c>
      <c r="BM268" s="142" t="s">
        <v>1641</v>
      </c>
    </row>
    <row r="269" spans="2:65" s="1" customFormat="1" ht="24.2" customHeight="1">
      <c r="B269" s="130"/>
      <c r="C269" s="157" t="s">
        <v>745</v>
      </c>
      <c r="D269" s="157" t="s">
        <v>247</v>
      </c>
      <c r="E269" s="158" t="s">
        <v>1085</v>
      </c>
      <c r="F269" s="159" t="s">
        <v>1642</v>
      </c>
      <c r="G269" s="160" t="s">
        <v>269</v>
      </c>
      <c r="H269" s="161">
        <v>1</v>
      </c>
      <c r="I269" s="162"/>
      <c r="J269" s="162">
        <f t="shared" si="30"/>
        <v>0</v>
      </c>
      <c r="K269" s="163"/>
      <c r="L269" s="164"/>
      <c r="M269" s="165" t="s">
        <v>1</v>
      </c>
      <c r="N269" s="166" t="s">
        <v>39</v>
      </c>
      <c r="O269" s="140">
        <v>0</v>
      </c>
      <c r="P269" s="140">
        <f t="shared" si="31"/>
        <v>0</v>
      </c>
      <c r="Q269" s="140">
        <v>0</v>
      </c>
      <c r="R269" s="140">
        <f t="shared" si="32"/>
        <v>0</v>
      </c>
      <c r="S269" s="140">
        <v>0</v>
      </c>
      <c r="T269" s="141">
        <f t="shared" si="33"/>
        <v>0</v>
      </c>
      <c r="AR269" s="142" t="s">
        <v>237</v>
      </c>
      <c r="AT269" s="142" t="s">
        <v>247</v>
      </c>
      <c r="AU269" s="142" t="s">
        <v>214</v>
      </c>
      <c r="AY269" s="17" t="s">
        <v>200</v>
      </c>
      <c r="BE269" s="143">
        <f t="shared" si="34"/>
        <v>0</v>
      </c>
      <c r="BF269" s="143">
        <f t="shared" si="35"/>
        <v>0</v>
      </c>
      <c r="BG269" s="143">
        <f t="shared" si="36"/>
        <v>0</v>
      </c>
      <c r="BH269" s="143">
        <f t="shared" si="37"/>
        <v>0</v>
      </c>
      <c r="BI269" s="143">
        <f t="shared" si="38"/>
        <v>0</v>
      </c>
      <c r="BJ269" s="17" t="s">
        <v>82</v>
      </c>
      <c r="BK269" s="143">
        <f t="shared" si="39"/>
        <v>0</v>
      </c>
      <c r="BL269" s="17" t="s">
        <v>206</v>
      </c>
      <c r="BM269" s="142" t="s">
        <v>1643</v>
      </c>
    </row>
    <row r="270" spans="2:65" s="1" customFormat="1" ht="37.9" customHeight="1">
      <c r="B270" s="130"/>
      <c r="C270" s="131" t="s">
        <v>749</v>
      </c>
      <c r="D270" s="131" t="s">
        <v>202</v>
      </c>
      <c r="E270" s="132" t="s">
        <v>1644</v>
      </c>
      <c r="F270" s="133" t="s">
        <v>1645</v>
      </c>
      <c r="G270" s="134" t="s">
        <v>269</v>
      </c>
      <c r="H270" s="135">
        <v>23</v>
      </c>
      <c r="I270" s="136"/>
      <c r="J270" s="136">
        <f t="shared" si="30"/>
        <v>0</v>
      </c>
      <c r="K270" s="137"/>
      <c r="L270" s="29"/>
      <c r="M270" s="138" t="s">
        <v>1</v>
      </c>
      <c r="N270" s="139" t="s">
        <v>39</v>
      </c>
      <c r="O270" s="140">
        <v>0</v>
      </c>
      <c r="P270" s="140">
        <f t="shared" si="31"/>
        <v>0</v>
      </c>
      <c r="Q270" s="140">
        <v>0</v>
      </c>
      <c r="R270" s="140">
        <f t="shared" si="32"/>
        <v>0</v>
      </c>
      <c r="S270" s="140">
        <v>0</v>
      </c>
      <c r="T270" s="141">
        <f t="shared" si="33"/>
        <v>0</v>
      </c>
      <c r="AR270" s="142" t="s">
        <v>206</v>
      </c>
      <c r="AT270" s="142" t="s">
        <v>202</v>
      </c>
      <c r="AU270" s="142" t="s">
        <v>214</v>
      </c>
      <c r="AY270" s="17" t="s">
        <v>200</v>
      </c>
      <c r="BE270" s="143">
        <f t="shared" si="34"/>
        <v>0</v>
      </c>
      <c r="BF270" s="143">
        <f t="shared" si="35"/>
        <v>0</v>
      </c>
      <c r="BG270" s="143">
        <f t="shared" si="36"/>
        <v>0</v>
      </c>
      <c r="BH270" s="143">
        <f t="shared" si="37"/>
        <v>0</v>
      </c>
      <c r="BI270" s="143">
        <f t="shared" si="38"/>
        <v>0</v>
      </c>
      <c r="BJ270" s="17" t="s">
        <v>82</v>
      </c>
      <c r="BK270" s="143">
        <f t="shared" si="39"/>
        <v>0</v>
      </c>
      <c r="BL270" s="17" t="s">
        <v>206</v>
      </c>
      <c r="BM270" s="142" t="s">
        <v>1646</v>
      </c>
    </row>
    <row r="271" spans="2:65" s="1" customFormat="1" ht="24.2" customHeight="1">
      <c r="B271" s="130"/>
      <c r="C271" s="157" t="s">
        <v>755</v>
      </c>
      <c r="D271" s="157" t="s">
        <v>247</v>
      </c>
      <c r="E271" s="158" t="s">
        <v>1647</v>
      </c>
      <c r="F271" s="159" t="s">
        <v>1648</v>
      </c>
      <c r="G271" s="160" t="s">
        <v>269</v>
      </c>
      <c r="H271" s="161">
        <v>23</v>
      </c>
      <c r="I271" s="162"/>
      <c r="J271" s="162">
        <f t="shared" si="30"/>
        <v>0</v>
      </c>
      <c r="K271" s="163"/>
      <c r="L271" s="164"/>
      <c r="M271" s="165" t="s">
        <v>1</v>
      </c>
      <c r="N271" s="166" t="s">
        <v>39</v>
      </c>
      <c r="O271" s="140">
        <v>0</v>
      </c>
      <c r="P271" s="140">
        <f t="shared" si="31"/>
        <v>0</v>
      </c>
      <c r="Q271" s="140">
        <v>0</v>
      </c>
      <c r="R271" s="140">
        <f t="shared" si="32"/>
        <v>0</v>
      </c>
      <c r="S271" s="140">
        <v>0</v>
      </c>
      <c r="T271" s="141">
        <f t="shared" si="33"/>
        <v>0</v>
      </c>
      <c r="AR271" s="142" t="s">
        <v>237</v>
      </c>
      <c r="AT271" s="142" t="s">
        <v>247</v>
      </c>
      <c r="AU271" s="142" t="s">
        <v>214</v>
      </c>
      <c r="AY271" s="17" t="s">
        <v>200</v>
      </c>
      <c r="BE271" s="143">
        <f t="shared" si="34"/>
        <v>0</v>
      </c>
      <c r="BF271" s="143">
        <f t="shared" si="35"/>
        <v>0</v>
      </c>
      <c r="BG271" s="143">
        <f t="shared" si="36"/>
        <v>0</v>
      </c>
      <c r="BH271" s="143">
        <f t="shared" si="37"/>
        <v>0</v>
      </c>
      <c r="BI271" s="143">
        <f t="shared" si="38"/>
        <v>0</v>
      </c>
      <c r="BJ271" s="17" t="s">
        <v>82</v>
      </c>
      <c r="BK271" s="143">
        <f t="shared" si="39"/>
        <v>0</v>
      </c>
      <c r="BL271" s="17" t="s">
        <v>206</v>
      </c>
      <c r="BM271" s="142" t="s">
        <v>1649</v>
      </c>
    </row>
    <row r="272" spans="2:65" s="1" customFormat="1" ht="24.2" customHeight="1">
      <c r="B272" s="130"/>
      <c r="C272" s="131" t="s">
        <v>759</v>
      </c>
      <c r="D272" s="131" t="s">
        <v>202</v>
      </c>
      <c r="E272" s="132" t="s">
        <v>1650</v>
      </c>
      <c r="F272" s="133" t="s">
        <v>1651</v>
      </c>
      <c r="G272" s="134" t="s">
        <v>269</v>
      </c>
      <c r="H272" s="135">
        <v>4</v>
      </c>
      <c r="I272" s="136"/>
      <c r="J272" s="136">
        <f t="shared" si="30"/>
        <v>0</v>
      </c>
      <c r="K272" s="137"/>
      <c r="L272" s="29"/>
      <c r="M272" s="138" t="s">
        <v>1</v>
      </c>
      <c r="N272" s="139" t="s">
        <v>39</v>
      </c>
      <c r="O272" s="140">
        <v>0</v>
      </c>
      <c r="P272" s="140">
        <f t="shared" si="31"/>
        <v>0</v>
      </c>
      <c r="Q272" s="140">
        <v>0</v>
      </c>
      <c r="R272" s="140">
        <f t="shared" si="32"/>
        <v>0</v>
      </c>
      <c r="S272" s="140">
        <v>0</v>
      </c>
      <c r="T272" s="141">
        <f t="shared" si="33"/>
        <v>0</v>
      </c>
      <c r="AR272" s="142" t="s">
        <v>206</v>
      </c>
      <c r="AT272" s="142" t="s">
        <v>202</v>
      </c>
      <c r="AU272" s="142" t="s">
        <v>214</v>
      </c>
      <c r="AY272" s="17" t="s">
        <v>200</v>
      </c>
      <c r="BE272" s="143">
        <f t="shared" si="34"/>
        <v>0</v>
      </c>
      <c r="BF272" s="143">
        <f t="shared" si="35"/>
        <v>0</v>
      </c>
      <c r="BG272" s="143">
        <f t="shared" si="36"/>
        <v>0</v>
      </c>
      <c r="BH272" s="143">
        <f t="shared" si="37"/>
        <v>0</v>
      </c>
      <c r="BI272" s="143">
        <f t="shared" si="38"/>
        <v>0</v>
      </c>
      <c r="BJ272" s="17" t="s">
        <v>82</v>
      </c>
      <c r="BK272" s="143">
        <f t="shared" si="39"/>
        <v>0</v>
      </c>
      <c r="BL272" s="17" t="s">
        <v>206</v>
      </c>
      <c r="BM272" s="142" t="s">
        <v>1652</v>
      </c>
    </row>
    <row r="273" spans="2:65" s="1" customFormat="1" ht="24.2" customHeight="1">
      <c r="B273" s="130"/>
      <c r="C273" s="157" t="s">
        <v>763</v>
      </c>
      <c r="D273" s="157" t="s">
        <v>247</v>
      </c>
      <c r="E273" s="158" t="s">
        <v>1653</v>
      </c>
      <c r="F273" s="159" t="s">
        <v>1654</v>
      </c>
      <c r="G273" s="160" t="s">
        <v>269</v>
      </c>
      <c r="H273" s="161">
        <v>4</v>
      </c>
      <c r="I273" s="162"/>
      <c r="J273" s="162">
        <f t="shared" si="30"/>
        <v>0</v>
      </c>
      <c r="K273" s="163"/>
      <c r="L273" s="164"/>
      <c r="M273" s="165" t="s">
        <v>1</v>
      </c>
      <c r="N273" s="166" t="s">
        <v>39</v>
      </c>
      <c r="O273" s="140">
        <v>0</v>
      </c>
      <c r="P273" s="140">
        <f t="shared" si="31"/>
        <v>0</v>
      </c>
      <c r="Q273" s="140">
        <v>0</v>
      </c>
      <c r="R273" s="140">
        <f t="shared" si="32"/>
        <v>0</v>
      </c>
      <c r="S273" s="140">
        <v>0</v>
      </c>
      <c r="T273" s="141">
        <f t="shared" si="33"/>
        <v>0</v>
      </c>
      <c r="AR273" s="142" t="s">
        <v>237</v>
      </c>
      <c r="AT273" s="142" t="s">
        <v>247</v>
      </c>
      <c r="AU273" s="142" t="s">
        <v>214</v>
      </c>
      <c r="AY273" s="17" t="s">
        <v>200</v>
      </c>
      <c r="BE273" s="143">
        <f t="shared" si="34"/>
        <v>0</v>
      </c>
      <c r="BF273" s="143">
        <f t="shared" si="35"/>
        <v>0</v>
      </c>
      <c r="BG273" s="143">
        <f t="shared" si="36"/>
        <v>0</v>
      </c>
      <c r="BH273" s="143">
        <f t="shared" si="37"/>
        <v>0</v>
      </c>
      <c r="BI273" s="143">
        <f t="shared" si="38"/>
        <v>0</v>
      </c>
      <c r="BJ273" s="17" t="s">
        <v>82</v>
      </c>
      <c r="BK273" s="143">
        <f t="shared" si="39"/>
        <v>0</v>
      </c>
      <c r="BL273" s="17" t="s">
        <v>206</v>
      </c>
      <c r="BM273" s="142" t="s">
        <v>1655</v>
      </c>
    </row>
    <row r="274" spans="2:65" s="1" customFormat="1" ht="24.2" customHeight="1">
      <c r="B274" s="130"/>
      <c r="C274" s="131" t="s">
        <v>767</v>
      </c>
      <c r="D274" s="131" t="s">
        <v>202</v>
      </c>
      <c r="E274" s="132" t="s">
        <v>1656</v>
      </c>
      <c r="F274" s="133" t="s">
        <v>1657</v>
      </c>
      <c r="G274" s="134" t="s">
        <v>269</v>
      </c>
      <c r="H274" s="135">
        <v>3</v>
      </c>
      <c r="I274" s="136"/>
      <c r="J274" s="136">
        <f t="shared" si="30"/>
        <v>0</v>
      </c>
      <c r="K274" s="137"/>
      <c r="L274" s="29"/>
      <c r="M274" s="138" t="s">
        <v>1</v>
      </c>
      <c r="N274" s="139" t="s">
        <v>39</v>
      </c>
      <c r="O274" s="140">
        <v>0</v>
      </c>
      <c r="P274" s="140">
        <f t="shared" si="31"/>
        <v>0</v>
      </c>
      <c r="Q274" s="140">
        <v>0</v>
      </c>
      <c r="R274" s="140">
        <f t="shared" si="32"/>
        <v>0</v>
      </c>
      <c r="S274" s="140">
        <v>0</v>
      </c>
      <c r="T274" s="141">
        <f t="shared" si="33"/>
        <v>0</v>
      </c>
      <c r="AR274" s="142" t="s">
        <v>206</v>
      </c>
      <c r="AT274" s="142" t="s">
        <v>202</v>
      </c>
      <c r="AU274" s="142" t="s">
        <v>214</v>
      </c>
      <c r="AY274" s="17" t="s">
        <v>200</v>
      </c>
      <c r="BE274" s="143">
        <f t="shared" si="34"/>
        <v>0</v>
      </c>
      <c r="BF274" s="143">
        <f t="shared" si="35"/>
        <v>0</v>
      </c>
      <c r="BG274" s="143">
        <f t="shared" si="36"/>
        <v>0</v>
      </c>
      <c r="BH274" s="143">
        <f t="shared" si="37"/>
        <v>0</v>
      </c>
      <c r="BI274" s="143">
        <f t="shared" si="38"/>
        <v>0</v>
      </c>
      <c r="BJ274" s="17" t="s">
        <v>82</v>
      </c>
      <c r="BK274" s="143">
        <f t="shared" si="39"/>
        <v>0</v>
      </c>
      <c r="BL274" s="17" t="s">
        <v>206</v>
      </c>
      <c r="BM274" s="142" t="s">
        <v>1658</v>
      </c>
    </row>
    <row r="275" spans="2:65" s="1" customFormat="1" ht="16.5" customHeight="1">
      <c r="B275" s="130"/>
      <c r="C275" s="157" t="s">
        <v>773</v>
      </c>
      <c r="D275" s="157" t="s">
        <v>247</v>
      </c>
      <c r="E275" s="158" t="s">
        <v>1071</v>
      </c>
      <c r="F275" s="159" t="s">
        <v>1659</v>
      </c>
      <c r="G275" s="160" t="s">
        <v>269</v>
      </c>
      <c r="H275" s="161">
        <v>2</v>
      </c>
      <c r="I275" s="162"/>
      <c r="J275" s="162">
        <f t="shared" si="30"/>
        <v>0</v>
      </c>
      <c r="K275" s="163"/>
      <c r="L275" s="164"/>
      <c r="M275" s="165" t="s">
        <v>1</v>
      </c>
      <c r="N275" s="166" t="s">
        <v>39</v>
      </c>
      <c r="O275" s="140">
        <v>0</v>
      </c>
      <c r="P275" s="140">
        <f t="shared" si="31"/>
        <v>0</v>
      </c>
      <c r="Q275" s="140">
        <v>0</v>
      </c>
      <c r="R275" s="140">
        <f t="shared" si="32"/>
        <v>0</v>
      </c>
      <c r="S275" s="140">
        <v>0</v>
      </c>
      <c r="T275" s="141">
        <f t="shared" si="33"/>
        <v>0</v>
      </c>
      <c r="AR275" s="142" t="s">
        <v>237</v>
      </c>
      <c r="AT275" s="142" t="s">
        <v>247</v>
      </c>
      <c r="AU275" s="142" t="s">
        <v>214</v>
      </c>
      <c r="AY275" s="17" t="s">
        <v>200</v>
      </c>
      <c r="BE275" s="143">
        <f t="shared" si="34"/>
        <v>0</v>
      </c>
      <c r="BF275" s="143">
        <f t="shared" si="35"/>
        <v>0</v>
      </c>
      <c r="BG275" s="143">
        <f t="shared" si="36"/>
        <v>0</v>
      </c>
      <c r="BH275" s="143">
        <f t="shared" si="37"/>
        <v>0</v>
      </c>
      <c r="BI275" s="143">
        <f t="shared" si="38"/>
        <v>0</v>
      </c>
      <c r="BJ275" s="17" t="s">
        <v>82</v>
      </c>
      <c r="BK275" s="143">
        <f t="shared" si="39"/>
        <v>0</v>
      </c>
      <c r="BL275" s="17" t="s">
        <v>206</v>
      </c>
      <c r="BM275" s="142" t="s">
        <v>1660</v>
      </c>
    </row>
    <row r="276" spans="2:65" s="1" customFormat="1" ht="16.5" customHeight="1">
      <c r="B276" s="130"/>
      <c r="C276" s="157" t="s">
        <v>778</v>
      </c>
      <c r="D276" s="157" t="s">
        <v>247</v>
      </c>
      <c r="E276" s="158" t="s">
        <v>1095</v>
      </c>
      <c r="F276" s="159" t="s">
        <v>1661</v>
      </c>
      <c r="G276" s="160" t="s">
        <v>269</v>
      </c>
      <c r="H276" s="161">
        <v>1</v>
      </c>
      <c r="I276" s="162"/>
      <c r="J276" s="162">
        <f t="shared" si="30"/>
        <v>0</v>
      </c>
      <c r="K276" s="163"/>
      <c r="L276" s="164"/>
      <c r="M276" s="165" t="s">
        <v>1</v>
      </c>
      <c r="N276" s="166" t="s">
        <v>39</v>
      </c>
      <c r="O276" s="140">
        <v>0</v>
      </c>
      <c r="P276" s="140">
        <f t="shared" si="31"/>
        <v>0</v>
      </c>
      <c r="Q276" s="140">
        <v>0</v>
      </c>
      <c r="R276" s="140">
        <f t="shared" si="32"/>
        <v>0</v>
      </c>
      <c r="S276" s="140">
        <v>0</v>
      </c>
      <c r="T276" s="141">
        <f t="shared" si="33"/>
        <v>0</v>
      </c>
      <c r="AR276" s="142" t="s">
        <v>237</v>
      </c>
      <c r="AT276" s="142" t="s">
        <v>247</v>
      </c>
      <c r="AU276" s="142" t="s">
        <v>214</v>
      </c>
      <c r="AY276" s="17" t="s">
        <v>200</v>
      </c>
      <c r="BE276" s="143">
        <f t="shared" si="34"/>
        <v>0</v>
      </c>
      <c r="BF276" s="143">
        <f t="shared" si="35"/>
        <v>0</v>
      </c>
      <c r="BG276" s="143">
        <f t="shared" si="36"/>
        <v>0</v>
      </c>
      <c r="BH276" s="143">
        <f t="shared" si="37"/>
        <v>0</v>
      </c>
      <c r="BI276" s="143">
        <f t="shared" si="38"/>
        <v>0</v>
      </c>
      <c r="BJ276" s="17" t="s">
        <v>82</v>
      </c>
      <c r="BK276" s="143">
        <f t="shared" si="39"/>
        <v>0</v>
      </c>
      <c r="BL276" s="17" t="s">
        <v>206</v>
      </c>
      <c r="BM276" s="142" t="s">
        <v>1662</v>
      </c>
    </row>
    <row r="277" spans="2:65" s="1" customFormat="1" ht="16.5" customHeight="1">
      <c r="B277" s="130"/>
      <c r="C277" s="131" t="s">
        <v>782</v>
      </c>
      <c r="D277" s="131" t="s">
        <v>202</v>
      </c>
      <c r="E277" s="132" t="s">
        <v>1663</v>
      </c>
      <c r="F277" s="133" t="s">
        <v>1664</v>
      </c>
      <c r="G277" s="134" t="s">
        <v>269</v>
      </c>
      <c r="H277" s="135">
        <v>0</v>
      </c>
      <c r="I277" s="136"/>
      <c r="J277" s="136">
        <f t="shared" si="30"/>
        <v>0</v>
      </c>
      <c r="K277" s="137"/>
      <c r="L277" s="29"/>
      <c r="M277" s="138" t="s">
        <v>1</v>
      </c>
      <c r="N277" s="139" t="s">
        <v>39</v>
      </c>
      <c r="O277" s="140">
        <v>0</v>
      </c>
      <c r="P277" s="140">
        <f t="shared" si="31"/>
        <v>0</v>
      </c>
      <c r="Q277" s="140">
        <v>0</v>
      </c>
      <c r="R277" s="140">
        <f t="shared" si="32"/>
        <v>0</v>
      </c>
      <c r="S277" s="140">
        <v>0</v>
      </c>
      <c r="T277" s="141">
        <f t="shared" si="33"/>
        <v>0</v>
      </c>
      <c r="AR277" s="142" t="s">
        <v>206</v>
      </c>
      <c r="AT277" s="142" t="s">
        <v>202</v>
      </c>
      <c r="AU277" s="142" t="s">
        <v>214</v>
      </c>
      <c r="AY277" s="17" t="s">
        <v>200</v>
      </c>
      <c r="BE277" s="143">
        <f t="shared" si="34"/>
        <v>0</v>
      </c>
      <c r="BF277" s="143">
        <f t="shared" si="35"/>
        <v>0</v>
      </c>
      <c r="BG277" s="143">
        <f t="shared" si="36"/>
        <v>0</v>
      </c>
      <c r="BH277" s="143">
        <f t="shared" si="37"/>
        <v>0</v>
      </c>
      <c r="BI277" s="143">
        <f t="shared" si="38"/>
        <v>0</v>
      </c>
      <c r="BJ277" s="17" t="s">
        <v>82</v>
      </c>
      <c r="BK277" s="143">
        <f t="shared" si="39"/>
        <v>0</v>
      </c>
      <c r="BL277" s="17" t="s">
        <v>206</v>
      </c>
      <c r="BM277" s="142" t="s">
        <v>1665</v>
      </c>
    </row>
    <row r="278" spans="2:65" s="1" customFormat="1" ht="21.75" customHeight="1">
      <c r="B278" s="130"/>
      <c r="C278" s="157" t="s">
        <v>788</v>
      </c>
      <c r="D278" s="157" t="s">
        <v>247</v>
      </c>
      <c r="E278" s="158" t="s">
        <v>1097</v>
      </c>
      <c r="F278" s="159" t="s">
        <v>1666</v>
      </c>
      <c r="G278" s="160" t="s">
        <v>269</v>
      </c>
      <c r="H278" s="161">
        <v>0</v>
      </c>
      <c r="I278" s="162"/>
      <c r="J278" s="162">
        <f t="shared" si="30"/>
        <v>0</v>
      </c>
      <c r="K278" s="163"/>
      <c r="L278" s="164"/>
      <c r="M278" s="165" t="s">
        <v>1</v>
      </c>
      <c r="N278" s="166" t="s">
        <v>39</v>
      </c>
      <c r="O278" s="140">
        <v>0</v>
      </c>
      <c r="P278" s="140">
        <f t="shared" si="31"/>
        <v>0</v>
      </c>
      <c r="Q278" s="140">
        <v>0</v>
      </c>
      <c r="R278" s="140">
        <f t="shared" si="32"/>
        <v>0</v>
      </c>
      <c r="S278" s="140">
        <v>0</v>
      </c>
      <c r="T278" s="141">
        <f t="shared" si="33"/>
        <v>0</v>
      </c>
      <c r="AR278" s="142" t="s">
        <v>237</v>
      </c>
      <c r="AT278" s="142" t="s">
        <v>247</v>
      </c>
      <c r="AU278" s="142" t="s">
        <v>214</v>
      </c>
      <c r="AY278" s="17" t="s">
        <v>200</v>
      </c>
      <c r="BE278" s="143">
        <f t="shared" si="34"/>
        <v>0</v>
      </c>
      <c r="BF278" s="143">
        <f t="shared" si="35"/>
        <v>0</v>
      </c>
      <c r="BG278" s="143">
        <f t="shared" si="36"/>
        <v>0</v>
      </c>
      <c r="BH278" s="143">
        <f t="shared" si="37"/>
        <v>0</v>
      </c>
      <c r="BI278" s="143">
        <f t="shared" si="38"/>
        <v>0</v>
      </c>
      <c r="BJ278" s="17" t="s">
        <v>82</v>
      </c>
      <c r="BK278" s="143">
        <f t="shared" si="39"/>
        <v>0</v>
      </c>
      <c r="BL278" s="17" t="s">
        <v>206</v>
      </c>
      <c r="BM278" s="142" t="s">
        <v>1667</v>
      </c>
    </row>
    <row r="279" spans="2:63" s="11" customFormat="1" ht="20.85" customHeight="1">
      <c r="B279" s="119"/>
      <c r="D279" s="120" t="s">
        <v>73</v>
      </c>
      <c r="E279" s="128" t="s">
        <v>1089</v>
      </c>
      <c r="F279" s="128" t="s">
        <v>1090</v>
      </c>
      <c r="J279" s="129">
        <f>BK279</f>
        <v>0</v>
      </c>
      <c r="L279" s="119"/>
      <c r="M279" s="123"/>
      <c r="P279" s="124">
        <f>SUM(P280:P286)</f>
        <v>0</v>
      </c>
      <c r="R279" s="124">
        <f>SUM(R280:R286)</f>
        <v>0</v>
      </c>
      <c r="T279" s="125">
        <f>SUM(T280:T286)</f>
        <v>0</v>
      </c>
      <c r="AR279" s="120" t="s">
        <v>82</v>
      </c>
      <c r="AT279" s="126" t="s">
        <v>73</v>
      </c>
      <c r="AU279" s="126" t="s">
        <v>84</v>
      </c>
      <c r="AY279" s="120" t="s">
        <v>200</v>
      </c>
      <c r="BK279" s="127">
        <f>SUM(BK280:BK286)</f>
        <v>0</v>
      </c>
    </row>
    <row r="280" spans="2:65" s="1" customFormat="1" ht="24.2" customHeight="1">
      <c r="B280" s="130"/>
      <c r="C280" s="131" t="s">
        <v>792</v>
      </c>
      <c r="D280" s="131" t="s">
        <v>202</v>
      </c>
      <c r="E280" s="132" t="s">
        <v>1668</v>
      </c>
      <c r="F280" s="133" t="s">
        <v>1669</v>
      </c>
      <c r="G280" s="134" t="s">
        <v>269</v>
      </c>
      <c r="H280" s="135">
        <v>14</v>
      </c>
      <c r="I280" s="136"/>
      <c r="J280" s="136">
        <f aca="true" t="shared" si="40" ref="J280:J286">ROUND(I280*H280,2)</f>
        <v>0</v>
      </c>
      <c r="K280" s="137"/>
      <c r="L280" s="29"/>
      <c r="M280" s="138" t="s">
        <v>1</v>
      </c>
      <c r="N280" s="139" t="s">
        <v>39</v>
      </c>
      <c r="O280" s="140">
        <v>0</v>
      </c>
      <c r="P280" s="140">
        <f aca="true" t="shared" si="41" ref="P280:P286">O280*H280</f>
        <v>0</v>
      </c>
      <c r="Q280" s="140">
        <v>0</v>
      </c>
      <c r="R280" s="140">
        <f aca="true" t="shared" si="42" ref="R280:R286">Q280*H280</f>
        <v>0</v>
      </c>
      <c r="S280" s="140">
        <v>0</v>
      </c>
      <c r="T280" s="141">
        <f aca="true" t="shared" si="43" ref="T280:T286">S280*H280</f>
        <v>0</v>
      </c>
      <c r="AR280" s="142" t="s">
        <v>206</v>
      </c>
      <c r="AT280" s="142" t="s">
        <v>202</v>
      </c>
      <c r="AU280" s="142" t="s">
        <v>214</v>
      </c>
      <c r="AY280" s="17" t="s">
        <v>200</v>
      </c>
      <c r="BE280" s="143">
        <f aca="true" t="shared" si="44" ref="BE280:BE286">IF(N280="základní",J280,0)</f>
        <v>0</v>
      </c>
      <c r="BF280" s="143">
        <f aca="true" t="shared" si="45" ref="BF280:BF286">IF(N280="snížená",J280,0)</f>
        <v>0</v>
      </c>
      <c r="BG280" s="143">
        <f aca="true" t="shared" si="46" ref="BG280:BG286">IF(N280="zákl. přenesená",J280,0)</f>
        <v>0</v>
      </c>
      <c r="BH280" s="143">
        <f aca="true" t="shared" si="47" ref="BH280:BH286">IF(N280="sníž. přenesená",J280,0)</f>
        <v>0</v>
      </c>
      <c r="BI280" s="143">
        <f aca="true" t="shared" si="48" ref="BI280:BI286">IF(N280="nulová",J280,0)</f>
        <v>0</v>
      </c>
      <c r="BJ280" s="17" t="s">
        <v>82</v>
      </c>
      <c r="BK280" s="143">
        <f aca="true" t="shared" si="49" ref="BK280:BK286">ROUND(I280*H280,2)</f>
        <v>0</v>
      </c>
      <c r="BL280" s="17" t="s">
        <v>206</v>
      </c>
      <c r="BM280" s="142" t="s">
        <v>1670</v>
      </c>
    </row>
    <row r="281" spans="2:65" s="1" customFormat="1" ht="24.2" customHeight="1">
      <c r="B281" s="130"/>
      <c r="C281" s="157" t="s">
        <v>797</v>
      </c>
      <c r="D281" s="157" t="s">
        <v>247</v>
      </c>
      <c r="E281" s="158" t="s">
        <v>1099</v>
      </c>
      <c r="F281" s="159" t="s">
        <v>1671</v>
      </c>
      <c r="G281" s="160" t="s">
        <v>269</v>
      </c>
      <c r="H281" s="161">
        <v>17</v>
      </c>
      <c r="I281" s="162"/>
      <c r="J281" s="162">
        <f t="shared" si="40"/>
        <v>0</v>
      </c>
      <c r="K281" s="163"/>
      <c r="L281" s="164"/>
      <c r="M281" s="165" t="s">
        <v>1</v>
      </c>
      <c r="N281" s="166" t="s">
        <v>39</v>
      </c>
      <c r="O281" s="140">
        <v>0</v>
      </c>
      <c r="P281" s="140">
        <f t="shared" si="41"/>
        <v>0</v>
      </c>
      <c r="Q281" s="140">
        <v>0</v>
      </c>
      <c r="R281" s="140">
        <f t="shared" si="42"/>
        <v>0</v>
      </c>
      <c r="S281" s="140">
        <v>0</v>
      </c>
      <c r="T281" s="141">
        <f t="shared" si="43"/>
        <v>0</v>
      </c>
      <c r="AR281" s="142" t="s">
        <v>237</v>
      </c>
      <c r="AT281" s="142" t="s">
        <v>247</v>
      </c>
      <c r="AU281" s="142" t="s">
        <v>214</v>
      </c>
      <c r="AY281" s="17" t="s">
        <v>200</v>
      </c>
      <c r="BE281" s="143">
        <f t="shared" si="44"/>
        <v>0</v>
      </c>
      <c r="BF281" s="143">
        <f t="shared" si="45"/>
        <v>0</v>
      </c>
      <c r="BG281" s="143">
        <f t="shared" si="46"/>
        <v>0</v>
      </c>
      <c r="BH281" s="143">
        <f t="shared" si="47"/>
        <v>0</v>
      </c>
      <c r="BI281" s="143">
        <f t="shared" si="48"/>
        <v>0</v>
      </c>
      <c r="BJ281" s="17" t="s">
        <v>82</v>
      </c>
      <c r="BK281" s="143">
        <f t="shared" si="49"/>
        <v>0</v>
      </c>
      <c r="BL281" s="17" t="s">
        <v>206</v>
      </c>
      <c r="BM281" s="142" t="s">
        <v>1672</v>
      </c>
    </row>
    <row r="282" spans="2:65" s="1" customFormat="1" ht="24.2" customHeight="1">
      <c r="B282" s="130"/>
      <c r="C282" s="131" t="s">
        <v>801</v>
      </c>
      <c r="D282" s="131" t="s">
        <v>202</v>
      </c>
      <c r="E282" s="132" t="s">
        <v>1673</v>
      </c>
      <c r="F282" s="133" t="s">
        <v>1674</v>
      </c>
      <c r="G282" s="134" t="s">
        <v>269</v>
      </c>
      <c r="H282" s="135">
        <v>9</v>
      </c>
      <c r="I282" s="136"/>
      <c r="J282" s="136">
        <f t="shared" si="40"/>
        <v>0</v>
      </c>
      <c r="K282" s="137"/>
      <c r="L282" s="29"/>
      <c r="M282" s="138" t="s">
        <v>1</v>
      </c>
      <c r="N282" s="139" t="s">
        <v>39</v>
      </c>
      <c r="O282" s="140">
        <v>0</v>
      </c>
      <c r="P282" s="140">
        <f t="shared" si="41"/>
        <v>0</v>
      </c>
      <c r="Q282" s="140">
        <v>0</v>
      </c>
      <c r="R282" s="140">
        <f t="shared" si="42"/>
        <v>0</v>
      </c>
      <c r="S282" s="140">
        <v>0</v>
      </c>
      <c r="T282" s="141">
        <f t="shared" si="43"/>
        <v>0</v>
      </c>
      <c r="AR282" s="142" t="s">
        <v>206</v>
      </c>
      <c r="AT282" s="142" t="s">
        <v>202</v>
      </c>
      <c r="AU282" s="142" t="s">
        <v>214</v>
      </c>
      <c r="AY282" s="17" t="s">
        <v>200</v>
      </c>
      <c r="BE282" s="143">
        <f t="shared" si="44"/>
        <v>0</v>
      </c>
      <c r="BF282" s="143">
        <f t="shared" si="45"/>
        <v>0</v>
      </c>
      <c r="BG282" s="143">
        <f t="shared" si="46"/>
        <v>0</v>
      </c>
      <c r="BH282" s="143">
        <f t="shared" si="47"/>
        <v>0</v>
      </c>
      <c r="BI282" s="143">
        <f t="shared" si="48"/>
        <v>0</v>
      </c>
      <c r="BJ282" s="17" t="s">
        <v>82</v>
      </c>
      <c r="BK282" s="143">
        <f t="shared" si="49"/>
        <v>0</v>
      </c>
      <c r="BL282" s="17" t="s">
        <v>206</v>
      </c>
      <c r="BM282" s="142" t="s">
        <v>1675</v>
      </c>
    </row>
    <row r="283" spans="2:65" s="1" customFormat="1" ht="24.2" customHeight="1">
      <c r="B283" s="130"/>
      <c r="C283" s="157" t="s">
        <v>806</v>
      </c>
      <c r="D283" s="157" t="s">
        <v>247</v>
      </c>
      <c r="E283" s="158" t="s">
        <v>1676</v>
      </c>
      <c r="F283" s="159" t="s">
        <v>1677</v>
      </c>
      <c r="G283" s="160" t="s">
        <v>269</v>
      </c>
      <c r="H283" s="161">
        <v>5</v>
      </c>
      <c r="I283" s="162"/>
      <c r="J283" s="162">
        <f t="shared" si="40"/>
        <v>0</v>
      </c>
      <c r="K283" s="163"/>
      <c r="L283" s="164"/>
      <c r="M283" s="165" t="s">
        <v>1</v>
      </c>
      <c r="N283" s="166" t="s">
        <v>39</v>
      </c>
      <c r="O283" s="140">
        <v>0</v>
      </c>
      <c r="P283" s="140">
        <f t="shared" si="41"/>
        <v>0</v>
      </c>
      <c r="Q283" s="140">
        <v>0</v>
      </c>
      <c r="R283" s="140">
        <f t="shared" si="42"/>
        <v>0</v>
      </c>
      <c r="S283" s="140">
        <v>0</v>
      </c>
      <c r="T283" s="141">
        <f t="shared" si="43"/>
        <v>0</v>
      </c>
      <c r="AR283" s="142" t="s">
        <v>237</v>
      </c>
      <c r="AT283" s="142" t="s">
        <v>247</v>
      </c>
      <c r="AU283" s="142" t="s">
        <v>214</v>
      </c>
      <c r="AY283" s="17" t="s">
        <v>200</v>
      </c>
      <c r="BE283" s="143">
        <f t="shared" si="44"/>
        <v>0</v>
      </c>
      <c r="BF283" s="143">
        <f t="shared" si="45"/>
        <v>0</v>
      </c>
      <c r="BG283" s="143">
        <f t="shared" si="46"/>
        <v>0</v>
      </c>
      <c r="BH283" s="143">
        <f t="shared" si="47"/>
        <v>0</v>
      </c>
      <c r="BI283" s="143">
        <f t="shared" si="48"/>
        <v>0</v>
      </c>
      <c r="BJ283" s="17" t="s">
        <v>82</v>
      </c>
      <c r="BK283" s="143">
        <f t="shared" si="49"/>
        <v>0</v>
      </c>
      <c r="BL283" s="17" t="s">
        <v>206</v>
      </c>
      <c r="BM283" s="142" t="s">
        <v>1678</v>
      </c>
    </row>
    <row r="284" spans="2:65" s="1" customFormat="1" ht="24.2" customHeight="1">
      <c r="B284" s="130"/>
      <c r="C284" s="157" t="s">
        <v>810</v>
      </c>
      <c r="D284" s="157" t="s">
        <v>247</v>
      </c>
      <c r="E284" s="158" t="s">
        <v>1679</v>
      </c>
      <c r="F284" s="159" t="s">
        <v>1680</v>
      </c>
      <c r="G284" s="160" t="s">
        <v>269</v>
      </c>
      <c r="H284" s="161">
        <v>4</v>
      </c>
      <c r="I284" s="162"/>
      <c r="J284" s="162">
        <f t="shared" si="40"/>
        <v>0</v>
      </c>
      <c r="K284" s="163"/>
      <c r="L284" s="164"/>
      <c r="M284" s="165" t="s">
        <v>1</v>
      </c>
      <c r="N284" s="166" t="s">
        <v>39</v>
      </c>
      <c r="O284" s="140">
        <v>0</v>
      </c>
      <c r="P284" s="140">
        <f t="shared" si="41"/>
        <v>0</v>
      </c>
      <c r="Q284" s="140">
        <v>0</v>
      </c>
      <c r="R284" s="140">
        <f t="shared" si="42"/>
        <v>0</v>
      </c>
      <c r="S284" s="140">
        <v>0</v>
      </c>
      <c r="T284" s="141">
        <f t="shared" si="43"/>
        <v>0</v>
      </c>
      <c r="AR284" s="142" t="s">
        <v>237</v>
      </c>
      <c r="AT284" s="142" t="s">
        <v>247</v>
      </c>
      <c r="AU284" s="142" t="s">
        <v>214</v>
      </c>
      <c r="AY284" s="17" t="s">
        <v>200</v>
      </c>
      <c r="BE284" s="143">
        <f t="shared" si="44"/>
        <v>0</v>
      </c>
      <c r="BF284" s="143">
        <f t="shared" si="45"/>
        <v>0</v>
      </c>
      <c r="BG284" s="143">
        <f t="shared" si="46"/>
        <v>0</v>
      </c>
      <c r="BH284" s="143">
        <f t="shared" si="47"/>
        <v>0</v>
      </c>
      <c r="BI284" s="143">
        <f t="shared" si="48"/>
        <v>0</v>
      </c>
      <c r="BJ284" s="17" t="s">
        <v>82</v>
      </c>
      <c r="BK284" s="143">
        <f t="shared" si="49"/>
        <v>0</v>
      </c>
      <c r="BL284" s="17" t="s">
        <v>206</v>
      </c>
      <c r="BM284" s="142" t="s">
        <v>1681</v>
      </c>
    </row>
    <row r="285" spans="2:65" s="1" customFormat="1" ht="33" customHeight="1">
      <c r="B285" s="130"/>
      <c r="C285" s="131" t="s">
        <v>815</v>
      </c>
      <c r="D285" s="131" t="s">
        <v>202</v>
      </c>
      <c r="E285" s="132" t="s">
        <v>1682</v>
      </c>
      <c r="F285" s="133" t="s">
        <v>1683</v>
      </c>
      <c r="G285" s="134" t="s">
        <v>269</v>
      </c>
      <c r="H285" s="135">
        <v>1</v>
      </c>
      <c r="I285" s="136"/>
      <c r="J285" s="136">
        <f t="shared" si="40"/>
        <v>0</v>
      </c>
      <c r="K285" s="137"/>
      <c r="L285" s="29"/>
      <c r="M285" s="138" t="s">
        <v>1</v>
      </c>
      <c r="N285" s="139" t="s">
        <v>39</v>
      </c>
      <c r="O285" s="140">
        <v>0</v>
      </c>
      <c r="P285" s="140">
        <f t="shared" si="41"/>
        <v>0</v>
      </c>
      <c r="Q285" s="140">
        <v>0</v>
      </c>
      <c r="R285" s="140">
        <f t="shared" si="42"/>
        <v>0</v>
      </c>
      <c r="S285" s="140">
        <v>0</v>
      </c>
      <c r="T285" s="141">
        <f t="shared" si="43"/>
        <v>0</v>
      </c>
      <c r="AR285" s="142" t="s">
        <v>206</v>
      </c>
      <c r="AT285" s="142" t="s">
        <v>202</v>
      </c>
      <c r="AU285" s="142" t="s">
        <v>214</v>
      </c>
      <c r="AY285" s="17" t="s">
        <v>200</v>
      </c>
      <c r="BE285" s="143">
        <f t="shared" si="44"/>
        <v>0</v>
      </c>
      <c r="BF285" s="143">
        <f t="shared" si="45"/>
        <v>0</v>
      </c>
      <c r="BG285" s="143">
        <f t="shared" si="46"/>
        <v>0</v>
      </c>
      <c r="BH285" s="143">
        <f t="shared" si="47"/>
        <v>0</v>
      </c>
      <c r="BI285" s="143">
        <f t="shared" si="48"/>
        <v>0</v>
      </c>
      <c r="BJ285" s="17" t="s">
        <v>82</v>
      </c>
      <c r="BK285" s="143">
        <f t="shared" si="49"/>
        <v>0</v>
      </c>
      <c r="BL285" s="17" t="s">
        <v>206</v>
      </c>
      <c r="BM285" s="142" t="s">
        <v>1684</v>
      </c>
    </row>
    <row r="286" spans="2:65" s="1" customFormat="1" ht="16.5" customHeight="1">
      <c r="B286" s="130"/>
      <c r="C286" s="157" t="s">
        <v>825</v>
      </c>
      <c r="D286" s="157" t="s">
        <v>247</v>
      </c>
      <c r="E286" s="158" t="s">
        <v>1685</v>
      </c>
      <c r="F286" s="159" t="s">
        <v>1686</v>
      </c>
      <c r="G286" s="160" t="s">
        <v>269</v>
      </c>
      <c r="H286" s="161">
        <v>1</v>
      </c>
      <c r="I286" s="162"/>
      <c r="J286" s="162">
        <f t="shared" si="40"/>
        <v>0</v>
      </c>
      <c r="K286" s="163"/>
      <c r="L286" s="164"/>
      <c r="M286" s="165" t="s">
        <v>1</v>
      </c>
      <c r="N286" s="166" t="s">
        <v>39</v>
      </c>
      <c r="O286" s="140">
        <v>0</v>
      </c>
      <c r="P286" s="140">
        <f t="shared" si="41"/>
        <v>0</v>
      </c>
      <c r="Q286" s="140">
        <v>0</v>
      </c>
      <c r="R286" s="140">
        <f t="shared" si="42"/>
        <v>0</v>
      </c>
      <c r="S286" s="140">
        <v>0</v>
      </c>
      <c r="T286" s="141">
        <f t="shared" si="43"/>
        <v>0</v>
      </c>
      <c r="AR286" s="142" t="s">
        <v>237</v>
      </c>
      <c r="AT286" s="142" t="s">
        <v>247</v>
      </c>
      <c r="AU286" s="142" t="s">
        <v>214</v>
      </c>
      <c r="AY286" s="17" t="s">
        <v>200</v>
      </c>
      <c r="BE286" s="143">
        <f t="shared" si="44"/>
        <v>0</v>
      </c>
      <c r="BF286" s="143">
        <f t="shared" si="45"/>
        <v>0</v>
      </c>
      <c r="BG286" s="143">
        <f t="shared" si="46"/>
        <v>0</v>
      </c>
      <c r="BH286" s="143">
        <f t="shared" si="47"/>
        <v>0</v>
      </c>
      <c r="BI286" s="143">
        <f t="shared" si="48"/>
        <v>0</v>
      </c>
      <c r="BJ286" s="17" t="s">
        <v>82</v>
      </c>
      <c r="BK286" s="143">
        <f t="shared" si="49"/>
        <v>0</v>
      </c>
      <c r="BL286" s="17" t="s">
        <v>206</v>
      </c>
      <c r="BM286" s="142" t="s">
        <v>1687</v>
      </c>
    </row>
    <row r="287" spans="2:63" s="11" customFormat="1" ht="20.85" customHeight="1">
      <c r="B287" s="119"/>
      <c r="D287" s="120" t="s">
        <v>73</v>
      </c>
      <c r="E287" s="128" t="s">
        <v>1688</v>
      </c>
      <c r="F287" s="128" t="s">
        <v>1689</v>
      </c>
      <c r="J287" s="129">
        <f>BK287</f>
        <v>0</v>
      </c>
      <c r="L287" s="119"/>
      <c r="M287" s="123"/>
      <c r="P287" s="124">
        <f>SUM(P288:P294)</f>
        <v>0</v>
      </c>
      <c r="R287" s="124">
        <f>SUM(R288:R294)</f>
        <v>0</v>
      </c>
      <c r="T287" s="125">
        <f>SUM(T288:T294)</f>
        <v>0</v>
      </c>
      <c r="AR287" s="120" t="s">
        <v>82</v>
      </c>
      <c r="AT287" s="126" t="s">
        <v>73</v>
      </c>
      <c r="AU287" s="126" t="s">
        <v>84</v>
      </c>
      <c r="AY287" s="120" t="s">
        <v>200</v>
      </c>
      <c r="BK287" s="127">
        <f>SUM(BK288:BK294)</f>
        <v>0</v>
      </c>
    </row>
    <row r="288" spans="2:65" s="1" customFormat="1" ht="16.5" customHeight="1">
      <c r="B288" s="130"/>
      <c r="C288" s="131" t="s">
        <v>830</v>
      </c>
      <c r="D288" s="131" t="s">
        <v>202</v>
      </c>
      <c r="E288" s="132" t="s">
        <v>1690</v>
      </c>
      <c r="F288" s="133" t="s">
        <v>1691</v>
      </c>
      <c r="G288" s="134" t="s">
        <v>269</v>
      </c>
      <c r="H288" s="135">
        <v>1</v>
      </c>
      <c r="I288" s="136"/>
      <c r="J288" s="136">
        <f aca="true" t="shared" si="50" ref="J288:J293">ROUND(I288*H288,2)</f>
        <v>0</v>
      </c>
      <c r="K288" s="137"/>
      <c r="L288" s="29"/>
      <c r="M288" s="138" t="s">
        <v>1</v>
      </c>
      <c r="N288" s="139" t="s">
        <v>39</v>
      </c>
      <c r="O288" s="140">
        <v>0</v>
      </c>
      <c r="P288" s="140">
        <f aca="true" t="shared" si="51" ref="P288:P293">O288*H288</f>
        <v>0</v>
      </c>
      <c r="Q288" s="140">
        <v>0</v>
      </c>
      <c r="R288" s="140">
        <f aca="true" t="shared" si="52" ref="R288:R293">Q288*H288</f>
        <v>0</v>
      </c>
      <c r="S288" s="140">
        <v>0</v>
      </c>
      <c r="T288" s="141">
        <f aca="true" t="shared" si="53" ref="T288:T293">S288*H288</f>
        <v>0</v>
      </c>
      <c r="AR288" s="142" t="s">
        <v>206</v>
      </c>
      <c r="AT288" s="142" t="s">
        <v>202</v>
      </c>
      <c r="AU288" s="142" t="s">
        <v>214</v>
      </c>
      <c r="AY288" s="17" t="s">
        <v>200</v>
      </c>
      <c r="BE288" s="143">
        <f aca="true" t="shared" si="54" ref="BE288:BE293">IF(N288="základní",J288,0)</f>
        <v>0</v>
      </c>
      <c r="BF288" s="143">
        <f aca="true" t="shared" si="55" ref="BF288:BF293">IF(N288="snížená",J288,0)</f>
        <v>0</v>
      </c>
      <c r="BG288" s="143">
        <f aca="true" t="shared" si="56" ref="BG288:BG293">IF(N288="zákl. přenesená",J288,0)</f>
        <v>0</v>
      </c>
      <c r="BH288" s="143">
        <f aca="true" t="shared" si="57" ref="BH288:BH293">IF(N288="sníž. přenesená",J288,0)</f>
        <v>0</v>
      </c>
      <c r="BI288" s="143">
        <f aca="true" t="shared" si="58" ref="BI288:BI293">IF(N288="nulová",J288,0)</f>
        <v>0</v>
      </c>
      <c r="BJ288" s="17" t="s">
        <v>82</v>
      </c>
      <c r="BK288" s="143">
        <f aca="true" t="shared" si="59" ref="BK288:BK293">ROUND(I288*H288,2)</f>
        <v>0</v>
      </c>
      <c r="BL288" s="17" t="s">
        <v>206</v>
      </c>
      <c r="BM288" s="142" t="s">
        <v>1692</v>
      </c>
    </row>
    <row r="289" spans="2:65" s="1" customFormat="1" ht="16.5" customHeight="1">
      <c r="B289" s="130"/>
      <c r="C289" s="157" t="s">
        <v>835</v>
      </c>
      <c r="D289" s="157" t="s">
        <v>247</v>
      </c>
      <c r="E289" s="158" t="s">
        <v>1693</v>
      </c>
      <c r="F289" s="159" t="s">
        <v>1694</v>
      </c>
      <c r="G289" s="160" t="s">
        <v>269</v>
      </c>
      <c r="H289" s="161">
        <v>1</v>
      </c>
      <c r="I289" s="162"/>
      <c r="J289" s="162">
        <f t="shared" si="50"/>
        <v>0</v>
      </c>
      <c r="K289" s="163"/>
      <c r="L289" s="164"/>
      <c r="M289" s="165" t="s">
        <v>1</v>
      </c>
      <c r="N289" s="166" t="s">
        <v>39</v>
      </c>
      <c r="O289" s="140">
        <v>0</v>
      </c>
      <c r="P289" s="140">
        <f t="shared" si="51"/>
        <v>0</v>
      </c>
      <c r="Q289" s="140">
        <v>0</v>
      </c>
      <c r="R289" s="140">
        <f t="shared" si="52"/>
        <v>0</v>
      </c>
      <c r="S289" s="140">
        <v>0</v>
      </c>
      <c r="T289" s="141">
        <f t="shared" si="53"/>
        <v>0</v>
      </c>
      <c r="AR289" s="142" t="s">
        <v>237</v>
      </c>
      <c r="AT289" s="142" t="s">
        <v>247</v>
      </c>
      <c r="AU289" s="142" t="s">
        <v>214</v>
      </c>
      <c r="AY289" s="17" t="s">
        <v>200</v>
      </c>
      <c r="BE289" s="143">
        <f t="shared" si="54"/>
        <v>0</v>
      </c>
      <c r="BF289" s="143">
        <f t="shared" si="55"/>
        <v>0</v>
      </c>
      <c r="BG289" s="143">
        <f t="shared" si="56"/>
        <v>0</v>
      </c>
      <c r="BH289" s="143">
        <f t="shared" si="57"/>
        <v>0</v>
      </c>
      <c r="BI289" s="143">
        <f t="shared" si="58"/>
        <v>0</v>
      </c>
      <c r="BJ289" s="17" t="s">
        <v>82</v>
      </c>
      <c r="BK289" s="143">
        <f t="shared" si="59"/>
        <v>0</v>
      </c>
      <c r="BL289" s="17" t="s">
        <v>206</v>
      </c>
      <c r="BM289" s="142" t="s">
        <v>1695</v>
      </c>
    </row>
    <row r="290" spans="2:65" s="1" customFormat="1" ht="24.2" customHeight="1">
      <c r="B290" s="130"/>
      <c r="C290" s="131" t="s">
        <v>841</v>
      </c>
      <c r="D290" s="131" t="s">
        <v>202</v>
      </c>
      <c r="E290" s="132" t="s">
        <v>1696</v>
      </c>
      <c r="F290" s="133" t="s">
        <v>1697</v>
      </c>
      <c r="G290" s="134" t="s">
        <v>349</v>
      </c>
      <c r="H290" s="135">
        <v>9</v>
      </c>
      <c r="I290" s="136"/>
      <c r="J290" s="136">
        <f t="shared" si="50"/>
        <v>0</v>
      </c>
      <c r="K290" s="137"/>
      <c r="L290" s="29"/>
      <c r="M290" s="138" t="s">
        <v>1</v>
      </c>
      <c r="N290" s="139" t="s">
        <v>39</v>
      </c>
      <c r="O290" s="140">
        <v>0</v>
      </c>
      <c r="P290" s="140">
        <f t="shared" si="51"/>
        <v>0</v>
      </c>
      <c r="Q290" s="140">
        <v>0</v>
      </c>
      <c r="R290" s="140">
        <f t="shared" si="52"/>
        <v>0</v>
      </c>
      <c r="S290" s="140">
        <v>0</v>
      </c>
      <c r="T290" s="141">
        <f t="shared" si="53"/>
        <v>0</v>
      </c>
      <c r="AR290" s="142" t="s">
        <v>206</v>
      </c>
      <c r="AT290" s="142" t="s">
        <v>202</v>
      </c>
      <c r="AU290" s="142" t="s">
        <v>214</v>
      </c>
      <c r="AY290" s="17" t="s">
        <v>200</v>
      </c>
      <c r="BE290" s="143">
        <f t="shared" si="54"/>
        <v>0</v>
      </c>
      <c r="BF290" s="143">
        <f t="shared" si="55"/>
        <v>0</v>
      </c>
      <c r="BG290" s="143">
        <f t="shared" si="56"/>
        <v>0</v>
      </c>
      <c r="BH290" s="143">
        <f t="shared" si="57"/>
        <v>0</v>
      </c>
      <c r="BI290" s="143">
        <f t="shared" si="58"/>
        <v>0</v>
      </c>
      <c r="BJ290" s="17" t="s">
        <v>82</v>
      </c>
      <c r="BK290" s="143">
        <f t="shared" si="59"/>
        <v>0</v>
      </c>
      <c r="BL290" s="17" t="s">
        <v>206</v>
      </c>
      <c r="BM290" s="142" t="s">
        <v>1698</v>
      </c>
    </row>
    <row r="291" spans="2:65" s="1" customFormat="1" ht="21.75" customHeight="1">
      <c r="B291" s="130"/>
      <c r="C291" s="157" t="s">
        <v>845</v>
      </c>
      <c r="D291" s="157" t="s">
        <v>247</v>
      </c>
      <c r="E291" s="158" t="s">
        <v>1699</v>
      </c>
      <c r="F291" s="159" t="s">
        <v>1700</v>
      </c>
      <c r="G291" s="160" t="s">
        <v>1701</v>
      </c>
      <c r="H291" s="161">
        <v>6</v>
      </c>
      <c r="I291" s="162"/>
      <c r="J291" s="162">
        <f t="shared" si="50"/>
        <v>0</v>
      </c>
      <c r="K291" s="163"/>
      <c r="L291" s="164"/>
      <c r="M291" s="165" t="s">
        <v>1</v>
      </c>
      <c r="N291" s="166" t="s">
        <v>39</v>
      </c>
      <c r="O291" s="140">
        <v>0</v>
      </c>
      <c r="P291" s="140">
        <f t="shared" si="51"/>
        <v>0</v>
      </c>
      <c r="Q291" s="140">
        <v>0</v>
      </c>
      <c r="R291" s="140">
        <f t="shared" si="52"/>
        <v>0</v>
      </c>
      <c r="S291" s="140">
        <v>0</v>
      </c>
      <c r="T291" s="141">
        <f t="shared" si="53"/>
        <v>0</v>
      </c>
      <c r="AR291" s="142" t="s">
        <v>237</v>
      </c>
      <c r="AT291" s="142" t="s">
        <v>247</v>
      </c>
      <c r="AU291" s="142" t="s">
        <v>214</v>
      </c>
      <c r="AY291" s="17" t="s">
        <v>200</v>
      </c>
      <c r="BE291" s="143">
        <f t="shared" si="54"/>
        <v>0</v>
      </c>
      <c r="BF291" s="143">
        <f t="shared" si="55"/>
        <v>0</v>
      </c>
      <c r="BG291" s="143">
        <f t="shared" si="56"/>
        <v>0</v>
      </c>
      <c r="BH291" s="143">
        <f t="shared" si="57"/>
        <v>0</v>
      </c>
      <c r="BI291" s="143">
        <f t="shared" si="58"/>
        <v>0</v>
      </c>
      <c r="BJ291" s="17" t="s">
        <v>82</v>
      </c>
      <c r="BK291" s="143">
        <f t="shared" si="59"/>
        <v>0</v>
      </c>
      <c r="BL291" s="17" t="s">
        <v>206</v>
      </c>
      <c r="BM291" s="142" t="s">
        <v>1702</v>
      </c>
    </row>
    <row r="292" spans="2:65" s="1" customFormat="1" ht="16.5" customHeight="1">
      <c r="B292" s="130"/>
      <c r="C292" s="131" t="s">
        <v>850</v>
      </c>
      <c r="D292" s="131" t="s">
        <v>202</v>
      </c>
      <c r="E292" s="132" t="s">
        <v>1703</v>
      </c>
      <c r="F292" s="133" t="s">
        <v>1704</v>
      </c>
      <c r="G292" s="134" t="s">
        <v>269</v>
      </c>
      <c r="H292" s="135">
        <v>2</v>
      </c>
      <c r="I292" s="136"/>
      <c r="J292" s="136">
        <f t="shared" si="50"/>
        <v>0</v>
      </c>
      <c r="K292" s="137"/>
      <c r="L292" s="29"/>
      <c r="M292" s="138" t="s">
        <v>1</v>
      </c>
      <c r="N292" s="139" t="s">
        <v>39</v>
      </c>
      <c r="O292" s="140">
        <v>0</v>
      </c>
      <c r="P292" s="140">
        <f t="shared" si="51"/>
        <v>0</v>
      </c>
      <c r="Q292" s="140">
        <v>0</v>
      </c>
      <c r="R292" s="140">
        <f t="shared" si="52"/>
        <v>0</v>
      </c>
      <c r="S292" s="140">
        <v>0</v>
      </c>
      <c r="T292" s="141">
        <f t="shared" si="53"/>
        <v>0</v>
      </c>
      <c r="AR292" s="142" t="s">
        <v>206</v>
      </c>
      <c r="AT292" s="142" t="s">
        <v>202</v>
      </c>
      <c r="AU292" s="142" t="s">
        <v>214</v>
      </c>
      <c r="AY292" s="17" t="s">
        <v>200</v>
      </c>
      <c r="BE292" s="143">
        <f t="shared" si="54"/>
        <v>0</v>
      </c>
      <c r="BF292" s="143">
        <f t="shared" si="55"/>
        <v>0</v>
      </c>
      <c r="BG292" s="143">
        <f t="shared" si="56"/>
        <v>0</v>
      </c>
      <c r="BH292" s="143">
        <f t="shared" si="57"/>
        <v>0</v>
      </c>
      <c r="BI292" s="143">
        <f t="shared" si="58"/>
        <v>0</v>
      </c>
      <c r="BJ292" s="17" t="s">
        <v>82</v>
      </c>
      <c r="BK292" s="143">
        <f t="shared" si="59"/>
        <v>0</v>
      </c>
      <c r="BL292" s="17" t="s">
        <v>206</v>
      </c>
      <c r="BM292" s="142" t="s">
        <v>1705</v>
      </c>
    </row>
    <row r="293" spans="2:65" s="1" customFormat="1" ht="24.2" customHeight="1">
      <c r="B293" s="130"/>
      <c r="C293" s="157" t="s">
        <v>854</v>
      </c>
      <c r="D293" s="157" t="s">
        <v>247</v>
      </c>
      <c r="E293" s="158" t="s">
        <v>1706</v>
      </c>
      <c r="F293" s="159" t="s">
        <v>1707</v>
      </c>
      <c r="G293" s="160" t="s">
        <v>269</v>
      </c>
      <c r="H293" s="161">
        <v>2</v>
      </c>
      <c r="I293" s="162"/>
      <c r="J293" s="162">
        <f t="shared" si="50"/>
        <v>0</v>
      </c>
      <c r="K293" s="163"/>
      <c r="L293" s="164"/>
      <c r="M293" s="165" t="s">
        <v>1</v>
      </c>
      <c r="N293" s="166" t="s">
        <v>39</v>
      </c>
      <c r="O293" s="140">
        <v>0</v>
      </c>
      <c r="P293" s="140">
        <f t="shared" si="51"/>
        <v>0</v>
      </c>
      <c r="Q293" s="140">
        <v>0</v>
      </c>
      <c r="R293" s="140">
        <f t="shared" si="52"/>
        <v>0</v>
      </c>
      <c r="S293" s="140">
        <v>0</v>
      </c>
      <c r="T293" s="141">
        <f t="shared" si="53"/>
        <v>0</v>
      </c>
      <c r="AR293" s="142" t="s">
        <v>237</v>
      </c>
      <c r="AT293" s="142" t="s">
        <v>247</v>
      </c>
      <c r="AU293" s="142" t="s">
        <v>214</v>
      </c>
      <c r="AY293" s="17" t="s">
        <v>200</v>
      </c>
      <c r="BE293" s="143">
        <f t="shared" si="54"/>
        <v>0</v>
      </c>
      <c r="BF293" s="143">
        <f t="shared" si="55"/>
        <v>0</v>
      </c>
      <c r="BG293" s="143">
        <f t="shared" si="56"/>
        <v>0</v>
      </c>
      <c r="BH293" s="143">
        <f t="shared" si="57"/>
        <v>0</v>
      </c>
      <c r="BI293" s="143">
        <f t="shared" si="58"/>
        <v>0</v>
      </c>
      <c r="BJ293" s="17" t="s">
        <v>82</v>
      </c>
      <c r="BK293" s="143">
        <f t="shared" si="59"/>
        <v>0</v>
      </c>
      <c r="BL293" s="17" t="s">
        <v>206</v>
      </c>
      <c r="BM293" s="142" t="s">
        <v>1708</v>
      </c>
    </row>
    <row r="294" spans="2:63" s="15" customFormat="1" ht="20.85" customHeight="1">
      <c r="B294" s="179"/>
      <c r="D294" s="180" t="s">
        <v>73</v>
      </c>
      <c r="E294" s="180" t="s">
        <v>1709</v>
      </c>
      <c r="F294" s="180" t="s">
        <v>1710</v>
      </c>
      <c r="J294" s="181">
        <f>BK294</f>
        <v>0</v>
      </c>
      <c r="L294" s="179"/>
      <c r="M294" s="182"/>
      <c r="P294" s="183">
        <v>0</v>
      </c>
      <c r="R294" s="183">
        <v>0</v>
      </c>
      <c r="T294" s="184">
        <v>0</v>
      </c>
      <c r="AR294" s="180" t="s">
        <v>82</v>
      </c>
      <c r="AT294" s="185" t="s">
        <v>73</v>
      </c>
      <c r="AU294" s="185" t="s">
        <v>214</v>
      </c>
      <c r="AY294" s="180" t="s">
        <v>200</v>
      </c>
      <c r="BK294" s="186">
        <v>0</v>
      </c>
    </row>
    <row r="295" spans="2:63" s="11" customFormat="1" ht="20.85" customHeight="1">
      <c r="B295" s="119"/>
      <c r="D295" s="120" t="s">
        <v>73</v>
      </c>
      <c r="E295" s="128" t="s">
        <v>1020</v>
      </c>
      <c r="F295" s="128" t="s">
        <v>1021</v>
      </c>
      <c r="J295" s="129">
        <f>BK295</f>
        <v>0</v>
      </c>
      <c r="L295" s="119"/>
      <c r="M295" s="123"/>
      <c r="P295" s="124">
        <f>P296</f>
        <v>0</v>
      </c>
      <c r="R295" s="124">
        <f>R296</f>
        <v>0</v>
      </c>
      <c r="T295" s="125">
        <f>T296</f>
        <v>0</v>
      </c>
      <c r="AR295" s="120" t="s">
        <v>82</v>
      </c>
      <c r="AT295" s="126" t="s">
        <v>73</v>
      </c>
      <c r="AU295" s="126" t="s">
        <v>84</v>
      </c>
      <c r="AY295" s="120" t="s">
        <v>200</v>
      </c>
      <c r="BK295" s="127">
        <f>BK296</f>
        <v>0</v>
      </c>
    </row>
    <row r="296" spans="2:65" s="1" customFormat="1" ht="16.5" customHeight="1">
      <c r="B296" s="130"/>
      <c r="C296" s="157" t="s">
        <v>862</v>
      </c>
      <c r="D296" s="157" t="s">
        <v>247</v>
      </c>
      <c r="E296" s="158" t="s">
        <v>1711</v>
      </c>
      <c r="F296" s="159" t="s">
        <v>1023</v>
      </c>
      <c r="G296" s="160" t="s">
        <v>1024</v>
      </c>
      <c r="H296" s="161">
        <v>5</v>
      </c>
      <c r="I296" s="162"/>
      <c r="J296" s="162">
        <f>ROUND(I296*H296,2)</f>
        <v>0</v>
      </c>
      <c r="K296" s="163"/>
      <c r="L296" s="164"/>
      <c r="M296" s="165" t="s">
        <v>1</v>
      </c>
      <c r="N296" s="166" t="s">
        <v>39</v>
      </c>
      <c r="O296" s="140">
        <v>0</v>
      </c>
      <c r="P296" s="140">
        <f>O296*H296</f>
        <v>0</v>
      </c>
      <c r="Q296" s="140">
        <v>0</v>
      </c>
      <c r="R296" s="140">
        <f>Q296*H296</f>
        <v>0</v>
      </c>
      <c r="S296" s="140">
        <v>0</v>
      </c>
      <c r="T296" s="141">
        <f>S296*H296</f>
        <v>0</v>
      </c>
      <c r="AR296" s="142" t="s">
        <v>237</v>
      </c>
      <c r="AT296" s="142" t="s">
        <v>247</v>
      </c>
      <c r="AU296" s="142" t="s">
        <v>214</v>
      </c>
      <c r="AY296" s="17" t="s">
        <v>200</v>
      </c>
      <c r="BE296" s="143">
        <f>IF(N296="základní",J296,0)</f>
        <v>0</v>
      </c>
      <c r="BF296" s="143">
        <f>IF(N296="snížená",J296,0)</f>
        <v>0</v>
      </c>
      <c r="BG296" s="143">
        <f>IF(N296="zákl. přenesená",J296,0)</f>
        <v>0</v>
      </c>
      <c r="BH296" s="143">
        <f>IF(N296="sníž. přenesená",J296,0)</f>
        <v>0</v>
      </c>
      <c r="BI296" s="143">
        <f>IF(N296="nulová",J296,0)</f>
        <v>0</v>
      </c>
      <c r="BJ296" s="17" t="s">
        <v>82</v>
      </c>
      <c r="BK296" s="143">
        <f>ROUND(I296*H296,2)</f>
        <v>0</v>
      </c>
      <c r="BL296" s="17" t="s">
        <v>206</v>
      </c>
      <c r="BM296" s="142" t="s">
        <v>1712</v>
      </c>
    </row>
    <row r="297" spans="2:63" s="11" customFormat="1" ht="20.85" customHeight="1">
      <c r="B297" s="119"/>
      <c r="D297" s="120" t="s">
        <v>73</v>
      </c>
      <c r="E297" s="128" t="s">
        <v>1035</v>
      </c>
      <c r="F297" s="128" t="s">
        <v>1530</v>
      </c>
      <c r="J297" s="129">
        <f>BK297</f>
        <v>0</v>
      </c>
      <c r="L297" s="119"/>
      <c r="M297" s="123"/>
      <c r="P297" s="124">
        <f>SUM(P298:P303)</f>
        <v>0</v>
      </c>
      <c r="R297" s="124">
        <f>SUM(R298:R303)</f>
        <v>0</v>
      </c>
      <c r="T297" s="125">
        <f>SUM(T298:T303)</f>
        <v>0</v>
      </c>
      <c r="AR297" s="120" t="s">
        <v>82</v>
      </c>
      <c r="AT297" s="126" t="s">
        <v>73</v>
      </c>
      <c r="AU297" s="126" t="s">
        <v>84</v>
      </c>
      <c r="AY297" s="120" t="s">
        <v>200</v>
      </c>
      <c r="BK297" s="127">
        <f>SUM(BK298:BK303)</f>
        <v>0</v>
      </c>
    </row>
    <row r="298" spans="2:65" s="1" customFormat="1" ht="24.2" customHeight="1">
      <c r="B298" s="130"/>
      <c r="C298" s="131" t="s">
        <v>866</v>
      </c>
      <c r="D298" s="131" t="s">
        <v>202</v>
      </c>
      <c r="E298" s="132" t="s">
        <v>1713</v>
      </c>
      <c r="F298" s="133" t="s">
        <v>1714</v>
      </c>
      <c r="G298" s="134" t="s">
        <v>349</v>
      </c>
      <c r="H298" s="135">
        <v>20</v>
      </c>
      <c r="I298" s="136"/>
      <c r="J298" s="136">
        <f aca="true" t="shared" si="60" ref="J298:J303">ROUND(I298*H298,2)</f>
        <v>0</v>
      </c>
      <c r="K298" s="137"/>
      <c r="L298" s="29"/>
      <c r="M298" s="138" t="s">
        <v>1</v>
      </c>
      <c r="N298" s="139" t="s">
        <v>39</v>
      </c>
      <c r="O298" s="140">
        <v>0</v>
      </c>
      <c r="P298" s="140">
        <f aca="true" t="shared" si="61" ref="P298:P303">O298*H298</f>
        <v>0</v>
      </c>
      <c r="Q298" s="140">
        <v>0</v>
      </c>
      <c r="R298" s="140">
        <f aca="true" t="shared" si="62" ref="R298:R303">Q298*H298</f>
        <v>0</v>
      </c>
      <c r="S298" s="140">
        <v>0</v>
      </c>
      <c r="T298" s="141">
        <f aca="true" t="shared" si="63" ref="T298:T303">S298*H298</f>
        <v>0</v>
      </c>
      <c r="AR298" s="142" t="s">
        <v>206</v>
      </c>
      <c r="AT298" s="142" t="s">
        <v>202</v>
      </c>
      <c r="AU298" s="142" t="s">
        <v>214</v>
      </c>
      <c r="AY298" s="17" t="s">
        <v>200</v>
      </c>
      <c r="BE298" s="143">
        <f aca="true" t="shared" si="64" ref="BE298:BE303">IF(N298="základní",J298,0)</f>
        <v>0</v>
      </c>
      <c r="BF298" s="143">
        <f aca="true" t="shared" si="65" ref="BF298:BF303">IF(N298="snížená",J298,0)</f>
        <v>0</v>
      </c>
      <c r="BG298" s="143">
        <f aca="true" t="shared" si="66" ref="BG298:BG303">IF(N298="zákl. přenesená",J298,0)</f>
        <v>0</v>
      </c>
      <c r="BH298" s="143">
        <f aca="true" t="shared" si="67" ref="BH298:BH303">IF(N298="sníž. přenesená",J298,0)</f>
        <v>0</v>
      </c>
      <c r="BI298" s="143">
        <f aca="true" t="shared" si="68" ref="BI298:BI303">IF(N298="nulová",J298,0)</f>
        <v>0</v>
      </c>
      <c r="BJ298" s="17" t="s">
        <v>82</v>
      </c>
      <c r="BK298" s="143">
        <f aca="true" t="shared" si="69" ref="BK298:BK303">ROUND(I298*H298,2)</f>
        <v>0</v>
      </c>
      <c r="BL298" s="17" t="s">
        <v>206</v>
      </c>
      <c r="BM298" s="142" t="s">
        <v>1715</v>
      </c>
    </row>
    <row r="299" spans="2:65" s="1" customFormat="1" ht="16.5" customHeight="1">
      <c r="B299" s="130"/>
      <c r="C299" s="157" t="s">
        <v>871</v>
      </c>
      <c r="D299" s="157" t="s">
        <v>247</v>
      </c>
      <c r="E299" s="158" t="s">
        <v>1716</v>
      </c>
      <c r="F299" s="159" t="s">
        <v>1717</v>
      </c>
      <c r="G299" s="160" t="s">
        <v>349</v>
      </c>
      <c r="H299" s="161">
        <v>16</v>
      </c>
      <c r="I299" s="162"/>
      <c r="J299" s="162">
        <f t="shared" si="60"/>
        <v>0</v>
      </c>
      <c r="K299" s="163"/>
      <c r="L299" s="164"/>
      <c r="M299" s="165" t="s">
        <v>1</v>
      </c>
      <c r="N299" s="166" t="s">
        <v>39</v>
      </c>
      <c r="O299" s="140">
        <v>0</v>
      </c>
      <c r="P299" s="140">
        <f t="shared" si="61"/>
        <v>0</v>
      </c>
      <c r="Q299" s="140">
        <v>0</v>
      </c>
      <c r="R299" s="140">
        <f t="shared" si="62"/>
        <v>0</v>
      </c>
      <c r="S299" s="140">
        <v>0</v>
      </c>
      <c r="T299" s="141">
        <f t="shared" si="63"/>
        <v>0</v>
      </c>
      <c r="AR299" s="142" t="s">
        <v>237</v>
      </c>
      <c r="AT299" s="142" t="s">
        <v>247</v>
      </c>
      <c r="AU299" s="142" t="s">
        <v>214</v>
      </c>
      <c r="AY299" s="17" t="s">
        <v>200</v>
      </c>
      <c r="BE299" s="143">
        <f t="shared" si="64"/>
        <v>0</v>
      </c>
      <c r="BF299" s="143">
        <f t="shared" si="65"/>
        <v>0</v>
      </c>
      <c r="BG299" s="143">
        <f t="shared" si="66"/>
        <v>0</v>
      </c>
      <c r="BH299" s="143">
        <f t="shared" si="67"/>
        <v>0</v>
      </c>
      <c r="BI299" s="143">
        <f t="shared" si="68"/>
        <v>0</v>
      </c>
      <c r="BJ299" s="17" t="s">
        <v>82</v>
      </c>
      <c r="BK299" s="143">
        <f t="shared" si="69"/>
        <v>0</v>
      </c>
      <c r="BL299" s="17" t="s">
        <v>206</v>
      </c>
      <c r="BM299" s="142" t="s">
        <v>1718</v>
      </c>
    </row>
    <row r="300" spans="2:65" s="1" customFormat="1" ht="16.5" customHeight="1">
      <c r="B300" s="130"/>
      <c r="C300" s="157" t="s">
        <v>877</v>
      </c>
      <c r="D300" s="157" t="s">
        <v>247</v>
      </c>
      <c r="E300" s="158" t="s">
        <v>1719</v>
      </c>
      <c r="F300" s="159" t="s">
        <v>1720</v>
      </c>
      <c r="G300" s="160" t="s">
        <v>349</v>
      </c>
      <c r="H300" s="161">
        <v>4</v>
      </c>
      <c r="I300" s="162"/>
      <c r="J300" s="162">
        <f t="shared" si="60"/>
        <v>0</v>
      </c>
      <c r="K300" s="163"/>
      <c r="L300" s="164"/>
      <c r="M300" s="165" t="s">
        <v>1</v>
      </c>
      <c r="N300" s="166" t="s">
        <v>39</v>
      </c>
      <c r="O300" s="140">
        <v>0</v>
      </c>
      <c r="P300" s="140">
        <f t="shared" si="61"/>
        <v>0</v>
      </c>
      <c r="Q300" s="140">
        <v>0</v>
      </c>
      <c r="R300" s="140">
        <f t="shared" si="62"/>
        <v>0</v>
      </c>
      <c r="S300" s="140">
        <v>0</v>
      </c>
      <c r="T300" s="141">
        <f t="shared" si="63"/>
        <v>0</v>
      </c>
      <c r="AR300" s="142" t="s">
        <v>237</v>
      </c>
      <c r="AT300" s="142" t="s">
        <v>247</v>
      </c>
      <c r="AU300" s="142" t="s">
        <v>214</v>
      </c>
      <c r="AY300" s="17" t="s">
        <v>200</v>
      </c>
      <c r="BE300" s="143">
        <f t="shared" si="64"/>
        <v>0</v>
      </c>
      <c r="BF300" s="143">
        <f t="shared" si="65"/>
        <v>0</v>
      </c>
      <c r="BG300" s="143">
        <f t="shared" si="66"/>
        <v>0</v>
      </c>
      <c r="BH300" s="143">
        <f t="shared" si="67"/>
        <v>0</v>
      </c>
      <c r="BI300" s="143">
        <f t="shared" si="68"/>
        <v>0</v>
      </c>
      <c r="BJ300" s="17" t="s">
        <v>82</v>
      </c>
      <c r="BK300" s="143">
        <f t="shared" si="69"/>
        <v>0</v>
      </c>
      <c r="BL300" s="17" t="s">
        <v>206</v>
      </c>
      <c r="BM300" s="142" t="s">
        <v>1721</v>
      </c>
    </row>
    <row r="301" spans="2:65" s="1" customFormat="1" ht="24.2" customHeight="1">
      <c r="B301" s="130"/>
      <c r="C301" s="131" t="s">
        <v>882</v>
      </c>
      <c r="D301" s="131" t="s">
        <v>202</v>
      </c>
      <c r="E301" s="132" t="s">
        <v>1722</v>
      </c>
      <c r="F301" s="133" t="s">
        <v>1723</v>
      </c>
      <c r="G301" s="134" t="s">
        <v>349</v>
      </c>
      <c r="H301" s="135">
        <v>10</v>
      </c>
      <c r="I301" s="136"/>
      <c r="J301" s="136">
        <f t="shared" si="60"/>
        <v>0</v>
      </c>
      <c r="K301" s="137"/>
      <c r="L301" s="29"/>
      <c r="M301" s="138" t="s">
        <v>1</v>
      </c>
      <c r="N301" s="139" t="s">
        <v>39</v>
      </c>
      <c r="O301" s="140">
        <v>0</v>
      </c>
      <c r="P301" s="140">
        <f t="shared" si="61"/>
        <v>0</v>
      </c>
      <c r="Q301" s="140">
        <v>0</v>
      </c>
      <c r="R301" s="140">
        <f t="shared" si="62"/>
        <v>0</v>
      </c>
      <c r="S301" s="140">
        <v>0</v>
      </c>
      <c r="T301" s="141">
        <f t="shared" si="63"/>
        <v>0</v>
      </c>
      <c r="AR301" s="142" t="s">
        <v>206</v>
      </c>
      <c r="AT301" s="142" t="s">
        <v>202</v>
      </c>
      <c r="AU301" s="142" t="s">
        <v>214</v>
      </c>
      <c r="AY301" s="17" t="s">
        <v>200</v>
      </c>
      <c r="BE301" s="143">
        <f t="shared" si="64"/>
        <v>0</v>
      </c>
      <c r="BF301" s="143">
        <f t="shared" si="65"/>
        <v>0</v>
      </c>
      <c r="BG301" s="143">
        <f t="shared" si="66"/>
        <v>0</v>
      </c>
      <c r="BH301" s="143">
        <f t="shared" si="67"/>
        <v>0</v>
      </c>
      <c r="BI301" s="143">
        <f t="shared" si="68"/>
        <v>0</v>
      </c>
      <c r="BJ301" s="17" t="s">
        <v>82</v>
      </c>
      <c r="BK301" s="143">
        <f t="shared" si="69"/>
        <v>0</v>
      </c>
      <c r="BL301" s="17" t="s">
        <v>206</v>
      </c>
      <c r="BM301" s="142" t="s">
        <v>1724</v>
      </c>
    </row>
    <row r="302" spans="2:65" s="1" customFormat="1" ht="16.5" customHeight="1">
      <c r="B302" s="130"/>
      <c r="C302" s="157" t="s">
        <v>888</v>
      </c>
      <c r="D302" s="157" t="s">
        <v>247</v>
      </c>
      <c r="E302" s="158" t="s">
        <v>1725</v>
      </c>
      <c r="F302" s="159" t="s">
        <v>1726</v>
      </c>
      <c r="G302" s="160" t="s">
        <v>349</v>
      </c>
      <c r="H302" s="161">
        <v>4</v>
      </c>
      <c r="I302" s="162"/>
      <c r="J302" s="162">
        <f t="shared" si="60"/>
        <v>0</v>
      </c>
      <c r="K302" s="163"/>
      <c r="L302" s="164"/>
      <c r="M302" s="165" t="s">
        <v>1</v>
      </c>
      <c r="N302" s="166" t="s">
        <v>39</v>
      </c>
      <c r="O302" s="140">
        <v>0</v>
      </c>
      <c r="P302" s="140">
        <f t="shared" si="61"/>
        <v>0</v>
      </c>
      <c r="Q302" s="140">
        <v>0</v>
      </c>
      <c r="R302" s="140">
        <f t="shared" si="62"/>
        <v>0</v>
      </c>
      <c r="S302" s="140">
        <v>0</v>
      </c>
      <c r="T302" s="141">
        <f t="shared" si="63"/>
        <v>0</v>
      </c>
      <c r="AR302" s="142" t="s">
        <v>237</v>
      </c>
      <c r="AT302" s="142" t="s">
        <v>247</v>
      </c>
      <c r="AU302" s="142" t="s">
        <v>214</v>
      </c>
      <c r="AY302" s="17" t="s">
        <v>200</v>
      </c>
      <c r="BE302" s="143">
        <f t="shared" si="64"/>
        <v>0</v>
      </c>
      <c r="BF302" s="143">
        <f t="shared" si="65"/>
        <v>0</v>
      </c>
      <c r="BG302" s="143">
        <f t="shared" si="66"/>
        <v>0</v>
      </c>
      <c r="BH302" s="143">
        <f t="shared" si="67"/>
        <v>0</v>
      </c>
      <c r="BI302" s="143">
        <f t="shared" si="68"/>
        <v>0</v>
      </c>
      <c r="BJ302" s="17" t="s">
        <v>82</v>
      </c>
      <c r="BK302" s="143">
        <f t="shared" si="69"/>
        <v>0</v>
      </c>
      <c r="BL302" s="17" t="s">
        <v>206</v>
      </c>
      <c r="BM302" s="142" t="s">
        <v>1727</v>
      </c>
    </row>
    <row r="303" spans="2:65" s="1" customFormat="1" ht="24.2" customHeight="1">
      <c r="B303" s="130"/>
      <c r="C303" s="157" t="s">
        <v>892</v>
      </c>
      <c r="D303" s="157" t="s">
        <v>247</v>
      </c>
      <c r="E303" s="158" t="s">
        <v>1728</v>
      </c>
      <c r="F303" s="159" t="s">
        <v>1729</v>
      </c>
      <c r="G303" s="160" t="s">
        <v>349</v>
      </c>
      <c r="H303" s="161">
        <v>6</v>
      </c>
      <c r="I303" s="162"/>
      <c r="J303" s="162">
        <f t="shared" si="60"/>
        <v>0</v>
      </c>
      <c r="K303" s="163"/>
      <c r="L303" s="164"/>
      <c r="M303" s="165" t="s">
        <v>1</v>
      </c>
      <c r="N303" s="166" t="s">
        <v>39</v>
      </c>
      <c r="O303" s="140">
        <v>0</v>
      </c>
      <c r="P303" s="140">
        <f t="shared" si="61"/>
        <v>0</v>
      </c>
      <c r="Q303" s="140">
        <v>0</v>
      </c>
      <c r="R303" s="140">
        <f t="shared" si="62"/>
        <v>0</v>
      </c>
      <c r="S303" s="140">
        <v>0</v>
      </c>
      <c r="T303" s="141">
        <f t="shared" si="63"/>
        <v>0</v>
      </c>
      <c r="AR303" s="142" t="s">
        <v>237</v>
      </c>
      <c r="AT303" s="142" t="s">
        <v>247</v>
      </c>
      <c r="AU303" s="142" t="s">
        <v>214</v>
      </c>
      <c r="AY303" s="17" t="s">
        <v>200</v>
      </c>
      <c r="BE303" s="143">
        <f t="shared" si="64"/>
        <v>0</v>
      </c>
      <c r="BF303" s="143">
        <f t="shared" si="65"/>
        <v>0</v>
      </c>
      <c r="BG303" s="143">
        <f t="shared" si="66"/>
        <v>0</v>
      </c>
      <c r="BH303" s="143">
        <f t="shared" si="67"/>
        <v>0</v>
      </c>
      <c r="BI303" s="143">
        <f t="shared" si="68"/>
        <v>0</v>
      </c>
      <c r="BJ303" s="17" t="s">
        <v>82</v>
      </c>
      <c r="BK303" s="143">
        <f t="shared" si="69"/>
        <v>0</v>
      </c>
      <c r="BL303" s="17" t="s">
        <v>206</v>
      </c>
      <c r="BM303" s="142" t="s">
        <v>1730</v>
      </c>
    </row>
    <row r="304" spans="2:63" s="11" customFormat="1" ht="20.85" customHeight="1">
      <c r="B304" s="119"/>
      <c r="D304" s="120" t="s">
        <v>73</v>
      </c>
      <c r="E304" s="128" t="s">
        <v>1055</v>
      </c>
      <c r="F304" s="128" t="s">
        <v>1056</v>
      </c>
      <c r="J304" s="129">
        <f>BK304</f>
        <v>0</v>
      </c>
      <c r="L304" s="119"/>
      <c r="M304" s="123"/>
      <c r="P304" s="124">
        <f>SUM(P305:P314)</f>
        <v>0</v>
      </c>
      <c r="R304" s="124">
        <f>SUM(R305:R314)</f>
        <v>0</v>
      </c>
      <c r="T304" s="125">
        <f>SUM(T305:T314)</f>
        <v>0</v>
      </c>
      <c r="AR304" s="120" t="s">
        <v>82</v>
      </c>
      <c r="AT304" s="126" t="s">
        <v>73</v>
      </c>
      <c r="AU304" s="126" t="s">
        <v>84</v>
      </c>
      <c r="AY304" s="120" t="s">
        <v>200</v>
      </c>
      <c r="BK304" s="127">
        <f>SUM(BK305:BK314)</f>
        <v>0</v>
      </c>
    </row>
    <row r="305" spans="2:65" s="1" customFormat="1" ht="24.2" customHeight="1">
      <c r="B305" s="130"/>
      <c r="C305" s="131" t="s">
        <v>896</v>
      </c>
      <c r="D305" s="131" t="s">
        <v>202</v>
      </c>
      <c r="E305" s="132" t="s">
        <v>1731</v>
      </c>
      <c r="F305" s="133" t="s">
        <v>1732</v>
      </c>
      <c r="G305" s="134" t="s">
        <v>269</v>
      </c>
      <c r="H305" s="135">
        <v>3</v>
      </c>
      <c r="I305" s="136"/>
      <c r="J305" s="136">
        <f aca="true" t="shared" si="70" ref="J305:J314">ROUND(I305*H305,2)</f>
        <v>0</v>
      </c>
      <c r="K305" s="137"/>
      <c r="L305" s="29"/>
      <c r="M305" s="138" t="s">
        <v>1</v>
      </c>
      <c r="N305" s="139" t="s">
        <v>39</v>
      </c>
      <c r="O305" s="140">
        <v>0</v>
      </c>
      <c r="P305" s="140">
        <f aca="true" t="shared" si="71" ref="P305:P314">O305*H305</f>
        <v>0</v>
      </c>
      <c r="Q305" s="140">
        <v>0</v>
      </c>
      <c r="R305" s="140">
        <f aca="true" t="shared" si="72" ref="R305:R314">Q305*H305</f>
        <v>0</v>
      </c>
      <c r="S305" s="140">
        <v>0</v>
      </c>
      <c r="T305" s="141">
        <f aca="true" t="shared" si="73" ref="T305:T314">S305*H305</f>
        <v>0</v>
      </c>
      <c r="AR305" s="142" t="s">
        <v>206</v>
      </c>
      <c r="AT305" s="142" t="s">
        <v>202</v>
      </c>
      <c r="AU305" s="142" t="s">
        <v>214</v>
      </c>
      <c r="AY305" s="17" t="s">
        <v>200</v>
      </c>
      <c r="BE305" s="143">
        <f aca="true" t="shared" si="74" ref="BE305:BE314">IF(N305="základní",J305,0)</f>
        <v>0</v>
      </c>
      <c r="BF305" s="143">
        <f aca="true" t="shared" si="75" ref="BF305:BF314">IF(N305="snížená",J305,0)</f>
        <v>0</v>
      </c>
      <c r="BG305" s="143">
        <f aca="true" t="shared" si="76" ref="BG305:BG314">IF(N305="zákl. přenesená",J305,0)</f>
        <v>0</v>
      </c>
      <c r="BH305" s="143">
        <f aca="true" t="shared" si="77" ref="BH305:BH314">IF(N305="sníž. přenesená",J305,0)</f>
        <v>0</v>
      </c>
      <c r="BI305" s="143">
        <f aca="true" t="shared" si="78" ref="BI305:BI314">IF(N305="nulová",J305,0)</f>
        <v>0</v>
      </c>
      <c r="BJ305" s="17" t="s">
        <v>82</v>
      </c>
      <c r="BK305" s="143">
        <f aca="true" t="shared" si="79" ref="BK305:BK314">ROUND(I305*H305,2)</f>
        <v>0</v>
      </c>
      <c r="BL305" s="17" t="s">
        <v>206</v>
      </c>
      <c r="BM305" s="142" t="s">
        <v>1733</v>
      </c>
    </row>
    <row r="306" spans="2:65" s="1" customFormat="1" ht="21.75" customHeight="1">
      <c r="B306" s="130"/>
      <c r="C306" s="157" t="s">
        <v>900</v>
      </c>
      <c r="D306" s="157" t="s">
        <v>247</v>
      </c>
      <c r="E306" s="158" t="s">
        <v>1734</v>
      </c>
      <c r="F306" s="159" t="s">
        <v>1735</v>
      </c>
      <c r="G306" s="160" t="s">
        <v>269</v>
      </c>
      <c r="H306" s="161">
        <v>3</v>
      </c>
      <c r="I306" s="162"/>
      <c r="J306" s="162">
        <f t="shared" si="70"/>
        <v>0</v>
      </c>
      <c r="K306" s="163"/>
      <c r="L306" s="164"/>
      <c r="M306" s="165" t="s">
        <v>1</v>
      </c>
      <c r="N306" s="166" t="s">
        <v>39</v>
      </c>
      <c r="O306" s="140">
        <v>0</v>
      </c>
      <c r="P306" s="140">
        <f t="shared" si="71"/>
        <v>0</v>
      </c>
      <c r="Q306" s="140">
        <v>0</v>
      </c>
      <c r="R306" s="140">
        <f t="shared" si="72"/>
        <v>0</v>
      </c>
      <c r="S306" s="140">
        <v>0</v>
      </c>
      <c r="T306" s="141">
        <f t="shared" si="73"/>
        <v>0</v>
      </c>
      <c r="AR306" s="142" t="s">
        <v>237</v>
      </c>
      <c r="AT306" s="142" t="s">
        <v>247</v>
      </c>
      <c r="AU306" s="142" t="s">
        <v>214</v>
      </c>
      <c r="AY306" s="17" t="s">
        <v>200</v>
      </c>
      <c r="BE306" s="143">
        <f t="shared" si="74"/>
        <v>0</v>
      </c>
      <c r="BF306" s="143">
        <f t="shared" si="75"/>
        <v>0</v>
      </c>
      <c r="BG306" s="143">
        <f t="shared" si="76"/>
        <v>0</v>
      </c>
      <c r="BH306" s="143">
        <f t="shared" si="77"/>
        <v>0</v>
      </c>
      <c r="BI306" s="143">
        <f t="shared" si="78"/>
        <v>0</v>
      </c>
      <c r="BJ306" s="17" t="s">
        <v>82</v>
      </c>
      <c r="BK306" s="143">
        <f t="shared" si="79"/>
        <v>0</v>
      </c>
      <c r="BL306" s="17" t="s">
        <v>206</v>
      </c>
      <c r="BM306" s="142" t="s">
        <v>1736</v>
      </c>
    </row>
    <row r="307" spans="2:65" s="1" customFormat="1" ht="24.2" customHeight="1">
      <c r="B307" s="130"/>
      <c r="C307" s="131" t="s">
        <v>912</v>
      </c>
      <c r="D307" s="131" t="s">
        <v>202</v>
      </c>
      <c r="E307" s="132" t="s">
        <v>1737</v>
      </c>
      <c r="F307" s="133" t="s">
        <v>1738</v>
      </c>
      <c r="G307" s="134" t="s">
        <v>269</v>
      </c>
      <c r="H307" s="135">
        <v>182</v>
      </c>
      <c r="I307" s="136"/>
      <c r="J307" s="136">
        <f t="shared" si="70"/>
        <v>0</v>
      </c>
      <c r="K307" s="137"/>
      <c r="L307" s="29"/>
      <c r="M307" s="138" t="s">
        <v>1</v>
      </c>
      <c r="N307" s="139" t="s">
        <v>39</v>
      </c>
      <c r="O307" s="140">
        <v>0</v>
      </c>
      <c r="P307" s="140">
        <f t="shared" si="71"/>
        <v>0</v>
      </c>
      <c r="Q307" s="140">
        <v>0</v>
      </c>
      <c r="R307" s="140">
        <f t="shared" si="72"/>
        <v>0</v>
      </c>
      <c r="S307" s="140">
        <v>0</v>
      </c>
      <c r="T307" s="141">
        <f t="shared" si="73"/>
        <v>0</v>
      </c>
      <c r="AR307" s="142" t="s">
        <v>206</v>
      </c>
      <c r="AT307" s="142" t="s">
        <v>202</v>
      </c>
      <c r="AU307" s="142" t="s">
        <v>214</v>
      </c>
      <c r="AY307" s="17" t="s">
        <v>200</v>
      </c>
      <c r="BE307" s="143">
        <f t="shared" si="74"/>
        <v>0</v>
      </c>
      <c r="BF307" s="143">
        <f t="shared" si="75"/>
        <v>0</v>
      </c>
      <c r="BG307" s="143">
        <f t="shared" si="76"/>
        <v>0</v>
      </c>
      <c r="BH307" s="143">
        <f t="shared" si="77"/>
        <v>0</v>
      </c>
      <c r="BI307" s="143">
        <f t="shared" si="78"/>
        <v>0</v>
      </c>
      <c r="BJ307" s="17" t="s">
        <v>82</v>
      </c>
      <c r="BK307" s="143">
        <f t="shared" si="79"/>
        <v>0</v>
      </c>
      <c r="BL307" s="17" t="s">
        <v>206</v>
      </c>
      <c r="BM307" s="142" t="s">
        <v>1739</v>
      </c>
    </row>
    <row r="308" spans="2:65" s="1" customFormat="1" ht="16.5" customHeight="1">
      <c r="B308" s="130"/>
      <c r="C308" s="157" t="s">
        <v>918</v>
      </c>
      <c r="D308" s="157" t="s">
        <v>247</v>
      </c>
      <c r="E308" s="158" t="s">
        <v>1740</v>
      </c>
      <c r="F308" s="159" t="s">
        <v>1741</v>
      </c>
      <c r="G308" s="160" t="s">
        <v>269</v>
      </c>
      <c r="H308" s="161">
        <v>182</v>
      </c>
      <c r="I308" s="162"/>
      <c r="J308" s="162">
        <f t="shared" si="70"/>
        <v>0</v>
      </c>
      <c r="K308" s="163"/>
      <c r="L308" s="164"/>
      <c r="M308" s="165" t="s">
        <v>1</v>
      </c>
      <c r="N308" s="166" t="s">
        <v>39</v>
      </c>
      <c r="O308" s="140">
        <v>0</v>
      </c>
      <c r="P308" s="140">
        <f t="shared" si="71"/>
        <v>0</v>
      </c>
      <c r="Q308" s="140">
        <v>0</v>
      </c>
      <c r="R308" s="140">
        <f t="shared" si="72"/>
        <v>0</v>
      </c>
      <c r="S308" s="140">
        <v>0</v>
      </c>
      <c r="T308" s="141">
        <f t="shared" si="73"/>
        <v>0</v>
      </c>
      <c r="AR308" s="142" t="s">
        <v>237</v>
      </c>
      <c r="AT308" s="142" t="s">
        <v>247</v>
      </c>
      <c r="AU308" s="142" t="s">
        <v>214</v>
      </c>
      <c r="AY308" s="17" t="s">
        <v>200</v>
      </c>
      <c r="BE308" s="143">
        <f t="shared" si="74"/>
        <v>0</v>
      </c>
      <c r="BF308" s="143">
        <f t="shared" si="75"/>
        <v>0</v>
      </c>
      <c r="BG308" s="143">
        <f t="shared" si="76"/>
        <v>0</v>
      </c>
      <c r="BH308" s="143">
        <f t="shared" si="77"/>
        <v>0</v>
      </c>
      <c r="BI308" s="143">
        <f t="shared" si="78"/>
        <v>0</v>
      </c>
      <c r="BJ308" s="17" t="s">
        <v>82</v>
      </c>
      <c r="BK308" s="143">
        <f t="shared" si="79"/>
        <v>0</v>
      </c>
      <c r="BL308" s="17" t="s">
        <v>206</v>
      </c>
      <c r="BM308" s="142" t="s">
        <v>1742</v>
      </c>
    </row>
    <row r="309" spans="2:65" s="1" customFormat="1" ht="24.2" customHeight="1">
      <c r="B309" s="130"/>
      <c r="C309" s="131" t="s">
        <v>923</v>
      </c>
      <c r="D309" s="131" t="s">
        <v>202</v>
      </c>
      <c r="E309" s="132" t="s">
        <v>1743</v>
      </c>
      <c r="F309" s="133" t="s">
        <v>1744</v>
      </c>
      <c r="G309" s="134" t="s">
        <v>269</v>
      </c>
      <c r="H309" s="135">
        <v>20</v>
      </c>
      <c r="I309" s="136"/>
      <c r="J309" s="136">
        <f t="shared" si="70"/>
        <v>0</v>
      </c>
      <c r="K309" s="137"/>
      <c r="L309" s="29"/>
      <c r="M309" s="138" t="s">
        <v>1</v>
      </c>
      <c r="N309" s="139" t="s">
        <v>39</v>
      </c>
      <c r="O309" s="140">
        <v>0</v>
      </c>
      <c r="P309" s="140">
        <f t="shared" si="71"/>
        <v>0</v>
      </c>
      <c r="Q309" s="140">
        <v>0</v>
      </c>
      <c r="R309" s="140">
        <f t="shared" si="72"/>
        <v>0</v>
      </c>
      <c r="S309" s="140">
        <v>0</v>
      </c>
      <c r="T309" s="141">
        <f t="shared" si="73"/>
        <v>0</v>
      </c>
      <c r="AR309" s="142" t="s">
        <v>206</v>
      </c>
      <c r="AT309" s="142" t="s">
        <v>202</v>
      </c>
      <c r="AU309" s="142" t="s">
        <v>214</v>
      </c>
      <c r="AY309" s="17" t="s">
        <v>200</v>
      </c>
      <c r="BE309" s="143">
        <f t="shared" si="74"/>
        <v>0</v>
      </c>
      <c r="BF309" s="143">
        <f t="shared" si="75"/>
        <v>0</v>
      </c>
      <c r="BG309" s="143">
        <f t="shared" si="76"/>
        <v>0</v>
      </c>
      <c r="BH309" s="143">
        <f t="shared" si="77"/>
        <v>0</v>
      </c>
      <c r="BI309" s="143">
        <f t="shared" si="78"/>
        <v>0</v>
      </c>
      <c r="BJ309" s="17" t="s">
        <v>82</v>
      </c>
      <c r="BK309" s="143">
        <f t="shared" si="79"/>
        <v>0</v>
      </c>
      <c r="BL309" s="17" t="s">
        <v>206</v>
      </c>
      <c r="BM309" s="142" t="s">
        <v>1745</v>
      </c>
    </row>
    <row r="310" spans="2:65" s="1" customFormat="1" ht="16.5" customHeight="1">
      <c r="B310" s="130"/>
      <c r="C310" s="157" t="s">
        <v>929</v>
      </c>
      <c r="D310" s="157" t="s">
        <v>247</v>
      </c>
      <c r="E310" s="158" t="s">
        <v>1746</v>
      </c>
      <c r="F310" s="159" t="s">
        <v>1747</v>
      </c>
      <c r="G310" s="160" t="s">
        <v>269</v>
      </c>
      <c r="H310" s="161">
        <v>20</v>
      </c>
      <c r="I310" s="162"/>
      <c r="J310" s="162">
        <f t="shared" si="70"/>
        <v>0</v>
      </c>
      <c r="K310" s="163"/>
      <c r="L310" s="164"/>
      <c r="M310" s="165" t="s">
        <v>1</v>
      </c>
      <c r="N310" s="166" t="s">
        <v>39</v>
      </c>
      <c r="O310" s="140">
        <v>0</v>
      </c>
      <c r="P310" s="140">
        <f t="shared" si="71"/>
        <v>0</v>
      </c>
      <c r="Q310" s="140">
        <v>0</v>
      </c>
      <c r="R310" s="140">
        <f t="shared" si="72"/>
        <v>0</v>
      </c>
      <c r="S310" s="140">
        <v>0</v>
      </c>
      <c r="T310" s="141">
        <f t="shared" si="73"/>
        <v>0</v>
      </c>
      <c r="AR310" s="142" t="s">
        <v>237</v>
      </c>
      <c r="AT310" s="142" t="s">
        <v>247</v>
      </c>
      <c r="AU310" s="142" t="s">
        <v>214</v>
      </c>
      <c r="AY310" s="17" t="s">
        <v>200</v>
      </c>
      <c r="BE310" s="143">
        <f t="shared" si="74"/>
        <v>0</v>
      </c>
      <c r="BF310" s="143">
        <f t="shared" si="75"/>
        <v>0</v>
      </c>
      <c r="BG310" s="143">
        <f t="shared" si="76"/>
        <v>0</v>
      </c>
      <c r="BH310" s="143">
        <f t="shared" si="77"/>
        <v>0</v>
      </c>
      <c r="BI310" s="143">
        <f t="shared" si="78"/>
        <v>0</v>
      </c>
      <c r="BJ310" s="17" t="s">
        <v>82</v>
      </c>
      <c r="BK310" s="143">
        <f t="shared" si="79"/>
        <v>0</v>
      </c>
      <c r="BL310" s="17" t="s">
        <v>206</v>
      </c>
      <c r="BM310" s="142" t="s">
        <v>1748</v>
      </c>
    </row>
    <row r="311" spans="2:65" s="1" customFormat="1" ht="24.2" customHeight="1">
      <c r="B311" s="130"/>
      <c r="C311" s="131" t="s">
        <v>934</v>
      </c>
      <c r="D311" s="131" t="s">
        <v>202</v>
      </c>
      <c r="E311" s="132" t="s">
        <v>1749</v>
      </c>
      <c r="F311" s="133" t="s">
        <v>1750</v>
      </c>
      <c r="G311" s="134" t="s">
        <v>269</v>
      </c>
      <c r="H311" s="135">
        <v>5</v>
      </c>
      <c r="I311" s="136"/>
      <c r="J311" s="136">
        <f t="shared" si="70"/>
        <v>0</v>
      </c>
      <c r="K311" s="137"/>
      <c r="L311" s="29"/>
      <c r="M311" s="138" t="s">
        <v>1</v>
      </c>
      <c r="N311" s="139" t="s">
        <v>39</v>
      </c>
      <c r="O311" s="140">
        <v>0</v>
      </c>
      <c r="P311" s="140">
        <f t="shared" si="71"/>
        <v>0</v>
      </c>
      <c r="Q311" s="140">
        <v>0</v>
      </c>
      <c r="R311" s="140">
        <f t="shared" si="72"/>
        <v>0</v>
      </c>
      <c r="S311" s="140">
        <v>0</v>
      </c>
      <c r="T311" s="141">
        <f t="shared" si="73"/>
        <v>0</v>
      </c>
      <c r="AR311" s="142" t="s">
        <v>206</v>
      </c>
      <c r="AT311" s="142" t="s">
        <v>202</v>
      </c>
      <c r="AU311" s="142" t="s">
        <v>214</v>
      </c>
      <c r="AY311" s="17" t="s">
        <v>200</v>
      </c>
      <c r="BE311" s="143">
        <f t="shared" si="74"/>
        <v>0</v>
      </c>
      <c r="BF311" s="143">
        <f t="shared" si="75"/>
        <v>0</v>
      </c>
      <c r="BG311" s="143">
        <f t="shared" si="76"/>
        <v>0</v>
      </c>
      <c r="BH311" s="143">
        <f t="shared" si="77"/>
        <v>0</v>
      </c>
      <c r="BI311" s="143">
        <f t="shared" si="78"/>
        <v>0</v>
      </c>
      <c r="BJ311" s="17" t="s">
        <v>82</v>
      </c>
      <c r="BK311" s="143">
        <f t="shared" si="79"/>
        <v>0</v>
      </c>
      <c r="BL311" s="17" t="s">
        <v>206</v>
      </c>
      <c r="BM311" s="142" t="s">
        <v>1751</v>
      </c>
    </row>
    <row r="312" spans="2:65" s="1" customFormat="1" ht="16.5" customHeight="1">
      <c r="B312" s="130"/>
      <c r="C312" s="157" t="s">
        <v>938</v>
      </c>
      <c r="D312" s="157" t="s">
        <v>247</v>
      </c>
      <c r="E312" s="158" t="s">
        <v>1746</v>
      </c>
      <c r="F312" s="159" t="s">
        <v>1747</v>
      </c>
      <c r="G312" s="160" t="s">
        <v>269</v>
      </c>
      <c r="H312" s="161">
        <v>5</v>
      </c>
      <c r="I312" s="162"/>
      <c r="J312" s="162">
        <f t="shared" si="70"/>
        <v>0</v>
      </c>
      <c r="K312" s="163"/>
      <c r="L312" s="164"/>
      <c r="M312" s="165" t="s">
        <v>1</v>
      </c>
      <c r="N312" s="166" t="s">
        <v>39</v>
      </c>
      <c r="O312" s="140">
        <v>0</v>
      </c>
      <c r="P312" s="140">
        <f t="shared" si="71"/>
        <v>0</v>
      </c>
      <c r="Q312" s="140">
        <v>0</v>
      </c>
      <c r="R312" s="140">
        <f t="shared" si="72"/>
        <v>0</v>
      </c>
      <c r="S312" s="140">
        <v>0</v>
      </c>
      <c r="T312" s="141">
        <f t="shared" si="73"/>
        <v>0</v>
      </c>
      <c r="AR312" s="142" t="s">
        <v>237</v>
      </c>
      <c r="AT312" s="142" t="s">
        <v>247</v>
      </c>
      <c r="AU312" s="142" t="s">
        <v>214</v>
      </c>
      <c r="AY312" s="17" t="s">
        <v>200</v>
      </c>
      <c r="BE312" s="143">
        <f t="shared" si="74"/>
        <v>0</v>
      </c>
      <c r="BF312" s="143">
        <f t="shared" si="75"/>
        <v>0</v>
      </c>
      <c r="BG312" s="143">
        <f t="shared" si="76"/>
        <v>0</v>
      </c>
      <c r="BH312" s="143">
        <f t="shared" si="77"/>
        <v>0</v>
      </c>
      <c r="BI312" s="143">
        <f t="shared" si="78"/>
        <v>0</v>
      </c>
      <c r="BJ312" s="17" t="s">
        <v>82</v>
      </c>
      <c r="BK312" s="143">
        <f t="shared" si="79"/>
        <v>0</v>
      </c>
      <c r="BL312" s="17" t="s">
        <v>206</v>
      </c>
      <c r="BM312" s="142" t="s">
        <v>1752</v>
      </c>
    </row>
    <row r="313" spans="2:65" s="1" customFormat="1" ht="16.5" customHeight="1">
      <c r="B313" s="130"/>
      <c r="C313" s="131" t="s">
        <v>946</v>
      </c>
      <c r="D313" s="131" t="s">
        <v>202</v>
      </c>
      <c r="E313" s="132" t="s">
        <v>1753</v>
      </c>
      <c r="F313" s="133" t="s">
        <v>1754</v>
      </c>
      <c r="G313" s="134" t="s">
        <v>269</v>
      </c>
      <c r="H313" s="135">
        <v>2</v>
      </c>
      <c r="I313" s="136"/>
      <c r="J313" s="136">
        <f t="shared" si="70"/>
        <v>0</v>
      </c>
      <c r="K313" s="137"/>
      <c r="L313" s="29"/>
      <c r="M313" s="138" t="s">
        <v>1</v>
      </c>
      <c r="N313" s="139" t="s">
        <v>39</v>
      </c>
      <c r="O313" s="140">
        <v>0</v>
      </c>
      <c r="P313" s="140">
        <f t="shared" si="71"/>
        <v>0</v>
      </c>
      <c r="Q313" s="140">
        <v>0</v>
      </c>
      <c r="R313" s="140">
        <f t="shared" si="72"/>
        <v>0</v>
      </c>
      <c r="S313" s="140">
        <v>0</v>
      </c>
      <c r="T313" s="141">
        <f t="shared" si="73"/>
        <v>0</v>
      </c>
      <c r="AR313" s="142" t="s">
        <v>206</v>
      </c>
      <c r="AT313" s="142" t="s">
        <v>202</v>
      </c>
      <c r="AU313" s="142" t="s">
        <v>214</v>
      </c>
      <c r="AY313" s="17" t="s">
        <v>200</v>
      </c>
      <c r="BE313" s="143">
        <f t="shared" si="74"/>
        <v>0</v>
      </c>
      <c r="BF313" s="143">
        <f t="shared" si="75"/>
        <v>0</v>
      </c>
      <c r="BG313" s="143">
        <f t="shared" si="76"/>
        <v>0</v>
      </c>
      <c r="BH313" s="143">
        <f t="shared" si="77"/>
        <v>0</v>
      </c>
      <c r="BI313" s="143">
        <f t="shared" si="78"/>
        <v>0</v>
      </c>
      <c r="BJ313" s="17" t="s">
        <v>82</v>
      </c>
      <c r="BK313" s="143">
        <f t="shared" si="79"/>
        <v>0</v>
      </c>
      <c r="BL313" s="17" t="s">
        <v>206</v>
      </c>
      <c r="BM313" s="142" t="s">
        <v>1755</v>
      </c>
    </row>
    <row r="314" spans="2:65" s="1" customFormat="1" ht="16.5" customHeight="1">
      <c r="B314" s="130"/>
      <c r="C314" s="157" t="s">
        <v>585</v>
      </c>
      <c r="D314" s="157" t="s">
        <v>247</v>
      </c>
      <c r="E314" s="158" t="s">
        <v>1756</v>
      </c>
      <c r="F314" s="159" t="s">
        <v>1757</v>
      </c>
      <c r="G314" s="160" t="s">
        <v>269</v>
      </c>
      <c r="H314" s="161">
        <v>6</v>
      </c>
      <c r="I314" s="162"/>
      <c r="J314" s="162">
        <f t="shared" si="70"/>
        <v>0</v>
      </c>
      <c r="K314" s="163"/>
      <c r="L314" s="164"/>
      <c r="M314" s="165" t="s">
        <v>1</v>
      </c>
      <c r="N314" s="166" t="s">
        <v>39</v>
      </c>
      <c r="O314" s="140">
        <v>0</v>
      </c>
      <c r="P314" s="140">
        <f t="shared" si="71"/>
        <v>0</v>
      </c>
      <c r="Q314" s="140">
        <v>0</v>
      </c>
      <c r="R314" s="140">
        <f t="shared" si="72"/>
        <v>0</v>
      </c>
      <c r="S314" s="140">
        <v>0</v>
      </c>
      <c r="T314" s="141">
        <f t="shared" si="73"/>
        <v>0</v>
      </c>
      <c r="AR314" s="142" t="s">
        <v>237</v>
      </c>
      <c r="AT314" s="142" t="s">
        <v>247</v>
      </c>
      <c r="AU314" s="142" t="s">
        <v>214</v>
      </c>
      <c r="AY314" s="17" t="s">
        <v>200</v>
      </c>
      <c r="BE314" s="143">
        <f t="shared" si="74"/>
        <v>0</v>
      </c>
      <c r="BF314" s="143">
        <f t="shared" si="75"/>
        <v>0</v>
      </c>
      <c r="BG314" s="143">
        <f t="shared" si="76"/>
        <v>0</v>
      </c>
      <c r="BH314" s="143">
        <f t="shared" si="77"/>
        <v>0</v>
      </c>
      <c r="BI314" s="143">
        <f t="shared" si="78"/>
        <v>0</v>
      </c>
      <c r="BJ314" s="17" t="s">
        <v>82</v>
      </c>
      <c r="BK314" s="143">
        <f t="shared" si="79"/>
        <v>0</v>
      </c>
      <c r="BL314" s="17" t="s">
        <v>206</v>
      </c>
      <c r="BM314" s="142" t="s">
        <v>1758</v>
      </c>
    </row>
    <row r="315" spans="2:63" s="11" customFormat="1" ht="20.85" customHeight="1">
      <c r="B315" s="119"/>
      <c r="D315" s="120" t="s">
        <v>73</v>
      </c>
      <c r="E315" s="128" t="s">
        <v>1759</v>
      </c>
      <c r="F315" s="128" t="s">
        <v>1066</v>
      </c>
      <c r="J315" s="129">
        <f>BK315</f>
        <v>0</v>
      </c>
      <c r="L315" s="119"/>
      <c r="M315" s="123"/>
      <c r="P315" s="124">
        <f>SUM(P316:P337)</f>
        <v>0</v>
      </c>
      <c r="R315" s="124">
        <f>SUM(R316:R337)</f>
        <v>0</v>
      </c>
      <c r="T315" s="125">
        <f>SUM(T316:T337)</f>
        <v>0</v>
      </c>
      <c r="AR315" s="120" t="s">
        <v>82</v>
      </c>
      <c r="AT315" s="126" t="s">
        <v>73</v>
      </c>
      <c r="AU315" s="126" t="s">
        <v>84</v>
      </c>
      <c r="AY315" s="120" t="s">
        <v>200</v>
      </c>
      <c r="BK315" s="127">
        <f>SUM(BK316:BK337)</f>
        <v>0</v>
      </c>
    </row>
    <row r="316" spans="2:65" s="1" customFormat="1" ht="24.2" customHeight="1">
      <c r="B316" s="130"/>
      <c r="C316" s="131" t="s">
        <v>566</v>
      </c>
      <c r="D316" s="131" t="s">
        <v>202</v>
      </c>
      <c r="E316" s="132" t="s">
        <v>1760</v>
      </c>
      <c r="F316" s="133" t="s">
        <v>1761</v>
      </c>
      <c r="G316" s="134" t="s">
        <v>269</v>
      </c>
      <c r="H316" s="135">
        <v>7</v>
      </c>
      <c r="I316" s="136"/>
      <c r="J316" s="136">
        <f aca="true" t="shared" si="80" ref="J316:J337">ROUND(I316*H316,2)</f>
        <v>0</v>
      </c>
      <c r="K316" s="137"/>
      <c r="L316" s="29"/>
      <c r="M316" s="138" t="s">
        <v>1</v>
      </c>
      <c r="N316" s="139" t="s">
        <v>39</v>
      </c>
      <c r="O316" s="140">
        <v>0</v>
      </c>
      <c r="P316" s="140">
        <f aca="true" t="shared" si="81" ref="P316:P337">O316*H316</f>
        <v>0</v>
      </c>
      <c r="Q316" s="140">
        <v>0</v>
      </c>
      <c r="R316" s="140">
        <f aca="true" t="shared" si="82" ref="R316:R337">Q316*H316</f>
        <v>0</v>
      </c>
      <c r="S316" s="140">
        <v>0</v>
      </c>
      <c r="T316" s="141">
        <f aca="true" t="shared" si="83" ref="T316:T337">S316*H316</f>
        <v>0</v>
      </c>
      <c r="AR316" s="142" t="s">
        <v>206</v>
      </c>
      <c r="AT316" s="142" t="s">
        <v>202</v>
      </c>
      <c r="AU316" s="142" t="s">
        <v>214</v>
      </c>
      <c r="AY316" s="17" t="s">
        <v>200</v>
      </c>
      <c r="BE316" s="143">
        <f aca="true" t="shared" si="84" ref="BE316:BE337">IF(N316="základní",J316,0)</f>
        <v>0</v>
      </c>
      <c r="BF316" s="143">
        <f aca="true" t="shared" si="85" ref="BF316:BF337">IF(N316="snížená",J316,0)</f>
        <v>0</v>
      </c>
      <c r="BG316" s="143">
        <f aca="true" t="shared" si="86" ref="BG316:BG337">IF(N316="zákl. přenesená",J316,0)</f>
        <v>0</v>
      </c>
      <c r="BH316" s="143">
        <f aca="true" t="shared" si="87" ref="BH316:BH337">IF(N316="sníž. přenesená",J316,0)</f>
        <v>0</v>
      </c>
      <c r="BI316" s="143">
        <f aca="true" t="shared" si="88" ref="BI316:BI337">IF(N316="nulová",J316,0)</f>
        <v>0</v>
      </c>
      <c r="BJ316" s="17" t="s">
        <v>82</v>
      </c>
      <c r="BK316" s="143">
        <f aca="true" t="shared" si="89" ref="BK316:BK337">ROUND(I316*H316,2)</f>
        <v>0</v>
      </c>
      <c r="BL316" s="17" t="s">
        <v>206</v>
      </c>
      <c r="BM316" s="142" t="s">
        <v>1762</v>
      </c>
    </row>
    <row r="317" spans="2:65" s="1" customFormat="1" ht="24.2" customHeight="1">
      <c r="B317" s="130"/>
      <c r="C317" s="157" t="s">
        <v>1763</v>
      </c>
      <c r="D317" s="157" t="s">
        <v>247</v>
      </c>
      <c r="E317" s="158" t="s">
        <v>1764</v>
      </c>
      <c r="F317" s="159" t="s">
        <v>1765</v>
      </c>
      <c r="G317" s="160" t="s">
        <v>269</v>
      </c>
      <c r="H317" s="161">
        <v>7</v>
      </c>
      <c r="I317" s="162"/>
      <c r="J317" s="162">
        <f t="shared" si="80"/>
        <v>0</v>
      </c>
      <c r="K317" s="163"/>
      <c r="L317" s="164"/>
      <c r="M317" s="165" t="s">
        <v>1</v>
      </c>
      <c r="N317" s="166" t="s">
        <v>39</v>
      </c>
      <c r="O317" s="140">
        <v>0</v>
      </c>
      <c r="P317" s="140">
        <f t="shared" si="81"/>
        <v>0</v>
      </c>
      <c r="Q317" s="140">
        <v>0</v>
      </c>
      <c r="R317" s="140">
        <f t="shared" si="82"/>
        <v>0</v>
      </c>
      <c r="S317" s="140">
        <v>0</v>
      </c>
      <c r="T317" s="141">
        <f t="shared" si="83"/>
        <v>0</v>
      </c>
      <c r="AR317" s="142" t="s">
        <v>237</v>
      </c>
      <c r="AT317" s="142" t="s">
        <v>247</v>
      </c>
      <c r="AU317" s="142" t="s">
        <v>214</v>
      </c>
      <c r="AY317" s="17" t="s">
        <v>200</v>
      </c>
      <c r="BE317" s="143">
        <f t="shared" si="84"/>
        <v>0</v>
      </c>
      <c r="BF317" s="143">
        <f t="shared" si="85"/>
        <v>0</v>
      </c>
      <c r="BG317" s="143">
        <f t="shared" si="86"/>
        <v>0</v>
      </c>
      <c r="BH317" s="143">
        <f t="shared" si="87"/>
        <v>0</v>
      </c>
      <c r="BI317" s="143">
        <f t="shared" si="88"/>
        <v>0</v>
      </c>
      <c r="BJ317" s="17" t="s">
        <v>82</v>
      </c>
      <c r="BK317" s="143">
        <f t="shared" si="89"/>
        <v>0</v>
      </c>
      <c r="BL317" s="17" t="s">
        <v>206</v>
      </c>
      <c r="BM317" s="142" t="s">
        <v>1766</v>
      </c>
    </row>
    <row r="318" spans="2:65" s="1" customFormat="1" ht="16.5" customHeight="1">
      <c r="B318" s="130"/>
      <c r="C318" s="157" t="s">
        <v>1577</v>
      </c>
      <c r="D318" s="157" t="s">
        <v>247</v>
      </c>
      <c r="E318" s="158" t="s">
        <v>1767</v>
      </c>
      <c r="F318" s="159" t="s">
        <v>1768</v>
      </c>
      <c r="G318" s="160" t="s">
        <v>269</v>
      </c>
      <c r="H318" s="161">
        <v>21</v>
      </c>
      <c r="I318" s="162"/>
      <c r="J318" s="162">
        <f t="shared" si="80"/>
        <v>0</v>
      </c>
      <c r="K318" s="163"/>
      <c r="L318" s="164"/>
      <c r="M318" s="165" t="s">
        <v>1</v>
      </c>
      <c r="N318" s="166" t="s">
        <v>39</v>
      </c>
      <c r="O318" s="140">
        <v>0</v>
      </c>
      <c r="P318" s="140">
        <f t="shared" si="81"/>
        <v>0</v>
      </c>
      <c r="Q318" s="140">
        <v>0</v>
      </c>
      <c r="R318" s="140">
        <f t="shared" si="82"/>
        <v>0</v>
      </c>
      <c r="S318" s="140">
        <v>0</v>
      </c>
      <c r="T318" s="141">
        <f t="shared" si="83"/>
        <v>0</v>
      </c>
      <c r="AR318" s="142" t="s">
        <v>237</v>
      </c>
      <c r="AT318" s="142" t="s">
        <v>247</v>
      </c>
      <c r="AU318" s="142" t="s">
        <v>214</v>
      </c>
      <c r="AY318" s="17" t="s">
        <v>200</v>
      </c>
      <c r="BE318" s="143">
        <f t="shared" si="84"/>
        <v>0</v>
      </c>
      <c r="BF318" s="143">
        <f t="shared" si="85"/>
        <v>0</v>
      </c>
      <c r="BG318" s="143">
        <f t="shared" si="86"/>
        <v>0</v>
      </c>
      <c r="BH318" s="143">
        <f t="shared" si="87"/>
        <v>0</v>
      </c>
      <c r="BI318" s="143">
        <f t="shared" si="88"/>
        <v>0</v>
      </c>
      <c r="BJ318" s="17" t="s">
        <v>82</v>
      </c>
      <c r="BK318" s="143">
        <f t="shared" si="89"/>
        <v>0</v>
      </c>
      <c r="BL318" s="17" t="s">
        <v>206</v>
      </c>
      <c r="BM318" s="142" t="s">
        <v>1769</v>
      </c>
    </row>
    <row r="319" spans="2:65" s="1" customFormat="1" ht="16.5" customHeight="1">
      <c r="B319" s="130"/>
      <c r="C319" s="131" t="s">
        <v>1770</v>
      </c>
      <c r="D319" s="131" t="s">
        <v>202</v>
      </c>
      <c r="E319" s="132" t="s">
        <v>1771</v>
      </c>
      <c r="F319" s="133" t="s">
        <v>1772</v>
      </c>
      <c r="G319" s="134" t="s">
        <v>269</v>
      </c>
      <c r="H319" s="135">
        <v>0</v>
      </c>
      <c r="I319" s="136"/>
      <c r="J319" s="136">
        <f t="shared" si="80"/>
        <v>0</v>
      </c>
      <c r="K319" s="137"/>
      <c r="L319" s="29"/>
      <c r="M319" s="138" t="s">
        <v>1</v>
      </c>
      <c r="N319" s="139" t="s">
        <v>39</v>
      </c>
      <c r="O319" s="140">
        <v>0</v>
      </c>
      <c r="P319" s="140">
        <f t="shared" si="81"/>
        <v>0</v>
      </c>
      <c r="Q319" s="140">
        <v>0</v>
      </c>
      <c r="R319" s="140">
        <f t="shared" si="82"/>
        <v>0</v>
      </c>
      <c r="S319" s="140">
        <v>0</v>
      </c>
      <c r="T319" s="141">
        <f t="shared" si="83"/>
        <v>0</v>
      </c>
      <c r="AR319" s="142" t="s">
        <v>206</v>
      </c>
      <c r="AT319" s="142" t="s">
        <v>202</v>
      </c>
      <c r="AU319" s="142" t="s">
        <v>214</v>
      </c>
      <c r="AY319" s="17" t="s">
        <v>200</v>
      </c>
      <c r="BE319" s="143">
        <f t="shared" si="84"/>
        <v>0</v>
      </c>
      <c r="BF319" s="143">
        <f t="shared" si="85"/>
        <v>0</v>
      </c>
      <c r="BG319" s="143">
        <f t="shared" si="86"/>
        <v>0</v>
      </c>
      <c r="BH319" s="143">
        <f t="shared" si="87"/>
        <v>0</v>
      </c>
      <c r="BI319" s="143">
        <f t="shared" si="88"/>
        <v>0</v>
      </c>
      <c r="BJ319" s="17" t="s">
        <v>82</v>
      </c>
      <c r="BK319" s="143">
        <f t="shared" si="89"/>
        <v>0</v>
      </c>
      <c r="BL319" s="17" t="s">
        <v>206</v>
      </c>
      <c r="BM319" s="142" t="s">
        <v>1773</v>
      </c>
    </row>
    <row r="320" spans="2:65" s="1" customFormat="1" ht="16.5" customHeight="1">
      <c r="B320" s="130"/>
      <c r="C320" s="157" t="s">
        <v>1578</v>
      </c>
      <c r="D320" s="157" t="s">
        <v>247</v>
      </c>
      <c r="E320" s="158" t="s">
        <v>1774</v>
      </c>
      <c r="F320" s="159" t="s">
        <v>1775</v>
      </c>
      <c r="G320" s="160" t="s">
        <v>269</v>
      </c>
      <c r="H320" s="161">
        <v>1</v>
      </c>
      <c r="I320" s="162"/>
      <c r="J320" s="162">
        <f t="shared" si="80"/>
        <v>0</v>
      </c>
      <c r="K320" s="163"/>
      <c r="L320" s="164"/>
      <c r="M320" s="165" t="s">
        <v>1</v>
      </c>
      <c r="N320" s="166" t="s">
        <v>39</v>
      </c>
      <c r="O320" s="140">
        <v>0</v>
      </c>
      <c r="P320" s="140">
        <f t="shared" si="81"/>
        <v>0</v>
      </c>
      <c r="Q320" s="140">
        <v>0</v>
      </c>
      <c r="R320" s="140">
        <f t="shared" si="82"/>
        <v>0</v>
      </c>
      <c r="S320" s="140">
        <v>0</v>
      </c>
      <c r="T320" s="141">
        <f t="shared" si="83"/>
        <v>0</v>
      </c>
      <c r="AR320" s="142" t="s">
        <v>237</v>
      </c>
      <c r="AT320" s="142" t="s">
        <v>247</v>
      </c>
      <c r="AU320" s="142" t="s">
        <v>214</v>
      </c>
      <c r="AY320" s="17" t="s">
        <v>200</v>
      </c>
      <c r="BE320" s="143">
        <f t="shared" si="84"/>
        <v>0</v>
      </c>
      <c r="BF320" s="143">
        <f t="shared" si="85"/>
        <v>0</v>
      </c>
      <c r="BG320" s="143">
        <f t="shared" si="86"/>
        <v>0</v>
      </c>
      <c r="BH320" s="143">
        <f t="shared" si="87"/>
        <v>0</v>
      </c>
      <c r="BI320" s="143">
        <f t="shared" si="88"/>
        <v>0</v>
      </c>
      <c r="BJ320" s="17" t="s">
        <v>82</v>
      </c>
      <c r="BK320" s="143">
        <f t="shared" si="89"/>
        <v>0</v>
      </c>
      <c r="BL320" s="17" t="s">
        <v>206</v>
      </c>
      <c r="BM320" s="142" t="s">
        <v>1776</v>
      </c>
    </row>
    <row r="321" spans="2:65" s="1" customFormat="1" ht="16.5" customHeight="1">
      <c r="B321" s="130"/>
      <c r="C321" s="157" t="s">
        <v>1777</v>
      </c>
      <c r="D321" s="157" t="s">
        <v>247</v>
      </c>
      <c r="E321" s="158" t="s">
        <v>1778</v>
      </c>
      <c r="F321" s="159" t="s">
        <v>1779</v>
      </c>
      <c r="G321" s="160" t="s">
        <v>269</v>
      </c>
      <c r="H321" s="161">
        <v>6</v>
      </c>
      <c r="I321" s="162"/>
      <c r="J321" s="162">
        <f t="shared" si="80"/>
        <v>0</v>
      </c>
      <c r="K321" s="163"/>
      <c r="L321" s="164"/>
      <c r="M321" s="165" t="s">
        <v>1</v>
      </c>
      <c r="N321" s="166" t="s">
        <v>39</v>
      </c>
      <c r="O321" s="140">
        <v>0</v>
      </c>
      <c r="P321" s="140">
        <f t="shared" si="81"/>
        <v>0</v>
      </c>
      <c r="Q321" s="140">
        <v>0</v>
      </c>
      <c r="R321" s="140">
        <f t="shared" si="82"/>
        <v>0</v>
      </c>
      <c r="S321" s="140">
        <v>0</v>
      </c>
      <c r="T321" s="141">
        <f t="shared" si="83"/>
        <v>0</v>
      </c>
      <c r="AR321" s="142" t="s">
        <v>237</v>
      </c>
      <c r="AT321" s="142" t="s">
        <v>247</v>
      </c>
      <c r="AU321" s="142" t="s">
        <v>214</v>
      </c>
      <c r="AY321" s="17" t="s">
        <v>200</v>
      </c>
      <c r="BE321" s="143">
        <f t="shared" si="84"/>
        <v>0</v>
      </c>
      <c r="BF321" s="143">
        <f t="shared" si="85"/>
        <v>0</v>
      </c>
      <c r="BG321" s="143">
        <f t="shared" si="86"/>
        <v>0</v>
      </c>
      <c r="BH321" s="143">
        <f t="shared" si="87"/>
        <v>0</v>
      </c>
      <c r="BI321" s="143">
        <f t="shared" si="88"/>
        <v>0</v>
      </c>
      <c r="BJ321" s="17" t="s">
        <v>82</v>
      </c>
      <c r="BK321" s="143">
        <f t="shared" si="89"/>
        <v>0</v>
      </c>
      <c r="BL321" s="17" t="s">
        <v>206</v>
      </c>
      <c r="BM321" s="142" t="s">
        <v>1780</v>
      </c>
    </row>
    <row r="322" spans="2:65" s="1" customFormat="1" ht="16.5" customHeight="1">
      <c r="B322" s="130"/>
      <c r="C322" s="157" t="s">
        <v>1581</v>
      </c>
      <c r="D322" s="157" t="s">
        <v>247</v>
      </c>
      <c r="E322" s="158" t="s">
        <v>1781</v>
      </c>
      <c r="F322" s="159" t="s">
        <v>1782</v>
      </c>
      <c r="G322" s="160" t="s">
        <v>269</v>
      </c>
      <c r="H322" s="161">
        <v>8</v>
      </c>
      <c r="I322" s="162"/>
      <c r="J322" s="162">
        <f t="shared" si="80"/>
        <v>0</v>
      </c>
      <c r="K322" s="163"/>
      <c r="L322" s="164"/>
      <c r="M322" s="165" t="s">
        <v>1</v>
      </c>
      <c r="N322" s="166" t="s">
        <v>39</v>
      </c>
      <c r="O322" s="140">
        <v>0</v>
      </c>
      <c r="P322" s="140">
        <f t="shared" si="81"/>
        <v>0</v>
      </c>
      <c r="Q322" s="140">
        <v>0</v>
      </c>
      <c r="R322" s="140">
        <f t="shared" si="82"/>
        <v>0</v>
      </c>
      <c r="S322" s="140">
        <v>0</v>
      </c>
      <c r="T322" s="141">
        <f t="shared" si="83"/>
        <v>0</v>
      </c>
      <c r="AR322" s="142" t="s">
        <v>237</v>
      </c>
      <c r="AT322" s="142" t="s">
        <v>247</v>
      </c>
      <c r="AU322" s="142" t="s">
        <v>214</v>
      </c>
      <c r="AY322" s="17" t="s">
        <v>200</v>
      </c>
      <c r="BE322" s="143">
        <f t="shared" si="84"/>
        <v>0</v>
      </c>
      <c r="BF322" s="143">
        <f t="shared" si="85"/>
        <v>0</v>
      </c>
      <c r="BG322" s="143">
        <f t="shared" si="86"/>
        <v>0</v>
      </c>
      <c r="BH322" s="143">
        <f t="shared" si="87"/>
        <v>0</v>
      </c>
      <c r="BI322" s="143">
        <f t="shared" si="88"/>
        <v>0</v>
      </c>
      <c r="BJ322" s="17" t="s">
        <v>82</v>
      </c>
      <c r="BK322" s="143">
        <f t="shared" si="89"/>
        <v>0</v>
      </c>
      <c r="BL322" s="17" t="s">
        <v>206</v>
      </c>
      <c r="BM322" s="142" t="s">
        <v>1783</v>
      </c>
    </row>
    <row r="323" spans="2:65" s="1" customFormat="1" ht="16.5" customHeight="1">
      <c r="B323" s="130"/>
      <c r="C323" s="131" t="s">
        <v>1784</v>
      </c>
      <c r="D323" s="131" t="s">
        <v>202</v>
      </c>
      <c r="E323" s="132" t="s">
        <v>1785</v>
      </c>
      <c r="F323" s="133" t="s">
        <v>1786</v>
      </c>
      <c r="G323" s="134" t="s">
        <v>269</v>
      </c>
      <c r="H323" s="135">
        <v>8</v>
      </c>
      <c r="I323" s="136"/>
      <c r="J323" s="136">
        <f t="shared" si="80"/>
        <v>0</v>
      </c>
      <c r="K323" s="137"/>
      <c r="L323" s="29"/>
      <c r="M323" s="138" t="s">
        <v>1</v>
      </c>
      <c r="N323" s="139" t="s">
        <v>39</v>
      </c>
      <c r="O323" s="140">
        <v>0</v>
      </c>
      <c r="P323" s="140">
        <f t="shared" si="81"/>
        <v>0</v>
      </c>
      <c r="Q323" s="140">
        <v>0</v>
      </c>
      <c r="R323" s="140">
        <f t="shared" si="82"/>
        <v>0</v>
      </c>
      <c r="S323" s="140">
        <v>0</v>
      </c>
      <c r="T323" s="141">
        <f t="shared" si="83"/>
        <v>0</v>
      </c>
      <c r="AR323" s="142" t="s">
        <v>206</v>
      </c>
      <c r="AT323" s="142" t="s">
        <v>202</v>
      </c>
      <c r="AU323" s="142" t="s">
        <v>214</v>
      </c>
      <c r="AY323" s="17" t="s">
        <v>200</v>
      </c>
      <c r="BE323" s="143">
        <f t="shared" si="84"/>
        <v>0</v>
      </c>
      <c r="BF323" s="143">
        <f t="shared" si="85"/>
        <v>0</v>
      </c>
      <c r="BG323" s="143">
        <f t="shared" si="86"/>
        <v>0</v>
      </c>
      <c r="BH323" s="143">
        <f t="shared" si="87"/>
        <v>0</v>
      </c>
      <c r="BI323" s="143">
        <f t="shared" si="88"/>
        <v>0</v>
      </c>
      <c r="BJ323" s="17" t="s">
        <v>82</v>
      </c>
      <c r="BK323" s="143">
        <f t="shared" si="89"/>
        <v>0</v>
      </c>
      <c r="BL323" s="17" t="s">
        <v>206</v>
      </c>
      <c r="BM323" s="142" t="s">
        <v>1787</v>
      </c>
    </row>
    <row r="324" spans="2:65" s="1" customFormat="1" ht="16.5" customHeight="1">
      <c r="B324" s="130"/>
      <c r="C324" s="157" t="s">
        <v>1584</v>
      </c>
      <c r="D324" s="157" t="s">
        <v>247</v>
      </c>
      <c r="E324" s="158" t="s">
        <v>1788</v>
      </c>
      <c r="F324" s="159" t="s">
        <v>1789</v>
      </c>
      <c r="G324" s="160" t="s">
        <v>269</v>
      </c>
      <c r="H324" s="161">
        <v>6</v>
      </c>
      <c r="I324" s="162"/>
      <c r="J324" s="162">
        <f t="shared" si="80"/>
        <v>0</v>
      </c>
      <c r="K324" s="163"/>
      <c r="L324" s="164"/>
      <c r="M324" s="165" t="s">
        <v>1</v>
      </c>
      <c r="N324" s="166" t="s">
        <v>39</v>
      </c>
      <c r="O324" s="140">
        <v>0</v>
      </c>
      <c r="P324" s="140">
        <f t="shared" si="81"/>
        <v>0</v>
      </c>
      <c r="Q324" s="140">
        <v>0</v>
      </c>
      <c r="R324" s="140">
        <f t="shared" si="82"/>
        <v>0</v>
      </c>
      <c r="S324" s="140">
        <v>0</v>
      </c>
      <c r="T324" s="141">
        <f t="shared" si="83"/>
        <v>0</v>
      </c>
      <c r="AR324" s="142" t="s">
        <v>237</v>
      </c>
      <c r="AT324" s="142" t="s">
        <v>247</v>
      </c>
      <c r="AU324" s="142" t="s">
        <v>214</v>
      </c>
      <c r="AY324" s="17" t="s">
        <v>200</v>
      </c>
      <c r="BE324" s="143">
        <f t="shared" si="84"/>
        <v>0</v>
      </c>
      <c r="BF324" s="143">
        <f t="shared" si="85"/>
        <v>0</v>
      </c>
      <c r="BG324" s="143">
        <f t="shared" si="86"/>
        <v>0</v>
      </c>
      <c r="BH324" s="143">
        <f t="shared" si="87"/>
        <v>0</v>
      </c>
      <c r="BI324" s="143">
        <f t="shared" si="88"/>
        <v>0</v>
      </c>
      <c r="BJ324" s="17" t="s">
        <v>82</v>
      </c>
      <c r="BK324" s="143">
        <f t="shared" si="89"/>
        <v>0</v>
      </c>
      <c r="BL324" s="17" t="s">
        <v>206</v>
      </c>
      <c r="BM324" s="142" t="s">
        <v>1790</v>
      </c>
    </row>
    <row r="325" spans="2:65" s="1" customFormat="1" ht="16.5" customHeight="1">
      <c r="B325" s="130"/>
      <c r="C325" s="157" t="s">
        <v>1791</v>
      </c>
      <c r="D325" s="157" t="s">
        <v>247</v>
      </c>
      <c r="E325" s="158" t="s">
        <v>1792</v>
      </c>
      <c r="F325" s="159" t="s">
        <v>1793</v>
      </c>
      <c r="G325" s="160" t="s">
        <v>269</v>
      </c>
      <c r="H325" s="161">
        <v>1</v>
      </c>
      <c r="I325" s="162"/>
      <c r="J325" s="162">
        <f t="shared" si="80"/>
        <v>0</v>
      </c>
      <c r="K325" s="163"/>
      <c r="L325" s="164"/>
      <c r="M325" s="165" t="s">
        <v>1</v>
      </c>
      <c r="N325" s="166" t="s">
        <v>39</v>
      </c>
      <c r="O325" s="140">
        <v>0</v>
      </c>
      <c r="P325" s="140">
        <f t="shared" si="81"/>
        <v>0</v>
      </c>
      <c r="Q325" s="140">
        <v>0</v>
      </c>
      <c r="R325" s="140">
        <f t="shared" si="82"/>
        <v>0</v>
      </c>
      <c r="S325" s="140">
        <v>0</v>
      </c>
      <c r="T325" s="141">
        <f t="shared" si="83"/>
        <v>0</v>
      </c>
      <c r="AR325" s="142" t="s">
        <v>237</v>
      </c>
      <c r="AT325" s="142" t="s">
        <v>247</v>
      </c>
      <c r="AU325" s="142" t="s">
        <v>214</v>
      </c>
      <c r="AY325" s="17" t="s">
        <v>200</v>
      </c>
      <c r="BE325" s="143">
        <f t="shared" si="84"/>
        <v>0</v>
      </c>
      <c r="BF325" s="143">
        <f t="shared" si="85"/>
        <v>0</v>
      </c>
      <c r="BG325" s="143">
        <f t="shared" si="86"/>
        <v>0</v>
      </c>
      <c r="BH325" s="143">
        <f t="shared" si="87"/>
        <v>0</v>
      </c>
      <c r="BI325" s="143">
        <f t="shared" si="88"/>
        <v>0</v>
      </c>
      <c r="BJ325" s="17" t="s">
        <v>82</v>
      </c>
      <c r="BK325" s="143">
        <f t="shared" si="89"/>
        <v>0</v>
      </c>
      <c r="BL325" s="17" t="s">
        <v>206</v>
      </c>
      <c r="BM325" s="142" t="s">
        <v>1794</v>
      </c>
    </row>
    <row r="326" spans="2:65" s="1" customFormat="1" ht="16.5" customHeight="1">
      <c r="B326" s="130"/>
      <c r="C326" s="157" t="s">
        <v>1587</v>
      </c>
      <c r="D326" s="157" t="s">
        <v>247</v>
      </c>
      <c r="E326" s="158" t="s">
        <v>1795</v>
      </c>
      <c r="F326" s="159" t="s">
        <v>1796</v>
      </c>
      <c r="G326" s="160" t="s">
        <v>269</v>
      </c>
      <c r="H326" s="161">
        <v>1</v>
      </c>
      <c r="I326" s="162"/>
      <c r="J326" s="162">
        <f t="shared" si="80"/>
        <v>0</v>
      </c>
      <c r="K326" s="163"/>
      <c r="L326" s="164"/>
      <c r="M326" s="165" t="s">
        <v>1</v>
      </c>
      <c r="N326" s="166" t="s">
        <v>39</v>
      </c>
      <c r="O326" s="140">
        <v>0</v>
      </c>
      <c r="P326" s="140">
        <f t="shared" si="81"/>
        <v>0</v>
      </c>
      <c r="Q326" s="140">
        <v>0</v>
      </c>
      <c r="R326" s="140">
        <f t="shared" si="82"/>
        <v>0</v>
      </c>
      <c r="S326" s="140">
        <v>0</v>
      </c>
      <c r="T326" s="141">
        <f t="shared" si="83"/>
        <v>0</v>
      </c>
      <c r="AR326" s="142" t="s">
        <v>237</v>
      </c>
      <c r="AT326" s="142" t="s">
        <v>247</v>
      </c>
      <c r="AU326" s="142" t="s">
        <v>214</v>
      </c>
      <c r="AY326" s="17" t="s">
        <v>200</v>
      </c>
      <c r="BE326" s="143">
        <f t="shared" si="84"/>
        <v>0</v>
      </c>
      <c r="BF326" s="143">
        <f t="shared" si="85"/>
        <v>0</v>
      </c>
      <c r="BG326" s="143">
        <f t="shared" si="86"/>
        <v>0</v>
      </c>
      <c r="BH326" s="143">
        <f t="shared" si="87"/>
        <v>0</v>
      </c>
      <c r="BI326" s="143">
        <f t="shared" si="88"/>
        <v>0</v>
      </c>
      <c r="BJ326" s="17" t="s">
        <v>82</v>
      </c>
      <c r="BK326" s="143">
        <f t="shared" si="89"/>
        <v>0</v>
      </c>
      <c r="BL326" s="17" t="s">
        <v>206</v>
      </c>
      <c r="BM326" s="142" t="s">
        <v>1797</v>
      </c>
    </row>
    <row r="327" spans="2:65" s="1" customFormat="1" ht="16.5" customHeight="1">
      <c r="B327" s="130"/>
      <c r="C327" s="131" t="s">
        <v>1798</v>
      </c>
      <c r="D327" s="131" t="s">
        <v>202</v>
      </c>
      <c r="E327" s="132" t="s">
        <v>1799</v>
      </c>
      <c r="F327" s="133" t="s">
        <v>1800</v>
      </c>
      <c r="G327" s="134" t="s">
        <v>269</v>
      </c>
      <c r="H327" s="135">
        <v>12</v>
      </c>
      <c r="I327" s="136"/>
      <c r="J327" s="136">
        <f t="shared" si="80"/>
        <v>0</v>
      </c>
      <c r="K327" s="137"/>
      <c r="L327" s="29"/>
      <c r="M327" s="138" t="s">
        <v>1</v>
      </c>
      <c r="N327" s="139" t="s">
        <v>39</v>
      </c>
      <c r="O327" s="140">
        <v>0</v>
      </c>
      <c r="P327" s="140">
        <f t="shared" si="81"/>
        <v>0</v>
      </c>
      <c r="Q327" s="140">
        <v>0</v>
      </c>
      <c r="R327" s="140">
        <f t="shared" si="82"/>
        <v>0</v>
      </c>
      <c r="S327" s="140">
        <v>0</v>
      </c>
      <c r="T327" s="141">
        <f t="shared" si="83"/>
        <v>0</v>
      </c>
      <c r="AR327" s="142" t="s">
        <v>206</v>
      </c>
      <c r="AT327" s="142" t="s">
        <v>202</v>
      </c>
      <c r="AU327" s="142" t="s">
        <v>214</v>
      </c>
      <c r="AY327" s="17" t="s">
        <v>200</v>
      </c>
      <c r="BE327" s="143">
        <f t="shared" si="84"/>
        <v>0</v>
      </c>
      <c r="BF327" s="143">
        <f t="shared" si="85"/>
        <v>0</v>
      </c>
      <c r="BG327" s="143">
        <f t="shared" si="86"/>
        <v>0</v>
      </c>
      <c r="BH327" s="143">
        <f t="shared" si="87"/>
        <v>0</v>
      </c>
      <c r="BI327" s="143">
        <f t="shared" si="88"/>
        <v>0</v>
      </c>
      <c r="BJ327" s="17" t="s">
        <v>82</v>
      </c>
      <c r="BK327" s="143">
        <f t="shared" si="89"/>
        <v>0</v>
      </c>
      <c r="BL327" s="17" t="s">
        <v>206</v>
      </c>
      <c r="BM327" s="142" t="s">
        <v>1801</v>
      </c>
    </row>
    <row r="328" spans="2:65" s="1" customFormat="1" ht="24.2" customHeight="1">
      <c r="B328" s="130"/>
      <c r="C328" s="157" t="s">
        <v>1590</v>
      </c>
      <c r="D328" s="157" t="s">
        <v>247</v>
      </c>
      <c r="E328" s="158" t="s">
        <v>1802</v>
      </c>
      <c r="F328" s="159" t="s">
        <v>1803</v>
      </c>
      <c r="G328" s="160" t="s">
        <v>269</v>
      </c>
      <c r="H328" s="161">
        <v>2</v>
      </c>
      <c r="I328" s="162"/>
      <c r="J328" s="162">
        <f t="shared" si="80"/>
        <v>0</v>
      </c>
      <c r="K328" s="163"/>
      <c r="L328" s="164"/>
      <c r="M328" s="165" t="s">
        <v>1</v>
      </c>
      <c r="N328" s="166" t="s">
        <v>39</v>
      </c>
      <c r="O328" s="140">
        <v>0</v>
      </c>
      <c r="P328" s="140">
        <f t="shared" si="81"/>
        <v>0</v>
      </c>
      <c r="Q328" s="140">
        <v>0</v>
      </c>
      <c r="R328" s="140">
        <f t="shared" si="82"/>
        <v>0</v>
      </c>
      <c r="S328" s="140">
        <v>0</v>
      </c>
      <c r="T328" s="141">
        <f t="shared" si="83"/>
        <v>0</v>
      </c>
      <c r="AR328" s="142" t="s">
        <v>237</v>
      </c>
      <c r="AT328" s="142" t="s">
        <v>247</v>
      </c>
      <c r="AU328" s="142" t="s">
        <v>214</v>
      </c>
      <c r="AY328" s="17" t="s">
        <v>200</v>
      </c>
      <c r="BE328" s="143">
        <f t="shared" si="84"/>
        <v>0</v>
      </c>
      <c r="BF328" s="143">
        <f t="shared" si="85"/>
        <v>0</v>
      </c>
      <c r="BG328" s="143">
        <f t="shared" si="86"/>
        <v>0</v>
      </c>
      <c r="BH328" s="143">
        <f t="shared" si="87"/>
        <v>0</v>
      </c>
      <c r="BI328" s="143">
        <f t="shared" si="88"/>
        <v>0</v>
      </c>
      <c r="BJ328" s="17" t="s">
        <v>82</v>
      </c>
      <c r="BK328" s="143">
        <f t="shared" si="89"/>
        <v>0</v>
      </c>
      <c r="BL328" s="17" t="s">
        <v>206</v>
      </c>
      <c r="BM328" s="142" t="s">
        <v>1804</v>
      </c>
    </row>
    <row r="329" spans="2:65" s="1" customFormat="1" ht="24.2" customHeight="1">
      <c r="B329" s="130"/>
      <c r="C329" s="157" t="s">
        <v>1805</v>
      </c>
      <c r="D329" s="157" t="s">
        <v>247</v>
      </c>
      <c r="E329" s="158" t="s">
        <v>1806</v>
      </c>
      <c r="F329" s="159" t="s">
        <v>1807</v>
      </c>
      <c r="G329" s="160" t="s">
        <v>269</v>
      </c>
      <c r="H329" s="161">
        <v>10</v>
      </c>
      <c r="I329" s="162"/>
      <c r="J329" s="162">
        <f t="shared" si="80"/>
        <v>0</v>
      </c>
      <c r="K329" s="163"/>
      <c r="L329" s="164"/>
      <c r="M329" s="165" t="s">
        <v>1</v>
      </c>
      <c r="N329" s="166" t="s">
        <v>39</v>
      </c>
      <c r="O329" s="140">
        <v>0</v>
      </c>
      <c r="P329" s="140">
        <f t="shared" si="81"/>
        <v>0</v>
      </c>
      <c r="Q329" s="140">
        <v>0</v>
      </c>
      <c r="R329" s="140">
        <f t="shared" si="82"/>
        <v>0</v>
      </c>
      <c r="S329" s="140">
        <v>0</v>
      </c>
      <c r="T329" s="141">
        <f t="shared" si="83"/>
        <v>0</v>
      </c>
      <c r="AR329" s="142" t="s">
        <v>237</v>
      </c>
      <c r="AT329" s="142" t="s">
        <v>247</v>
      </c>
      <c r="AU329" s="142" t="s">
        <v>214</v>
      </c>
      <c r="AY329" s="17" t="s">
        <v>200</v>
      </c>
      <c r="BE329" s="143">
        <f t="shared" si="84"/>
        <v>0</v>
      </c>
      <c r="BF329" s="143">
        <f t="shared" si="85"/>
        <v>0</v>
      </c>
      <c r="BG329" s="143">
        <f t="shared" si="86"/>
        <v>0</v>
      </c>
      <c r="BH329" s="143">
        <f t="shared" si="87"/>
        <v>0</v>
      </c>
      <c r="BI329" s="143">
        <f t="shared" si="88"/>
        <v>0</v>
      </c>
      <c r="BJ329" s="17" t="s">
        <v>82</v>
      </c>
      <c r="BK329" s="143">
        <f t="shared" si="89"/>
        <v>0</v>
      </c>
      <c r="BL329" s="17" t="s">
        <v>206</v>
      </c>
      <c r="BM329" s="142" t="s">
        <v>1808</v>
      </c>
    </row>
    <row r="330" spans="2:65" s="1" customFormat="1" ht="16.5" customHeight="1">
      <c r="B330" s="130"/>
      <c r="C330" s="131" t="s">
        <v>1593</v>
      </c>
      <c r="D330" s="131" t="s">
        <v>202</v>
      </c>
      <c r="E330" s="132" t="s">
        <v>1596</v>
      </c>
      <c r="F330" s="133" t="s">
        <v>1597</v>
      </c>
      <c r="G330" s="134" t="s">
        <v>269</v>
      </c>
      <c r="H330" s="135">
        <v>3</v>
      </c>
      <c r="I330" s="136"/>
      <c r="J330" s="136">
        <f t="shared" si="80"/>
        <v>0</v>
      </c>
      <c r="K330" s="137"/>
      <c r="L330" s="29"/>
      <c r="M330" s="138" t="s">
        <v>1</v>
      </c>
      <c r="N330" s="139" t="s">
        <v>39</v>
      </c>
      <c r="O330" s="140">
        <v>0</v>
      </c>
      <c r="P330" s="140">
        <f t="shared" si="81"/>
        <v>0</v>
      </c>
      <c r="Q330" s="140">
        <v>0</v>
      </c>
      <c r="R330" s="140">
        <f t="shared" si="82"/>
        <v>0</v>
      </c>
      <c r="S330" s="140">
        <v>0</v>
      </c>
      <c r="T330" s="141">
        <f t="shared" si="83"/>
        <v>0</v>
      </c>
      <c r="AR330" s="142" t="s">
        <v>206</v>
      </c>
      <c r="AT330" s="142" t="s">
        <v>202</v>
      </c>
      <c r="AU330" s="142" t="s">
        <v>214</v>
      </c>
      <c r="AY330" s="17" t="s">
        <v>200</v>
      </c>
      <c r="BE330" s="143">
        <f t="shared" si="84"/>
        <v>0</v>
      </c>
      <c r="BF330" s="143">
        <f t="shared" si="85"/>
        <v>0</v>
      </c>
      <c r="BG330" s="143">
        <f t="shared" si="86"/>
        <v>0</v>
      </c>
      <c r="BH330" s="143">
        <f t="shared" si="87"/>
        <v>0</v>
      </c>
      <c r="BI330" s="143">
        <f t="shared" si="88"/>
        <v>0</v>
      </c>
      <c r="BJ330" s="17" t="s">
        <v>82</v>
      </c>
      <c r="BK330" s="143">
        <f t="shared" si="89"/>
        <v>0</v>
      </c>
      <c r="BL330" s="17" t="s">
        <v>206</v>
      </c>
      <c r="BM330" s="142" t="s">
        <v>1809</v>
      </c>
    </row>
    <row r="331" spans="2:65" s="1" customFormat="1" ht="16.5" customHeight="1">
      <c r="B331" s="130"/>
      <c r="C331" s="157" t="s">
        <v>1810</v>
      </c>
      <c r="D331" s="157" t="s">
        <v>247</v>
      </c>
      <c r="E331" s="158" t="s">
        <v>1811</v>
      </c>
      <c r="F331" s="159" t="s">
        <v>1812</v>
      </c>
      <c r="G331" s="160" t="s">
        <v>269</v>
      </c>
      <c r="H331" s="161">
        <v>1</v>
      </c>
      <c r="I331" s="162"/>
      <c r="J331" s="162">
        <f t="shared" si="80"/>
        <v>0</v>
      </c>
      <c r="K331" s="163"/>
      <c r="L331" s="164"/>
      <c r="M331" s="165" t="s">
        <v>1</v>
      </c>
      <c r="N331" s="166" t="s">
        <v>39</v>
      </c>
      <c r="O331" s="140">
        <v>0</v>
      </c>
      <c r="P331" s="140">
        <f t="shared" si="81"/>
        <v>0</v>
      </c>
      <c r="Q331" s="140">
        <v>0</v>
      </c>
      <c r="R331" s="140">
        <f t="shared" si="82"/>
        <v>0</v>
      </c>
      <c r="S331" s="140">
        <v>0</v>
      </c>
      <c r="T331" s="141">
        <f t="shared" si="83"/>
        <v>0</v>
      </c>
      <c r="AR331" s="142" t="s">
        <v>237</v>
      </c>
      <c r="AT331" s="142" t="s">
        <v>247</v>
      </c>
      <c r="AU331" s="142" t="s">
        <v>214</v>
      </c>
      <c r="AY331" s="17" t="s">
        <v>200</v>
      </c>
      <c r="BE331" s="143">
        <f t="shared" si="84"/>
        <v>0</v>
      </c>
      <c r="BF331" s="143">
        <f t="shared" si="85"/>
        <v>0</v>
      </c>
      <c r="BG331" s="143">
        <f t="shared" si="86"/>
        <v>0</v>
      </c>
      <c r="BH331" s="143">
        <f t="shared" si="87"/>
        <v>0</v>
      </c>
      <c r="BI331" s="143">
        <f t="shared" si="88"/>
        <v>0</v>
      </c>
      <c r="BJ331" s="17" t="s">
        <v>82</v>
      </c>
      <c r="BK331" s="143">
        <f t="shared" si="89"/>
        <v>0</v>
      </c>
      <c r="BL331" s="17" t="s">
        <v>206</v>
      </c>
      <c r="BM331" s="142" t="s">
        <v>1813</v>
      </c>
    </row>
    <row r="332" spans="2:65" s="1" customFormat="1" ht="16.5" customHeight="1">
      <c r="B332" s="130"/>
      <c r="C332" s="157" t="s">
        <v>1595</v>
      </c>
      <c r="D332" s="157" t="s">
        <v>247</v>
      </c>
      <c r="E332" s="158" t="s">
        <v>1814</v>
      </c>
      <c r="F332" s="159" t="s">
        <v>1815</v>
      </c>
      <c r="G332" s="160" t="s">
        <v>269</v>
      </c>
      <c r="H332" s="161">
        <v>1</v>
      </c>
      <c r="I332" s="162"/>
      <c r="J332" s="162">
        <f t="shared" si="80"/>
        <v>0</v>
      </c>
      <c r="K332" s="163"/>
      <c r="L332" s="164"/>
      <c r="M332" s="165" t="s">
        <v>1</v>
      </c>
      <c r="N332" s="166" t="s">
        <v>39</v>
      </c>
      <c r="O332" s="140">
        <v>0</v>
      </c>
      <c r="P332" s="140">
        <f t="shared" si="81"/>
        <v>0</v>
      </c>
      <c r="Q332" s="140">
        <v>0</v>
      </c>
      <c r="R332" s="140">
        <f t="shared" si="82"/>
        <v>0</v>
      </c>
      <c r="S332" s="140">
        <v>0</v>
      </c>
      <c r="T332" s="141">
        <f t="shared" si="83"/>
        <v>0</v>
      </c>
      <c r="AR332" s="142" t="s">
        <v>237</v>
      </c>
      <c r="AT332" s="142" t="s">
        <v>247</v>
      </c>
      <c r="AU332" s="142" t="s">
        <v>214</v>
      </c>
      <c r="AY332" s="17" t="s">
        <v>200</v>
      </c>
      <c r="BE332" s="143">
        <f t="shared" si="84"/>
        <v>0</v>
      </c>
      <c r="BF332" s="143">
        <f t="shared" si="85"/>
        <v>0</v>
      </c>
      <c r="BG332" s="143">
        <f t="shared" si="86"/>
        <v>0</v>
      </c>
      <c r="BH332" s="143">
        <f t="shared" si="87"/>
        <v>0</v>
      </c>
      <c r="BI332" s="143">
        <f t="shared" si="88"/>
        <v>0</v>
      </c>
      <c r="BJ332" s="17" t="s">
        <v>82</v>
      </c>
      <c r="BK332" s="143">
        <f t="shared" si="89"/>
        <v>0</v>
      </c>
      <c r="BL332" s="17" t="s">
        <v>206</v>
      </c>
      <c r="BM332" s="142" t="s">
        <v>1816</v>
      </c>
    </row>
    <row r="333" spans="2:65" s="1" customFormat="1" ht="24.2" customHeight="1">
      <c r="B333" s="130"/>
      <c r="C333" s="131" t="s">
        <v>1817</v>
      </c>
      <c r="D333" s="131" t="s">
        <v>202</v>
      </c>
      <c r="E333" s="132" t="s">
        <v>1818</v>
      </c>
      <c r="F333" s="133" t="s">
        <v>1819</v>
      </c>
      <c r="G333" s="134" t="s">
        <v>269</v>
      </c>
      <c r="H333" s="135">
        <v>2</v>
      </c>
      <c r="I333" s="136"/>
      <c r="J333" s="136">
        <f t="shared" si="80"/>
        <v>0</v>
      </c>
      <c r="K333" s="137"/>
      <c r="L333" s="29"/>
      <c r="M333" s="138" t="s">
        <v>1</v>
      </c>
      <c r="N333" s="139" t="s">
        <v>39</v>
      </c>
      <c r="O333" s="140">
        <v>0</v>
      </c>
      <c r="P333" s="140">
        <f t="shared" si="81"/>
        <v>0</v>
      </c>
      <c r="Q333" s="140">
        <v>0</v>
      </c>
      <c r="R333" s="140">
        <f t="shared" si="82"/>
        <v>0</v>
      </c>
      <c r="S333" s="140">
        <v>0</v>
      </c>
      <c r="T333" s="141">
        <f t="shared" si="83"/>
        <v>0</v>
      </c>
      <c r="AR333" s="142" t="s">
        <v>206</v>
      </c>
      <c r="AT333" s="142" t="s">
        <v>202</v>
      </c>
      <c r="AU333" s="142" t="s">
        <v>214</v>
      </c>
      <c r="AY333" s="17" t="s">
        <v>200</v>
      </c>
      <c r="BE333" s="143">
        <f t="shared" si="84"/>
        <v>0</v>
      </c>
      <c r="BF333" s="143">
        <f t="shared" si="85"/>
        <v>0</v>
      </c>
      <c r="BG333" s="143">
        <f t="shared" si="86"/>
        <v>0</v>
      </c>
      <c r="BH333" s="143">
        <f t="shared" si="87"/>
        <v>0</v>
      </c>
      <c r="BI333" s="143">
        <f t="shared" si="88"/>
        <v>0</v>
      </c>
      <c r="BJ333" s="17" t="s">
        <v>82</v>
      </c>
      <c r="BK333" s="143">
        <f t="shared" si="89"/>
        <v>0</v>
      </c>
      <c r="BL333" s="17" t="s">
        <v>206</v>
      </c>
      <c r="BM333" s="142" t="s">
        <v>1820</v>
      </c>
    </row>
    <row r="334" spans="2:65" s="1" customFormat="1" ht="24.2" customHeight="1">
      <c r="B334" s="130"/>
      <c r="C334" s="157" t="s">
        <v>1598</v>
      </c>
      <c r="D334" s="157" t="s">
        <v>247</v>
      </c>
      <c r="E334" s="158" t="s">
        <v>1821</v>
      </c>
      <c r="F334" s="159" t="s">
        <v>1822</v>
      </c>
      <c r="G334" s="160" t="s">
        <v>269</v>
      </c>
      <c r="H334" s="161">
        <v>7</v>
      </c>
      <c r="I334" s="162"/>
      <c r="J334" s="162">
        <f t="shared" si="80"/>
        <v>0</v>
      </c>
      <c r="K334" s="163"/>
      <c r="L334" s="164"/>
      <c r="M334" s="165" t="s">
        <v>1</v>
      </c>
      <c r="N334" s="166" t="s">
        <v>39</v>
      </c>
      <c r="O334" s="140">
        <v>0</v>
      </c>
      <c r="P334" s="140">
        <f t="shared" si="81"/>
        <v>0</v>
      </c>
      <c r="Q334" s="140">
        <v>0</v>
      </c>
      <c r="R334" s="140">
        <f t="shared" si="82"/>
        <v>0</v>
      </c>
      <c r="S334" s="140">
        <v>0</v>
      </c>
      <c r="T334" s="141">
        <f t="shared" si="83"/>
        <v>0</v>
      </c>
      <c r="AR334" s="142" t="s">
        <v>237</v>
      </c>
      <c r="AT334" s="142" t="s">
        <v>247</v>
      </c>
      <c r="AU334" s="142" t="s">
        <v>214</v>
      </c>
      <c r="AY334" s="17" t="s">
        <v>200</v>
      </c>
      <c r="BE334" s="143">
        <f t="shared" si="84"/>
        <v>0</v>
      </c>
      <c r="BF334" s="143">
        <f t="shared" si="85"/>
        <v>0</v>
      </c>
      <c r="BG334" s="143">
        <f t="shared" si="86"/>
        <v>0</v>
      </c>
      <c r="BH334" s="143">
        <f t="shared" si="87"/>
        <v>0</v>
      </c>
      <c r="BI334" s="143">
        <f t="shared" si="88"/>
        <v>0</v>
      </c>
      <c r="BJ334" s="17" t="s">
        <v>82</v>
      </c>
      <c r="BK334" s="143">
        <f t="shared" si="89"/>
        <v>0</v>
      </c>
      <c r="BL334" s="17" t="s">
        <v>206</v>
      </c>
      <c r="BM334" s="142" t="s">
        <v>1823</v>
      </c>
    </row>
    <row r="335" spans="2:65" s="1" customFormat="1" ht="24.2" customHeight="1">
      <c r="B335" s="130"/>
      <c r="C335" s="131" t="s">
        <v>1824</v>
      </c>
      <c r="D335" s="131" t="s">
        <v>202</v>
      </c>
      <c r="E335" s="132" t="s">
        <v>1825</v>
      </c>
      <c r="F335" s="133" t="s">
        <v>1826</v>
      </c>
      <c r="G335" s="134" t="s">
        <v>269</v>
      </c>
      <c r="H335" s="135">
        <v>1</v>
      </c>
      <c r="I335" s="136"/>
      <c r="J335" s="136">
        <f t="shared" si="80"/>
        <v>0</v>
      </c>
      <c r="K335" s="137"/>
      <c r="L335" s="29"/>
      <c r="M335" s="138" t="s">
        <v>1</v>
      </c>
      <c r="N335" s="139" t="s">
        <v>39</v>
      </c>
      <c r="O335" s="140">
        <v>0</v>
      </c>
      <c r="P335" s="140">
        <f t="shared" si="81"/>
        <v>0</v>
      </c>
      <c r="Q335" s="140">
        <v>0</v>
      </c>
      <c r="R335" s="140">
        <f t="shared" si="82"/>
        <v>0</v>
      </c>
      <c r="S335" s="140">
        <v>0</v>
      </c>
      <c r="T335" s="141">
        <f t="shared" si="83"/>
        <v>0</v>
      </c>
      <c r="AR335" s="142" t="s">
        <v>206</v>
      </c>
      <c r="AT335" s="142" t="s">
        <v>202</v>
      </c>
      <c r="AU335" s="142" t="s">
        <v>214</v>
      </c>
      <c r="AY335" s="17" t="s">
        <v>200</v>
      </c>
      <c r="BE335" s="143">
        <f t="shared" si="84"/>
        <v>0</v>
      </c>
      <c r="BF335" s="143">
        <f t="shared" si="85"/>
        <v>0</v>
      </c>
      <c r="BG335" s="143">
        <f t="shared" si="86"/>
        <v>0</v>
      </c>
      <c r="BH335" s="143">
        <f t="shared" si="87"/>
        <v>0</v>
      </c>
      <c r="BI335" s="143">
        <f t="shared" si="88"/>
        <v>0</v>
      </c>
      <c r="BJ335" s="17" t="s">
        <v>82</v>
      </c>
      <c r="BK335" s="143">
        <f t="shared" si="89"/>
        <v>0</v>
      </c>
      <c r="BL335" s="17" t="s">
        <v>206</v>
      </c>
      <c r="BM335" s="142" t="s">
        <v>1827</v>
      </c>
    </row>
    <row r="336" spans="2:65" s="1" customFormat="1" ht="24.2" customHeight="1">
      <c r="B336" s="130"/>
      <c r="C336" s="157" t="s">
        <v>1600</v>
      </c>
      <c r="D336" s="157" t="s">
        <v>247</v>
      </c>
      <c r="E336" s="158" t="s">
        <v>1828</v>
      </c>
      <c r="F336" s="159" t="s">
        <v>1829</v>
      </c>
      <c r="G336" s="160" t="s">
        <v>269</v>
      </c>
      <c r="H336" s="161">
        <v>1</v>
      </c>
      <c r="I336" s="162"/>
      <c r="J336" s="162">
        <f t="shared" si="80"/>
        <v>0</v>
      </c>
      <c r="K336" s="163"/>
      <c r="L336" s="164"/>
      <c r="M336" s="165" t="s">
        <v>1</v>
      </c>
      <c r="N336" s="166" t="s">
        <v>39</v>
      </c>
      <c r="O336" s="140">
        <v>0</v>
      </c>
      <c r="P336" s="140">
        <f t="shared" si="81"/>
        <v>0</v>
      </c>
      <c r="Q336" s="140">
        <v>0</v>
      </c>
      <c r="R336" s="140">
        <f t="shared" si="82"/>
        <v>0</v>
      </c>
      <c r="S336" s="140">
        <v>0</v>
      </c>
      <c r="T336" s="141">
        <f t="shared" si="83"/>
        <v>0</v>
      </c>
      <c r="AR336" s="142" t="s">
        <v>237</v>
      </c>
      <c r="AT336" s="142" t="s">
        <v>247</v>
      </c>
      <c r="AU336" s="142" t="s">
        <v>214</v>
      </c>
      <c r="AY336" s="17" t="s">
        <v>200</v>
      </c>
      <c r="BE336" s="143">
        <f t="shared" si="84"/>
        <v>0</v>
      </c>
      <c r="BF336" s="143">
        <f t="shared" si="85"/>
        <v>0</v>
      </c>
      <c r="BG336" s="143">
        <f t="shared" si="86"/>
        <v>0</v>
      </c>
      <c r="BH336" s="143">
        <f t="shared" si="87"/>
        <v>0</v>
      </c>
      <c r="BI336" s="143">
        <f t="shared" si="88"/>
        <v>0</v>
      </c>
      <c r="BJ336" s="17" t="s">
        <v>82</v>
      </c>
      <c r="BK336" s="143">
        <f t="shared" si="89"/>
        <v>0</v>
      </c>
      <c r="BL336" s="17" t="s">
        <v>206</v>
      </c>
      <c r="BM336" s="142" t="s">
        <v>1830</v>
      </c>
    </row>
    <row r="337" spans="2:65" s="1" customFormat="1" ht="16.5" customHeight="1">
      <c r="B337" s="130"/>
      <c r="C337" s="157" t="s">
        <v>1831</v>
      </c>
      <c r="D337" s="157" t="s">
        <v>247</v>
      </c>
      <c r="E337" s="158" t="s">
        <v>1832</v>
      </c>
      <c r="F337" s="159" t="s">
        <v>1833</v>
      </c>
      <c r="G337" s="160" t="s">
        <v>269</v>
      </c>
      <c r="H337" s="161">
        <v>1</v>
      </c>
      <c r="I337" s="162"/>
      <c r="J337" s="162">
        <f t="shared" si="80"/>
        <v>0</v>
      </c>
      <c r="K337" s="163"/>
      <c r="L337" s="164"/>
      <c r="M337" s="165" t="s">
        <v>1</v>
      </c>
      <c r="N337" s="166" t="s">
        <v>39</v>
      </c>
      <c r="O337" s="140">
        <v>0</v>
      </c>
      <c r="P337" s="140">
        <f t="shared" si="81"/>
        <v>0</v>
      </c>
      <c r="Q337" s="140">
        <v>0</v>
      </c>
      <c r="R337" s="140">
        <f t="shared" si="82"/>
        <v>0</v>
      </c>
      <c r="S337" s="140">
        <v>0</v>
      </c>
      <c r="T337" s="141">
        <f t="shared" si="83"/>
        <v>0</v>
      </c>
      <c r="AR337" s="142" t="s">
        <v>237</v>
      </c>
      <c r="AT337" s="142" t="s">
        <v>247</v>
      </c>
      <c r="AU337" s="142" t="s">
        <v>214</v>
      </c>
      <c r="AY337" s="17" t="s">
        <v>200</v>
      </c>
      <c r="BE337" s="143">
        <f t="shared" si="84"/>
        <v>0</v>
      </c>
      <c r="BF337" s="143">
        <f t="shared" si="85"/>
        <v>0</v>
      </c>
      <c r="BG337" s="143">
        <f t="shared" si="86"/>
        <v>0</v>
      </c>
      <c r="BH337" s="143">
        <f t="shared" si="87"/>
        <v>0</v>
      </c>
      <c r="BI337" s="143">
        <f t="shared" si="88"/>
        <v>0</v>
      </c>
      <c r="BJ337" s="17" t="s">
        <v>82</v>
      </c>
      <c r="BK337" s="143">
        <f t="shared" si="89"/>
        <v>0</v>
      </c>
      <c r="BL337" s="17" t="s">
        <v>206</v>
      </c>
      <c r="BM337" s="142" t="s">
        <v>1834</v>
      </c>
    </row>
    <row r="338" spans="2:63" s="11" customFormat="1" ht="20.85" customHeight="1">
      <c r="B338" s="119"/>
      <c r="D338" s="120" t="s">
        <v>73</v>
      </c>
      <c r="E338" s="128" t="s">
        <v>1835</v>
      </c>
      <c r="F338" s="128" t="s">
        <v>973</v>
      </c>
      <c r="J338" s="129">
        <f>BK338</f>
        <v>0</v>
      </c>
      <c r="L338" s="119"/>
      <c r="M338" s="123"/>
      <c r="P338" s="124">
        <f>SUM(P339:P340)</f>
        <v>0</v>
      </c>
      <c r="R338" s="124">
        <f>SUM(R339:R340)</f>
        <v>0</v>
      </c>
      <c r="T338" s="125">
        <f>SUM(T339:T340)</f>
        <v>0</v>
      </c>
      <c r="AR338" s="120" t="s">
        <v>82</v>
      </c>
      <c r="AT338" s="126" t="s">
        <v>73</v>
      </c>
      <c r="AU338" s="126" t="s">
        <v>84</v>
      </c>
      <c r="AY338" s="120" t="s">
        <v>200</v>
      </c>
      <c r="BK338" s="127">
        <f>SUM(BK339:BK340)</f>
        <v>0</v>
      </c>
    </row>
    <row r="339" spans="2:65" s="1" customFormat="1" ht="24.2" customHeight="1">
      <c r="B339" s="130"/>
      <c r="C339" s="131" t="s">
        <v>1601</v>
      </c>
      <c r="D339" s="131" t="s">
        <v>202</v>
      </c>
      <c r="E339" s="132" t="s">
        <v>1836</v>
      </c>
      <c r="F339" s="133" t="s">
        <v>1837</v>
      </c>
      <c r="G339" s="134" t="s">
        <v>978</v>
      </c>
      <c r="H339" s="135">
        <v>8</v>
      </c>
      <c r="I339" s="136"/>
      <c r="J339" s="136">
        <f>ROUND(I339*H339,2)</f>
        <v>0</v>
      </c>
      <c r="K339" s="137"/>
      <c r="L339" s="29"/>
      <c r="M339" s="138" t="s">
        <v>1</v>
      </c>
      <c r="N339" s="139" t="s">
        <v>39</v>
      </c>
      <c r="O339" s="140">
        <v>0</v>
      </c>
      <c r="P339" s="140">
        <f>O339*H339</f>
        <v>0</v>
      </c>
      <c r="Q339" s="140">
        <v>0</v>
      </c>
      <c r="R339" s="140">
        <f>Q339*H339</f>
        <v>0</v>
      </c>
      <c r="S339" s="140">
        <v>0</v>
      </c>
      <c r="T339" s="141">
        <f>S339*H339</f>
        <v>0</v>
      </c>
      <c r="AR339" s="142" t="s">
        <v>206</v>
      </c>
      <c r="AT339" s="142" t="s">
        <v>202</v>
      </c>
      <c r="AU339" s="142" t="s">
        <v>214</v>
      </c>
      <c r="AY339" s="17" t="s">
        <v>200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82</v>
      </c>
      <c r="BK339" s="143">
        <f>ROUND(I339*H339,2)</f>
        <v>0</v>
      </c>
      <c r="BL339" s="17" t="s">
        <v>206</v>
      </c>
      <c r="BM339" s="142" t="s">
        <v>1838</v>
      </c>
    </row>
    <row r="340" spans="2:65" s="1" customFormat="1" ht="24.2" customHeight="1">
      <c r="B340" s="130"/>
      <c r="C340" s="131" t="s">
        <v>1839</v>
      </c>
      <c r="D340" s="131" t="s">
        <v>202</v>
      </c>
      <c r="E340" s="132" t="s">
        <v>1840</v>
      </c>
      <c r="F340" s="133" t="s">
        <v>1841</v>
      </c>
      <c r="G340" s="134" t="s">
        <v>978</v>
      </c>
      <c r="H340" s="135">
        <v>8</v>
      </c>
      <c r="I340" s="136"/>
      <c r="J340" s="136">
        <f>ROUND(I340*H340,2)</f>
        <v>0</v>
      </c>
      <c r="K340" s="137"/>
      <c r="L340" s="29"/>
      <c r="M340" s="138" t="s">
        <v>1</v>
      </c>
      <c r="N340" s="139" t="s">
        <v>39</v>
      </c>
      <c r="O340" s="140">
        <v>0</v>
      </c>
      <c r="P340" s="140">
        <f>O340*H340</f>
        <v>0</v>
      </c>
      <c r="Q340" s="140">
        <v>0</v>
      </c>
      <c r="R340" s="140">
        <f>Q340*H340</f>
        <v>0</v>
      </c>
      <c r="S340" s="140">
        <v>0</v>
      </c>
      <c r="T340" s="141">
        <f>S340*H340</f>
        <v>0</v>
      </c>
      <c r="AR340" s="142" t="s">
        <v>206</v>
      </c>
      <c r="AT340" s="142" t="s">
        <v>202</v>
      </c>
      <c r="AU340" s="142" t="s">
        <v>214</v>
      </c>
      <c r="AY340" s="17" t="s">
        <v>200</v>
      </c>
      <c r="BE340" s="143">
        <f>IF(N340="základní",J340,0)</f>
        <v>0</v>
      </c>
      <c r="BF340" s="143">
        <f>IF(N340="snížená",J340,0)</f>
        <v>0</v>
      </c>
      <c r="BG340" s="143">
        <f>IF(N340="zákl. přenesená",J340,0)</f>
        <v>0</v>
      </c>
      <c r="BH340" s="143">
        <f>IF(N340="sníž. přenesená",J340,0)</f>
        <v>0</v>
      </c>
      <c r="BI340" s="143">
        <f>IF(N340="nulová",J340,0)</f>
        <v>0</v>
      </c>
      <c r="BJ340" s="17" t="s">
        <v>82</v>
      </c>
      <c r="BK340" s="143">
        <f>ROUND(I340*H340,2)</f>
        <v>0</v>
      </c>
      <c r="BL340" s="17" t="s">
        <v>206</v>
      </c>
      <c r="BM340" s="142" t="s">
        <v>1842</v>
      </c>
    </row>
    <row r="341" spans="2:63" s="11" customFormat="1" ht="22.9" customHeight="1">
      <c r="B341" s="119"/>
      <c r="D341" s="120" t="s">
        <v>73</v>
      </c>
      <c r="E341" s="128" t="s">
        <v>1843</v>
      </c>
      <c r="F341" s="128" t="s">
        <v>1844</v>
      </c>
      <c r="J341" s="129">
        <f>BK341</f>
        <v>0</v>
      </c>
      <c r="L341" s="119"/>
      <c r="M341" s="123"/>
      <c r="P341" s="124">
        <f>P342+P344+P350+P353</f>
        <v>0</v>
      </c>
      <c r="R341" s="124">
        <f>R342+R344+R350+R353</f>
        <v>0</v>
      </c>
      <c r="T341" s="125">
        <f>T342+T344+T350+T353</f>
        <v>0</v>
      </c>
      <c r="AR341" s="120" t="s">
        <v>84</v>
      </c>
      <c r="AT341" s="126" t="s">
        <v>73</v>
      </c>
      <c r="AU341" s="126" t="s">
        <v>82</v>
      </c>
      <c r="AY341" s="120" t="s">
        <v>200</v>
      </c>
      <c r="BK341" s="127">
        <f>BK342+BK344+BK350+BK353</f>
        <v>0</v>
      </c>
    </row>
    <row r="342" spans="2:63" s="11" customFormat="1" ht="20.85" customHeight="1">
      <c r="B342" s="119"/>
      <c r="D342" s="120" t="s">
        <v>73</v>
      </c>
      <c r="E342" s="128" t="s">
        <v>1020</v>
      </c>
      <c r="F342" s="128" t="s">
        <v>1021</v>
      </c>
      <c r="J342" s="129">
        <f>BK342</f>
        <v>0</v>
      </c>
      <c r="L342" s="119"/>
      <c r="M342" s="123"/>
      <c r="P342" s="124">
        <f>P343</f>
        <v>0</v>
      </c>
      <c r="R342" s="124">
        <f>R343</f>
        <v>0</v>
      </c>
      <c r="T342" s="125">
        <f>T343</f>
        <v>0</v>
      </c>
      <c r="AR342" s="120" t="s">
        <v>82</v>
      </c>
      <c r="AT342" s="126" t="s">
        <v>73</v>
      </c>
      <c r="AU342" s="126" t="s">
        <v>84</v>
      </c>
      <c r="AY342" s="120" t="s">
        <v>200</v>
      </c>
      <c r="BK342" s="127">
        <f>BK343</f>
        <v>0</v>
      </c>
    </row>
    <row r="343" spans="2:65" s="1" customFormat="1" ht="16.5" customHeight="1">
      <c r="B343" s="130"/>
      <c r="C343" s="157" t="s">
        <v>1602</v>
      </c>
      <c r="D343" s="157" t="s">
        <v>247</v>
      </c>
      <c r="E343" s="158" t="s">
        <v>1845</v>
      </c>
      <c r="F343" s="159" t="s">
        <v>1023</v>
      </c>
      <c r="G343" s="160" t="s">
        <v>1024</v>
      </c>
      <c r="H343" s="161">
        <v>5</v>
      </c>
      <c r="I343" s="162"/>
      <c r="J343" s="162">
        <f>ROUND(I343*H343,2)</f>
        <v>0</v>
      </c>
      <c r="K343" s="163"/>
      <c r="L343" s="164"/>
      <c r="M343" s="165" t="s">
        <v>1</v>
      </c>
      <c r="N343" s="166" t="s">
        <v>39</v>
      </c>
      <c r="O343" s="140">
        <v>0</v>
      </c>
      <c r="P343" s="140">
        <f>O343*H343</f>
        <v>0</v>
      </c>
      <c r="Q343" s="140">
        <v>0</v>
      </c>
      <c r="R343" s="140">
        <f>Q343*H343</f>
        <v>0</v>
      </c>
      <c r="S343" s="140">
        <v>0</v>
      </c>
      <c r="T343" s="141">
        <f>S343*H343</f>
        <v>0</v>
      </c>
      <c r="AR343" s="142" t="s">
        <v>237</v>
      </c>
      <c r="AT343" s="142" t="s">
        <v>247</v>
      </c>
      <c r="AU343" s="142" t="s">
        <v>214</v>
      </c>
      <c r="AY343" s="17" t="s">
        <v>200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7" t="s">
        <v>82</v>
      </c>
      <c r="BK343" s="143">
        <f>ROUND(I343*H343,2)</f>
        <v>0</v>
      </c>
      <c r="BL343" s="17" t="s">
        <v>206</v>
      </c>
      <c r="BM343" s="142" t="s">
        <v>1846</v>
      </c>
    </row>
    <row r="344" spans="2:63" s="11" customFormat="1" ht="20.85" customHeight="1">
      <c r="B344" s="119"/>
      <c r="D344" s="120" t="s">
        <v>73</v>
      </c>
      <c r="E344" s="128" t="s">
        <v>1847</v>
      </c>
      <c r="F344" s="128" t="s">
        <v>1848</v>
      </c>
      <c r="J344" s="129">
        <f>BK344</f>
        <v>0</v>
      </c>
      <c r="L344" s="119"/>
      <c r="M344" s="123"/>
      <c r="P344" s="124">
        <f>SUM(P345:P349)</f>
        <v>0</v>
      </c>
      <c r="R344" s="124">
        <f>SUM(R345:R349)</f>
        <v>0</v>
      </c>
      <c r="T344" s="125">
        <f>SUM(T345:T349)</f>
        <v>0</v>
      </c>
      <c r="AR344" s="120" t="s">
        <v>82</v>
      </c>
      <c r="AT344" s="126" t="s">
        <v>73</v>
      </c>
      <c r="AU344" s="126" t="s">
        <v>84</v>
      </c>
      <c r="AY344" s="120" t="s">
        <v>200</v>
      </c>
      <c r="BK344" s="127">
        <f>SUM(BK345:BK349)</f>
        <v>0</v>
      </c>
    </row>
    <row r="345" spans="2:65" s="1" customFormat="1" ht="24.2" customHeight="1">
      <c r="B345" s="130"/>
      <c r="C345" s="131" t="s">
        <v>1849</v>
      </c>
      <c r="D345" s="131" t="s">
        <v>202</v>
      </c>
      <c r="E345" s="132" t="s">
        <v>1850</v>
      </c>
      <c r="F345" s="133" t="s">
        <v>1851</v>
      </c>
      <c r="G345" s="134" t="s">
        <v>349</v>
      </c>
      <c r="H345" s="135">
        <v>76</v>
      </c>
      <c r="I345" s="136"/>
      <c r="J345" s="136">
        <f>ROUND(I345*H345,2)</f>
        <v>0</v>
      </c>
      <c r="K345" s="137"/>
      <c r="L345" s="29"/>
      <c r="M345" s="138" t="s">
        <v>1</v>
      </c>
      <c r="N345" s="139" t="s">
        <v>39</v>
      </c>
      <c r="O345" s="140">
        <v>0</v>
      </c>
      <c r="P345" s="140">
        <f>O345*H345</f>
        <v>0</v>
      </c>
      <c r="Q345" s="140">
        <v>0</v>
      </c>
      <c r="R345" s="140">
        <f>Q345*H345</f>
        <v>0</v>
      </c>
      <c r="S345" s="140">
        <v>0</v>
      </c>
      <c r="T345" s="141">
        <f>S345*H345</f>
        <v>0</v>
      </c>
      <c r="AR345" s="142" t="s">
        <v>206</v>
      </c>
      <c r="AT345" s="142" t="s">
        <v>202</v>
      </c>
      <c r="AU345" s="142" t="s">
        <v>214</v>
      </c>
      <c r="AY345" s="17" t="s">
        <v>200</v>
      </c>
      <c r="BE345" s="143">
        <f>IF(N345="základní",J345,0)</f>
        <v>0</v>
      </c>
      <c r="BF345" s="143">
        <f>IF(N345="snížená",J345,0)</f>
        <v>0</v>
      </c>
      <c r="BG345" s="143">
        <f>IF(N345="zákl. přenesená",J345,0)</f>
        <v>0</v>
      </c>
      <c r="BH345" s="143">
        <f>IF(N345="sníž. přenesená",J345,0)</f>
        <v>0</v>
      </c>
      <c r="BI345" s="143">
        <f>IF(N345="nulová",J345,0)</f>
        <v>0</v>
      </c>
      <c r="BJ345" s="17" t="s">
        <v>82</v>
      </c>
      <c r="BK345" s="143">
        <f>ROUND(I345*H345,2)</f>
        <v>0</v>
      </c>
      <c r="BL345" s="17" t="s">
        <v>206</v>
      </c>
      <c r="BM345" s="142" t="s">
        <v>1852</v>
      </c>
    </row>
    <row r="346" spans="2:65" s="1" customFormat="1" ht="21.75" customHeight="1">
      <c r="B346" s="130"/>
      <c r="C346" s="157" t="s">
        <v>1605</v>
      </c>
      <c r="D346" s="157" t="s">
        <v>247</v>
      </c>
      <c r="E346" s="158" t="s">
        <v>1853</v>
      </c>
      <c r="F346" s="159" t="s">
        <v>1854</v>
      </c>
      <c r="G346" s="160" t="s">
        <v>349</v>
      </c>
      <c r="H346" s="161">
        <v>44</v>
      </c>
      <c r="I346" s="162"/>
      <c r="J346" s="162">
        <f>ROUND(I346*H346,2)</f>
        <v>0</v>
      </c>
      <c r="K346" s="163"/>
      <c r="L346" s="164"/>
      <c r="M346" s="165" t="s">
        <v>1</v>
      </c>
      <c r="N346" s="166" t="s">
        <v>39</v>
      </c>
      <c r="O346" s="140">
        <v>0</v>
      </c>
      <c r="P346" s="140">
        <f>O346*H346</f>
        <v>0</v>
      </c>
      <c r="Q346" s="140">
        <v>0</v>
      </c>
      <c r="R346" s="140">
        <f>Q346*H346</f>
        <v>0</v>
      </c>
      <c r="S346" s="140">
        <v>0</v>
      </c>
      <c r="T346" s="141">
        <f>S346*H346</f>
        <v>0</v>
      </c>
      <c r="AR346" s="142" t="s">
        <v>237</v>
      </c>
      <c r="AT346" s="142" t="s">
        <v>247</v>
      </c>
      <c r="AU346" s="142" t="s">
        <v>214</v>
      </c>
      <c r="AY346" s="17" t="s">
        <v>200</v>
      </c>
      <c r="BE346" s="143">
        <f>IF(N346="základní",J346,0)</f>
        <v>0</v>
      </c>
      <c r="BF346" s="143">
        <f>IF(N346="snížená",J346,0)</f>
        <v>0</v>
      </c>
      <c r="BG346" s="143">
        <f>IF(N346="zákl. přenesená",J346,0)</f>
        <v>0</v>
      </c>
      <c r="BH346" s="143">
        <f>IF(N346="sníž. přenesená",J346,0)</f>
        <v>0</v>
      </c>
      <c r="BI346" s="143">
        <f>IF(N346="nulová",J346,0)</f>
        <v>0</v>
      </c>
      <c r="BJ346" s="17" t="s">
        <v>82</v>
      </c>
      <c r="BK346" s="143">
        <f>ROUND(I346*H346,2)</f>
        <v>0</v>
      </c>
      <c r="BL346" s="17" t="s">
        <v>206</v>
      </c>
      <c r="BM346" s="142" t="s">
        <v>1855</v>
      </c>
    </row>
    <row r="347" spans="2:65" s="1" customFormat="1" ht="21.75" customHeight="1">
      <c r="B347" s="130"/>
      <c r="C347" s="157" t="s">
        <v>1856</v>
      </c>
      <c r="D347" s="157" t="s">
        <v>247</v>
      </c>
      <c r="E347" s="158" t="s">
        <v>1504</v>
      </c>
      <c r="F347" s="159" t="s">
        <v>1505</v>
      </c>
      <c r="G347" s="160" t="s">
        <v>349</v>
      </c>
      <c r="H347" s="161">
        <v>32</v>
      </c>
      <c r="I347" s="162"/>
      <c r="J347" s="162">
        <f>ROUND(I347*H347,2)</f>
        <v>0</v>
      </c>
      <c r="K347" s="163"/>
      <c r="L347" s="164"/>
      <c r="M347" s="165" t="s">
        <v>1</v>
      </c>
      <c r="N347" s="166" t="s">
        <v>39</v>
      </c>
      <c r="O347" s="140">
        <v>0</v>
      </c>
      <c r="P347" s="140">
        <f>O347*H347</f>
        <v>0</v>
      </c>
      <c r="Q347" s="140">
        <v>0</v>
      </c>
      <c r="R347" s="140">
        <f>Q347*H347</f>
        <v>0</v>
      </c>
      <c r="S347" s="140">
        <v>0</v>
      </c>
      <c r="T347" s="141">
        <f>S347*H347</f>
        <v>0</v>
      </c>
      <c r="AR347" s="142" t="s">
        <v>237</v>
      </c>
      <c r="AT347" s="142" t="s">
        <v>247</v>
      </c>
      <c r="AU347" s="142" t="s">
        <v>214</v>
      </c>
      <c r="AY347" s="17" t="s">
        <v>200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82</v>
      </c>
      <c r="BK347" s="143">
        <f>ROUND(I347*H347,2)</f>
        <v>0</v>
      </c>
      <c r="BL347" s="17" t="s">
        <v>206</v>
      </c>
      <c r="BM347" s="142" t="s">
        <v>1857</v>
      </c>
    </row>
    <row r="348" spans="2:65" s="1" customFormat="1" ht="33" customHeight="1">
      <c r="B348" s="130"/>
      <c r="C348" s="131" t="s">
        <v>1608</v>
      </c>
      <c r="D348" s="131" t="s">
        <v>202</v>
      </c>
      <c r="E348" s="132" t="s">
        <v>1858</v>
      </c>
      <c r="F348" s="133" t="s">
        <v>1859</v>
      </c>
      <c r="G348" s="134" t="s">
        <v>269</v>
      </c>
      <c r="H348" s="135">
        <v>6</v>
      </c>
      <c r="I348" s="136"/>
      <c r="J348" s="136">
        <f>ROUND(I348*H348,2)</f>
        <v>0</v>
      </c>
      <c r="K348" s="137"/>
      <c r="L348" s="29"/>
      <c r="M348" s="138" t="s">
        <v>1</v>
      </c>
      <c r="N348" s="139" t="s">
        <v>39</v>
      </c>
      <c r="O348" s="140">
        <v>0</v>
      </c>
      <c r="P348" s="140">
        <f>O348*H348</f>
        <v>0</v>
      </c>
      <c r="Q348" s="140">
        <v>0</v>
      </c>
      <c r="R348" s="140">
        <f>Q348*H348</f>
        <v>0</v>
      </c>
      <c r="S348" s="140">
        <v>0</v>
      </c>
      <c r="T348" s="141">
        <f>S348*H348</f>
        <v>0</v>
      </c>
      <c r="AR348" s="142" t="s">
        <v>206</v>
      </c>
      <c r="AT348" s="142" t="s">
        <v>202</v>
      </c>
      <c r="AU348" s="142" t="s">
        <v>214</v>
      </c>
      <c r="AY348" s="17" t="s">
        <v>200</v>
      </c>
      <c r="BE348" s="143">
        <f>IF(N348="základní",J348,0)</f>
        <v>0</v>
      </c>
      <c r="BF348" s="143">
        <f>IF(N348="snížená",J348,0)</f>
        <v>0</v>
      </c>
      <c r="BG348" s="143">
        <f>IF(N348="zákl. přenesená",J348,0)</f>
        <v>0</v>
      </c>
      <c r="BH348" s="143">
        <f>IF(N348="sníž. přenesená",J348,0)</f>
        <v>0</v>
      </c>
      <c r="BI348" s="143">
        <f>IF(N348="nulová",J348,0)</f>
        <v>0</v>
      </c>
      <c r="BJ348" s="17" t="s">
        <v>82</v>
      </c>
      <c r="BK348" s="143">
        <f>ROUND(I348*H348,2)</f>
        <v>0</v>
      </c>
      <c r="BL348" s="17" t="s">
        <v>206</v>
      </c>
      <c r="BM348" s="142" t="s">
        <v>1860</v>
      </c>
    </row>
    <row r="349" spans="2:65" s="1" customFormat="1" ht="24.2" customHeight="1">
      <c r="B349" s="130"/>
      <c r="C349" s="157" t="s">
        <v>1861</v>
      </c>
      <c r="D349" s="157" t="s">
        <v>247</v>
      </c>
      <c r="E349" s="158" t="s">
        <v>1033</v>
      </c>
      <c r="F349" s="159" t="s">
        <v>1034</v>
      </c>
      <c r="G349" s="160" t="s">
        <v>269</v>
      </c>
      <c r="H349" s="161">
        <v>6</v>
      </c>
      <c r="I349" s="162"/>
      <c r="J349" s="162">
        <f>ROUND(I349*H349,2)</f>
        <v>0</v>
      </c>
      <c r="K349" s="163"/>
      <c r="L349" s="164"/>
      <c r="M349" s="165" t="s">
        <v>1</v>
      </c>
      <c r="N349" s="166" t="s">
        <v>39</v>
      </c>
      <c r="O349" s="140">
        <v>0</v>
      </c>
      <c r="P349" s="140">
        <f>O349*H349</f>
        <v>0</v>
      </c>
      <c r="Q349" s="140">
        <v>0</v>
      </c>
      <c r="R349" s="140">
        <f>Q349*H349</f>
        <v>0</v>
      </c>
      <c r="S349" s="140">
        <v>0</v>
      </c>
      <c r="T349" s="141">
        <f>S349*H349</f>
        <v>0</v>
      </c>
      <c r="AR349" s="142" t="s">
        <v>237</v>
      </c>
      <c r="AT349" s="142" t="s">
        <v>247</v>
      </c>
      <c r="AU349" s="142" t="s">
        <v>214</v>
      </c>
      <c r="AY349" s="17" t="s">
        <v>200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82</v>
      </c>
      <c r="BK349" s="143">
        <f>ROUND(I349*H349,2)</f>
        <v>0</v>
      </c>
      <c r="BL349" s="17" t="s">
        <v>206</v>
      </c>
      <c r="BM349" s="142" t="s">
        <v>1862</v>
      </c>
    </row>
    <row r="350" spans="2:63" s="11" customFormat="1" ht="20.85" customHeight="1">
      <c r="B350" s="119"/>
      <c r="D350" s="120" t="s">
        <v>73</v>
      </c>
      <c r="E350" s="128" t="s">
        <v>1863</v>
      </c>
      <c r="F350" s="128" t="s">
        <v>1864</v>
      </c>
      <c r="J350" s="129">
        <f>BK350</f>
        <v>0</v>
      </c>
      <c r="L350" s="119"/>
      <c r="M350" s="123"/>
      <c r="P350" s="124">
        <f>SUM(P351:P352)</f>
        <v>0</v>
      </c>
      <c r="R350" s="124">
        <f>SUM(R351:R352)</f>
        <v>0</v>
      </c>
      <c r="T350" s="125">
        <f>SUM(T351:T352)</f>
        <v>0</v>
      </c>
      <c r="AR350" s="120" t="s">
        <v>82</v>
      </c>
      <c r="AT350" s="126" t="s">
        <v>73</v>
      </c>
      <c r="AU350" s="126" t="s">
        <v>84</v>
      </c>
      <c r="AY350" s="120" t="s">
        <v>200</v>
      </c>
      <c r="BK350" s="127">
        <f>SUM(BK351:BK352)</f>
        <v>0</v>
      </c>
    </row>
    <row r="351" spans="2:65" s="1" customFormat="1" ht="21.75" customHeight="1">
      <c r="B351" s="130"/>
      <c r="C351" s="131" t="s">
        <v>1611</v>
      </c>
      <c r="D351" s="131" t="s">
        <v>202</v>
      </c>
      <c r="E351" s="132" t="s">
        <v>1865</v>
      </c>
      <c r="F351" s="133" t="s">
        <v>1866</v>
      </c>
      <c r="G351" s="134" t="s">
        <v>349</v>
      </c>
      <c r="H351" s="135">
        <v>350</v>
      </c>
      <c r="I351" s="136"/>
      <c r="J351" s="136">
        <f>ROUND(I351*H351,2)</f>
        <v>0</v>
      </c>
      <c r="K351" s="137"/>
      <c r="L351" s="29"/>
      <c r="M351" s="138" t="s">
        <v>1</v>
      </c>
      <c r="N351" s="139" t="s">
        <v>39</v>
      </c>
      <c r="O351" s="140">
        <v>0</v>
      </c>
      <c r="P351" s="140">
        <f>O351*H351</f>
        <v>0</v>
      </c>
      <c r="Q351" s="140">
        <v>0</v>
      </c>
      <c r="R351" s="140">
        <f>Q351*H351</f>
        <v>0</v>
      </c>
      <c r="S351" s="140">
        <v>0</v>
      </c>
      <c r="T351" s="141">
        <f>S351*H351</f>
        <v>0</v>
      </c>
      <c r="AR351" s="142" t="s">
        <v>206</v>
      </c>
      <c r="AT351" s="142" t="s">
        <v>202</v>
      </c>
      <c r="AU351" s="142" t="s">
        <v>214</v>
      </c>
      <c r="AY351" s="17" t="s">
        <v>200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82</v>
      </c>
      <c r="BK351" s="143">
        <f>ROUND(I351*H351,2)</f>
        <v>0</v>
      </c>
      <c r="BL351" s="17" t="s">
        <v>206</v>
      </c>
      <c r="BM351" s="142" t="s">
        <v>1867</v>
      </c>
    </row>
    <row r="352" spans="2:65" s="1" customFormat="1" ht="16.5" customHeight="1">
      <c r="B352" s="130"/>
      <c r="C352" s="157" t="s">
        <v>1868</v>
      </c>
      <c r="D352" s="157" t="s">
        <v>247</v>
      </c>
      <c r="E352" s="158" t="s">
        <v>1869</v>
      </c>
      <c r="F352" s="159" t="s">
        <v>1870</v>
      </c>
      <c r="G352" s="160" t="s">
        <v>349</v>
      </c>
      <c r="H352" s="161">
        <v>350</v>
      </c>
      <c r="I352" s="162"/>
      <c r="J352" s="162">
        <f>ROUND(I352*H352,2)</f>
        <v>0</v>
      </c>
      <c r="K352" s="163"/>
      <c r="L352" s="164"/>
      <c r="M352" s="165" t="s">
        <v>1</v>
      </c>
      <c r="N352" s="166" t="s">
        <v>39</v>
      </c>
      <c r="O352" s="140">
        <v>0</v>
      </c>
      <c r="P352" s="140">
        <f>O352*H352</f>
        <v>0</v>
      </c>
      <c r="Q352" s="140">
        <v>0</v>
      </c>
      <c r="R352" s="140">
        <f>Q352*H352</f>
        <v>0</v>
      </c>
      <c r="S352" s="140">
        <v>0</v>
      </c>
      <c r="T352" s="141">
        <f>S352*H352</f>
        <v>0</v>
      </c>
      <c r="AR352" s="142" t="s">
        <v>237</v>
      </c>
      <c r="AT352" s="142" t="s">
        <v>247</v>
      </c>
      <c r="AU352" s="142" t="s">
        <v>214</v>
      </c>
      <c r="AY352" s="17" t="s">
        <v>200</v>
      </c>
      <c r="BE352" s="143">
        <f>IF(N352="základní",J352,0)</f>
        <v>0</v>
      </c>
      <c r="BF352" s="143">
        <f>IF(N352="snížená",J352,0)</f>
        <v>0</v>
      </c>
      <c r="BG352" s="143">
        <f>IF(N352="zákl. přenesená",J352,0)</f>
        <v>0</v>
      </c>
      <c r="BH352" s="143">
        <f>IF(N352="sníž. přenesená",J352,0)</f>
        <v>0</v>
      </c>
      <c r="BI352" s="143">
        <f>IF(N352="nulová",J352,0)</f>
        <v>0</v>
      </c>
      <c r="BJ352" s="17" t="s">
        <v>82</v>
      </c>
      <c r="BK352" s="143">
        <f>ROUND(I352*H352,2)</f>
        <v>0</v>
      </c>
      <c r="BL352" s="17" t="s">
        <v>206</v>
      </c>
      <c r="BM352" s="142" t="s">
        <v>1871</v>
      </c>
    </row>
    <row r="353" spans="2:63" s="11" customFormat="1" ht="20.85" customHeight="1">
      <c r="B353" s="119"/>
      <c r="D353" s="120" t="s">
        <v>73</v>
      </c>
      <c r="E353" s="128" t="s">
        <v>1872</v>
      </c>
      <c r="F353" s="128" t="s">
        <v>1873</v>
      </c>
      <c r="J353" s="129">
        <f>BK353</f>
        <v>0</v>
      </c>
      <c r="L353" s="119"/>
      <c r="M353" s="123"/>
      <c r="P353" s="124">
        <f>SUM(P354:P358)</f>
        <v>0</v>
      </c>
      <c r="R353" s="124">
        <f>SUM(R354:R358)</f>
        <v>0</v>
      </c>
      <c r="T353" s="125">
        <f>SUM(T354:T358)</f>
        <v>0</v>
      </c>
      <c r="AR353" s="120" t="s">
        <v>82</v>
      </c>
      <c r="AT353" s="126" t="s">
        <v>73</v>
      </c>
      <c r="AU353" s="126" t="s">
        <v>84</v>
      </c>
      <c r="AY353" s="120" t="s">
        <v>200</v>
      </c>
      <c r="BK353" s="127">
        <f>SUM(BK354:BK358)</f>
        <v>0</v>
      </c>
    </row>
    <row r="354" spans="2:65" s="1" customFormat="1" ht="16.5" customHeight="1">
      <c r="B354" s="130"/>
      <c r="C354" s="131" t="s">
        <v>1614</v>
      </c>
      <c r="D354" s="131" t="s">
        <v>202</v>
      </c>
      <c r="E354" s="132" t="s">
        <v>1874</v>
      </c>
      <c r="F354" s="133" t="s">
        <v>1875</v>
      </c>
      <c r="G354" s="134" t="s">
        <v>269</v>
      </c>
      <c r="H354" s="135">
        <v>5</v>
      </c>
      <c r="I354" s="136"/>
      <c r="J354" s="136">
        <f>ROUND(I354*H354,2)</f>
        <v>0</v>
      </c>
      <c r="K354" s="137"/>
      <c r="L354" s="29"/>
      <c r="M354" s="138" t="s">
        <v>1</v>
      </c>
      <c r="N354" s="139" t="s">
        <v>39</v>
      </c>
      <c r="O354" s="140">
        <v>0</v>
      </c>
      <c r="P354" s="140">
        <f>O354*H354</f>
        <v>0</v>
      </c>
      <c r="Q354" s="140">
        <v>0</v>
      </c>
      <c r="R354" s="140">
        <f>Q354*H354</f>
        <v>0</v>
      </c>
      <c r="S354" s="140">
        <v>0</v>
      </c>
      <c r="T354" s="141">
        <f>S354*H354</f>
        <v>0</v>
      </c>
      <c r="AR354" s="142" t="s">
        <v>206</v>
      </c>
      <c r="AT354" s="142" t="s">
        <v>202</v>
      </c>
      <c r="AU354" s="142" t="s">
        <v>214</v>
      </c>
      <c r="AY354" s="17" t="s">
        <v>200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206</v>
      </c>
      <c r="BM354" s="142" t="s">
        <v>1876</v>
      </c>
    </row>
    <row r="355" spans="2:65" s="1" customFormat="1" ht="16.5" customHeight="1">
      <c r="B355" s="130"/>
      <c r="C355" s="157" t="s">
        <v>1877</v>
      </c>
      <c r="D355" s="157" t="s">
        <v>247</v>
      </c>
      <c r="E355" s="158" t="s">
        <v>1878</v>
      </c>
      <c r="F355" s="159" t="s">
        <v>1879</v>
      </c>
      <c r="G355" s="160" t="s">
        <v>269</v>
      </c>
      <c r="H355" s="161">
        <v>5</v>
      </c>
      <c r="I355" s="162"/>
      <c r="J355" s="162">
        <f>ROUND(I355*H355,2)</f>
        <v>0</v>
      </c>
      <c r="K355" s="163"/>
      <c r="L355" s="164"/>
      <c r="M355" s="165" t="s">
        <v>1</v>
      </c>
      <c r="N355" s="166" t="s">
        <v>39</v>
      </c>
      <c r="O355" s="140">
        <v>0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237</v>
      </c>
      <c r="AT355" s="142" t="s">
        <v>247</v>
      </c>
      <c r="AU355" s="142" t="s">
        <v>214</v>
      </c>
      <c r="AY355" s="17" t="s">
        <v>200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82</v>
      </c>
      <c r="BK355" s="143">
        <f>ROUND(I355*H355,2)</f>
        <v>0</v>
      </c>
      <c r="BL355" s="17" t="s">
        <v>206</v>
      </c>
      <c r="BM355" s="142" t="s">
        <v>1880</v>
      </c>
    </row>
    <row r="356" spans="2:65" s="1" customFormat="1" ht="16.5" customHeight="1">
      <c r="B356" s="130"/>
      <c r="C356" s="131" t="s">
        <v>1617</v>
      </c>
      <c r="D356" s="131" t="s">
        <v>202</v>
      </c>
      <c r="E356" s="132" t="s">
        <v>1881</v>
      </c>
      <c r="F356" s="133" t="s">
        <v>1882</v>
      </c>
      <c r="G356" s="134" t="s">
        <v>269</v>
      </c>
      <c r="H356" s="135">
        <v>5</v>
      </c>
      <c r="I356" s="136"/>
      <c r="J356" s="136">
        <f>ROUND(I356*H356,2)</f>
        <v>0</v>
      </c>
      <c r="K356" s="137"/>
      <c r="L356" s="29"/>
      <c r="M356" s="138" t="s">
        <v>1</v>
      </c>
      <c r="N356" s="139" t="s">
        <v>39</v>
      </c>
      <c r="O356" s="140">
        <v>0</v>
      </c>
      <c r="P356" s="140">
        <f>O356*H356</f>
        <v>0</v>
      </c>
      <c r="Q356" s="140">
        <v>0</v>
      </c>
      <c r="R356" s="140">
        <f>Q356*H356</f>
        <v>0</v>
      </c>
      <c r="S356" s="140">
        <v>0</v>
      </c>
      <c r="T356" s="141">
        <f>S356*H356</f>
        <v>0</v>
      </c>
      <c r="AR356" s="142" t="s">
        <v>206</v>
      </c>
      <c r="AT356" s="142" t="s">
        <v>202</v>
      </c>
      <c r="AU356" s="142" t="s">
        <v>214</v>
      </c>
      <c r="AY356" s="17" t="s">
        <v>200</v>
      </c>
      <c r="BE356" s="143">
        <f>IF(N356="základní",J356,0)</f>
        <v>0</v>
      </c>
      <c r="BF356" s="143">
        <f>IF(N356="snížená",J356,0)</f>
        <v>0</v>
      </c>
      <c r="BG356" s="143">
        <f>IF(N356="zákl. přenesená",J356,0)</f>
        <v>0</v>
      </c>
      <c r="BH356" s="143">
        <f>IF(N356="sníž. přenesená",J356,0)</f>
        <v>0</v>
      </c>
      <c r="BI356" s="143">
        <f>IF(N356="nulová",J356,0)</f>
        <v>0</v>
      </c>
      <c r="BJ356" s="17" t="s">
        <v>82</v>
      </c>
      <c r="BK356" s="143">
        <f>ROUND(I356*H356,2)</f>
        <v>0</v>
      </c>
      <c r="BL356" s="17" t="s">
        <v>206</v>
      </c>
      <c r="BM356" s="142" t="s">
        <v>1883</v>
      </c>
    </row>
    <row r="357" spans="2:65" s="1" customFormat="1" ht="21.75" customHeight="1">
      <c r="B357" s="130"/>
      <c r="C357" s="131" t="s">
        <v>1884</v>
      </c>
      <c r="D357" s="131" t="s">
        <v>202</v>
      </c>
      <c r="E357" s="132" t="s">
        <v>1885</v>
      </c>
      <c r="F357" s="133" t="s">
        <v>1886</v>
      </c>
      <c r="G357" s="134" t="s">
        <v>269</v>
      </c>
      <c r="H357" s="135">
        <v>5</v>
      </c>
      <c r="I357" s="136"/>
      <c r="J357" s="136">
        <f>ROUND(I357*H357,2)</f>
        <v>0</v>
      </c>
      <c r="K357" s="137"/>
      <c r="L357" s="29"/>
      <c r="M357" s="138" t="s">
        <v>1</v>
      </c>
      <c r="N357" s="139" t="s">
        <v>39</v>
      </c>
      <c r="O357" s="140">
        <v>0</v>
      </c>
      <c r="P357" s="140">
        <f>O357*H357</f>
        <v>0</v>
      </c>
      <c r="Q357" s="140">
        <v>0</v>
      </c>
      <c r="R357" s="140">
        <f>Q357*H357</f>
        <v>0</v>
      </c>
      <c r="S357" s="140">
        <v>0</v>
      </c>
      <c r="T357" s="141">
        <f>S357*H357</f>
        <v>0</v>
      </c>
      <c r="AR357" s="142" t="s">
        <v>206</v>
      </c>
      <c r="AT357" s="142" t="s">
        <v>202</v>
      </c>
      <c r="AU357" s="142" t="s">
        <v>214</v>
      </c>
      <c r="AY357" s="17" t="s">
        <v>200</v>
      </c>
      <c r="BE357" s="143">
        <f>IF(N357="základní",J357,0)</f>
        <v>0</v>
      </c>
      <c r="BF357" s="143">
        <f>IF(N357="snížená",J357,0)</f>
        <v>0</v>
      </c>
      <c r="BG357" s="143">
        <f>IF(N357="zákl. přenesená",J357,0)</f>
        <v>0</v>
      </c>
      <c r="BH357" s="143">
        <f>IF(N357="sníž. přenesená",J357,0)</f>
        <v>0</v>
      </c>
      <c r="BI357" s="143">
        <f>IF(N357="nulová",J357,0)</f>
        <v>0</v>
      </c>
      <c r="BJ357" s="17" t="s">
        <v>82</v>
      </c>
      <c r="BK357" s="143">
        <f>ROUND(I357*H357,2)</f>
        <v>0</v>
      </c>
      <c r="BL357" s="17" t="s">
        <v>206</v>
      </c>
      <c r="BM357" s="142" t="s">
        <v>1887</v>
      </c>
    </row>
    <row r="358" spans="2:65" s="1" customFormat="1" ht="24.2" customHeight="1">
      <c r="B358" s="130"/>
      <c r="C358" s="131" t="s">
        <v>1620</v>
      </c>
      <c r="D358" s="131" t="s">
        <v>202</v>
      </c>
      <c r="E358" s="132" t="s">
        <v>1888</v>
      </c>
      <c r="F358" s="133" t="s">
        <v>1889</v>
      </c>
      <c r="G358" s="134" t="s">
        <v>978</v>
      </c>
      <c r="H358" s="135">
        <v>2</v>
      </c>
      <c r="I358" s="136"/>
      <c r="J358" s="136">
        <f>ROUND(I358*H358,2)</f>
        <v>0</v>
      </c>
      <c r="K358" s="137"/>
      <c r="L358" s="29"/>
      <c r="M358" s="187" t="s">
        <v>1</v>
      </c>
      <c r="N358" s="188" t="s">
        <v>39</v>
      </c>
      <c r="O358" s="177">
        <v>0</v>
      </c>
      <c r="P358" s="177">
        <f>O358*H358</f>
        <v>0</v>
      </c>
      <c r="Q358" s="177">
        <v>0</v>
      </c>
      <c r="R358" s="177">
        <f>Q358*H358</f>
        <v>0</v>
      </c>
      <c r="S358" s="177">
        <v>0</v>
      </c>
      <c r="T358" s="178">
        <f>S358*H358</f>
        <v>0</v>
      </c>
      <c r="AR358" s="142" t="s">
        <v>206</v>
      </c>
      <c r="AT358" s="142" t="s">
        <v>202</v>
      </c>
      <c r="AU358" s="142" t="s">
        <v>214</v>
      </c>
      <c r="AY358" s="17" t="s">
        <v>200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206</v>
      </c>
      <c r="BM358" s="142" t="s">
        <v>1890</v>
      </c>
    </row>
    <row r="359" spans="2:12" s="1" customFormat="1" ht="6.95" customHeight="1">
      <c r="B359" s="41"/>
      <c r="C359" s="42"/>
      <c r="D359" s="42"/>
      <c r="E359" s="42"/>
      <c r="F359" s="42"/>
      <c r="G359" s="42"/>
      <c r="H359" s="42"/>
      <c r="I359" s="42"/>
      <c r="J359" s="42"/>
      <c r="K359" s="42"/>
      <c r="L359" s="29"/>
    </row>
  </sheetData>
  <autoFilter ref="C150:K358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22"/>
  <sheetViews>
    <sheetView showGridLines="0" workbookViewId="0" topLeftCell="A80">
      <selection activeCell="J133" sqref="J13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96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1891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</row>
    <row r="15" spans="2:12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ROUND(J118,2)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ROUND((SUM(BE118:BE121)),2)</f>
        <v>0</v>
      </c>
      <c r="I33" s="90">
        <v>0.21</v>
      </c>
      <c r="J33" s="89">
        <f>ROUND(((SUM(BE118:BE121))*I33),2)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ROUND((SUM(BF118:BF121)),2)</f>
        <v>0</v>
      </c>
      <c r="I34" s="90">
        <v>0.12</v>
      </c>
      <c r="J34" s="89">
        <f>ROUND(((SUM(BF118:BF121))*I34),2)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ROUND((SUM(BG118:BG121)),2)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ROUND((SUM(BH118:BH121)),2)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ROUND((SUM(BI118:BI121)),2)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02-GAS - Gastro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J118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169</v>
      </c>
      <c r="E97" s="104"/>
      <c r="F97" s="104"/>
      <c r="G97" s="104"/>
      <c r="H97" s="104"/>
      <c r="I97" s="104"/>
      <c r="J97" s="105">
        <f>J119</f>
        <v>0</v>
      </c>
      <c r="L97" s="102"/>
    </row>
    <row r="98" spans="2:12" s="9" customFormat="1" ht="19.9" customHeight="1">
      <c r="B98" s="106"/>
      <c r="D98" s="107" t="s">
        <v>1892</v>
      </c>
      <c r="E98" s="108"/>
      <c r="F98" s="108"/>
      <c r="G98" s="108"/>
      <c r="H98" s="108"/>
      <c r="I98" s="108"/>
      <c r="J98" s="109">
        <f>J120</f>
        <v>0</v>
      </c>
      <c r="L98" s="106"/>
    </row>
    <row r="99" spans="2:12" s="1" customFormat="1" ht="21.75" customHeight="1">
      <c r="B99" s="29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9"/>
    </row>
    <row r="105" spans="2:12" s="1" customFormat="1" ht="24.95" customHeight="1">
      <c r="B105" s="29"/>
      <c r="C105" s="21" t="s">
        <v>185</v>
      </c>
      <c r="L105" s="29"/>
    </row>
    <row r="106" spans="2:12" s="1" customFormat="1" ht="6.95" customHeight="1">
      <c r="B106" s="29"/>
      <c r="L106" s="29"/>
    </row>
    <row r="107" spans="2:12" s="1" customFormat="1" ht="12" customHeight="1">
      <c r="B107" s="29"/>
      <c r="C107" s="26" t="s">
        <v>14</v>
      </c>
      <c r="L107" s="29"/>
    </row>
    <row r="108" spans="2:12" s="1" customFormat="1" ht="16.5" customHeight="1">
      <c r="B108" s="29"/>
      <c r="E108" s="231" t="str">
        <f>E7</f>
        <v>Výměna ZTI a modernizace sociálního zázemí</v>
      </c>
      <c r="F108" s="232"/>
      <c r="G108" s="232"/>
      <c r="H108" s="232"/>
      <c r="L108" s="29"/>
    </row>
    <row r="109" spans="2:12" s="1" customFormat="1" ht="12" customHeight="1">
      <c r="B109" s="29"/>
      <c r="C109" s="26" t="s">
        <v>118</v>
      </c>
      <c r="L109" s="29"/>
    </row>
    <row r="110" spans="2:12" s="1" customFormat="1" ht="16.5" customHeight="1">
      <c r="B110" s="29"/>
      <c r="E110" s="197" t="str">
        <f>E9</f>
        <v>SO 02-GAS - Gastro</v>
      </c>
      <c r="F110" s="233"/>
      <c r="G110" s="233"/>
      <c r="H110" s="233"/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6" t="s">
        <v>18</v>
      </c>
      <c r="F112" s="24" t="str">
        <f>F12</f>
        <v>Májová 372, 407 11 Děčín XXXII - Boletice n.L.</v>
      </c>
      <c r="I112" s="26" t="s">
        <v>20</v>
      </c>
      <c r="J112" s="49" t="str">
        <f>IF(J12="","",J12)</f>
        <v>3. 2. 2024</v>
      </c>
      <c r="L112" s="29"/>
    </row>
    <row r="113" spans="2:12" s="1" customFormat="1" ht="6.95" customHeight="1">
      <c r="B113" s="29"/>
      <c r="L113" s="29"/>
    </row>
    <row r="114" spans="2:12" s="1" customFormat="1" ht="15.2" customHeight="1">
      <c r="B114" s="29"/>
      <c r="C114" s="26" t="s">
        <v>22</v>
      </c>
      <c r="F114" s="24" t="str">
        <f>E15</f>
        <v>Statutární město Děčín</v>
      </c>
      <c r="I114" s="26" t="s">
        <v>28</v>
      </c>
      <c r="J114" s="27" t="str">
        <f>E21</f>
        <v>NORDARCH s.r.o.</v>
      </c>
      <c r="L114" s="29"/>
    </row>
    <row r="115" spans="2:12" s="1" customFormat="1" ht="15.2" customHeight="1">
      <c r="B115" s="29"/>
      <c r="C115" s="26" t="s">
        <v>26</v>
      </c>
      <c r="F115" s="24" t="str">
        <f>IF(E18="","",E18)</f>
        <v xml:space="preserve"> </v>
      </c>
      <c r="I115" s="26" t="s">
        <v>31</v>
      </c>
      <c r="J115" s="27" t="str">
        <f>E24</f>
        <v>Ing. Jan Duben</v>
      </c>
      <c r="L115" s="29"/>
    </row>
    <row r="116" spans="2:12" s="1" customFormat="1" ht="10.35" customHeight="1">
      <c r="B116" s="29"/>
      <c r="L116" s="29"/>
    </row>
    <row r="117" spans="2:20" s="10" customFormat="1" ht="29.25" customHeight="1">
      <c r="B117" s="110"/>
      <c r="C117" s="111" t="s">
        <v>186</v>
      </c>
      <c r="D117" s="112" t="s">
        <v>59</v>
      </c>
      <c r="E117" s="112" t="s">
        <v>55</v>
      </c>
      <c r="F117" s="112" t="s">
        <v>56</v>
      </c>
      <c r="G117" s="112" t="s">
        <v>187</v>
      </c>
      <c r="H117" s="112" t="s">
        <v>188</v>
      </c>
      <c r="I117" s="112" t="s">
        <v>189</v>
      </c>
      <c r="J117" s="113" t="s">
        <v>157</v>
      </c>
      <c r="K117" s="114" t="s">
        <v>190</v>
      </c>
      <c r="L117" s="110"/>
      <c r="M117" s="56" t="s">
        <v>1</v>
      </c>
      <c r="N117" s="57" t="s">
        <v>38</v>
      </c>
      <c r="O117" s="57" t="s">
        <v>191</v>
      </c>
      <c r="P117" s="57" t="s">
        <v>192</v>
      </c>
      <c r="Q117" s="57" t="s">
        <v>193</v>
      </c>
      <c r="R117" s="57" t="s">
        <v>194</v>
      </c>
      <c r="S117" s="57" t="s">
        <v>195</v>
      </c>
      <c r="T117" s="58" t="s">
        <v>196</v>
      </c>
    </row>
    <row r="118" spans="2:63" s="1" customFormat="1" ht="22.9" customHeight="1">
      <c r="B118" s="29"/>
      <c r="C118" s="61" t="s">
        <v>197</v>
      </c>
      <c r="J118" s="115">
        <f>BK118</f>
        <v>0</v>
      </c>
      <c r="L118" s="29"/>
      <c r="M118" s="59"/>
      <c r="N118" s="50"/>
      <c r="O118" s="50"/>
      <c r="P118" s="116">
        <f>P119</f>
        <v>0</v>
      </c>
      <c r="Q118" s="50"/>
      <c r="R118" s="116">
        <f>R119</f>
        <v>0</v>
      </c>
      <c r="S118" s="50"/>
      <c r="T118" s="117">
        <f>T119</f>
        <v>0</v>
      </c>
      <c r="AT118" s="17" t="s">
        <v>73</v>
      </c>
      <c r="AU118" s="17" t="s">
        <v>159</v>
      </c>
      <c r="BK118" s="118">
        <f>BK119</f>
        <v>0</v>
      </c>
    </row>
    <row r="119" spans="2:63" s="11" customFormat="1" ht="25.9" customHeight="1">
      <c r="B119" s="119"/>
      <c r="D119" s="120" t="s">
        <v>73</v>
      </c>
      <c r="E119" s="121" t="s">
        <v>385</v>
      </c>
      <c r="F119" s="121" t="s">
        <v>386</v>
      </c>
      <c r="J119" s="122">
        <f>BK119</f>
        <v>0</v>
      </c>
      <c r="L119" s="119"/>
      <c r="M119" s="123"/>
      <c r="P119" s="124">
        <f>P120</f>
        <v>0</v>
      </c>
      <c r="R119" s="124">
        <f>R120</f>
        <v>0</v>
      </c>
      <c r="T119" s="125">
        <f>T120</f>
        <v>0</v>
      </c>
      <c r="AR119" s="120" t="s">
        <v>84</v>
      </c>
      <c r="AT119" s="126" t="s">
        <v>73</v>
      </c>
      <c r="AU119" s="126" t="s">
        <v>74</v>
      </c>
      <c r="AY119" s="120" t="s">
        <v>200</v>
      </c>
      <c r="BK119" s="127">
        <f>BK120</f>
        <v>0</v>
      </c>
    </row>
    <row r="120" spans="2:63" s="11" customFormat="1" ht="22.9" customHeight="1">
      <c r="B120" s="119"/>
      <c r="D120" s="120" t="s">
        <v>73</v>
      </c>
      <c r="E120" s="128" t="s">
        <v>1893</v>
      </c>
      <c r="F120" s="128" t="s">
        <v>1894</v>
      </c>
      <c r="J120" s="129">
        <f>BK120</f>
        <v>0</v>
      </c>
      <c r="L120" s="119"/>
      <c r="M120" s="123"/>
      <c r="P120" s="124">
        <f>P121</f>
        <v>0</v>
      </c>
      <c r="R120" s="124">
        <f>R121</f>
        <v>0</v>
      </c>
      <c r="T120" s="125">
        <f>T121</f>
        <v>0</v>
      </c>
      <c r="AR120" s="120" t="s">
        <v>84</v>
      </c>
      <c r="AT120" s="126" t="s">
        <v>73</v>
      </c>
      <c r="AU120" s="126" t="s">
        <v>82</v>
      </c>
      <c r="AY120" s="120" t="s">
        <v>200</v>
      </c>
      <c r="BK120" s="127">
        <f>BK121</f>
        <v>0</v>
      </c>
    </row>
    <row r="121" spans="2:65" s="1" customFormat="1" ht="16.5" customHeight="1">
      <c r="B121" s="130"/>
      <c r="C121" s="131" t="s">
        <v>82</v>
      </c>
      <c r="D121" s="131" t="s">
        <v>202</v>
      </c>
      <c r="E121" s="132" t="s">
        <v>1895</v>
      </c>
      <c r="F121" s="133" t="s">
        <v>1896</v>
      </c>
      <c r="G121" s="134" t="s">
        <v>560</v>
      </c>
      <c r="H121" s="135">
        <v>1</v>
      </c>
      <c r="I121" s="136"/>
      <c r="J121" s="136">
        <f>ROUND(I121*H121,2)</f>
        <v>0</v>
      </c>
      <c r="K121" s="137"/>
      <c r="L121" s="29"/>
      <c r="M121" s="187" t="s">
        <v>1</v>
      </c>
      <c r="N121" s="188" t="s">
        <v>39</v>
      </c>
      <c r="O121" s="177">
        <v>0</v>
      </c>
      <c r="P121" s="177">
        <f>O121*H121</f>
        <v>0</v>
      </c>
      <c r="Q121" s="177">
        <v>0</v>
      </c>
      <c r="R121" s="177">
        <f>Q121*H121</f>
        <v>0</v>
      </c>
      <c r="S121" s="177">
        <v>0</v>
      </c>
      <c r="T121" s="178">
        <f>S121*H121</f>
        <v>0</v>
      </c>
      <c r="AR121" s="142" t="s">
        <v>296</v>
      </c>
      <c r="AT121" s="142" t="s">
        <v>202</v>
      </c>
      <c r="AU121" s="142" t="s">
        <v>84</v>
      </c>
      <c r="AY121" s="17" t="s">
        <v>200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82</v>
      </c>
      <c r="BK121" s="143">
        <f>ROUND(I121*H121,2)</f>
        <v>0</v>
      </c>
      <c r="BL121" s="17" t="s">
        <v>296</v>
      </c>
      <c r="BM121" s="142" t="s">
        <v>1897</v>
      </c>
    </row>
    <row r="122" spans="2:12" s="1" customFormat="1" ht="6.95" customHeight="1">
      <c r="B122" s="41"/>
      <c r="C122" s="42"/>
      <c r="D122" s="42"/>
      <c r="E122" s="42"/>
      <c r="F122" s="42"/>
      <c r="G122" s="42"/>
      <c r="H122" s="42"/>
      <c r="I122" s="42"/>
      <c r="J122" s="42"/>
      <c r="K122" s="42"/>
      <c r="L122" s="29"/>
    </row>
  </sheetData>
  <autoFilter ref="C117:K12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556"/>
  <sheetViews>
    <sheetView showGridLines="0" workbookViewId="0" topLeftCell="A127">
      <selection activeCell="V151" sqref="V15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99</v>
      </c>
      <c r="AZ2" s="85" t="s">
        <v>106</v>
      </c>
      <c r="BA2" s="85" t="s">
        <v>1</v>
      </c>
      <c r="BB2" s="85" t="s">
        <v>1</v>
      </c>
      <c r="BC2" s="85" t="s">
        <v>1898</v>
      </c>
      <c r="BD2" s="85" t="s">
        <v>84</v>
      </c>
    </row>
    <row r="3" spans="2:5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  <c r="AZ3" s="85" t="s">
        <v>108</v>
      </c>
      <c r="BA3" s="85" t="s">
        <v>1</v>
      </c>
      <c r="BB3" s="85" t="s">
        <v>1</v>
      </c>
      <c r="BC3" s="85" t="s">
        <v>246</v>
      </c>
      <c r="BD3" s="85" t="s">
        <v>84</v>
      </c>
    </row>
    <row r="4" spans="2:56" ht="24.95" customHeight="1">
      <c r="B4" s="20"/>
      <c r="D4" s="21" t="s">
        <v>110</v>
      </c>
      <c r="L4" s="20"/>
      <c r="M4" s="86" t="s">
        <v>10</v>
      </c>
      <c r="AT4" s="17" t="s">
        <v>3</v>
      </c>
      <c r="AZ4" s="85" t="s">
        <v>111</v>
      </c>
      <c r="BA4" s="85" t="s">
        <v>1</v>
      </c>
      <c r="BB4" s="85" t="s">
        <v>1</v>
      </c>
      <c r="BC4" s="85" t="s">
        <v>1899</v>
      </c>
      <c r="BD4" s="85" t="s">
        <v>84</v>
      </c>
    </row>
    <row r="5" spans="2:56" ht="6.95" customHeight="1">
      <c r="B5" s="20"/>
      <c r="L5" s="20"/>
      <c r="AZ5" s="85" t="s">
        <v>113</v>
      </c>
      <c r="BA5" s="85" t="s">
        <v>1</v>
      </c>
      <c r="BB5" s="85" t="s">
        <v>1</v>
      </c>
      <c r="BC5" s="85" t="s">
        <v>1900</v>
      </c>
      <c r="BD5" s="85" t="s">
        <v>84</v>
      </c>
    </row>
    <row r="6" spans="2:56" ht="12" customHeight="1">
      <c r="B6" s="20"/>
      <c r="D6" s="26" t="s">
        <v>14</v>
      </c>
      <c r="L6" s="20"/>
      <c r="AZ6" s="85" t="s">
        <v>115</v>
      </c>
      <c r="BA6" s="85" t="s">
        <v>1</v>
      </c>
      <c r="BB6" s="85" t="s">
        <v>1</v>
      </c>
      <c r="BC6" s="85" t="s">
        <v>1901</v>
      </c>
      <c r="BD6" s="85" t="s">
        <v>84</v>
      </c>
    </row>
    <row r="7" spans="2:56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  <c r="AZ7" s="85" t="s">
        <v>117</v>
      </c>
      <c r="BA7" s="85" t="s">
        <v>1</v>
      </c>
      <c r="BB7" s="85" t="s">
        <v>1</v>
      </c>
      <c r="BC7" s="85" t="s">
        <v>1901</v>
      </c>
      <c r="BD7" s="85" t="s">
        <v>84</v>
      </c>
    </row>
    <row r="8" spans="2:56" s="1" customFormat="1" ht="12" customHeight="1">
      <c r="B8" s="29"/>
      <c r="D8" s="26" t="s">
        <v>118</v>
      </c>
      <c r="L8" s="29"/>
      <c r="AZ8" s="85" t="s">
        <v>132</v>
      </c>
      <c r="BA8" s="85" t="s">
        <v>1</v>
      </c>
      <c r="BB8" s="85" t="s">
        <v>1</v>
      </c>
      <c r="BC8" s="85" t="s">
        <v>1105</v>
      </c>
      <c r="BD8" s="85" t="s">
        <v>84</v>
      </c>
    </row>
    <row r="9" spans="2:56" s="1" customFormat="1" ht="30" customHeight="1">
      <c r="B9" s="29"/>
      <c r="E9" s="197" t="s">
        <v>1902</v>
      </c>
      <c r="F9" s="233"/>
      <c r="G9" s="233"/>
      <c r="H9" s="233"/>
      <c r="L9" s="29"/>
      <c r="AZ9" s="85" t="s">
        <v>130</v>
      </c>
      <c r="BA9" s="85" t="s">
        <v>1</v>
      </c>
      <c r="BB9" s="85" t="s">
        <v>1</v>
      </c>
      <c r="BC9" s="85" t="s">
        <v>1903</v>
      </c>
      <c r="BD9" s="85" t="s">
        <v>84</v>
      </c>
    </row>
    <row r="10" spans="2:56" s="1" customFormat="1" ht="11.25">
      <c r="B10" s="29"/>
      <c r="L10" s="29"/>
      <c r="AZ10" s="85" t="s">
        <v>126</v>
      </c>
      <c r="BA10" s="85" t="s">
        <v>1</v>
      </c>
      <c r="BB10" s="85" t="s">
        <v>1</v>
      </c>
      <c r="BC10" s="85" t="s">
        <v>1904</v>
      </c>
      <c r="BD10" s="85" t="s">
        <v>84</v>
      </c>
    </row>
    <row r="11" spans="2:56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  <c r="AZ11" s="85" t="s">
        <v>1905</v>
      </c>
      <c r="BA11" s="85" t="s">
        <v>1</v>
      </c>
      <c r="BB11" s="85" t="s">
        <v>1</v>
      </c>
      <c r="BC11" s="85" t="s">
        <v>1906</v>
      </c>
      <c r="BD11" s="85" t="s">
        <v>84</v>
      </c>
    </row>
    <row r="12" spans="2:56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  <c r="AZ12" s="85" t="s">
        <v>134</v>
      </c>
      <c r="BA12" s="85" t="s">
        <v>1</v>
      </c>
      <c r="BB12" s="85" t="s">
        <v>1</v>
      </c>
      <c r="BC12" s="85" t="s">
        <v>84</v>
      </c>
      <c r="BD12" s="85" t="s">
        <v>84</v>
      </c>
    </row>
    <row r="13" spans="2:56" s="1" customFormat="1" ht="10.9" customHeight="1">
      <c r="B13" s="29"/>
      <c r="L13" s="29"/>
      <c r="AZ13" s="85" t="s">
        <v>142</v>
      </c>
      <c r="BA13" s="85" t="s">
        <v>1</v>
      </c>
      <c r="BB13" s="85" t="s">
        <v>1</v>
      </c>
      <c r="BC13" s="85" t="s">
        <v>1108</v>
      </c>
      <c r="BD13" s="85" t="s">
        <v>84</v>
      </c>
    </row>
    <row r="14" spans="2:56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  <c r="AZ14" s="85" t="s">
        <v>136</v>
      </c>
      <c r="BA14" s="85" t="s">
        <v>1</v>
      </c>
      <c r="BB14" s="85" t="s">
        <v>1</v>
      </c>
      <c r="BC14" s="85" t="s">
        <v>1907</v>
      </c>
      <c r="BD14" s="85" t="s">
        <v>84</v>
      </c>
    </row>
    <row r="15" spans="2:56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  <c r="AZ15" s="85" t="s">
        <v>138</v>
      </c>
      <c r="BA15" s="85" t="s">
        <v>1</v>
      </c>
      <c r="BB15" s="85" t="s">
        <v>1</v>
      </c>
      <c r="BC15" s="85" t="s">
        <v>1907</v>
      </c>
      <c r="BD15" s="85" t="s">
        <v>84</v>
      </c>
    </row>
    <row r="16" spans="2:56" s="1" customFormat="1" ht="6.95" customHeight="1">
      <c r="B16" s="29"/>
      <c r="L16" s="29"/>
      <c r="AZ16" s="85" t="s">
        <v>140</v>
      </c>
      <c r="BA16" s="85" t="s">
        <v>1</v>
      </c>
      <c r="BB16" s="85" t="s">
        <v>1</v>
      </c>
      <c r="BC16" s="85" t="s">
        <v>1908</v>
      </c>
      <c r="BD16" s="85" t="s">
        <v>84</v>
      </c>
    </row>
    <row r="17" spans="2:56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  <c r="AZ17" s="85" t="s">
        <v>143</v>
      </c>
      <c r="BA17" s="85" t="s">
        <v>1</v>
      </c>
      <c r="BB17" s="85" t="s">
        <v>1</v>
      </c>
      <c r="BC17" s="85" t="s">
        <v>1909</v>
      </c>
      <c r="BD17" s="85" t="s">
        <v>84</v>
      </c>
    </row>
    <row r="18" spans="2:56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  <c r="AZ18" s="85" t="s">
        <v>147</v>
      </c>
      <c r="BA18" s="85" t="s">
        <v>1</v>
      </c>
      <c r="BB18" s="85" t="s">
        <v>1</v>
      </c>
      <c r="BC18" s="85" t="s">
        <v>1910</v>
      </c>
      <c r="BD18" s="85" t="s">
        <v>84</v>
      </c>
    </row>
    <row r="19" spans="2:56" s="1" customFormat="1" ht="6.95" customHeight="1">
      <c r="B19" s="29"/>
      <c r="L19" s="29"/>
      <c r="AZ19" s="85" t="s">
        <v>124</v>
      </c>
      <c r="BA19" s="85" t="s">
        <v>1</v>
      </c>
      <c r="BB19" s="85" t="s">
        <v>1</v>
      </c>
      <c r="BC19" s="85" t="s">
        <v>1911</v>
      </c>
      <c r="BD19" s="85" t="s">
        <v>84</v>
      </c>
    </row>
    <row r="20" spans="2:56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  <c r="AZ20" s="85" t="s">
        <v>119</v>
      </c>
      <c r="BA20" s="85" t="s">
        <v>1</v>
      </c>
      <c r="BB20" s="85" t="s">
        <v>1</v>
      </c>
      <c r="BC20" s="85" t="s">
        <v>120</v>
      </c>
      <c r="BD20" s="85" t="s">
        <v>84</v>
      </c>
    </row>
    <row r="21" spans="2:56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  <c r="AZ21" s="85" t="s">
        <v>145</v>
      </c>
      <c r="BA21" s="85" t="s">
        <v>1</v>
      </c>
      <c r="BB21" s="85" t="s">
        <v>1</v>
      </c>
      <c r="BC21" s="85" t="s">
        <v>1912</v>
      </c>
      <c r="BD21" s="85" t="s">
        <v>84</v>
      </c>
    </row>
    <row r="22" spans="2:56" s="1" customFormat="1" ht="6.95" customHeight="1">
      <c r="B22" s="29"/>
      <c r="L22" s="29"/>
      <c r="AZ22" s="85" t="s">
        <v>122</v>
      </c>
      <c r="BA22" s="85" t="s">
        <v>1</v>
      </c>
      <c r="BB22" s="85" t="s">
        <v>1</v>
      </c>
      <c r="BC22" s="85" t="s">
        <v>1913</v>
      </c>
      <c r="BD22" s="85" t="s">
        <v>84</v>
      </c>
    </row>
    <row r="23" spans="2:56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  <c r="AZ23" s="85" t="s">
        <v>128</v>
      </c>
      <c r="BA23" s="85" t="s">
        <v>1</v>
      </c>
      <c r="BB23" s="85" t="s">
        <v>1</v>
      </c>
      <c r="BC23" s="85" t="s">
        <v>1914</v>
      </c>
      <c r="BD23" s="85" t="s">
        <v>84</v>
      </c>
    </row>
    <row r="24" spans="2:56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  <c r="AZ24" s="85" t="s">
        <v>153</v>
      </c>
      <c r="BA24" s="85" t="s">
        <v>1</v>
      </c>
      <c r="BB24" s="85" t="s">
        <v>1</v>
      </c>
      <c r="BC24" s="85" t="s">
        <v>1915</v>
      </c>
      <c r="BD24" s="85" t="s">
        <v>84</v>
      </c>
    </row>
    <row r="25" spans="2:56" s="1" customFormat="1" ht="6.95" customHeight="1">
      <c r="B25" s="29"/>
      <c r="L25" s="29"/>
      <c r="AZ25" s="85" t="s">
        <v>149</v>
      </c>
      <c r="BA25" s="85" t="s">
        <v>1</v>
      </c>
      <c r="BB25" s="85" t="s">
        <v>1</v>
      </c>
      <c r="BC25" s="85" t="s">
        <v>1916</v>
      </c>
      <c r="BD25" s="85" t="s">
        <v>84</v>
      </c>
    </row>
    <row r="26" spans="2:56" s="1" customFormat="1" ht="12" customHeight="1">
      <c r="B26" s="29"/>
      <c r="D26" s="26" t="s">
        <v>33</v>
      </c>
      <c r="L26" s="29"/>
      <c r="AZ26" s="85" t="s">
        <v>151</v>
      </c>
      <c r="BA26" s="85" t="s">
        <v>1</v>
      </c>
      <c r="BB26" s="85" t="s">
        <v>1</v>
      </c>
      <c r="BC26" s="85" t="s">
        <v>1917</v>
      </c>
      <c r="BD26" s="85" t="s">
        <v>84</v>
      </c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ROUND(J141,2)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ROUND((SUM(BE141:BE555)),2)</f>
        <v>0</v>
      </c>
      <c r="I33" s="90">
        <v>0.21</v>
      </c>
      <c r="J33" s="89">
        <f>ROUND(((SUM(BE141:BE555))*I33),2)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ROUND((SUM(BF141:BF555)),2)</f>
        <v>0</v>
      </c>
      <c r="I34" s="90">
        <v>0.12</v>
      </c>
      <c r="J34" s="89">
        <f>ROUND(((SUM(BF141:BF555))*I34),2)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ROUND((SUM(BG141:BG555)),2)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ROUND((SUM(BH141:BH555)),2)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ROUND((SUM(BI141:BI555)),2)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30" customHeight="1">
      <c r="B87" s="29"/>
      <c r="E87" s="197" t="str">
        <f>E9</f>
        <v>SO 03 - Levý pavilon - sociální zázemí pro zaměstnance a příruční kuchyňky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J141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160</v>
      </c>
      <c r="E97" s="104"/>
      <c r="F97" s="104"/>
      <c r="G97" s="104"/>
      <c r="H97" s="104"/>
      <c r="I97" s="104"/>
      <c r="J97" s="105">
        <f>J142</f>
        <v>0</v>
      </c>
      <c r="L97" s="102"/>
    </row>
    <row r="98" spans="2:12" s="9" customFormat="1" ht="19.9" customHeight="1">
      <c r="B98" s="106"/>
      <c r="D98" s="107" t="s">
        <v>161</v>
      </c>
      <c r="E98" s="108"/>
      <c r="F98" s="108"/>
      <c r="G98" s="108"/>
      <c r="H98" s="108"/>
      <c r="I98" s="108"/>
      <c r="J98" s="109">
        <f>J143</f>
        <v>0</v>
      </c>
      <c r="L98" s="106"/>
    </row>
    <row r="99" spans="2:12" s="9" customFormat="1" ht="19.9" customHeight="1">
      <c r="B99" s="106"/>
      <c r="D99" s="107" t="s">
        <v>162</v>
      </c>
      <c r="E99" s="108"/>
      <c r="F99" s="108"/>
      <c r="G99" s="108"/>
      <c r="H99" s="108"/>
      <c r="I99" s="108"/>
      <c r="J99" s="109">
        <f>J166</f>
        <v>0</v>
      </c>
      <c r="L99" s="106"/>
    </row>
    <row r="100" spans="2:12" s="9" customFormat="1" ht="19.9" customHeight="1">
      <c r="B100" s="106"/>
      <c r="D100" s="107" t="s">
        <v>163</v>
      </c>
      <c r="E100" s="108"/>
      <c r="F100" s="108"/>
      <c r="G100" s="108"/>
      <c r="H100" s="108"/>
      <c r="I100" s="108"/>
      <c r="J100" s="109">
        <f>J169</f>
        <v>0</v>
      </c>
      <c r="L100" s="106"/>
    </row>
    <row r="101" spans="2:12" s="9" customFormat="1" ht="19.9" customHeight="1">
      <c r="B101" s="106"/>
      <c r="D101" s="107" t="s">
        <v>164</v>
      </c>
      <c r="E101" s="108"/>
      <c r="F101" s="108"/>
      <c r="G101" s="108"/>
      <c r="H101" s="108"/>
      <c r="I101" s="108"/>
      <c r="J101" s="109">
        <f>J187</f>
        <v>0</v>
      </c>
      <c r="L101" s="106"/>
    </row>
    <row r="102" spans="2:12" s="9" customFormat="1" ht="19.9" customHeight="1">
      <c r="B102" s="106"/>
      <c r="D102" s="107" t="s">
        <v>165</v>
      </c>
      <c r="E102" s="108"/>
      <c r="F102" s="108"/>
      <c r="G102" s="108"/>
      <c r="H102" s="108"/>
      <c r="I102" s="108"/>
      <c r="J102" s="109">
        <f>J190</f>
        <v>0</v>
      </c>
      <c r="L102" s="106"/>
    </row>
    <row r="103" spans="2:12" s="9" customFormat="1" ht="19.9" customHeight="1">
      <c r="B103" s="106"/>
      <c r="D103" s="107" t="s">
        <v>166</v>
      </c>
      <c r="E103" s="108"/>
      <c r="F103" s="108"/>
      <c r="G103" s="108"/>
      <c r="H103" s="108"/>
      <c r="I103" s="108"/>
      <c r="J103" s="109">
        <f>J217</f>
        <v>0</v>
      </c>
      <c r="L103" s="106"/>
    </row>
    <row r="104" spans="2:12" s="9" customFormat="1" ht="19.9" customHeight="1">
      <c r="B104" s="106"/>
      <c r="D104" s="107" t="s">
        <v>167</v>
      </c>
      <c r="E104" s="108"/>
      <c r="F104" s="108"/>
      <c r="G104" s="108"/>
      <c r="H104" s="108"/>
      <c r="I104" s="108"/>
      <c r="J104" s="109">
        <f>J228</f>
        <v>0</v>
      </c>
      <c r="L104" s="106"/>
    </row>
    <row r="105" spans="2:12" s="9" customFormat="1" ht="19.9" customHeight="1">
      <c r="B105" s="106"/>
      <c r="D105" s="107" t="s">
        <v>168</v>
      </c>
      <c r="E105" s="108"/>
      <c r="F105" s="108"/>
      <c r="G105" s="108"/>
      <c r="H105" s="108"/>
      <c r="I105" s="108"/>
      <c r="J105" s="109">
        <f>J234</f>
        <v>0</v>
      </c>
      <c r="L105" s="106"/>
    </row>
    <row r="106" spans="2:12" s="8" customFormat="1" ht="24.95" customHeight="1">
      <c r="B106" s="102"/>
      <c r="D106" s="103" t="s">
        <v>169</v>
      </c>
      <c r="E106" s="104"/>
      <c r="F106" s="104"/>
      <c r="G106" s="104"/>
      <c r="H106" s="104"/>
      <c r="I106" s="104"/>
      <c r="J106" s="105">
        <f>J236</f>
        <v>0</v>
      </c>
      <c r="L106" s="102"/>
    </row>
    <row r="107" spans="2:12" s="9" customFormat="1" ht="19.9" customHeight="1">
      <c r="B107" s="106"/>
      <c r="D107" s="107" t="s">
        <v>170</v>
      </c>
      <c r="E107" s="108"/>
      <c r="F107" s="108"/>
      <c r="G107" s="108"/>
      <c r="H107" s="108"/>
      <c r="I107" s="108"/>
      <c r="J107" s="109">
        <f>J237</f>
        <v>0</v>
      </c>
      <c r="L107" s="106"/>
    </row>
    <row r="108" spans="2:12" s="9" customFormat="1" ht="19.9" customHeight="1">
      <c r="B108" s="106"/>
      <c r="D108" s="107" t="s">
        <v>171</v>
      </c>
      <c r="E108" s="108"/>
      <c r="F108" s="108"/>
      <c r="G108" s="108"/>
      <c r="H108" s="108"/>
      <c r="I108" s="108"/>
      <c r="J108" s="109">
        <f>J243</f>
        <v>0</v>
      </c>
      <c r="L108" s="106"/>
    </row>
    <row r="109" spans="2:12" s="9" customFormat="1" ht="19.9" customHeight="1">
      <c r="B109" s="106"/>
      <c r="D109" s="107" t="s">
        <v>172</v>
      </c>
      <c r="E109" s="108"/>
      <c r="F109" s="108"/>
      <c r="G109" s="108"/>
      <c r="H109" s="108"/>
      <c r="I109" s="108"/>
      <c r="J109" s="109">
        <f>J290</f>
        <v>0</v>
      </c>
      <c r="L109" s="106"/>
    </row>
    <row r="110" spans="2:12" s="9" customFormat="1" ht="19.9" customHeight="1">
      <c r="B110" s="106"/>
      <c r="D110" s="107" t="s">
        <v>173</v>
      </c>
      <c r="E110" s="108"/>
      <c r="F110" s="108"/>
      <c r="G110" s="108"/>
      <c r="H110" s="108"/>
      <c r="I110" s="108"/>
      <c r="J110" s="109">
        <f>J320</f>
        <v>0</v>
      </c>
      <c r="L110" s="106"/>
    </row>
    <row r="111" spans="2:12" s="9" customFormat="1" ht="19.9" customHeight="1">
      <c r="B111" s="106"/>
      <c r="D111" s="107" t="s">
        <v>174</v>
      </c>
      <c r="E111" s="108"/>
      <c r="F111" s="108"/>
      <c r="G111" s="108"/>
      <c r="H111" s="108"/>
      <c r="I111" s="108"/>
      <c r="J111" s="109">
        <f>J378</f>
        <v>0</v>
      </c>
      <c r="L111" s="106"/>
    </row>
    <row r="112" spans="2:12" s="9" customFormat="1" ht="19.9" customHeight="1">
      <c r="B112" s="106"/>
      <c r="D112" s="107" t="s">
        <v>175</v>
      </c>
      <c r="E112" s="108"/>
      <c r="F112" s="108"/>
      <c r="G112" s="108"/>
      <c r="H112" s="108"/>
      <c r="I112" s="108"/>
      <c r="J112" s="109">
        <f>J384</f>
        <v>0</v>
      </c>
      <c r="L112" s="106"/>
    </row>
    <row r="113" spans="2:12" s="9" customFormat="1" ht="19.9" customHeight="1">
      <c r="B113" s="106"/>
      <c r="D113" s="107" t="s">
        <v>176</v>
      </c>
      <c r="E113" s="108"/>
      <c r="F113" s="108"/>
      <c r="G113" s="108"/>
      <c r="H113" s="108"/>
      <c r="I113" s="108"/>
      <c r="J113" s="109">
        <f>J389</f>
        <v>0</v>
      </c>
      <c r="L113" s="106"/>
    </row>
    <row r="114" spans="2:12" s="9" customFormat="1" ht="19.9" customHeight="1">
      <c r="B114" s="106"/>
      <c r="D114" s="107" t="s">
        <v>177</v>
      </c>
      <c r="E114" s="108"/>
      <c r="F114" s="108"/>
      <c r="G114" s="108"/>
      <c r="H114" s="108"/>
      <c r="I114" s="108"/>
      <c r="J114" s="109">
        <f>J399</f>
        <v>0</v>
      </c>
      <c r="L114" s="106"/>
    </row>
    <row r="115" spans="2:12" s="9" customFormat="1" ht="19.9" customHeight="1">
      <c r="B115" s="106"/>
      <c r="D115" s="107" t="s">
        <v>178</v>
      </c>
      <c r="E115" s="108"/>
      <c r="F115" s="108"/>
      <c r="G115" s="108"/>
      <c r="H115" s="108"/>
      <c r="I115" s="108"/>
      <c r="J115" s="109">
        <f>J427</f>
        <v>0</v>
      </c>
      <c r="L115" s="106"/>
    </row>
    <row r="116" spans="2:12" s="9" customFormat="1" ht="19.9" customHeight="1">
      <c r="B116" s="106"/>
      <c r="D116" s="107" t="s">
        <v>179</v>
      </c>
      <c r="E116" s="108"/>
      <c r="F116" s="108"/>
      <c r="G116" s="108"/>
      <c r="H116" s="108"/>
      <c r="I116" s="108"/>
      <c r="J116" s="109">
        <f>J445</f>
        <v>0</v>
      </c>
      <c r="L116" s="106"/>
    </row>
    <row r="117" spans="2:12" s="9" customFormat="1" ht="19.9" customHeight="1">
      <c r="B117" s="106"/>
      <c r="D117" s="107" t="s">
        <v>180</v>
      </c>
      <c r="E117" s="108"/>
      <c r="F117" s="108"/>
      <c r="G117" s="108"/>
      <c r="H117" s="108"/>
      <c r="I117" s="108"/>
      <c r="J117" s="109">
        <f>J456</f>
        <v>0</v>
      </c>
      <c r="L117" s="106"/>
    </row>
    <row r="118" spans="2:12" s="9" customFormat="1" ht="19.9" customHeight="1">
      <c r="B118" s="106"/>
      <c r="D118" s="107" t="s">
        <v>181</v>
      </c>
      <c r="E118" s="108"/>
      <c r="F118" s="108"/>
      <c r="G118" s="108"/>
      <c r="H118" s="108"/>
      <c r="I118" s="108"/>
      <c r="J118" s="109">
        <f>J461</f>
        <v>0</v>
      </c>
      <c r="L118" s="106"/>
    </row>
    <row r="119" spans="2:12" s="9" customFormat="1" ht="19.9" customHeight="1">
      <c r="B119" s="106"/>
      <c r="D119" s="107" t="s">
        <v>182</v>
      </c>
      <c r="E119" s="108"/>
      <c r="F119" s="108"/>
      <c r="G119" s="108"/>
      <c r="H119" s="108"/>
      <c r="I119" s="108"/>
      <c r="J119" s="109">
        <f>J491</f>
        <v>0</v>
      </c>
      <c r="L119" s="106"/>
    </row>
    <row r="120" spans="2:12" s="9" customFormat="1" ht="19.9" customHeight="1">
      <c r="B120" s="106"/>
      <c r="D120" s="107" t="s">
        <v>183</v>
      </c>
      <c r="E120" s="108"/>
      <c r="F120" s="108"/>
      <c r="G120" s="108"/>
      <c r="H120" s="108"/>
      <c r="I120" s="108"/>
      <c r="J120" s="109">
        <f>J517</f>
        <v>0</v>
      </c>
      <c r="L120" s="106"/>
    </row>
    <row r="121" spans="2:12" s="9" customFormat="1" ht="19.9" customHeight="1">
      <c r="B121" s="106"/>
      <c r="D121" s="107" t="s">
        <v>184</v>
      </c>
      <c r="E121" s="108"/>
      <c r="F121" s="108"/>
      <c r="G121" s="108"/>
      <c r="H121" s="108"/>
      <c r="I121" s="108"/>
      <c r="J121" s="109">
        <f>J541</f>
        <v>0</v>
      </c>
      <c r="L121" s="106"/>
    </row>
    <row r="122" spans="2:12" s="1" customFormat="1" ht="21.75" customHeight="1">
      <c r="B122" s="29"/>
      <c r="L122" s="29"/>
    </row>
    <row r="123" spans="2:12" s="1" customFormat="1" ht="6.9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29"/>
    </row>
    <row r="127" spans="2:12" s="1" customFormat="1" ht="6.95" customHeight="1"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29"/>
    </row>
    <row r="128" spans="2:12" s="1" customFormat="1" ht="24.95" customHeight="1">
      <c r="B128" s="29"/>
      <c r="C128" s="21" t="s">
        <v>185</v>
      </c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14</v>
      </c>
      <c r="L130" s="29"/>
    </row>
    <row r="131" spans="2:12" s="1" customFormat="1" ht="16.5" customHeight="1">
      <c r="B131" s="29"/>
      <c r="E131" s="231" t="str">
        <f>E7</f>
        <v>Výměna ZTI a modernizace sociálního zázemí</v>
      </c>
      <c r="F131" s="232"/>
      <c r="G131" s="232"/>
      <c r="H131" s="232"/>
      <c r="L131" s="29"/>
    </row>
    <row r="132" spans="2:12" s="1" customFormat="1" ht="12" customHeight="1">
      <c r="B132" s="29"/>
      <c r="C132" s="26" t="s">
        <v>118</v>
      </c>
      <c r="L132" s="29"/>
    </row>
    <row r="133" spans="2:12" s="1" customFormat="1" ht="30" customHeight="1">
      <c r="B133" s="29"/>
      <c r="E133" s="197" t="str">
        <f>E9</f>
        <v>SO 03 - Levý pavilon - sociální zázemí pro zaměstnance a příruční kuchyňky</v>
      </c>
      <c r="F133" s="233"/>
      <c r="G133" s="233"/>
      <c r="H133" s="233"/>
      <c r="L133" s="29"/>
    </row>
    <row r="134" spans="2:12" s="1" customFormat="1" ht="6.95" customHeight="1">
      <c r="B134" s="29"/>
      <c r="L134" s="29"/>
    </row>
    <row r="135" spans="2:12" s="1" customFormat="1" ht="12" customHeight="1">
      <c r="B135" s="29"/>
      <c r="C135" s="26" t="s">
        <v>18</v>
      </c>
      <c r="F135" s="24" t="str">
        <f>F12</f>
        <v>Májová 372, 407 11 Děčín XXXII - Boletice n.L.</v>
      </c>
      <c r="I135" s="26" t="s">
        <v>20</v>
      </c>
      <c r="J135" s="49" t="str">
        <f>IF(J12="","",J12)</f>
        <v>3. 2. 2024</v>
      </c>
      <c r="L135" s="29"/>
    </row>
    <row r="136" spans="2:12" s="1" customFormat="1" ht="6.95" customHeight="1">
      <c r="B136" s="29"/>
      <c r="L136" s="29"/>
    </row>
    <row r="137" spans="2:12" s="1" customFormat="1" ht="15.2" customHeight="1">
      <c r="B137" s="29"/>
      <c r="C137" s="26" t="s">
        <v>22</v>
      </c>
      <c r="F137" s="24" t="str">
        <f>E15</f>
        <v>Statutární město Děčín</v>
      </c>
      <c r="I137" s="26" t="s">
        <v>28</v>
      </c>
      <c r="J137" s="27" t="str">
        <f>E21</f>
        <v>NORDARCH s.r.o.</v>
      </c>
      <c r="L137" s="29"/>
    </row>
    <row r="138" spans="2:12" s="1" customFormat="1" ht="15.2" customHeight="1">
      <c r="B138" s="29"/>
      <c r="C138" s="26" t="s">
        <v>26</v>
      </c>
      <c r="F138" s="24" t="str">
        <f>IF(E18="","",E18)</f>
        <v xml:space="preserve"> </v>
      </c>
      <c r="I138" s="26" t="s">
        <v>31</v>
      </c>
      <c r="J138" s="27" t="str">
        <f>E24</f>
        <v>Ing. Jan Duben</v>
      </c>
      <c r="L138" s="29"/>
    </row>
    <row r="139" spans="2:12" s="1" customFormat="1" ht="10.35" customHeight="1">
      <c r="B139" s="29"/>
      <c r="L139" s="29"/>
    </row>
    <row r="140" spans="2:20" s="10" customFormat="1" ht="29.25" customHeight="1">
      <c r="B140" s="110"/>
      <c r="C140" s="111" t="s">
        <v>186</v>
      </c>
      <c r="D140" s="112" t="s">
        <v>59</v>
      </c>
      <c r="E140" s="112" t="s">
        <v>55</v>
      </c>
      <c r="F140" s="112" t="s">
        <v>56</v>
      </c>
      <c r="G140" s="112" t="s">
        <v>187</v>
      </c>
      <c r="H140" s="112" t="s">
        <v>188</v>
      </c>
      <c r="I140" s="112" t="s">
        <v>189</v>
      </c>
      <c r="J140" s="113" t="s">
        <v>157</v>
      </c>
      <c r="K140" s="114" t="s">
        <v>190</v>
      </c>
      <c r="L140" s="110"/>
      <c r="M140" s="56" t="s">
        <v>1</v>
      </c>
      <c r="N140" s="57" t="s">
        <v>38</v>
      </c>
      <c r="O140" s="57" t="s">
        <v>191</v>
      </c>
      <c r="P140" s="57" t="s">
        <v>192</v>
      </c>
      <c r="Q140" s="57" t="s">
        <v>193</v>
      </c>
      <c r="R140" s="57" t="s">
        <v>194</v>
      </c>
      <c r="S140" s="57" t="s">
        <v>195</v>
      </c>
      <c r="T140" s="58" t="s">
        <v>196</v>
      </c>
    </row>
    <row r="141" spans="2:63" s="1" customFormat="1" ht="22.9" customHeight="1">
      <c r="B141" s="29"/>
      <c r="C141" s="61" t="s">
        <v>197</v>
      </c>
      <c r="J141" s="115">
        <f>BK141</f>
        <v>0</v>
      </c>
      <c r="L141" s="29"/>
      <c r="M141" s="59"/>
      <c r="N141" s="50"/>
      <c r="O141" s="50"/>
      <c r="P141" s="116">
        <f>P142+P236</f>
        <v>2509.818193</v>
      </c>
      <c r="Q141" s="50"/>
      <c r="R141" s="116">
        <f>R142+R236</f>
        <v>96.16748983</v>
      </c>
      <c r="S141" s="50"/>
      <c r="T141" s="117">
        <f>T142+T236</f>
        <v>35.205808399999995</v>
      </c>
      <c r="AT141" s="17" t="s">
        <v>73</v>
      </c>
      <c r="AU141" s="17" t="s">
        <v>159</v>
      </c>
      <c r="BK141" s="118">
        <f>BK142+BK236</f>
        <v>0</v>
      </c>
    </row>
    <row r="142" spans="2:63" s="11" customFormat="1" ht="25.9" customHeight="1">
      <c r="B142" s="119"/>
      <c r="D142" s="120" t="s">
        <v>73</v>
      </c>
      <c r="E142" s="121" t="s">
        <v>198</v>
      </c>
      <c r="F142" s="121" t="s">
        <v>199</v>
      </c>
      <c r="J142" s="122">
        <f>BK142</f>
        <v>0</v>
      </c>
      <c r="L142" s="119"/>
      <c r="M142" s="123"/>
      <c r="P142" s="124">
        <f>P143+P166+P169+P187+P190+P217+P228+P234</f>
        <v>1716.5178999999998</v>
      </c>
      <c r="R142" s="124">
        <f>R143+R166+R169+R187+R190+R217+R228+R234</f>
        <v>89.07737623999999</v>
      </c>
      <c r="T142" s="125">
        <f>T143+T166+T169+T187+T190+T217+T228+T234</f>
        <v>22.902712</v>
      </c>
      <c r="AR142" s="120" t="s">
        <v>82</v>
      </c>
      <c r="AT142" s="126" t="s">
        <v>73</v>
      </c>
      <c r="AU142" s="126" t="s">
        <v>74</v>
      </c>
      <c r="AY142" s="120" t="s">
        <v>200</v>
      </c>
      <c r="BK142" s="127">
        <f>BK143+BK166+BK169+BK187+BK190+BK217+BK228+BK234</f>
        <v>0</v>
      </c>
    </row>
    <row r="143" spans="2:63" s="11" customFormat="1" ht="22.9" customHeight="1">
      <c r="B143" s="119"/>
      <c r="D143" s="120" t="s">
        <v>73</v>
      </c>
      <c r="E143" s="128" t="s">
        <v>82</v>
      </c>
      <c r="F143" s="128" t="s">
        <v>201</v>
      </c>
      <c r="J143" s="129">
        <f>BK143</f>
        <v>0</v>
      </c>
      <c r="L143" s="119"/>
      <c r="M143" s="123"/>
      <c r="P143" s="124">
        <f>SUM(P144:P165)</f>
        <v>336.67158099999995</v>
      </c>
      <c r="R143" s="124">
        <f>SUM(R144:R165)</f>
        <v>34.514</v>
      </c>
      <c r="T143" s="125">
        <f>SUM(T144:T165)</f>
        <v>0</v>
      </c>
      <c r="AR143" s="120" t="s">
        <v>82</v>
      </c>
      <c r="AT143" s="126" t="s">
        <v>73</v>
      </c>
      <c r="AU143" s="126" t="s">
        <v>82</v>
      </c>
      <c r="AY143" s="120" t="s">
        <v>200</v>
      </c>
      <c r="BK143" s="127">
        <f>SUM(BK144:BK165)</f>
        <v>0</v>
      </c>
    </row>
    <row r="144" spans="2:65" s="1" customFormat="1" ht="24.2" customHeight="1">
      <c r="B144" s="130"/>
      <c r="C144" s="131" t="s">
        <v>82</v>
      </c>
      <c r="D144" s="131" t="s">
        <v>202</v>
      </c>
      <c r="E144" s="132" t="s">
        <v>203</v>
      </c>
      <c r="F144" s="133" t="s">
        <v>204</v>
      </c>
      <c r="G144" s="134" t="s">
        <v>205</v>
      </c>
      <c r="H144" s="135">
        <v>25.592</v>
      </c>
      <c r="I144" s="136"/>
      <c r="J144" s="136">
        <f>ROUND(I144*H144,2)</f>
        <v>0</v>
      </c>
      <c r="K144" s="137"/>
      <c r="L144" s="29"/>
      <c r="M144" s="138" t="s">
        <v>1</v>
      </c>
      <c r="N144" s="139" t="s">
        <v>39</v>
      </c>
      <c r="O144" s="140">
        <v>7.127</v>
      </c>
      <c r="P144" s="140">
        <f>O144*H144</f>
        <v>182.394184</v>
      </c>
      <c r="Q144" s="140">
        <v>0</v>
      </c>
      <c r="R144" s="140">
        <f>Q144*H144</f>
        <v>0</v>
      </c>
      <c r="S144" s="140">
        <v>0</v>
      </c>
      <c r="T144" s="141">
        <f>S144*H144</f>
        <v>0</v>
      </c>
      <c r="AR144" s="142" t="s">
        <v>206</v>
      </c>
      <c r="AT144" s="142" t="s">
        <v>202</v>
      </c>
      <c r="AU144" s="142" t="s">
        <v>84</v>
      </c>
      <c r="AY144" s="17" t="s">
        <v>200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82</v>
      </c>
      <c r="BK144" s="143">
        <f>ROUND(I144*H144,2)</f>
        <v>0</v>
      </c>
      <c r="BL144" s="17" t="s">
        <v>206</v>
      </c>
      <c r="BM144" s="142" t="s">
        <v>1918</v>
      </c>
    </row>
    <row r="145" spans="2:51" s="12" customFormat="1" ht="22.5">
      <c r="B145" s="144"/>
      <c r="D145" s="145" t="s">
        <v>208</v>
      </c>
      <c r="E145" s="146" t="s">
        <v>115</v>
      </c>
      <c r="F145" s="147" t="s">
        <v>209</v>
      </c>
      <c r="H145" s="148">
        <v>25.592</v>
      </c>
      <c r="L145" s="144"/>
      <c r="M145" s="149"/>
      <c r="T145" s="150"/>
      <c r="AT145" s="146" t="s">
        <v>208</v>
      </c>
      <c r="AU145" s="146" t="s">
        <v>84</v>
      </c>
      <c r="AV145" s="12" t="s">
        <v>84</v>
      </c>
      <c r="AW145" s="12" t="s">
        <v>30</v>
      </c>
      <c r="AX145" s="12" t="s">
        <v>82</v>
      </c>
      <c r="AY145" s="146" t="s">
        <v>200</v>
      </c>
    </row>
    <row r="146" spans="2:65" s="1" customFormat="1" ht="33" customHeight="1">
      <c r="B146" s="130"/>
      <c r="C146" s="131" t="s">
        <v>84</v>
      </c>
      <c r="D146" s="131" t="s">
        <v>202</v>
      </c>
      <c r="E146" s="132" t="s">
        <v>210</v>
      </c>
      <c r="F146" s="133" t="s">
        <v>211</v>
      </c>
      <c r="G146" s="134" t="s">
        <v>205</v>
      </c>
      <c r="H146" s="135">
        <v>25.592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0.851</v>
      </c>
      <c r="P146" s="140">
        <f>O146*H146</f>
        <v>21.778792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206</v>
      </c>
      <c r="AT146" s="142" t="s">
        <v>202</v>
      </c>
      <c r="AU146" s="142" t="s">
        <v>84</v>
      </c>
      <c r="AY146" s="17" t="s">
        <v>200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206</v>
      </c>
      <c r="BM146" s="142" t="s">
        <v>1919</v>
      </c>
    </row>
    <row r="147" spans="2:51" s="12" customFormat="1" ht="11.25">
      <c r="B147" s="144"/>
      <c r="D147" s="145" t="s">
        <v>208</v>
      </c>
      <c r="E147" s="146" t="s">
        <v>1</v>
      </c>
      <c r="F147" s="147" t="s">
        <v>213</v>
      </c>
      <c r="H147" s="148">
        <v>25.592</v>
      </c>
      <c r="L147" s="144"/>
      <c r="M147" s="149"/>
      <c r="T147" s="150"/>
      <c r="AT147" s="146" t="s">
        <v>208</v>
      </c>
      <c r="AU147" s="146" t="s">
        <v>84</v>
      </c>
      <c r="AV147" s="12" t="s">
        <v>84</v>
      </c>
      <c r="AW147" s="12" t="s">
        <v>30</v>
      </c>
      <c r="AX147" s="12" t="s">
        <v>82</v>
      </c>
      <c r="AY147" s="146" t="s">
        <v>200</v>
      </c>
    </row>
    <row r="148" spans="2:65" s="1" customFormat="1" ht="37.9" customHeight="1">
      <c r="B148" s="130"/>
      <c r="C148" s="131" t="s">
        <v>214</v>
      </c>
      <c r="D148" s="131" t="s">
        <v>202</v>
      </c>
      <c r="E148" s="132" t="s">
        <v>215</v>
      </c>
      <c r="F148" s="133" t="s">
        <v>216</v>
      </c>
      <c r="G148" s="134" t="s">
        <v>205</v>
      </c>
      <c r="H148" s="135">
        <v>127.96</v>
      </c>
      <c r="I148" s="136"/>
      <c r="J148" s="136">
        <f>ROUND(I148*H148,2)</f>
        <v>0</v>
      </c>
      <c r="K148" s="137"/>
      <c r="L148" s="29"/>
      <c r="M148" s="138" t="s">
        <v>1</v>
      </c>
      <c r="N148" s="139" t="s">
        <v>39</v>
      </c>
      <c r="O148" s="140">
        <v>0.772</v>
      </c>
      <c r="P148" s="140">
        <f>O148*H148</f>
        <v>98.78511999999999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206</v>
      </c>
      <c r="AT148" s="142" t="s">
        <v>202</v>
      </c>
      <c r="AU148" s="142" t="s">
        <v>84</v>
      </c>
      <c r="AY148" s="17" t="s">
        <v>200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82</v>
      </c>
      <c r="BK148" s="143">
        <f>ROUND(I148*H148,2)</f>
        <v>0</v>
      </c>
      <c r="BL148" s="17" t="s">
        <v>206</v>
      </c>
      <c r="BM148" s="142" t="s">
        <v>1920</v>
      </c>
    </row>
    <row r="149" spans="2:51" s="12" customFormat="1" ht="11.25">
      <c r="B149" s="144"/>
      <c r="D149" s="145" t="s">
        <v>208</v>
      </c>
      <c r="E149" s="146" t="s">
        <v>1</v>
      </c>
      <c r="F149" s="147" t="s">
        <v>218</v>
      </c>
      <c r="H149" s="148">
        <v>127.96</v>
      </c>
      <c r="L149" s="144"/>
      <c r="M149" s="149"/>
      <c r="T149" s="150"/>
      <c r="AT149" s="146" t="s">
        <v>208</v>
      </c>
      <c r="AU149" s="146" t="s">
        <v>84</v>
      </c>
      <c r="AV149" s="12" t="s">
        <v>84</v>
      </c>
      <c r="AW149" s="12" t="s">
        <v>30</v>
      </c>
      <c r="AX149" s="12" t="s">
        <v>82</v>
      </c>
      <c r="AY149" s="146" t="s">
        <v>200</v>
      </c>
    </row>
    <row r="150" spans="2:65" s="1" customFormat="1" ht="37.9" customHeight="1">
      <c r="B150" s="130"/>
      <c r="C150" s="131" t="s">
        <v>206</v>
      </c>
      <c r="D150" s="131" t="s">
        <v>202</v>
      </c>
      <c r="E150" s="132" t="s">
        <v>219</v>
      </c>
      <c r="F150" s="133" t="s">
        <v>220</v>
      </c>
      <c r="G150" s="134" t="s">
        <v>205</v>
      </c>
      <c r="H150" s="135">
        <v>25.592</v>
      </c>
      <c r="I150" s="136"/>
      <c r="J150" s="136">
        <f>ROUND(I150*H150,2)</f>
        <v>0</v>
      </c>
      <c r="K150" s="137"/>
      <c r="L150" s="29"/>
      <c r="M150" s="138" t="s">
        <v>1</v>
      </c>
      <c r="N150" s="139" t="s">
        <v>39</v>
      </c>
      <c r="O150" s="140">
        <v>0.087</v>
      </c>
      <c r="P150" s="140">
        <f>O150*H150</f>
        <v>2.226504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206</v>
      </c>
      <c r="AT150" s="142" t="s">
        <v>202</v>
      </c>
      <c r="AU150" s="142" t="s">
        <v>84</v>
      </c>
      <c r="AY150" s="17" t="s">
        <v>200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82</v>
      </c>
      <c r="BK150" s="143">
        <f>ROUND(I150*H150,2)</f>
        <v>0</v>
      </c>
      <c r="BL150" s="17" t="s">
        <v>206</v>
      </c>
      <c r="BM150" s="142" t="s">
        <v>1921</v>
      </c>
    </row>
    <row r="151" spans="2:51" s="12" customFormat="1" ht="11.25">
      <c r="B151" s="144"/>
      <c r="D151" s="145" t="s">
        <v>208</v>
      </c>
      <c r="E151" s="146" t="s">
        <v>117</v>
      </c>
      <c r="F151" s="147" t="s">
        <v>115</v>
      </c>
      <c r="H151" s="148">
        <v>25.592</v>
      </c>
      <c r="L151" s="144"/>
      <c r="M151" s="149"/>
      <c r="T151" s="150"/>
      <c r="AT151" s="146" t="s">
        <v>208</v>
      </c>
      <c r="AU151" s="146" t="s">
        <v>84</v>
      </c>
      <c r="AV151" s="12" t="s">
        <v>84</v>
      </c>
      <c r="AW151" s="12" t="s">
        <v>30</v>
      </c>
      <c r="AX151" s="12" t="s">
        <v>82</v>
      </c>
      <c r="AY151" s="146" t="s">
        <v>200</v>
      </c>
    </row>
    <row r="152" spans="2:65" s="1" customFormat="1" ht="37.9" customHeight="1">
      <c r="B152" s="130"/>
      <c r="C152" s="131" t="s">
        <v>222</v>
      </c>
      <c r="D152" s="131" t="s">
        <v>202</v>
      </c>
      <c r="E152" s="132" t="s">
        <v>223</v>
      </c>
      <c r="F152" s="133" t="s">
        <v>224</v>
      </c>
      <c r="G152" s="134" t="s">
        <v>205</v>
      </c>
      <c r="H152" s="135">
        <v>76.776</v>
      </c>
      <c r="I152" s="136"/>
      <c r="J152" s="136">
        <f>ROUND(I152*H152,2)</f>
        <v>0</v>
      </c>
      <c r="K152" s="137"/>
      <c r="L152" s="29"/>
      <c r="M152" s="138" t="s">
        <v>1</v>
      </c>
      <c r="N152" s="139" t="s">
        <v>39</v>
      </c>
      <c r="O152" s="140">
        <v>0.005</v>
      </c>
      <c r="P152" s="140">
        <f>O152*H152</f>
        <v>0.38388</v>
      </c>
      <c r="Q152" s="140">
        <v>0</v>
      </c>
      <c r="R152" s="140">
        <f>Q152*H152</f>
        <v>0</v>
      </c>
      <c r="S152" s="140">
        <v>0</v>
      </c>
      <c r="T152" s="141">
        <f>S152*H152</f>
        <v>0</v>
      </c>
      <c r="AR152" s="142" t="s">
        <v>206</v>
      </c>
      <c r="AT152" s="142" t="s">
        <v>202</v>
      </c>
      <c r="AU152" s="142" t="s">
        <v>84</v>
      </c>
      <c r="AY152" s="17" t="s">
        <v>200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82</v>
      </c>
      <c r="BK152" s="143">
        <f>ROUND(I152*H152,2)</f>
        <v>0</v>
      </c>
      <c r="BL152" s="17" t="s">
        <v>206</v>
      </c>
      <c r="BM152" s="142" t="s">
        <v>1922</v>
      </c>
    </row>
    <row r="153" spans="2:51" s="12" customFormat="1" ht="11.25">
      <c r="B153" s="144"/>
      <c r="D153" s="145" t="s">
        <v>208</v>
      </c>
      <c r="E153" s="146" t="s">
        <v>1</v>
      </c>
      <c r="F153" s="147" t="s">
        <v>226</v>
      </c>
      <c r="H153" s="148">
        <v>76.776</v>
      </c>
      <c r="L153" s="144"/>
      <c r="M153" s="149"/>
      <c r="T153" s="150"/>
      <c r="AT153" s="146" t="s">
        <v>208</v>
      </c>
      <c r="AU153" s="146" t="s">
        <v>84</v>
      </c>
      <c r="AV153" s="12" t="s">
        <v>84</v>
      </c>
      <c r="AW153" s="12" t="s">
        <v>30</v>
      </c>
      <c r="AX153" s="12" t="s">
        <v>82</v>
      </c>
      <c r="AY153" s="146" t="s">
        <v>200</v>
      </c>
    </row>
    <row r="154" spans="2:65" s="1" customFormat="1" ht="24.2" customHeight="1">
      <c r="B154" s="130"/>
      <c r="C154" s="131" t="s">
        <v>227</v>
      </c>
      <c r="D154" s="131" t="s">
        <v>202</v>
      </c>
      <c r="E154" s="132" t="s">
        <v>228</v>
      </c>
      <c r="F154" s="133" t="s">
        <v>229</v>
      </c>
      <c r="G154" s="134" t="s">
        <v>230</v>
      </c>
      <c r="H154" s="135">
        <v>47.345</v>
      </c>
      <c r="I154" s="136"/>
      <c r="J154" s="136">
        <f>ROUND(I154*H154,2)</f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206</v>
      </c>
      <c r="AT154" s="142" t="s">
        <v>202</v>
      </c>
      <c r="AU154" s="142" t="s">
        <v>84</v>
      </c>
      <c r="AY154" s="17" t="s">
        <v>200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82</v>
      </c>
      <c r="BK154" s="143">
        <f>ROUND(I154*H154,2)</f>
        <v>0</v>
      </c>
      <c r="BL154" s="17" t="s">
        <v>206</v>
      </c>
      <c r="BM154" s="142" t="s">
        <v>1923</v>
      </c>
    </row>
    <row r="155" spans="2:51" s="12" customFormat="1" ht="11.25">
      <c r="B155" s="144"/>
      <c r="D155" s="145" t="s">
        <v>208</v>
      </c>
      <c r="E155" s="146" t="s">
        <v>1</v>
      </c>
      <c r="F155" s="147" t="s">
        <v>232</v>
      </c>
      <c r="H155" s="148">
        <v>47.345</v>
      </c>
      <c r="L155" s="144"/>
      <c r="M155" s="149"/>
      <c r="T155" s="150"/>
      <c r="AT155" s="146" t="s">
        <v>208</v>
      </c>
      <c r="AU155" s="146" t="s">
        <v>84</v>
      </c>
      <c r="AV155" s="12" t="s">
        <v>84</v>
      </c>
      <c r="AW155" s="12" t="s">
        <v>30</v>
      </c>
      <c r="AX155" s="12" t="s">
        <v>82</v>
      </c>
      <c r="AY155" s="146" t="s">
        <v>200</v>
      </c>
    </row>
    <row r="156" spans="2:65" s="1" customFormat="1" ht="16.5" customHeight="1">
      <c r="B156" s="130"/>
      <c r="C156" s="131" t="s">
        <v>233</v>
      </c>
      <c r="D156" s="131" t="s">
        <v>202</v>
      </c>
      <c r="E156" s="132" t="s">
        <v>234</v>
      </c>
      <c r="F156" s="133" t="s">
        <v>235</v>
      </c>
      <c r="G156" s="134" t="s">
        <v>205</v>
      </c>
      <c r="H156" s="135">
        <v>25.592</v>
      </c>
      <c r="I156" s="136"/>
      <c r="J156" s="136">
        <f>ROUND(I156*H156,2)</f>
        <v>0</v>
      </c>
      <c r="K156" s="137"/>
      <c r="L156" s="29"/>
      <c r="M156" s="138" t="s">
        <v>1</v>
      </c>
      <c r="N156" s="139" t="s">
        <v>39</v>
      </c>
      <c r="O156" s="140">
        <v>0.009</v>
      </c>
      <c r="P156" s="140">
        <f>O156*H156</f>
        <v>0.23032799999999998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206</v>
      </c>
      <c r="AT156" s="142" t="s">
        <v>202</v>
      </c>
      <c r="AU156" s="142" t="s">
        <v>84</v>
      </c>
      <c r="AY156" s="17" t="s">
        <v>200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82</v>
      </c>
      <c r="BK156" s="143">
        <f>ROUND(I156*H156,2)</f>
        <v>0</v>
      </c>
      <c r="BL156" s="17" t="s">
        <v>206</v>
      </c>
      <c r="BM156" s="142" t="s">
        <v>1924</v>
      </c>
    </row>
    <row r="157" spans="2:51" s="12" customFormat="1" ht="11.25">
      <c r="B157" s="144"/>
      <c r="D157" s="145" t="s">
        <v>208</v>
      </c>
      <c r="E157" s="146" t="s">
        <v>1</v>
      </c>
      <c r="F157" s="147" t="s">
        <v>117</v>
      </c>
      <c r="H157" s="148">
        <v>25.592</v>
      </c>
      <c r="L157" s="144"/>
      <c r="M157" s="149"/>
      <c r="T157" s="150"/>
      <c r="AT157" s="146" t="s">
        <v>208</v>
      </c>
      <c r="AU157" s="146" t="s">
        <v>84</v>
      </c>
      <c r="AV157" s="12" t="s">
        <v>84</v>
      </c>
      <c r="AW157" s="12" t="s">
        <v>30</v>
      </c>
      <c r="AX157" s="12" t="s">
        <v>82</v>
      </c>
      <c r="AY157" s="146" t="s">
        <v>200</v>
      </c>
    </row>
    <row r="158" spans="2:65" s="1" customFormat="1" ht="24.2" customHeight="1">
      <c r="B158" s="130"/>
      <c r="C158" s="131" t="s">
        <v>237</v>
      </c>
      <c r="D158" s="131" t="s">
        <v>202</v>
      </c>
      <c r="E158" s="132" t="s">
        <v>238</v>
      </c>
      <c r="F158" s="133" t="s">
        <v>239</v>
      </c>
      <c r="G158" s="134" t="s">
        <v>205</v>
      </c>
      <c r="H158" s="135">
        <v>17.257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1.789</v>
      </c>
      <c r="P158" s="140">
        <f>O158*H158</f>
        <v>30.872773000000002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206</v>
      </c>
      <c r="AT158" s="142" t="s">
        <v>202</v>
      </c>
      <c r="AU158" s="142" t="s">
        <v>84</v>
      </c>
      <c r="AY158" s="17" t="s">
        <v>200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206</v>
      </c>
      <c r="BM158" s="142" t="s">
        <v>1925</v>
      </c>
    </row>
    <row r="159" spans="2:51" s="12" customFormat="1" ht="11.25">
      <c r="B159" s="144"/>
      <c r="D159" s="145" t="s">
        <v>208</v>
      </c>
      <c r="E159" s="146" t="s">
        <v>1</v>
      </c>
      <c r="F159" s="147" t="s">
        <v>241</v>
      </c>
      <c r="H159" s="148">
        <v>3.749</v>
      </c>
      <c r="L159" s="144"/>
      <c r="M159" s="149"/>
      <c r="T159" s="150"/>
      <c r="AT159" s="146" t="s">
        <v>208</v>
      </c>
      <c r="AU159" s="146" t="s">
        <v>84</v>
      </c>
      <c r="AV159" s="12" t="s">
        <v>84</v>
      </c>
      <c r="AW159" s="12" t="s">
        <v>30</v>
      </c>
      <c r="AX159" s="12" t="s">
        <v>74</v>
      </c>
      <c r="AY159" s="146" t="s">
        <v>200</v>
      </c>
    </row>
    <row r="160" spans="2:51" s="12" customFormat="1" ht="11.25">
      <c r="B160" s="144"/>
      <c r="D160" s="145" t="s">
        <v>208</v>
      </c>
      <c r="E160" s="146" t="s">
        <v>1</v>
      </c>
      <c r="F160" s="147" t="s">
        <v>242</v>
      </c>
      <c r="H160" s="148">
        <v>3.49</v>
      </c>
      <c r="L160" s="144"/>
      <c r="M160" s="149"/>
      <c r="T160" s="150"/>
      <c r="AT160" s="146" t="s">
        <v>208</v>
      </c>
      <c r="AU160" s="146" t="s">
        <v>84</v>
      </c>
      <c r="AV160" s="12" t="s">
        <v>84</v>
      </c>
      <c r="AW160" s="12" t="s">
        <v>30</v>
      </c>
      <c r="AX160" s="12" t="s">
        <v>74</v>
      </c>
      <c r="AY160" s="146" t="s">
        <v>200</v>
      </c>
    </row>
    <row r="161" spans="2:51" s="12" customFormat="1" ht="11.25">
      <c r="B161" s="144"/>
      <c r="D161" s="145" t="s">
        <v>208</v>
      </c>
      <c r="E161" s="146" t="s">
        <v>1</v>
      </c>
      <c r="F161" s="147" t="s">
        <v>243</v>
      </c>
      <c r="H161" s="148">
        <v>0.95</v>
      </c>
      <c r="L161" s="144"/>
      <c r="M161" s="149"/>
      <c r="T161" s="150"/>
      <c r="AT161" s="146" t="s">
        <v>208</v>
      </c>
      <c r="AU161" s="146" t="s">
        <v>84</v>
      </c>
      <c r="AV161" s="12" t="s">
        <v>84</v>
      </c>
      <c r="AW161" s="12" t="s">
        <v>30</v>
      </c>
      <c r="AX161" s="12" t="s">
        <v>74</v>
      </c>
      <c r="AY161" s="146" t="s">
        <v>200</v>
      </c>
    </row>
    <row r="162" spans="2:51" s="12" customFormat="1" ht="11.25">
      <c r="B162" s="144"/>
      <c r="D162" s="145" t="s">
        <v>208</v>
      </c>
      <c r="E162" s="146" t="s">
        <v>1</v>
      </c>
      <c r="F162" s="147" t="s">
        <v>244</v>
      </c>
      <c r="H162" s="148">
        <v>9.068</v>
      </c>
      <c r="L162" s="144"/>
      <c r="M162" s="149"/>
      <c r="T162" s="150"/>
      <c r="AT162" s="146" t="s">
        <v>208</v>
      </c>
      <c r="AU162" s="146" t="s">
        <v>84</v>
      </c>
      <c r="AV162" s="12" t="s">
        <v>84</v>
      </c>
      <c r="AW162" s="12" t="s">
        <v>30</v>
      </c>
      <c r="AX162" s="12" t="s">
        <v>74</v>
      </c>
      <c r="AY162" s="146" t="s">
        <v>200</v>
      </c>
    </row>
    <row r="163" spans="2:51" s="13" customFormat="1" ht="11.25">
      <c r="B163" s="151"/>
      <c r="D163" s="145" t="s">
        <v>208</v>
      </c>
      <c r="E163" s="152" t="s">
        <v>1</v>
      </c>
      <c r="F163" s="153" t="s">
        <v>245</v>
      </c>
      <c r="H163" s="154">
        <v>17.257</v>
      </c>
      <c r="L163" s="151"/>
      <c r="M163" s="155"/>
      <c r="T163" s="156"/>
      <c r="AT163" s="152" t="s">
        <v>208</v>
      </c>
      <c r="AU163" s="152" t="s">
        <v>84</v>
      </c>
      <c r="AV163" s="13" t="s">
        <v>206</v>
      </c>
      <c r="AW163" s="13" t="s">
        <v>30</v>
      </c>
      <c r="AX163" s="13" t="s">
        <v>82</v>
      </c>
      <c r="AY163" s="152" t="s">
        <v>200</v>
      </c>
    </row>
    <row r="164" spans="2:65" s="1" customFormat="1" ht="16.5" customHeight="1">
      <c r="B164" s="130"/>
      <c r="C164" s="157" t="s">
        <v>246</v>
      </c>
      <c r="D164" s="157" t="s">
        <v>247</v>
      </c>
      <c r="E164" s="158" t="s">
        <v>248</v>
      </c>
      <c r="F164" s="159" t="s">
        <v>249</v>
      </c>
      <c r="G164" s="160" t="s">
        <v>230</v>
      </c>
      <c r="H164" s="161">
        <v>34.514</v>
      </c>
      <c r="I164" s="162"/>
      <c r="J164" s="162">
        <f>ROUND(I164*H164,2)</f>
        <v>0</v>
      </c>
      <c r="K164" s="163"/>
      <c r="L164" s="164"/>
      <c r="M164" s="165" t="s">
        <v>1</v>
      </c>
      <c r="N164" s="166" t="s">
        <v>39</v>
      </c>
      <c r="O164" s="140">
        <v>0</v>
      </c>
      <c r="P164" s="140">
        <f>O164*H164</f>
        <v>0</v>
      </c>
      <c r="Q164" s="140">
        <v>1</v>
      </c>
      <c r="R164" s="140">
        <f>Q164*H164</f>
        <v>34.514</v>
      </c>
      <c r="S164" s="140">
        <v>0</v>
      </c>
      <c r="T164" s="141">
        <f>S164*H164</f>
        <v>0</v>
      </c>
      <c r="AR164" s="142" t="s">
        <v>237</v>
      </c>
      <c r="AT164" s="142" t="s">
        <v>247</v>
      </c>
      <c r="AU164" s="142" t="s">
        <v>84</v>
      </c>
      <c r="AY164" s="17" t="s">
        <v>200</v>
      </c>
      <c r="BE164" s="143">
        <f>IF(N164="základní",J164,0)</f>
        <v>0</v>
      </c>
      <c r="BF164" s="143">
        <f>IF(N164="snížená",J164,0)</f>
        <v>0</v>
      </c>
      <c r="BG164" s="143">
        <f>IF(N164="zákl. přenesená",J164,0)</f>
        <v>0</v>
      </c>
      <c r="BH164" s="143">
        <f>IF(N164="sníž. přenesená",J164,0)</f>
        <v>0</v>
      </c>
      <c r="BI164" s="143">
        <f>IF(N164="nulová",J164,0)</f>
        <v>0</v>
      </c>
      <c r="BJ164" s="17" t="s">
        <v>82</v>
      </c>
      <c r="BK164" s="143">
        <f>ROUND(I164*H164,2)</f>
        <v>0</v>
      </c>
      <c r="BL164" s="17" t="s">
        <v>206</v>
      </c>
      <c r="BM164" s="142" t="s">
        <v>1926</v>
      </c>
    </row>
    <row r="165" spans="2:51" s="12" customFormat="1" ht="11.25">
      <c r="B165" s="144"/>
      <c r="D165" s="145" t="s">
        <v>208</v>
      </c>
      <c r="F165" s="147" t="s">
        <v>1927</v>
      </c>
      <c r="H165" s="148">
        <v>34.514</v>
      </c>
      <c r="L165" s="144"/>
      <c r="M165" s="149"/>
      <c r="T165" s="150"/>
      <c r="AT165" s="146" t="s">
        <v>208</v>
      </c>
      <c r="AU165" s="146" t="s">
        <v>84</v>
      </c>
      <c r="AV165" s="12" t="s">
        <v>84</v>
      </c>
      <c r="AW165" s="12" t="s">
        <v>3</v>
      </c>
      <c r="AX165" s="12" t="s">
        <v>82</v>
      </c>
      <c r="AY165" s="146" t="s">
        <v>200</v>
      </c>
    </row>
    <row r="166" spans="2:63" s="11" customFormat="1" ht="22.9" customHeight="1">
      <c r="B166" s="119"/>
      <c r="D166" s="120" t="s">
        <v>73</v>
      </c>
      <c r="E166" s="128" t="s">
        <v>84</v>
      </c>
      <c r="F166" s="128" t="s">
        <v>252</v>
      </c>
      <c r="J166" s="129">
        <f>BK166</f>
        <v>0</v>
      </c>
      <c r="L166" s="119"/>
      <c r="M166" s="123"/>
      <c r="P166" s="124">
        <f>SUM(P167:P168)</f>
        <v>4.697111999999999</v>
      </c>
      <c r="R166" s="124">
        <f>SUM(R167:R168)</f>
        <v>20.122540409999996</v>
      </c>
      <c r="T166" s="125">
        <f>SUM(T167:T168)</f>
        <v>0</v>
      </c>
      <c r="AR166" s="120" t="s">
        <v>82</v>
      </c>
      <c r="AT166" s="126" t="s">
        <v>73</v>
      </c>
      <c r="AU166" s="126" t="s">
        <v>82</v>
      </c>
      <c r="AY166" s="120" t="s">
        <v>200</v>
      </c>
      <c r="BK166" s="127">
        <f>SUM(BK167:BK168)</f>
        <v>0</v>
      </c>
    </row>
    <row r="167" spans="2:65" s="1" customFormat="1" ht="16.5" customHeight="1">
      <c r="B167" s="130"/>
      <c r="C167" s="131" t="s">
        <v>253</v>
      </c>
      <c r="D167" s="131" t="s">
        <v>202</v>
      </c>
      <c r="E167" s="132" t="s">
        <v>254</v>
      </c>
      <c r="F167" s="133" t="s">
        <v>255</v>
      </c>
      <c r="G167" s="134" t="s">
        <v>205</v>
      </c>
      <c r="H167" s="135">
        <v>8.043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0.584</v>
      </c>
      <c r="P167" s="140">
        <f>O167*H167</f>
        <v>4.697111999999999</v>
      </c>
      <c r="Q167" s="140">
        <v>2.50187</v>
      </c>
      <c r="R167" s="140">
        <f>Q167*H167</f>
        <v>20.122540409999996</v>
      </c>
      <c r="S167" s="140">
        <v>0</v>
      </c>
      <c r="T167" s="141">
        <f>S167*H167</f>
        <v>0</v>
      </c>
      <c r="AR167" s="142" t="s">
        <v>206</v>
      </c>
      <c r="AT167" s="142" t="s">
        <v>202</v>
      </c>
      <c r="AU167" s="142" t="s">
        <v>84</v>
      </c>
      <c r="AY167" s="17" t="s">
        <v>200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206</v>
      </c>
      <c r="BM167" s="142" t="s">
        <v>1928</v>
      </c>
    </row>
    <row r="168" spans="2:51" s="12" customFormat="1" ht="11.25">
      <c r="B168" s="144"/>
      <c r="D168" s="145" t="s">
        <v>208</v>
      </c>
      <c r="E168" s="146" t="s">
        <v>1</v>
      </c>
      <c r="F168" s="147" t="s">
        <v>257</v>
      </c>
      <c r="H168" s="148">
        <v>8.043</v>
      </c>
      <c r="L168" s="144"/>
      <c r="M168" s="149"/>
      <c r="T168" s="150"/>
      <c r="AT168" s="146" t="s">
        <v>208</v>
      </c>
      <c r="AU168" s="146" t="s">
        <v>84</v>
      </c>
      <c r="AV168" s="12" t="s">
        <v>84</v>
      </c>
      <c r="AW168" s="12" t="s">
        <v>30</v>
      </c>
      <c r="AX168" s="12" t="s">
        <v>82</v>
      </c>
      <c r="AY168" s="146" t="s">
        <v>200</v>
      </c>
    </row>
    <row r="169" spans="2:63" s="11" customFormat="1" ht="22.9" customHeight="1">
      <c r="B169" s="119"/>
      <c r="D169" s="120" t="s">
        <v>73</v>
      </c>
      <c r="E169" s="128" t="s">
        <v>214</v>
      </c>
      <c r="F169" s="128" t="s">
        <v>258</v>
      </c>
      <c r="J169" s="129">
        <f>BK169</f>
        <v>0</v>
      </c>
      <c r="L169" s="119"/>
      <c r="M169" s="123"/>
      <c r="P169" s="124">
        <f>SUM(P170:P186)</f>
        <v>33.640232</v>
      </c>
      <c r="R169" s="124">
        <f>SUM(R170:R186)</f>
        <v>3.8032901599999995</v>
      </c>
      <c r="T169" s="125">
        <f>SUM(T170:T186)</f>
        <v>0</v>
      </c>
      <c r="AR169" s="120" t="s">
        <v>82</v>
      </c>
      <c r="AT169" s="126" t="s">
        <v>73</v>
      </c>
      <c r="AU169" s="126" t="s">
        <v>82</v>
      </c>
      <c r="AY169" s="120" t="s">
        <v>200</v>
      </c>
      <c r="BK169" s="127">
        <f>SUM(BK170:BK186)</f>
        <v>0</v>
      </c>
    </row>
    <row r="170" spans="2:65" s="1" customFormat="1" ht="33" customHeight="1">
      <c r="B170" s="130"/>
      <c r="C170" s="131" t="s">
        <v>259</v>
      </c>
      <c r="D170" s="131" t="s">
        <v>202</v>
      </c>
      <c r="E170" s="132" t="s">
        <v>260</v>
      </c>
      <c r="F170" s="133" t="s">
        <v>261</v>
      </c>
      <c r="G170" s="134" t="s">
        <v>262</v>
      </c>
      <c r="H170" s="135">
        <v>5.4</v>
      </c>
      <c r="I170" s="136"/>
      <c r="J170" s="136">
        <f>ROUND(I170*H170,2)</f>
        <v>0</v>
      </c>
      <c r="K170" s="137"/>
      <c r="L170" s="29"/>
      <c r="M170" s="138" t="s">
        <v>1</v>
      </c>
      <c r="N170" s="139" t="s">
        <v>39</v>
      </c>
      <c r="O170" s="140">
        <v>0.64</v>
      </c>
      <c r="P170" s="140">
        <f>O170*H170</f>
        <v>3.4560000000000004</v>
      </c>
      <c r="Q170" s="140">
        <v>0.18149</v>
      </c>
      <c r="R170" s="140">
        <f>Q170*H170</f>
        <v>0.9800460000000001</v>
      </c>
      <c r="S170" s="140">
        <v>0</v>
      </c>
      <c r="T170" s="141">
        <f>S170*H170</f>
        <v>0</v>
      </c>
      <c r="AR170" s="142" t="s">
        <v>206</v>
      </c>
      <c r="AT170" s="142" t="s">
        <v>202</v>
      </c>
      <c r="AU170" s="142" t="s">
        <v>84</v>
      </c>
      <c r="AY170" s="17" t="s">
        <v>200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206</v>
      </c>
      <c r="BM170" s="142" t="s">
        <v>1929</v>
      </c>
    </row>
    <row r="171" spans="2:51" s="14" customFormat="1" ht="11.25">
      <c r="B171" s="167"/>
      <c r="D171" s="145" t="s">
        <v>208</v>
      </c>
      <c r="E171" s="168" t="s">
        <v>1</v>
      </c>
      <c r="F171" s="169" t="s">
        <v>264</v>
      </c>
      <c r="H171" s="168" t="s">
        <v>1</v>
      </c>
      <c r="L171" s="167"/>
      <c r="M171" s="170"/>
      <c r="T171" s="171"/>
      <c r="AT171" s="168" t="s">
        <v>208</v>
      </c>
      <c r="AU171" s="168" t="s">
        <v>84</v>
      </c>
      <c r="AV171" s="14" t="s">
        <v>82</v>
      </c>
      <c r="AW171" s="14" t="s">
        <v>30</v>
      </c>
      <c r="AX171" s="14" t="s">
        <v>74</v>
      </c>
      <c r="AY171" s="168" t="s">
        <v>200</v>
      </c>
    </row>
    <row r="172" spans="2:51" s="12" customFormat="1" ht="11.25">
      <c r="B172" s="144"/>
      <c r="D172" s="145" t="s">
        <v>208</v>
      </c>
      <c r="E172" s="146" t="s">
        <v>1</v>
      </c>
      <c r="F172" s="147" t="s">
        <v>1930</v>
      </c>
      <c r="H172" s="148">
        <v>2.7</v>
      </c>
      <c r="L172" s="144"/>
      <c r="M172" s="149"/>
      <c r="T172" s="150"/>
      <c r="AT172" s="146" t="s">
        <v>208</v>
      </c>
      <c r="AU172" s="146" t="s">
        <v>84</v>
      </c>
      <c r="AV172" s="12" t="s">
        <v>84</v>
      </c>
      <c r="AW172" s="12" t="s">
        <v>30</v>
      </c>
      <c r="AX172" s="12" t="s">
        <v>74</v>
      </c>
      <c r="AY172" s="146" t="s">
        <v>200</v>
      </c>
    </row>
    <row r="173" spans="2:51" s="12" customFormat="1" ht="11.25">
      <c r="B173" s="144"/>
      <c r="D173" s="145" t="s">
        <v>208</v>
      </c>
      <c r="E173" s="146" t="s">
        <v>1</v>
      </c>
      <c r="F173" s="147" t="s">
        <v>1931</v>
      </c>
      <c r="H173" s="148">
        <v>2.7</v>
      </c>
      <c r="L173" s="144"/>
      <c r="M173" s="149"/>
      <c r="T173" s="150"/>
      <c r="AT173" s="146" t="s">
        <v>208</v>
      </c>
      <c r="AU173" s="146" t="s">
        <v>84</v>
      </c>
      <c r="AV173" s="12" t="s">
        <v>84</v>
      </c>
      <c r="AW173" s="12" t="s">
        <v>30</v>
      </c>
      <c r="AX173" s="12" t="s">
        <v>74</v>
      </c>
      <c r="AY173" s="146" t="s">
        <v>200</v>
      </c>
    </row>
    <row r="174" spans="2:51" s="13" customFormat="1" ht="11.25">
      <c r="B174" s="151"/>
      <c r="D174" s="145" t="s">
        <v>208</v>
      </c>
      <c r="E174" s="152" t="s">
        <v>119</v>
      </c>
      <c r="F174" s="153" t="s">
        <v>245</v>
      </c>
      <c r="H174" s="154">
        <v>5.4</v>
      </c>
      <c r="L174" s="151"/>
      <c r="M174" s="155"/>
      <c r="T174" s="156"/>
      <c r="AT174" s="152" t="s">
        <v>208</v>
      </c>
      <c r="AU174" s="152" t="s">
        <v>84</v>
      </c>
      <c r="AV174" s="13" t="s">
        <v>206</v>
      </c>
      <c r="AW174" s="13" t="s">
        <v>30</v>
      </c>
      <c r="AX174" s="13" t="s">
        <v>82</v>
      </c>
      <c r="AY174" s="152" t="s">
        <v>200</v>
      </c>
    </row>
    <row r="175" spans="2:65" s="1" customFormat="1" ht="33" customHeight="1">
      <c r="B175" s="130"/>
      <c r="C175" s="131" t="s">
        <v>8</v>
      </c>
      <c r="D175" s="131" t="s">
        <v>202</v>
      </c>
      <c r="E175" s="132" t="s">
        <v>267</v>
      </c>
      <c r="F175" s="133" t="s">
        <v>268</v>
      </c>
      <c r="G175" s="134" t="s">
        <v>269</v>
      </c>
      <c r="H175" s="135">
        <v>4</v>
      </c>
      <c r="I175" s="136"/>
      <c r="J175" s="136">
        <f>ROUND(I175*H175,2)</f>
        <v>0</v>
      </c>
      <c r="K175" s="137"/>
      <c r="L175" s="29"/>
      <c r="M175" s="138" t="s">
        <v>1</v>
      </c>
      <c r="N175" s="139" t="s">
        <v>39</v>
      </c>
      <c r="O175" s="140">
        <v>0.192</v>
      </c>
      <c r="P175" s="140">
        <f>O175*H175</f>
        <v>0.768</v>
      </c>
      <c r="Q175" s="140">
        <v>0.02628</v>
      </c>
      <c r="R175" s="140">
        <f>Q175*H175</f>
        <v>0.10512</v>
      </c>
      <c r="S175" s="140">
        <v>0</v>
      </c>
      <c r="T175" s="141">
        <f>S175*H175</f>
        <v>0</v>
      </c>
      <c r="AR175" s="142" t="s">
        <v>206</v>
      </c>
      <c r="AT175" s="142" t="s">
        <v>202</v>
      </c>
      <c r="AU175" s="142" t="s">
        <v>84</v>
      </c>
      <c r="AY175" s="17" t="s">
        <v>200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82</v>
      </c>
      <c r="BK175" s="143">
        <f>ROUND(I175*H175,2)</f>
        <v>0</v>
      </c>
      <c r="BL175" s="17" t="s">
        <v>206</v>
      </c>
      <c r="BM175" s="142" t="s">
        <v>1932</v>
      </c>
    </row>
    <row r="176" spans="2:51" s="12" customFormat="1" ht="11.25">
      <c r="B176" s="144"/>
      <c r="D176" s="145" t="s">
        <v>208</v>
      </c>
      <c r="E176" s="146" t="s">
        <v>1</v>
      </c>
      <c r="F176" s="147" t="s">
        <v>1933</v>
      </c>
      <c r="H176" s="148">
        <v>2</v>
      </c>
      <c r="L176" s="144"/>
      <c r="M176" s="149"/>
      <c r="T176" s="150"/>
      <c r="AT176" s="146" t="s">
        <v>208</v>
      </c>
      <c r="AU176" s="146" t="s">
        <v>84</v>
      </c>
      <c r="AV176" s="12" t="s">
        <v>84</v>
      </c>
      <c r="AW176" s="12" t="s">
        <v>30</v>
      </c>
      <c r="AX176" s="12" t="s">
        <v>74</v>
      </c>
      <c r="AY176" s="146" t="s">
        <v>200</v>
      </c>
    </row>
    <row r="177" spans="2:51" s="12" customFormat="1" ht="11.25">
      <c r="B177" s="144"/>
      <c r="D177" s="145" t="s">
        <v>208</v>
      </c>
      <c r="E177" s="146" t="s">
        <v>1</v>
      </c>
      <c r="F177" s="147" t="s">
        <v>1934</v>
      </c>
      <c r="H177" s="148">
        <v>2</v>
      </c>
      <c r="L177" s="144"/>
      <c r="M177" s="149"/>
      <c r="T177" s="150"/>
      <c r="AT177" s="146" t="s">
        <v>208</v>
      </c>
      <c r="AU177" s="146" t="s">
        <v>84</v>
      </c>
      <c r="AV177" s="12" t="s">
        <v>84</v>
      </c>
      <c r="AW177" s="12" t="s">
        <v>30</v>
      </c>
      <c r="AX177" s="12" t="s">
        <v>74</v>
      </c>
      <c r="AY177" s="146" t="s">
        <v>200</v>
      </c>
    </row>
    <row r="178" spans="2:51" s="13" customFormat="1" ht="11.25">
      <c r="B178" s="151"/>
      <c r="D178" s="145" t="s">
        <v>208</v>
      </c>
      <c r="E178" s="152" t="s">
        <v>1</v>
      </c>
      <c r="F178" s="153" t="s">
        <v>245</v>
      </c>
      <c r="H178" s="154">
        <v>4</v>
      </c>
      <c r="L178" s="151"/>
      <c r="M178" s="155"/>
      <c r="T178" s="156"/>
      <c r="AT178" s="152" t="s">
        <v>208</v>
      </c>
      <c r="AU178" s="152" t="s">
        <v>84</v>
      </c>
      <c r="AV178" s="13" t="s">
        <v>206</v>
      </c>
      <c r="AW178" s="13" t="s">
        <v>30</v>
      </c>
      <c r="AX178" s="13" t="s">
        <v>82</v>
      </c>
      <c r="AY178" s="152" t="s">
        <v>200</v>
      </c>
    </row>
    <row r="179" spans="2:65" s="1" customFormat="1" ht="16.5" customHeight="1">
      <c r="B179" s="130"/>
      <c r="C179" s="131" t="s">
        <v>273</v>
      </c>
      <c r="D179" s="131" t="s">
        <v>202</v>
      </c>
      <c r="E179" s="132" t="s">
        <v>274</v>
      </c>
      <c r="F179" s="133" t="s">
        <v>275</v>
      </c>
      <c r="G179" s="134" t="s">
        <v>262</v>
      </c>
      <c r="H179" s="135">
        <v>30.028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0.734</v>
      </c>
      <c r="P179" s="140">
        <f>O179*H179</f>
        <v>22.040551999999998</v>
      </c>
      <c r="Q179" s="140">
        <v>0.06452</v>
      </c>
      <c r="R179" s="140">
        <f>Q179*H179</f>
        <v>1.9374065599999997</v>
      </c>
      <c r="S179" s="140">
        <v>0</v>
      </c>
      <c r="T179" s="141">
        <f>S179*H179</f>
        <v>0</v>
      </c>
      <c r="AR179" s="142" t="s">
        <v>206</v>
      </c>
      <c r="AT179" s="142" t="s">
        <v>202</v>
      </c>
      <c r="AU179" s="142" t="s">
        <v>84</v>
      </c>
      <c r="AY179" s="17" t="s">
        <v>200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206</v>
      </c>
      <c r="BM179" s="142" t="s">
        <v>1935</v>
      </c>
    </row>
    <row r="180" spans="2:51" s="12" customFormat="1" ht="11.25">
      <c r="B180" s="144"/>
      <c r="D180" s="145" t="s">
        <v>208</v>
      </c>
      <c r="E180" s="146" t="s">
        <v>1</v>
      </c>
      <c r="F180" s="147" t="s">
        <v>1936</v>
      </c>
      <c r="H180" s="148">
        <v>15.014</v>
      </c>
      <c r="L180" s="144"/>
      <c r="M180" s="149"/>
      <c r="T180" s="150"/>
      <c r="AT180" s="146" t="s">
        <v>208</v>
      </c>
      <c r="AU180" s="146" t="s">
        <v>84</v>
      </c>
      <c r="AV180" s="12" t="s">
        <v>84</v>
      </c>
      <c r="AW180" s="12" t="s">
        <v>30</v>
      </c>
      <c r="AX180" s="12" t="s">
        <v>74</v>
      </c>
      <c r="AY180" s="146" t="s">
        <v>200</v>
      </c>
    </row>
    <row r="181" spans="2:51" s="12" customFormat="1" ht="11.25">
      <c r="B181" s="144"/>
      <c r="D181" s="145" t="s">
        <v>208</v>
      </c>
      <c r="E181" s="146" t="s">
        <v>1</v>
      </c>
      <c r="F181" s="147" t="s">
        <v>1937</v>
      </c>
      <c r="H181" s="148">
        <v>15.014</v>
      </c>
      <c r="L181" s="144"/>
      <c r="M181" s="149"/>
      <c r="T181" s="150"/>
      <c r="AT181" s="146" t="s">
        <v>208</v>
      </c>
      <c r="AU181" s="146" t="s">
        <v>84</v>
      </c>
      <c r="AV181" s="12" t="s">
        <v>84</v>
      </c>
      <c r="AW181" s="12" t="s">
        <v>30</v>
      </c>
      <c r="AX181" s="12" t="s">
        <v>74</v>
      </c>
      <c r="AY181" s="146" t="s">
        <v>200</v>
      </c>
    </row>
    <row r="182" spans="2:51" s="13" customFormat="1" ht="11.25">
      <c r="B182" s="151"/>
      <c r="D182" s="145" t="s">
        <v>208</v>
      </c>
      <c r="E182" s="152" t="s">
        <v>122</v>
      </c>
      <c r="F182" s="153" t="s">
        <v>245</v>
      </c>
      <c r="H182" s="154">
        <v>30.028</v>
      </c>
      <c r="L182" s="151"/>
      <c r="M182" s="155"/>
      <c r="T182" s="156"/>
      <c r="AT182" s="152" t="s">
        <v>208</v>
      </c>
      <c r="AU182" s="152" t="s">
        <v>84</v>
      </c>
      <c r="AV182" s="13" t="s">
        <v>206</v>
      </c>
      <c r="AW182" s="13" t="s">
        <v>30</v>
      </c>
      <c r="AX182" s="13" t="s">
        <v>82</v>
      </c>
      <c r="AY182" s="152" t="s">
        <v>200</v>
      </c>
    </row>
    <row r="183" spans="2:65" s="1" customFormat="1" ht="16.5" customHeight="1">
      <c r="B183" s="130"/>
      <c r="C183" s="131" t="s">
        <v>280</v>
      </c>
      <c r="D183" s="131" t="s">
        <v>202</v>
      </c>
      <c r="E183" s="132" t="s">
        <v>281</v>
      </c>
      <c r="F183" s="133" t="s">
        <v>282</v>
      </c>
      <c r="G183" s="134" t="s">
        <v>262</v>
      </c>
      <c r="H183" s="135">
        <v>9.36</v>
      </c>
      <c r="I183" s="136"/>
      <c r="J183" s="136">
        <f>ROUND(I183*H183,2)</f>
        <v>0</v>
      </c>
      <c r="K183" s="137"/>
      <c r="L183" s="29"/>
      <c r="M183" s="138" t="s">
        <v>1</v>
      </c>
      <c r="N183" s="139" t="s">
        <v>39</v>
      </c>
      <c r="O183" s="140">
        <v>0.788</v>
      </c>
      <c r="P183" s="140">
        <f>O183*H183</f>
        <v>7.37568</v>
      </c>
      <c r="Q183" s="140">
        <v>0.08341</v>
      </c>
      <c r="R183" s="140">
        <f>Q183*H183</f>
        <v>0.7807175999999999</v>
      </c>
      <c r="S183" s="140">
        <v>0</v>
      </c>
      <c r="T183" s="141">
        <f>S183*H183</f>
        <v>0</v>
      </c>
      <c r="AR183" s="142" t="s">
        <v>206</v>
      </c>
      <c r="AT183" s="142" t="s">
        <v>202</v>
      </c>
      <c r="AU183" s="142" t="s">
        <v>84</v>
      </c>
      <c r="AY183" s="17" t="s">
        <v>200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206</v>
      </c>
      <c r="BM183" s="142" t="s">
        <v>1938</v>
      </c>
    </row>
    <row r="184" spans="2:51" s="12" customFormat="1" ht="11.25">
      <c r="B184" s="144"/>
      <c r="D184" s="145" t="s">
        <v>208</v>
      </c>
      <c r="E184" s="146" t="s">
        <v>1</v>
      </c>
      <c r="F184" s="147" t="s">
        <v>1939</v>
      </c>
      <c r="H184" s="148">
        <v>4.68</v>
      </c>
      <c r="L184" s="144"/>
      <c r="M184" s="149"/>
      <c r="T184" s="150"/>
      <c r="AT184" s="146" t="s">
        <v>208</v>
      </c>
      <c r="AU184" s="146" t="s">
        <v>84</v>
      </c>
      <c r="AV184" s="12" t="s">
        <v>84</v>
      </c>
      <c r="AW184" s="12" t="s">
        <v>30</v>
      </c>
      <c r="AX184" s="12" t="s">
        <v>74</v>
      </c>
      <c r="AY184" s="146" t="s">
        <v>200</v>
      </c>
    </row>
    <row r="185" spans="2:51" s="12" customFormat="1" ht="11.25">
      <c r="B185" s="144"/>
      <c r="D185" s="145" t="s">
        <v>208</v>
      </c>
      <c r="E185" s="146" t="s">
        <v>1</v>
      </c>
      <c r="F185" s="147" t="s">
        <v>1940</v>
      </c>
      <c r="H185" s="148">
        <v>4.68</v>
      </c>
      <c r="L185" s="144"/>
      <c r="M185" s="149"/>
      <c r="T185" s="150"/>
      <c r="AT185" s="146" t="s">
        <v>208</v>
      </c>
      <c r="AU185" s="146" t="s">
        <v>84</v>
      </c>
      <c r="AV185" s="12" t="s">
        <v>84</v>
      </c>
      <c r="AW185" s="12" t="s">
        <v>30</v>
      </c>
      <c r="AX185" s="12" t="s">
        <v>74</v>
      </c>
      <c r="AY185" s="146" t="s">
        <v>200</v>
      </c>
    </row>
    <row r="186" spans="2:51" s="13" customFormat="1" ht="11.25">
      <c r="B186" s="151"/>
      <c r="D186" s="145" t="s">
        <v>208</v>
      </c>
      <c r="E186" s="152" t="s">
        <v>124</v>
      </c>
      <c r="F186" s="153" t="s">
        <v>245</v>
      </c>
      <c r="H186" s="154">
        <v>9.36</v>
      </c>
      <c r="L186" s="151"/>
      <c r="M186" s="155"/>
      <c r="T186" s="156"/>
      <c r="AT186" s="152" t="s">
        <v>208</v>
      </c>
      <c r="AU186" s="152" t="s">
        <v>84</v>
      </c>
      <c r="AV186" s="13" t="s">
        <v>206</v>
      </c>
      <c r="AW186" s="13" t="s">
        <v>30</v>
      </c>
      <c r="AX186" s="13" t="s">
        <v>82</v>
      </c>
      <c r="AY186" s="152" t="s">
        <v>200</v>
      </c>
    </row>
    <row r="187" spans="2:63" s="11" customFormat="1" ht="22.9" customHeight="1">
      <c r="B187" s="119"/>
      <c r="D187" s="120" t="s">
        <v>73</v>
      </c>
      <c r="E187" s="128" t="s">
        <v>206</v>
      </c>
      <c r="F187" s="128" t="s">
        <v>289</v>
      </c>
      <c r="J187" s="129">
        <f>BK187</f>
        <v>0</v>
      </c>
      <c r="L187" s="119"/>
      <c r="M187" s="123"/>
      <c r="P187" s="124">
        <f>SUM(P188:P189)</f>
        <v>5.35604</v>
      </c>
      <c r="R187" s="124">
        <f>SUM(R188:R189)</f>
        <v>0</v>
      </c>
      <c r="T187" s="125">
        <f>SUM(T188:T189)</f>
        <v>0</v>
      </c>
      <c r="AR187" s="120" t="s">
        <v>82</v>
      </c>
      <c r="AT187" s="126" t="s">
        <v>73</v>
      </c>
      <c r="AU187" s="126" t="s">
        <v>82</v>
      </c>
      <c r="AY187" s="120" t="s">
        <v>200</v>
      </c>
      <c r="BK187" s="127">
        <f>SUM(BK188:BK189)</f>
        <v>0</v>
      </c>
    </row>
    <row r="188" spans="2:65" s="1" customFormat="1" ht="33" customHeight="1">
      <c r="B188" s="130"/>
      <c r="C188" s="131" t="s">
        <v>290</v>
      </c>
      <c r="D188" s="131" t="s">
        <v>202</v>
      </c>
      <c r="E188" s="132" t="s">
        <v>291</v>
      </c>
      <c r="F188" s="133" t="s">
        <v>292</v>
      </c>
      <c r="G188" s="134" t="s">
        <v>205</v>
      </c>
      <c r="H188" s="135">
        <v>3.656</v>
      </c>
      <c r="I188" s="136"/>
      <c r="J188" s="136">
        <f>ROUND(I188*H188,2)</f>
        <v>0</v>
      </c>
      <c r="K188" s="137"/>
      <c r="L188" s="29"/>
      <c r="M188" s="138" t="s">
        <v>1</v>
      </c>
      <c r="N188" s="139" t="s">
        <v>39</v>
      </c>
      <c r="O188" s="140">
        <v>1.465</v>
      </c>
      <c r="P188" s="140">
        <f>O188*H188</f>
        <v>5.35604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206</v>
      </c>
      <c r="AT188" s="142" t="s">
        <v>202</v>
      </c>
      <c r="AU188" s="142" t="s">
        <v>84</v>
      </c>
      <c r="AY188" s="17" t="s">
        <v>200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206</v>
      </c>
      <c r="BM188" s="142" t="s">
        <v>1941</v>
      </c>
    </row>
    <row r="189" spans="2:51" s="12" customFormat="1" ht="11.25">
      <c r="B189" s="144"/>
      <c r="D189" s="145" t="s">
        <v>208</v>
      </c>
      <c r="E189" s="146" t="s">
        <v>1</v>
      </c>
      <c r="F189" s="147" t="s">
        <v>294</v>
      </c>
      <c r="H189" s="148">
        <v>3.656</v>
      </c>
      <c r="L189" s="144"/>
      <c r="M189" s="149"/>
      <c r="T189" s="150"/>
      <c r="AT189" s="146" t="s">
        <v>208</v>
      </c>
      <c r="AU189" s="146" t="s">
        <v>84</v>
      </c>
      <c r="AV189" s="12" t="s">
        <v>84</v>
      </c>
      <c r="AW189" s="12" t="s">
        <v>30</v>
      </c>
      <c r="AX189" s="12" t="s">
        <v>82</v>
      </c>
      <c r="AY189" s="146" t="s">
        <v>200</v>
      </c>
    </row>
    <row r="190" spans="2:63" s="11" customFormat="1" ht="22.9" customHeight="1">
      <c r="B190" s="119"/>
      <c r="D190" s="120" t="s">
        <v>73</v>
      </c>
      <c r="E190" s="128" t="s">
        <v>227</v>
      </c>
      <c r="F190" s="128" t="s">
        <v>295</v>
      </c>
      <c r="J190" s="129">
        <f>BK190</f>
        <v>0</v>
      </c>
      <c r="L190" s="119"/>
      <c r="M190" s="123"/>
      <c r="P190" s="124">
        <f>SUM(P191:P216)</f>
        <v>775.056293</v>
      </c>
      <c r="R190" s="124">
        <f>SUM(R191:R216)</f>
        <v>30.63663167</v>
      </c>
      <c r="T190" s="125">
        <f>SUM(T191:T216)</f>
        <v>0</v>
      </c>
      <c r="AR190" s="120" t="s">
        <v>82</v>
      </c>
      <c r="AT190" s="126" t="s">
        <v>73</v>
      </c>
      <c r="AU190" s="126" t="s">
        <v>82</v>
      </c>
      <c r="AY190" s="120" t="s">
        <v>200</v>
      </c>
      <c r="BK190" s="127">
        <f>SUM(BK191:BK216)</f>
        <v>0</v>
      </c>
    </row>
    <row r="191" spans="2:65" s="1" customFormat="1" ht="24.2" customHeight="1">
      <c r="B191" s="130"/>
      <c r="C191" s="131" t="s">
        <v>296</v>
      </c>
      <c r="D191" s="131" t="s">
        <v>202</v>
      </c>
      <c r="E191" s="132" t="s">
        <v>297</v>
      </c>
      <c r="F191" s="133" t="s">
        <v>298</v>
      </c>
      <c r="G191" s="134" t="s">
        <v>262</v>
      </c>
      <c r="H191" s="135">
        <v>165.9</v>
      </c>
      <c r="I191" s="136"/>
      <c r="J191" s="136">
        <f>ROUND(I191*H191,2)</f>
        <v>0</v>
      </c>
      <c r="K191" s="137"/>
      <c r="L191" s="29"/>
      <c r="M191" s="138" t="s">
        <v>1</v>
      </c>
      <c r="N191" s="139" t="s">
        <v>39</v>
      </c>
      <c r="O191" s="140">
        <v>0.148</v>
      </c>
      <c r="P191" s="140">
        <f>O191*H191</f>
        <v>24.5532</v>
      </c>
      <c r="Q191" s="140">
        <v>0.00026</v>
      </c>
      <c r="R191" s="140">
        <f>Q191*H191</f>
        <v>0.043134</v>
      </c>
      <c r="S191" s="140">
        <v>0</v>
      </c>
      <c r="T191" s="141">
        <f>S191*H191</f>
        <v>0</v>
      </c>
      <c r="AR191" s="142" t="s">
        <v>206</v>
      </c>
      <c r="AT191" s="142" t="s">
        <v>202</v>
      </c>
      <c r="AU191" s="142" t="s">
        <v>84</v>
      </c>
      <c r="AY191" s="17" t="s">
        <v>200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82</v>
      </c>
      <c r="BK191" s="143">
        <f>ROUND(I191*H191,2)</f>
        <v>0</v>
      </c>
      <c r="BL191" s="17" t="s">
        <v>206</v>
      </c>
      <c r="BM191" s="142" t="s">
        <v>1942</v>
      </c>
    </row>
    <row r="192" spans="2:51" s="12" customFormat="1" ht="11.25">
      <c r="B192" s="144"/>
      <c r="D192" s="145" t="s">
        <v>208</v>
      </c>
      <c r="E192" s="146" t="s">
        <v>1</v>
      </c>
      <c r="F192" s="147" t="s">
        <v>1943</v>
      </c>
      <c r="H192" s="148">
        <v>12.65</v>
      </c>
      <c r="L192" s="144"/>
      <c r="M192" s="149"/>
      <c r="T192" s="150"/>
      <c r="AT192" s="146" t="s">
        <v>208</v>
      </c>
      <c r="AU192" s="146" t="s">
        <v>84</v>
      </c>
      <c r="AV192" s="12" t="s">
        <v>84</v>
      </c>
      <c r="AW192" s="12" t="s">
        <v>30</v>
      </c>
      <c r="AX192" s="12" t="s">
        <v>74</v>
      </c>
      <c r="AY192" s="146" t="s">
        <v>200</v>
      </c>
    </row>
    <row r="193" spans="2:51" s="12" customFormat="1" ht="11.25">
      <c r="B193" s="144"/>
      <c r="D193" s="145" t="s">
        <v>208</v>
      </c>
      <c r="E193" s="146" t="s">
        <v>1</v>
      </c>
      <c r="F193" s="147" t="s">
        <v>1944</v>
      </c>
      <c r="H193" s="148">
        <v>8.7</v>
      </c>
      <c r="L193" s="144"/>
      <c r="M193" s="149"/>
      <c r="T193" s="150"/>
      <c r="AT193" s="146" t="s">
        <v>208</v>
      </c>
      <c r="AU193" s="146" t="s">
        <v>84</v>
      </c>
      <c r="AV193" s="12" t="s">
        <v>84</v>
      </c>
      <c r="AW193" s="12" t="s">
        <v>30</v>
      </c>
      <c r="AX193" s="12" t="s">
        <v>74</v>
      </c>
      <c r="AY193" s="146" t="s">
        <v>200</v>
      </c>
    </row>
    <row r="194" spans="2:51" s="12" customFormat="1" ht="11.25">
      <c r="B194" s="144"/>
      <c r="D194" s="145" t="s">
        <v>208</v>
      </c>
      <c r="E194" s="146" t="s">
        <v>1</v>
      </c>
      <c r="F194" s="147" t="s">
        <v>1945</v>
      </c>
      <c r="H194" s="148">
        <v>8.7</v>
      </c>
      <c r="L194" s="144"/>
      <c r="M194" s="149"/>
      <c r="T194" s="150"/>
      <c r="AT194" s="146" t="s">
        <v>208</v>
      </c>
      <c r="AU194" s="146" t="s">
        <v>84</v>
      </c>
      <c r="AV194" s="12" t="s">
        <v>84</v>
      </c>
      <c r="AW194" s="12" t="s">
        <v>30</v>
      </c>
      <c r="AX194" s="12" t="s">
        <v>74</v>
      </c>
      <c r="AY194" s="146" t="s">
        <v>200</v>
      </c>
    </row>
    <row r="195" spans="2:51" s="12" customFormat="1" ht="33.75">
      <c r="B195" s="144"/>
      <c r="D195" s="145" t="s">
        <v>208</v>
      </c>
      <c r="E195" s="146" t="s">
        <v>1</v>
      </c>
      <c r="F195" s="147" t="s">
        <v>1946</v>
      </c>
      <c r="H195" s="148">
        <v>135.85</v>
      </c>
      <c r="L195" s="144"/>
      <c r="M195" s="149"/>
      <c r="T195" s="150"/>
      <c r="AT195" s="146" t="s">
        <v>208</v>
      </c>
      <c r="AU195" s="146" t="s">
        <v>84</v>
      </c>
      <c r="AV195" s="12" t="s">
        <v>84</v>
      </c>
      <c r="AW195" s="12" t="s">
        <v>30</v>
      </c>
      <c r="AX195" s="12" t="s">
        <v>74</v>
      </c>
      <c r="AY195" s="146" t="s">
        <v>200</v>
      </c>
    </row>
    <row r="196" spans="2:51" s="13" customFormat="1" ht="11.25">
      <c r="B196" s="151"/>
      <c r="D196" s="145" t="s">
        <v>208</v>
      </c>
      <c r="E196" s="152" t="s">
        <v>126</v>
      </c>
      <c r="F196" s="153" t="s">
        <v>245</v>
      </c>
      <c r="H196" s="154">
        <v>165.9</v>
      </c>
      <c r="L196" s="151"/>
      <c r="M196" s="155"/>
      <c r="T196" s="156"/>
      <c r="AT196" s="152" t="s">
        <v>208</v>
      </c>
      <c r="AU196" s="152" t="s">
        <v>84</v>
      </c>
      <c r="AV196" s="13" t="s">
        <v>206</v>
      </c>
      <c r="AW196" s="13" t="s">
        <v>30</v>
      </c>
      <c r="AX196" s="13" t="s">
        <v>82</v>
      </c>
      <c r="AY196" s="152" t="s">
        <v>200</v>
      </c>
    </row>
    <row r="197" spans="2:65" s="1" customFormat="1" ht="21.75" customHeight="1">
      <c r="B197" s="130"/>
      <c r="C197" s="131" t="s">
        <v>304</v>
      </c>
      <c r="D197" s="131" t="s">
        <v>202</v>
      </c>
      <c r="E197" s="132" t="s">
        <v>305</v>
      </c>
      <c r="F197" s="133" t="s">
        <v>306</v>
      </c>
      <c r="G197" s="134" t="s">
        <v>262</v>
      </c>
      <c r="H197" s="135">
        <v>165.9</v>
      </c>
      <c r="I197" s="136"/>
      <c r="J197" s="136">
        <f>ROUND(I197*H197,2)</f>
        <v>0</v>
      </c>
      <c r="K197" s="137"/>
      <c r="L197" s="29"/>
      <c r="M197" s="138" t="s">
        <v>1</v>
      </c>
      <c r="N197" s="139" t="s">
        <v>39</v>
      </c>
      <c r="O197" s="140">
        <v>0.46</v>
      </c>
      <c r="P197" s="140">
        <f>O197*H197</f>
        <v>76.31400000000001</v>
      </c>
      <c r="Q197" s="140">
        <v>0.00438</v>
      </c>
      <c r="R197" s="140">
        <f>Q197*H197</f>
        <v>0.726642</v>
      </c>
      <c r="S197" s="140">
        <v>0</v>
      </c>
      <c r="T197" s="141">
        <f>S197*H197</f>
        <v>0</v>
      </c>
      <c r="AR197" s="142" t="s">
        <v>206</v>
      </c>
      <c r="AT197" s="142" t="s">
        <v>202</v>
      </c>
      <c r="AU197" s="142" t="s">
        <v>84</v>
      </c>
      <c r="AY197" s="17" t="s">
        <v>200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82</v>
      </c>
      <c r="BK197" s="143">
        <f>ROUND(I197*H197,2)</f>
        <v>0</v>
      </c>
      <c r="BL197" s="17" t="s">
        <v>206</v>
      </c>
      <c r="BM197" s="142" t="s">
        <v>1947</v>
      </c>
    </row>
    <row r="198" spans="2:51" s="12" customFormat="1" ht="11.25">
      <c r="B198" s="144"/>
      <c r="D198" s="145" t="s">
        <v>208</v>
      </c>
      <c r="E198" s="146" t="s">
        <v>1</v>
      </c>
      <c r="F198" s="147" t="s">
        <v>126</v>
      </c>
      <c r="H198" s="148">
        <v>165.9</v>
      </c>
      <c r="L198" s="144"/>
      <c r="M198" s="149"/>
      <c r="T198" s="150"/>
      <c r="AT198" s="146" t="s">
        <v>208</v>
      </c>
      <c r="AU198" s="146" t="s">
        <v>84</v>
      </c>
      <c r="AV198" s="12" t="s">
        <v>84</v>
      </c>
      <c r="AW198" s="12" t="s">
        <v>30</v>
      </c>
      <c r="AX198" s="12" t="s">
        <v>82</v>
      </c>
      <c r="AY198" s="146" t="s">
        <v>200</v>
      </c>
    </row>
    <row r="199" spans="2:65" s="1" customFormat="1" ht="24.2" customHeight="1">
      <c r="B199" s="130"/>
      <c r="C199" s="131" t="s">
        <v>308</v>
      </c>
      <c r="D199" s="131" t="s">
        <v>202</v>
      </c>
      <c r="E199" s="132" t="s">
        <v>309</v>
      </c>
      <c r="F199" s="133" t="s">
        <v>310</v>
      </c>
      <c r="G199" s="134" t="s">
        <v>262</v>
      </c>
      <c r="H199" s="135">
        <v>165.9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0.358</v>
      </c>
      <c r="P199" s="140">
        <f>O199*H199</f>
        <v>59.3922</v>
      </c>
      <c r="Q199" s="140">
        <v>0.003</v>
      </c>
      <c r="R199" s="140">
        <f>Q199*H199</f>
        <v>0.49770000000000003</v>
      </c>
      <c r="S199" s="140">
        <v>0</v>
      </c>
      <c r="T199" s="141">
        <f>S199*H199</f>
        <v>0</v>
      </c>
      <c r="AR199" s="142" t="s">
        <v>206</v>
      </c>
      <c r="AT199" s="142" t="s">
        <v>202</v>
      </c>
      <c r="AU199" s="142" t="s">
        <v>84</v>
      </c>
      <c r="AY199" s="17" t="s">
        <v>200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206</v>
      </c>
      <c r="BM199" s="142" t="s">
        <v>1948</v>
      </c>
    </row>
    <row r="200" spans="2:51" s="12" customFormat="1" ht="11.25">
      <c r="B200" s="144"/>
      <c r="D200" s="145" t="s">
        <v>208</v>
      </c>
      <c r="E200" s="146" t="s">
        <v>1</v>
      </c>
      <c r="F200" s="147" t="s">
        <v>126</v>
      </c>
      <c r="H200" s="148">
        <v>165.9</v>
      </c>
      <c r="L200" s="144"/>
      <c r="M200" s="149"/>
      <c r="T200" s="150"/>
      <c r="AT200" s="146" t="s">
        <v>208</v>
      </c>
      <c r="AU200" s="146" t="s">
        <v>84</v>
      </c>
      <c r="AV200" s="12" t="s">
        <v>84</v>
      </c>
      <c r="AW200" s="12" t="s">
        <v>30</v>
      </c>
      <c r="AX200" s="12" t="s">
        <v>82</v>
      </c>
      <c r="AY200" s="146" t="s">
        <v>200</v>
      </c>
    </row>
    <row r="201" spans="2:65" s="1" customFormat="1" ht="21.75" customHeight="1">
      <c r="B201" s="130"/>
      <c r="C201" s="131" t="s">
        <v>312</v>
      </c>
      <c r="D201" s="131" t="s">
        <v>202</v>
      </c>
      <c r="E201" s="132" t="s">
        <v>313</v>
      </c>
      <c r="F201" s="133" t="s">
        <v>314</v>
      </c>
      <c r="G201" s="134" t="s">
        <v>262</v>
      </c>
      <c r="H201" s="135">
        <v>597.568</v>
      </c>
      <c r="I201" s="136"/>
      <c r="J201" s="136">
        <f>ROUND(I201*H201,2)</f>
        <v>0</v>
      </c>
      <c r="K201" s="137"/>
      <c r="L201" s="29"/>
      <c r="M201" s="138" t="s">
        <v>1</v>
      </c>
      <c r="N201" s="139" t="s">
        <v>39</v>
      </c>
      <c r="O201" s="140">
        <v>0.36</v>
      </c>
      <c r="P201" s="140">
        <f>O201*H201</f>
        <v>215.12447999999998</v>
      </c>
      <c r="Q201" s="140">
        <v>0.00438</v>
      </c>
      <c r="R201" s="140">
        <f>Q201*H201</f>
        <v>2.61734784</v>
      </c>
      <c r="S201" s="140">
        <v>0</v>
      </c>
      <c r="T201" s="141">
        <f>S201*H201</f>
        <v>0</v>
      </c>
      <c r="AR201" s="142" t="s">
        <v>206</v>
      </c>
      <c r="AT201" s="142" t="s">
        <v>202</v>
      </c>
      <c r="AU201" s="142" t="s">
        <v>84</v>
      </c>
      <c r="AY201" s="17" t="s">
        <v>200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206</v>
      </c>
      <c r="BM201" s="142" t="s">
        <v>1949</v>
      </c>
    </row>
    <row r="202" spans="2:51" s="12" customFormat="1" ht="11.25">
      <c r="B202" s="144"/>
      <c r="D202" s="145" t="s">
        <v>208</v>
      </c>
      <c r="E202" s="146" t="s">
        <v>1</v>
      </c>
      <c r="F202" s="147" t="s">
        <v>1950</v>
      </c>
      <c r="H202" s="148">
        <v>40.392</v>
      </c>
      <c r="L202" s="144"/>
      <c r="M202" s="149"/>
      <c r="T202" s="150"/>
      <c r="AT202" s="146" t="s">
        <v>208</v>
      </c>
      <c r="AU202" s="146" t="s">
        <v>84</v>
      </c>
      <c r="AV202" s="12" t="s">
        <v>84</v>
      </c>
      <c r="AW202" s="12" t="s">
        <v>30</v>
      </c>
      <c r="AX202" s="12" t="s">
        <v>74</v>
      </c>
      <c r="AY202" s="146" t="s">
        <v>200</v>
      </c>
    </row>
    <row r="203" spans="2:51" s="12" customFormat="1" ht="33.75">
      <c r="B203" s="144"/>
      <c r="D203" s="145" t="s">
        <v>208</v>
      </c>
      <c r="E203" s="146" t="s">
        <v>1</v>
      </c>
      <c r="F203" s="147" t="s">
        <v>1951</v>
      </c>
      <c r="H203" s="148">
        <v>10.152</v>
      </c>
      <c r="L203" s="144"/>
      <c r="M203" s="149"/>
      <c r="T203" s="150"/>
      <c r="AT203" s="146" t="s">
        <v>208</v>
      </c>
      <c r="AU203" s="146" t="s">
        <v>84</v>
      </c>
      <c r="AV203" s="12" t="s">
        <v>84</v>
      </c>
      <c r="AW203" s="12" t="s">
        <v>30</v>
      </c>
      <c r="AX203" s="12" t="s">
        <v>74</v>
      </c>
      <c r="AY203" s="146" t="s">
        <v>200</v>
      </c>
    </row>
    <row r="204" spans="2:51" s="12" customFormat="1" ht="33.75">
      <c r="B204" s="144"/>
      <c r="D204" s="145" t="s">
        <v>208</v>
      </c>
      <c r="E204" s="146" t="s">
        <v>1</v>
      </c>
      <c r="F204" s="147" t="s">
        <v>1952</v>
      </c>
      <c r="H204" s="148">
        <v>10.152</v>
      </c>
      <c r="L204" s="144"/>
      <c r="M204" s="149"/>
      <c r="T204" s="150"/>
      <c r="AT204" s="146" t="s">
        <v>208</v>
      </c>
      <c r="AU204" s="146" t="s">
        <v>84</v>
      </c>
      <c r="AV204" s="12" t="s">
        <v>84</v>
      </c>
      <c r="AW204" s="12" t="s">
        <v>30</v>
      </c>
      <c r="AX204" s="12" t="s">
        <v>74</v>
      </c>
      <c r="AY204" s="146" t="s">
        <v>200</v>
      </c>
    </row>
    <row r="205" spans="2:51" s="12" customFormat="1" ht="22.5">
      <c r="B205" s="144"/>
      <c r="D205" s="145" t="s">
        <v>208</v>
      </c>
      <c r="E205" s="146" t="s">
        <v>1</v>
      </c>
      <c r="F205" s="147" t="s">
        <v>1953</v>
      </c>
      <c r="H205" s="148">
        <v>16.436</v>
      </c>
      <c r="L205" s="144"/>
      <c r="M205" s="149"/>
      <c r="T205" s="150"/>
      <c r="AT205" s="146" t="s">
        <v>208</v>
      </c>
      <c r="AU205" s="146" t="s">
        <v>84</v>
      </c>
      <c r="AV205" s="12" t="s">
        <v>84</v>
      </c>
      <c r="AW205" s="12" t="s">
        <v>30</v>
      </c>
      <c r="AX205" s="12" t="s">
        <v>74</v>
      </c>
      <c r="AY205" s="146" t="s">
        <v>200</v>
      </c>
    </row>
    <row r="206" spans="2:51" s="12" customFormat="1" ht="22.5">
      <c r="B206" s="144"/>
      <c r="D206" s="145" t="s">
        <v>208</v>
      </c>
      <c r="E206" s="146" t="s">
        <v>1</v>
      </c>
      <c r="F206" s="147" t="s">
        <v>1954</v>
      </c>
      <c r="H206" s="148">
        <v>16.436</v>
      </c>
      <c r="L206" s="144"/>
      <c r="M206" s="149"/>
      <c r="T206" s="150"/>
      <c r="AT206" s="146" t="s">
        <v>208</v>
      </c>
      <c r="AU206" s="146" t="s">
        <v>84</v>
      </c>
      <c r="AV206" s="12" t="s">
        <v>84</v>
      </c>
      <c r="AW206" s="12" t="s">
        <v>30</v>
      </c>
      <c r="AX206" s="12" t="s">
        <v>74</v>
      </c>
      <c r="AY206" s="146" t="s">
        <v>200</v>
      </c>
    </row>
    <row r="207" spans="2:51" s="12" customFormat="1" ht="33.75">
      <c r="B207" s="144"/>
      <c r="D207" s="145" t="s">
        <v>208</v>
      </c>
      <c r="E207" s="146" t="s">
        <v>1</v>
      </c>
      <c r="F207" s="147" t="s">
        <v>1955</v>
      </c>
      <c r="H207" s="148">
        <v>504</v>
      </c>
      <c r="L207" s="144"/>
      <c r="M207" s="149"/>
      <c r="T207" s="150"/>
      <c r="AT207" s="146" t="s">
        <v>208</v>
      </c>
      <c r="AU207" s="146" t="s">
        <v>84</v>
      </c>
      <c r="AV207" s="12" t="s">
        <v>84</v>
      </c>
      <c r="AW207" s="12" t="s">
        <v>30</v>
      </c>
      <c r="AX207" s="12" t="s">
        <v>74</v>
      </c>
      <c r="AY207" s="146" t="s">
        <v>200</v>
      </c>
    </row>
    <row r="208" spans="2:51" s="13" customFormat="1" ht="11.25">
      <c r="B208" s="151"/>
      <c r="D208" s="145" t="s">
        <v>208</v>
      </c>
      <c r="E208" s="152" t="s">
        <v>128</v>
      </c>
      <c r="F208" s="153" t="s">
        <v>245</v>
      </c>
      <c r="H208" s="154">
        <v>597.568</v>
      </c>
      <c r="L208" s="151"/>
      <c r="M208" s="155"/>
      <c r="T208" s="156"/>
      <c r="AT208" s="152" t="s">
        <v>208</v>
      </c>
      <c r="AU208" s="152" t="s">
        <v>84</v>
      </c>
      <c r="AV208" s="13" t="s">
        <v>206</v>
      </c>
      <c r="AW208" s="13" t="s">
        <v>30</v>
      </c>
      <c r="AX208" s="13" t="s">
        <v>82</v>
      </c>
      <c r="AY208" s="152" t="s">
        <v>200</v>
      </c>
    </row>
    <row r="209" spans="2:65" s="1" customFormat="1" ht="21.75" customHeight="1">
      <c r="B209" s="130"/>
      <c r="C209" s="131" t="s">
        <v>323</v>
      </c>
      <c r="D209" s="131" t="s">
        <v>202</v>
      </c>
      <c r="E209" s="132" t="s">
        <v>324</v>
      </c>
      <c r="F209" s="133" t="s">
        <v>325</v>
      </c>
      <c r="G209" s="134" t="s">
        <v>262</v>
      </c>
      <c r="H209" s="135">
        <v>597.568</v>
      </c>
      <c r="I209" s="136"/>
      <c r="J209" s="136">
        <f>ROUND(I209*H209,2)</f>
        <v>0</v>
      </c>
      <c r="K209" s="137"/>
      <c r="L209" s="29"/>
      <c r="M209" s="138" t="s">
        <v>1</v>
      </c>
      <c r="N209" s="139" t="s">
        <v>39</v>
      </c>
      <c r="O209" s="140">
        <v>0.272</v>
      </c>
      <c r="P209" s="140">
        <f>O209*H209</f>
        <v>162.538496</v>
      </c>
      <c r="Q209" s="140">
        <v>0.003</v>
      </c>
      <c r="R209" s="140">
        <f>Q209*H209</f>
        <v>1.792704</v>
      </c>
      <c r="S209" s="140">
        <v>0</v>
      </c>
      <c r="T209" s="141">
        <f>S209*H209</f>
        <v>0</v>
      </c>
      <c r="AR209" s="142" t="s">
        <v>206</v>
      </c>
      <c r="AT209" s="142" t="s">
        <v>202</v>
      </c>
      <c r="AU209" s="142" t="s">
        <v>84</v>
      </c>
      <c r="AY209" s="17" t="s">
        <v>200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82</v>
      </c>
      <c r="BK209" s="143">
        <f>ROUND(I209*H209,2)</f>
        <v>0</v>
      </c>
      <c r="BL209" s="17" t="s">
        <v>206</v>
      </c>
      <c r="BM209" s="142" t="s">
        <v>1956</v>
      </c>
    </row>
    <row r="210" spans="2:51" s="12" customFormat="1" ht="11.25">
      <c r="B210" s="144"/>
      <c r="D210" s="145" t="s">
        <v>208</v>
      </c>
      <c r="E210" s="146" t="s">
        <v>1</v>
      </c>
      <c r="F210" s="147" t="s">
        <v>128</v>
      </c>
      <c r="H210" s="148">
        <v>597.568</v>
      </c>
      <c r="L210" s="144"/>
      <c r="M210" s="149"/>
      <c r="T210" s="150"/>
      <c r="AT210" s="146" t="s">
        <v>208</v>
      </c>
      <c r="AU210" s="146" t="s">
        <v>84</v>
      </c>
      <c r="AV210" s="12" t="s">
        <v>84</v>
      </c>
      <c r="AW210" s="12" t="s">
        <v>30</v>
      </c>
      <c r="AX210" s="12" t="s">
        <v>82</v>
      </c>
      <c r="AY210" s="146" t="s">
        <v>200</v>
      </c>
    </row>
    <row r="211" spans="2:65" s="1" customFormat="1" ht="24.2" customHeight="1">
      <c r="B211" s="130"/>
      <c r="C211" s="131" t="s">
        <v>7</v>
      </c>
      <c r="D211" s="131" t="s">
        <v>202</v>
      </c>
      <c r="E211" s="132" t="s">
        <v>327</v>
      </c>
      <c r="F211" s="133" t="s">
        <v>328</v>
      </c>
      <c r="G211" s="134" t="s">
        <v>262</v>
      </c>
      <c r="H211" s="135">
        <v>597.568</v>
      </c>
      <c r="I211" s="136"/>
      <c r="J211" s="136">
        <f>ROUND(I211*H211,2)</f>
        <v>0</v>
      </c>
      <c r="K211" s="137"/>
      <c r="L211" s="29"/>
      <c r="M211" s="138" t="s">
        <v>1</v>
      </c>
      <c r="N211" s="139" t="s">
        <v>39</v>
      </c>
      <c r="O211" s="140">
        <v>0.372</v>
      </c>
      <c r="P211" s="140">
        <f>O211*H211</f>
        <v>222.29529599999998</v>
      </c>
      <c r="Q211" s="140">
        <v>0.0261</v>
      </c>
      <c r="R211" s="140">
        <f>Q211*H211</f>
        <v>15.596524800000001</v>
      </c>
      <c r="S211" s="140">
        <v>0</v>
      </c>
      <c r="T211" s="141">
        <f>S211*H211</f>
        <v>0</v>
      </c>
      <c r="AR211" s="142" t="s">
        <v>206</v>
      </c>
      <c r="AT211" s="142" t="s">
        <v>202</v>
      </c>
      <c r="AU211" s="142" t="s">
        <v>84</v>
      </c>
      <c r="AY211" s="17" t="s">
        <v>200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82</v>
      </c>
      <c r="BK211" s="143">
        <f>ROUND(I211*H211,2)</f>
        <v>0</v>
      </c>
      <c r="BL211" s="17" t="s">
        <v>206</v>
      </c>
      <c r="BM211" s="142" t="s">
        <v>1957</v>
      </c>
    </row>
    <row r="212" spans="2:51" s="12" customFormat="1" ht="11.25">
      <c r="B212" s="144"/>
      <c r="D212" s="145" t="s">
        <v>208</v>
      </c>
      <c r="E212" s="146" t="s">
        <v>1</v>
      </c>
      <c r="F212" s="147" t="s">
        <v>128</v>
      </c>
      <c r="H212" s="148">
        <v>597.568</v>
      </c>
      <c r="L212" s="144"/>
      <c r="M212" s="149"/>
      <c r="T212" s="150"/>
      <c r="AT212" s="146" t="s">
        <v>208</v>
      </c>
      <c r="AU212" s="146" t="s">
        <v>84</v>
      </c>
      <c r="AV212" s="12" t="s">
        <v>84</v>
      </c>
      <c r="AW212" s="12" t="s">
        <v>30</v>
      </c>
      <c r="AX212" s="12" t="s">
        <v>82</v>
      </c>
      <c r="AY212" s="146" t="s">
        <v>200</v>
      </c>
    </row>
    <row r="213" spans="2:65" s="1" customFormat="1" ht="33" customHeight="1">
      <c r="B213" s="130"/>
      <c r="C213" s="131" t="s">
        <v>330</v>
      </c>
      <c r="D213" s="131" t="s">
        <v>202</v>
      </c>
      <c r="E213" s="132" t="s">
        <v>331</v>
      </c>
      <c r="F213" s="133" t="s">
        <v>332</v>
      </c>
      <c r="G213" s="134" t="s">
        <v>205</v>
      </c>
      <c r="H213" s="135">
        <v>3.656</v>
      </c>
      <c r="I213" s="136"/>
      <c r="J213" s="136">
        <f>ROUND(I213*H213,2)</f>
        <v>0</v>
      </c>
      <c r="K213" s="137"/>
      <c r="L213" s="29"/>
      <c r="M213" s="138" t="s">
        <v>1</v>
      </c>
      <c r="N213" s="139" t="s">
        <v>39</v>
      </c>
      <c r="O213" s="140">
        <v>3.213</v>
      </c>
      <c r="P213" s="140">
        <f>O213*H213</f>
        <v>11.746728000000001</v>
      </c>
      <c r="Q213" s="140">
        <v>2.50187</v>
      </c>
      <c r="R213" s="140">
        <f>Q213*H213</f>
        <v>9.14683672</v>
      </c>
      <c r="S213" s="140">
        <v>0</v>
      </c>
      <c r="T213" s="141">
        <f>S213*H213</f>
        <v>0</v>
      </c>
      <c r="AR213" s="142" t="s">
        <v>206</v>
      </c>
      <c r="AT213" s="142" t="s">
        <v>202</v>
      </c>
      <c r="AU213" s="142" t="s">
        <v>84</v>
      </c>
      <c r="AY213" s="17" t="s">
        <v>200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82</v>
      </c>
      <c r="BK213" s="143">
        <f>ROUND(I213*H213,2)</f>
        <v>0</v>
      </c>
      <c r="BL213" s="17" t="s">
        <v>206</v>
      </c>
      <c r="BM213" s="142" t="s">
        <v>1958</v>
      </c>
    </row>
    <row r="214" spans="2:51" s="12" customFormat="1" ht="11.25">
      <c r="B214" s="144"/>
      <c r="D214" s="145" t="s">
        <v>208</v>
      </c>
      <c r="E214" s="146" t="s">
        <v>1</v>
      </c>
      <c r="F214" s="147" t="s">
        <v>334</v>
      </c>
      <c r="H214" s="148">
        <v>3.656</v>
      </c>
      <c r="L214" s="144"/>
      <c r="M214" s="149"/>
      <c r="T214" s="150"/>
      <c r="AT214" s="146" t="s">
        <v>208</v>
      </c>
      <c r="AU214" s="146" t="s">
        <v>84</v>
      </c>
      <c r="AV214" s="12" t="s">
        <v>84</v>
      </c>
      <c r="AW214" s="12" t="s">
        <v>30</v>
      </c>
      <c r="AX214" s="12" t="s">
        <v>82</v>
      </c>
      <c r="AY214" s="146" t="s">
        <v>200</v>
      </c>
    </row>
    <row r="215" spans="2:65" s="1" customFormat="1" ht="16.5" customHeight="1">
      <c r="B215" s="130"/>
      <c r="C215" s="131" t="s">
        <v>335</v>
      </c>
      <c r="D215" s="131" t="s">
        <v>202</v>
      </c>
      <c r="E215" s="132" t="s">
        <v>336</v>
      </c>
      <c r="F215" s="133" t="s">
        <v>337</v>
      </c>
      <c r="G215" s="134" t="s">
        <v>230</v>
      </c>
      <c r="H215" s="135">
        <v>0.203</v>
      </c>
      <c r="I215" s="136"/>
      <c r="J215" s="136">
        <f>ROUND(I215*H215,2)</f>
        <v>0</v>
      </c>
      <c r="K215" s="137"/>
      <c r="L215" s="29"/>
      <c r="M215" s="138" t="s">
        <v>1</v>
      </c>
      <c r="N215" s="139" t="s">
        <v>39</v>
      </c>
      <c r="O215" s="140">
        <v>15.231</v>
      </c>
      <c r="P215" s="140">
        <f>O215*H215</f>
        <v>3.0918930000000002</v>
      </c>
      <c r="Q215" s="140">
        <v>1.06277</v>
      </c>
      <c r="R215" s="140">
        <f>Q215*H215</f>
        <v>0.21574231000000002</v>
      </c>
      <c r="S215" s="140">
        <v>0</v>
      </c>
      <c r="T215" s="141">
        <f>S215*H215</f>
        <v>0</v>
      </c>
      <c r="AR215" s="142" t="s">
        <v>206</v>
      </c>
      <c r="AT215" s="142" t="s">
        <v>202</v>
      </c>
      <c r="AU215" s="142" t="s">
        <v>84</v>
      </c>
      <c r="AY215" s="17" t="s">
        <v>200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82</v>
      </c>
      <c r="BK215" s="143">
        <f>ROUND(I215*H215,2)</f>
        <v>0</v>
      </c>
      <c r="BL215" s="17" t="s">
        <v>206</v>
      </c>
      <c r="BM215" s="142" t="s">
        <v>1959</v>
      </c>
    </row>
    <row r="216" spans="2:51" s="12" customFormat="1" ht="11.25">
      <c r="B216" s="144"/>
      <c r="D216" s="145" t="s">
        <v>208</v>
      </c>
      <c r="E216" s="146" t="s">
        <v>1</v>
      </c>
      <c r="F216" s="147" t="s">
        <v>339</v>
      </c>
      <c r="H216" s="148">
        <v>0.203</v>
      </c>
      <c r="L216" s="144"/>
      <c r="M216" s="149"/>
      <c r="T216" s="150"/>
      <c r="AT216" s="146" t="s">
        <v>208</v>
      </c>
      <c r="AU216" s="146" t="s">
        <v>84</v>
      </c>
      <c r="AV216" s="12" t="s">
        <v>84</v>
      </c>
      <c r="AW216" s="12" t="s">
        <v>30</v>
      </c>
      <c r="AX216" s="12" t="s">
        <v>82</v>
      </c>
      <c r="AY216" s="146" t="s">
        <v>200</v>
      </c>
    </row>
    <row r="217" spans="2:63" s="11" customFormat="1" ht="22.9" customHeight="1">
      <c r="B217" s="119"/>
      <c r="D217" s="120" t="s">
        <v>73</v>
      </c>
      <c r="E217" s="128" t="s">
        <v>246</v>
      </c>
      <c r="F217" s="128" t="s">
        <v>340</v>
      </c>
      <c r="J217" s="129">
        <f>BK217</f>
        <v>0</v>
      </c>
      <c r="L217" s="119"/>
      <c r="M217" s="123"/>
      <c r="P217" s="124">
        <f>SUM(P218:P227)</f>
        <v>135.353972</v>
      </c>
      <c r="R217" s="124">
        <f>SUM(R218:R227)</f>
        <v>0.0009140000000000001</v>
      </c>
      <c r="T217" s="125">
        <f>SUM(T218:T227)</f>
        <v>22.902712</v>
      </c>
      <c r="AR217" s="120" t="s">
        <v>82</v>
      </c>
      <c r="AT217" s="126" t="s">
        <v>73</v>
      </c>
      <c r="AU217" s="126" t="s">
        <v>82</v>
      </c>
      <c r="AY217" s="120" t="s">
        <v>200</v>
      </c>
      <c r="BK217" s="127">
        <f>SUM(BK218:BK227)</f>
        <v>0</v>
      </c>
    </row>
    <row r="218" spans="2:65" s="1" customFormat="1" ht="37.9" customHeight="1">
      <c r="B218" s="130"/>
      <c r="C218" s="131" t="s">
        <v>341</v>
      </c>
      <c r="D218" s="131" t="s">
        <v>202</v>
      </c>
      <c r="E218" s="132" t="s">
        <v>342</v>
      </c>
      <c r="F218" s="133" t="s">
        <v>343</v>
      </c>
      <c r="G218" s="134" t="s">
        <v>205</v>
      </c>
      <c r="H218" s="135">
        <v>9.916</v>
      </c>
      <c r="I218" s="136"/>
      <c r="J218" s="136">
        <f>ROUND(I218*H218,2)</f>
        <v>0</v>
      </c>
      <c r="K218" s="137"/>
      <c r="L218" s="29"/>
      <c r="M218" s="138" t="s">
        <v>1</v>
      </c>
      <c r="N218" s="139" t="s">
        <v>39</v>
      </c>
      <c r="O218" s="140">
        <v>5.867</v>
      </c>
      <c r="P218" s="140">
        <f>O218*H218</f>
        <v>58.177172</v>
      </c>
      <c r="Q218" s="140">
        <v>0</v>
      </c>
      <c r="R218" s="140">
        <f>Q218*H218</f>
        <v>0</v>
      </c>
      <c r="S218" s="140">
        <v>2.2</v>
      </c>
      <c r="T218" s="141">
        <f>S218*H218</f>
        <v>21.8152</v>
      </c>
      <c r="AR218" s="142" t="s">
        <v>206</v>
      </c>
      <c r="AT218" s="142" t="s">
        <v>202</v>
      </c>
      <c r="AU218" s="142" t="s">
        <v>84</v>
      </c>
      <c r="AY218" s="17" t="s">
        <v>200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82</v>
      </c>
      <c r="BK218" s="143">
        <f>ROUND(I218*H218,2)</f>
        <v>0</v>
      </c>
      <c r="BL218" s="17" t="s">
        <v>206</v>
      </c>
      <c r="BM218" s="142" t="s">
        <v>1960</v>
      </c>
    </row>
    <row r="219" spans="2:51" s="12" customFormat="1" ht="11.25">
      <c r="B219" s="144"/>
      <c r="D219" s="145" t="s">
        <v>208</v>
      </c>
      <c r="E219" s="146" t="s">
        <v>1</v>
      </c>
      <c r="F219" s="147" t="s">
        <v>1961</v>
      </c>
      <c r="H219" s="148">
        <v>0.776</v>
      </c>
      <c r="L219" s="144"/>
      <c r="M219" s="149"/>
      <c r="T219" s="150"/>
      <c r="AT219" s="146" t="s">
        <v>208</v>
      </c>
      <c r="AU219" s="146" t="s">
        <v>84</v>
      </c>
      <c r="AV219" s="12" t="s">
        <v>84</v>
      </c>
      <c r="AW219" s="12" t="s">
        <v>30</v>
      </c>
      <c r="AX219" s="12" t="s">
        <v>74</v>
      </c>
      <c r="AY219" s="146" t="s">
        <v>200</v>
      </c>
    </row>
    <row r="220" spans="2:51" s="12" customFormat="1" ht="22.5">
      <c r="B220" s="144"/>
      <c r="D220" s="145" t="s">
        <v>208</v>
      </c>
      <c r="E220" s="146" t="s">
        <v>1</v>
      </c>
      <c r="F220" s="147" t="s">
        <v>345</v>
      </c>
      <c r="H220" s="148">
        <v>9.14</v>
      </c>
      <c r="L220" s="144"/>
      <c r="M220" s="149"/>
      <c r="T220" s="150"/>
      <c r="AT220" s="146" t="s">
        <v>208</v>
      </c>
      <c r="AU220" s="146" t="s">
        <v>84</v>
      </c>
      <c r="AV220" s="12" t="s">
        <v>84</v>
      </c>
      <c r="AW220" s="12" t="s">
        <v>30</v>
      </c>
      <c r="AX220" s="12" t="s">
        <v>74</v>
      </c>
      <c r="AY220" s="146" t="s">
        <v>200</v>
      </c>
    </row>
    <row r="221" spans="2:51" s="13" customFormat="1" ht="11.25">
      <c r="B221" s="151"/>
      <c r="D221" s="145" t="s">
        <v>208</v>
      </c>
      <c r="E221" s="152" t="s">
        <v>1</v>
      </c>
      <c r="F221" s="153" t="s">
        <v>245</v>
      </c>
      <c r="H221" s="154">
        <v>9.916</v>
      </c>
      <c r="L221" s="151"/>
      <c r="M221" s="155"/>
      <c r="T221" s="156"/>
      <c r="AT221" s="152" t="s">
        <v>208</v>
      </c>
      <c r="AU221" s="152" t="s">
        <v>84</v>
      </c>
      <c r="AV221" s="13" t="s">
        <v>206</v>
      </c>
      <c r="AW221" s="13" t="s">
        <v>30</v>
      </c>
      <c r="AX221" s="13" t="s">
        <v>82</v>
      </c>
      <c r="AY221" s="152" t="s">
        <v>200</v>
      </c>
    </row>
    <row r="222" spans="2:65" s="1" customFormat="1" ht="24.2" customHeight="1">
      <c r="B222" s="130"/>
      <c r="C222" s="131" t="s">
        <v>346</v>
      </c>
      <c r="D222" s="131" t="s">
        <v>202</v>
      </c>
      <c r="E222" s="132" t="s">
        <v>347</v>
      </c>
      <c r="F222" s="133" t="s">
        <v>348</v>
      </c>
      <c r="G222" s="134" t="s">
        <v>349</v>
      </c>
      <c r="H222" s="135">
        <v>91.4</v>
      </c>
      <c r="I222" s="136"/>
      <c r="J222" s="136">
        <f>ROUND(I222*H222,2)</f>
        <v>0</v>
      </c>
      <c r="K222" s="137"/>
      <c r="L222" s="29"/>
      <c r="M222" s="138" t="s">
        <v>1</v>
      </c>
      <c r="N222" s="139" t="s">
        <v>39</v>
      </c>
      <c r="O222" s="140">
        <v>0.618</v>
      </c>
      <c r="P222" s="140">
        <f>O222*H222</f>
        <v>56.485200000000006</v>
      </c>
      <c r="Q222" s="140">
        <v>1E-05</v>
      </c>
      <c r="R222" s="140">
        <f>Q222*H222</f>
        <v>0.0009140000000000001</v>
      </c>
      <c r="S222" s="140">
        <v>0</v>
      </c>
      <c r="T222" s="141">
        <f>S222*H222</f>
        <v>0</v>
      </c>
      <c r="AR222" s="142" t="s">
        <v>206</v>
      </c>
      <c r="AT222" s="142" t="s">
        <v>202</v>
      </c>
      <c r="AU222" s="142" t="s">
        <v>84</v>
      </c>
      <c r="AY222" s="17" t="s">
        <v>200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82</v>
      </c>
      <c r="BK222" s="143">
        <f>ROUND(I222*H222,2)</f>
        <v>0</v>
      </c>
      <c r="BL222" s="17" t="s">
        <v>206</v>
      </c>
      <c r="BM222" s="142" t="s">
        <v>1962</v>
      </c>
    </row>
    <row r="223" spans="2:51" s="12" customFormat="1" ht="22.5">
      <c r="B223" s="144"/>
      <c r="D223" s="145" t="s">
        <v>208</v>
      </c>
      <c r="E223" s="146" t="s">
        <v>1</v>
      </c>
      <c r="F223" s="147" t="s">
        <v>351</v>
      </c>
      <c r="H223" s="148">
        <v>91.4</v>
      </c>
      <c r="L223" s="144"/>
      <c r="M223" s="149"/>
      <c r="T223" s="150"/>
      <c r="AT223" s="146" t="s">
        <v>208</v>
      </c>
      <c r="AU223" s="146" t="s">
        <v>84</v>
      </c>
      <c r="AV223" s="12" t="s">
        <v>84</v>
      </c>
      <c r="AW223" s="12" t="s">
        <v>30</v>
      </c>
      <c r="AX223" s="12" t="s">
        <v>82</v>
      </c>
      <c r="AY223" s="146" t="s">
        <v>200</v>
      </c>
    </row>
    <row r="224" spans="2:65" s="1" customFormat="1" ht="37.9" customHeight="1">
      <c r="B224" s="130"/>
      <c r="C224" s="131" t="s">
        <v>352</v>
      </c>
      <c r="D224" s="131" t="s">
        <v>202</v>
      </c>
      <c r="E224" s="132" t="s">
        <v>353</v>
      </c>
      <c r="F224" s="133" t="s">
        <v>354</v>
      </c>
      <c r="G224" s="134" t="s">
        <v>262</v>
      </c>
      <c r="H224" s="135">
        <v>48.12</v>
      </c>
      <c r="I224" s="136"/>
      <c r="J224" s="136">
        <f>ROUND(I224*H224,2)</f>
        <v>0</v>
      </c>
      <c r="K224" s="137"/>
      <c r="L224" s="29"/>
      <c r="M224" s="138" t="s">
        <v>1</v>
      </c>
      <c r="N224" s="139" t="s">
        <v>39</v>
      </c>
      <c r="O224" s="140">
        <v>0.13</v>
      </c>
      <c r="P224" s="140">
        <f>O224*H224</f>
        <v>6.2556</v>
      </c>
      <c r="Q224" s="140">
        <v>0</v>
      </c>
      <c r="R224" s="140">
        <f>Q224*H224</f>
        <v>0</v>
      </c>
      <c r="S224" s="140">
        <v>0.02</v>
      </c>
      <c r="T224" s="141">
        <f>S224*H224</f>
        <v>0.9623999999999999</v>
      </c>
      <c r="AR224" s="142" t="s">
        <v>206</v>
      </c>
      <c r="AT224" s="142" t="s">
        <v>202</v>
      </c>
      <c r="AU224" s="142" t="s">
        <v>84</v>
      </c>
      <c r="AY224" s="17" t="s">
        <v>200</v>
      </c>
      <c r="BE224" s="143">
        <f>IF(N224="základní",J224,0)</f>
        <v>0</v>
      </c>
      <c r="BF224" s="143">
        <f>IF(N224="snížená",J224,0)</f>
        <v>0</v>
      </c>
      <c r="BG224" s="143">
        <f>IF(N224="zákl. přenesená",J224,0)</f>
        <v>0</v>
      </c>
      <c r="BH224" s="143">
        <f>IF(N224="sníž. přenesená",J224,0)</f>
        <v>0</v>
      </c>
      <c r="BI224" s="143">
        <f>IF(N224="nulová",J224,0)</f>
        <v>0</v>
      </c>
      <c r="BJ224" s="17" t="s">
        <v>82</v>
      </c>
      <c r="BK224" s="143">
        <f>ROUND(I224*H224,2)</f>
        <v>0</v>
      </c>
      <c r="BL224" s="17" t="s">
        <v>206</v>
      </c>
      <c r="BM224" s="142" t="s">
        <v>1963</v>
      </c>
    </row>
    <row r="225" spans="2:51" s="12" customFormat="1" ht="11.25">
      <c r="B225" s="144"/>
      <c r="D225" s="145" t="s">
        <v>208</v>
      </c>
      <c r="E225" s="146" t="s">
        <v>1</v>
      </c>
      <c r="F225" s="147" t="s">
        <v>130</v>
      </c>
      <c r="H225" s="148">
        <v>48.12</v>
      </c>
      <c r="L225" s="144"/>
      <c r="M225" s="149"/>
      <c r="T225" s="150"/>
      <c r="AT225" s="146" t="s">
        <v>208</v>
      </c>
      <c r="AU225" s="146" t="s">
        <v>84</v>
      </c>
      <c r="AV225" s="12" t="s">
        <v>84</v>
      </c>
      <c r="AW225" s="12" t="s">
        <v>30</v>
      </c>
      <c r="AX225" s="12" t="s">
        <v>82</v>
      </c>
      <c r="AY225" s="146" t="s">
        <v>200</v>
      </c>
    </row>
    <row r="226" spans="2:65" s="1" customFormat="1" ht="24.2" customHeight="1">
      <c r="B226" s="130"/>
      <c r="C226" s="131" t="s">
        <v>356</v>
      </c>
      <c r="D226" s="131" t="s">
        <v>202</v>
      </c>
      <c r="E226" s="132" t="s">
        <v>357</v>
      </c>
      <c r="F226" s="133" t="s">
        <v>358</v>
      </c>
      <c r="G226" s="134" t="s">
        <v>262</v>
      </c>
      <c r="H226" s="135">
        <v>48.12</v>
      </c>
      <c r="I226" s="136"/>
      <c r="J226" s="136">
        <f>ROUND(I226*H226,2)</f>
        <v>0</v>
      </c>
      <c r="K226" s="137"/>
      <c r="L226" s="29"/>
      <c r="M226" s="138" t="s">
        <v>1</v>
      </c>
      <c r="N226" s="139" t="s">
        <v>39</v>
      </c>
      <c r="O226" s="140">
        <v>0.3</v>
      </c>
      <c r="P226" s="140">
        <f>O226*H226</f>
        <v>14.435999999999998</v>
      </c>
      <c r="Q226" s="140">
        <v>0</v>
      </c>
      <c r="R226" s="140">
        <f>Q226*H226</f>
        <v>0</v>
      </c>
      <c r="S226" s="140">
        <v>0.0026</v>
      </c>
      <c r="T226" s="141">
        <f>S226*H226</f>
        <v>0.125112</v>
      </c>
      <c r="AR226" s="142" t="s">
        <v>206</v>
      </c>
      <c r="AT226" s="142" t="s">
        <v>202</v>
      </c>
      <c r="AU226" s="142" t="s">
        <v>84</v>
      </c>
      <c r="AY226" s="17" t="s">
        <v>200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82</v>
      </c>
      <c r="BK226" s="143">
        <f>ROUND(I226*H226,2)</f>
        <v>0</v>
      </c>
      <c r="BL226" s="17" t="s">
        <v>206</v>
      </c>
      <c r="BM226" s="142" t="s">
        <v>1964</v>
      </c>
    </row>
    <row r="227" spans="2:51" s="12" customFormat="1" ht="11.25">
      <c r="B227" s="144"/>
      <c r="D227" s="145" t="s">
        <v>208</v>
      </c>
      <c r="E227" s="146" t="s">
        <v>1</v>
      </c>
      <c r="F227" s="147" t="s">
        <v>130</v>
      </c>
      <c r="H227" s="148">
        <v>48.12</v>
      </c>
      <c r="L227" s="144"/>
      <c r="M227" s="149"/>
      <c r="T227" s="150"/>
      <c r="AT227" s="146" t="s">
        <v>208</v>
      </c>
      <c r="AU227" s="146" t="s">
        <v>84</v>
      </c>
      <c r="AV227" s="12" t="s">
        <v>84</v>
      </c>
      <c r="AW227" s="12" t="s">
        <v>30</v>
      </c>
      <c r="AX227" s="12" t="s">
        <v>82</v>
      </c>
      <c r="AY227" s="146" t="s">
        <v>200</v>
      </c>
    </row>
    <row r="228" spans="2:63" s="11" customFormat="1" ht="22.9" customHeight="1">
      <c r="B228" s="119"/>
      <c r="D228" s="120" t="s">
        <v>73</v>
      </c>
      <c r="E228" s="128" t="s">
        <v>360</v>
      </c>
      <c r="F228" s="128" t="s">
        <v>361</v>
      </c>
      <c r="J228" s="129">
        <f>BK228</f>
        <v>0</v>
      </c>
      <c r="L228" s="119"/>
      <c r="M228" s="123"/>
      <c r="P228" s="124">
        <f>SUM(P229:P233)</f>
        <v>48.05619000000001</v>
      </c>
      <c r="R228" s="124">
        <f>SUM(R229:R233)</f>
        <v>0</v>
      </c>
      <c r="T228" s="125">
        <f>SUM(T229:T233)</f>
        <v>0</v>
      </c>
      <c r="AR228" s="120" t="s">
        <v>82</v>
      </c>
      <c r="AT228" s="126" t="s">
        <v>73</v>
      </c>
      <c r="AU228" s="126" t="s">
        <v>82</v>
      </c>
      <c r="AY228" s="120" t="s">
        <v>200</v>
      </c>
      <c r="BK228" s="127">
        <f>SUM(BK229:BK233)</f>
        <v>0</v>
      </c>
    </row>
    <row r="229" spans="2:65" s="1" customFormat="1" ht="24.2" customHeight="1">
      <c r="B229" s="130"/>
      <c r="C229" s="131" t="s">
        <v>362</v>
      </c>
      <c r="D229" s="131" t="s">
        <v>202</v>
      </c>
      <c r="E229" s="132" t="s">
        <v>363</v>
      </c>
      <c r="F229" s="133" t="s">
        <v>364</v>
      </c>
      <c r="G229" s="134" t="s">
        <v>230</v>
      </c>
      <c r="H229" s="135">
        <v>35.206</v>
      </c>
      <c r="I229" s="136"/>
      <c r="J229" s="136">
        <f>ROUND(I229*H229,2)</f>
        <v>0</v>
      </c>
      <c r="K229" s="137"/>
      <c r="L229" s="29"/>
      <c r="M229" s="138" t="s">
        <v>1</v>
      </c>
      <c r="N229" s="139" t="s">
        <v>39</v>
      </c>
      <c r="O229" s="140">
        <v>1.168</v>
      </c>
      <c r="P229" s="140">
        <f>O229*H229</f>
        <v>41.120608000000004</v>
      </c>
      <c r="Q229" s="140">
        <v>0</v>
      </c>
      <c r="R229" s="140">
        <f>Q229*H229</f>
        <v>0</v>
      </c>
      <c r="S229" s="140">
        <v>0</v>
      </c>
      <c r="T229" s="141">
        <f>S229*H229</f>
        <v>0</v>
      </c>
      <c r="AR229" s="142" t="s">
        <v>206</v>
      </c>
      <c r="AT229" s="142" t="s">
        <v>202</v>
      </c>
      <c r="AU229" s="142" t="s">
        <v>84</v>
      </c>
      <c r="AY229" s="17" t="s">
        <v>200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82</v>
      </c>
      <c r="BK229" s="143">
        <f>ROUND(I229*H229,2)</f>
        <v>0</v>
      </c>
      <c r="BL229" s="17" t="s">
        <v>206</v>
      </c>
      <c r="BM229" s="142" t="s">
        <v>1965</v>
      </c>
    </row>
    <row r="230" spans="2:65" s="1" customFormat="1" ht="24.2" customHeight="1">
      <c r="B230" s="130"/>
      <c r="C230" s="131" t="s">
        <v>366</v>
      </c>
      <c r="D230" s="131" t="s">
        <v>202</v>
      </c>
      <c r="E230" s="132" t="s">
        <v>367</v>
      </c>
      <c r="F230" s="133" t="s">
        <v>368</v>
      </c>
      <c r="G230" s="134" t="s">
        <v>230</v>
      </c>
      <c r="H230" s="135">
        <v>35.206</v>
      </c>
      <c r="I230" s="136"/>
      <c r="J230" s="136">
        <f>ROUND(I230*H230,2)</f>
        <v>0</v>
      </c>
      <c r="K230" s="137"/>
      <c r="L230" s="29"/>
      <c r="M230" s="138" t="s">
        <v>1</v>
      </c>
      <c r="N230" s="139" t="s">
        <v>39</v>
      </c>
      <c r="O230" s="140">
        <v>0.125</v>
      </c>
      <c r="P230" s="140">
        <f>O230*H230</f>
        <v>4.40075</v>
      </c>
      <c r="Q230" s="140">
        <v>0</v>
      </c>
      <c r="R230" s="140">
        <f>Q230*H230</f>
        <v>0</v>
      </c>
      <c r="S230" s="140">
        <v>0</v>
      </c>
      <c r="T230" s="141">
        <f>S230*H230</f>
        <v>0</v>
      </c>
      <c r="AR230" s="142" t="s">
        <v>206</v>
      </c>
      <c r="AT230" s="142" t="s">
        <v>202</v>
      </c>
      <c r="AU230" s="142" t="s">
        <v>84</v>
      </c>
      <c r="AY230" s="17" t="s">
        <v>200</v>
      </c>
      <c r="BE230" s="143">
        <f>IF(N230="základní",J230,0)</f>
        <v>0</v>
      </c>
      <c r="BF230" s="143">
        <f>IF(N230="snížená",J230,0)</f>
        <v>0</v>
      </c>
      <c r="BG230" s="143">
        <f>IF(N230="zákl. přenesená",J230,0)</f>
        <v>0</v>
      </c>
      <c r="BH230" s="143">
        <f>IF(N230="sníž. přenesená",J230,0)</f>
        <v>0</v>
      </c>
      <c r="BI230" s="143">
        <f>IF(N230="nulová",J230,0)</f>
        <v>0</v>
      </c>
      <c r="BJ230" s="17" t="s">
        <v>82</v>
      </c>
      <c r="BK230" s="143">
        <f>ROUND(I230*H230,2)</f>
        <v>0</v>
      </c>
      <c r="BL230" s="17" t="s">
        <v>206</v>
      </c>
      <c r="BM230" s="142" t="s">
        <v>1966</v>
      </c>
    </row>
    <row r="231" spans="2:65" s="1" customFormat="1" ht="24.2" customHeight="1">
      <c r="B231" s="130"/>
      <c r="C231" s="131" t="s">
        <v>370</v>
      </c>
      <c r="D231" s="131" t="s">
        <v>202</v>
      </c>
      <c r="E231" s="132" t="s">
        <v>371</v>
      </c>
      <c r="F231" s="133" t="s">
        <v>372</v>
      </c>
      <c r="G231" s="134" t="s">
        <v>230</v>
      </c>
      <c r="H231" s="135">
        <v>422.472</v>
      </c>
      <c r="I231" s="136"/>
      <c r="J231" s="136">
        <f>ROUND(I231*H231,2)</f>
        <v>0</v>
      </c>
      <c r="K231" s="137"/>
      <c r="L231" s="29"/>
      <c r="M231" s="138" t="s">
        <v>1</v>
      </c>
      <c r="N231" s="139" t="s">
        <v>39</v>
      </c>
      <c r="O231" s="140">
        <v>0.006</v>
      </c>
      <c r="P231" s="140">
        <f>O231*H231</f>
        <v>2.5348319999999998</v>
      </c>
      <c r="Q231" s="140">
        <v>0</v>
      </c>
      <c r="R231" s="140">
        <f>Q231*H231</f>
        <v>0</v>
      </c>
      <c r="S231" s="140">
        <v>0</v>
      </c>
      <c r="T231" s="141">
        <f>S231*H231</f>
        <v>0</v>
      </c>
      <c r="AR231" s="142" t="s">
        <v>206</v>
      </c>
      <c r="AT231" s="142" t="s">
        <v>202</v>
      </c>
      <c r="AU231" s="142" t="s">
        <v>84</v>
      </c>
      <c r="AY231" s="17" t="s">
        <v>200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82</v>
      </c>
      <c r="BK231" s="143">
        <f>ROUND(I231*H231,2)</f>
        <v>0</v>
      </c>
      <c r="BL231" s="17" t="s">
        <v>206</v>
      </c>
      <c r="BM231" s="142" t="s">
        <v>1967</v>
      </c>
    </row>
    <row r="232" spans="2:51" s="12" customFormat="1" ht="11.25">
      <c r="B232" s="144"/>
      <c r="D232" s="145" t="s">
        <v>208</v>
      </c>
      <c r="F232" s="147" t="s">
        <v>1968</v>
      </c>
      <c r="H232" s="148">
        <v>422.472</v>
      </c>
      <c r="L232" s="144"/>
      <c r="M232" s="149"/>
      <c r="T232" s="150"/>
      <c r="AT232" s="146" t="s">
        <v>208</v>
      </c>
      <c r="AU232" s="146" t="s">
        <v>84</v>
      </c>
      <c r="AV232" s="12" t="s">
        <v>84</v>
      </c>
      <c r="AW232" s="12" t="s">
        <v>3</v>
      </c>
      <c r="AX232" s="12" t="s">
        <v>82</v>
      </c>
      <c r="AY232" s="146" t="s">
        <v>200</v>
      </c>
    </row>
    <row r="233" spans="2:65" s="1" customFormat="1" ht="33" customHeight="1">
      <c r="B233" s="130"/>
      <c r="C233" s="131" t="s">
        <v>375</v>
      </c>
      <c r="D233" s="131" t="s">
        <v>202</v>
      </c>
      <c r="E233" s="132" t="s">
        <v>376</v>
      </c>
      <c r="F233" s="133" t="s">
        <v>377</v>
      </c>
      <c r="G233" s="134" t="s">
        <v>230</v>
      </c>
      <c r="H233" s="135">
        <v>35.206</v>
      </c>
      <c r="I233" s="136"/>
      <c r="J233" s="136">
        <f>ROUND(I233*H233,2)</f>
        <v>0</v>
      </c>
      <c r="K233" s="137"/>
      <c r="L233" s="29"/>
      <c r="M233" s="138" t="s">
        <v>1</v>
      </c>
      <c r="N233" s="139" t="s">
        <v>39</v>
      </c>
      <c r="O233" s="140">
        <v>0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206</v>
      </c>
      <c r="AT233" s="142" t="s">
        <v>202</v>
      </c>
      <c r="AU233" s="142" t="s">
        <v>84</v>
      </c>
      <c r="AY233" s="17" t="s">
        <v>200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82</v>
      </c>
      <c r="BK233" s="143">
        <f>ROUND(I233*H233,2)</f>
        <v>0</v>
      </c>
      <c r="BL233" s="17" t="s">
        <v>206</v>
      </c>
      <c r="BM233" s="142" t="s">
        <v>1969</v>
      </c>
    </row>
    <row r="234" spans="2:63" s="11" customFormat="1" ht="22.9" customHeight="1">
      <c r="B234" s="119"/>
      <c r="D234" s="120" t="s">
        <v>73</v>
      </c>
      <c r="E234" s="128" t="s">
        <v>379</v>
      </c>
      <c r="F234" s="128" t="s">
        <v>380</v>
      </c>
      <c r="J234" s="129">
        <f>BK234</f>
        <v>0</v>
      </c>
      <c r="L234" s="119"/>
      <c r="M234" s="123"/>
      <c r="P234" s="124">
        <f>P235</f>
        <v>377.68648</v>
      </c>
      <c r="R234" s="124">
        <f>R235</f>
        <v>0</v>
      </c>
      <c r="T234" s="125">
        <f>T235</f>
        <v>0</v>
      </c>
      <c r="AR234" s="120" t="s">
        <v>82</v>
      </c>
      <c r="AT234" s="126" t="s">
        <v>73</v>
      </c>
      <c r="AU234" s="126" t="s">
        <v>82</v>
      </c>
      <c r="AY234" s="120" t="s">
        <v>200</v>
      </c>
      <c r="BK234" s="127">
        <f>BK235</f>
        <v>0</v>
      </c>
    </row>
    <row r="235" spans="2:65" s="1" customFormat="1" ht="21.75" customHeight="1">
      <c r="B235" s="130"/>
      <c r="C235" s="131" t="s">
        <v>381</v>
      </c>
      <c r="D235" s="131" t="s">
        <v>202</v>
      </c>
      <c r="E235" s="132" t="s">
        <v>382</v>
      </c>
      <c r="F235" s="133" t="s">
        <v>383</v>
      </c>
      <c r="G235" s="134" t="s">
        <v>230</v>
      </c>
      <c r="H235" s="135">
        <v>89.077</v>
      </c>
      <c r="I235" s="136"/>
      <c r="J235" s="136">
        <f>ROUND(I235*H235,2)</f>
        <v>0</v>
      </c>
      <c r="K235" s="137"/>
      <c r="L235" s="29"/>
      <c r="M235" s="138" t="s">
        <v>1</v>
      </c>
      <c r="N235" s="139" t="s">
        <v>39</v>
      </c>
      <c r="O235" s="140">
        <v>4.24</v>
      </c>
      <c r="P235" s="140">
        <f>O235*H235</f>
        <v>377.68648</v>
      </c>
      <c r="Q235" s="140">
        <v>0</v>
      </c>
      <c r="R235" s="140">
        <f>Q235*H235</f>
        <v>0</v>
      </c>
      <c r="S235" s="140">
        <v>0</v>
      </c>
      <c r="T235" s="141">
        <f>S235*H235</f>
        <v>0</v>
      </c>
      <c r="AR235" s="142" t="s">
        <v>206</v>
      </c>
      <c r="AT235" s="142" t="s">
        <v>202</v>
      </c>
      <c r="AU235" s="142" t="s">
        <v>84</v>
      </c>
      <c r="AY235" s="17" t="s">
        <v>200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82</v>
      </c>
      <c r="BK235" s="143">
        <f>ROUND(I235*H235,2)</f>
        <v>0</v>
      </c>
      <c r="BL235" s="17" t="s">
        <v>206</v>
      </c>
      <c r="BM235" s="142" t="s">
        <v>1970</v>
      </c>
    </row>
    <row r="236" spans="2:63" s="11" customFormat="1" ht="25.9" customHeight="1">
      <c r="B236" s="119"/>
      <c r="D236" s="120" t="s">
        <v>73</v>
      </c>
      <c r="E236" s="121" t="s">
        <v>385</v>
      </c>
      <c r="F236" s="121" t="s">
        <v>386</v>
      </c>
      <c r="J236" s="122">
        <f>BK236</f>
        <v>0</v>
      </c>
      <c r="L236" s="119"/>
      <c r="M236" s="123"/>
      <c r="P236" s="124">
        <f>P237+P243+P290+P320+P378+P384+P389+P399+P427+P445+P456+P461+P491+P517+P541</f>
        <v>793.300293</v>
      </c>
      <c r="R236" s="124">
        <f>R237+R243+R290+R320+R378+R384+R389+R399+R427+R445+R456+R461+R491+R517+R541</f>
        <v>7.09011359</v>
      </c>
      <c r="T236" s="125">
        <f>T237+T243+T290+T320+T378+T384+T389+T399+T427+T445+T456+T461+T491+T517+T541</f>
        <v>12.303096399999998</v>
      </c>
      <c r="AR236" s="120" t="s">
        <v>84</v>
      </c>
      <c r="AT236" s="126" t="s">
        <v>73</v>
      </c>
      <c r="AU236" s="126" t="s">
        <v>74</v>
      </c>
      <c r="AY236" s="120" t="s">
        <v>200</v>
      </c>
      <c r="BK236" s="127">
        <f>BK237+BK243+BK290+BK320+BK378+BK384+BK389+BK399+BK427+BK445+BK456+BK461+BK491+BK517+BK541</f>
        <v>0</v>
      </c>
    </row>
    <row r="237" spans="2:63" s="11" customFormat="1" ht="22.9" customHeight="1">
      <c r="B237" s="119"/>
      <c r="D237" s="120" t="s">
        <v>73</v>
      </c>
      <c r="E237" s="128" t="s">
        <v>387</v>
      </c>
      <c r="F237" s="128" t="s">
        <v>388</v>
      </c>
      <c r="J237" s="129">
        <f>BK237</f>
        <v>0</v>
      </c>
      <c r="L237" s="119"/>
      <c r="M237" s="123"/>
      <c r="P237" s="124">
        <f>SUM(P238:P242)</f>
        <v>11.541704000000001</v>
      </c>
      <c r="R237" s="124">
        <f>SUM(R238:R242)</f>
        <v>0.2739424</v>
      </c>
      <c r="T237" s="125">
        <f>SUM(T238:T242)</f>
        <v>0</v>
      </c>
      <c r="AR237" s="120" t="s">
        <v>84</v>
      </c>
      <c r="AT237" s="126" t="s">
        <v>73</v>
      </c>
      <c r="AU237" s="126" t="s">
        <v>82</v>
      </c>
      <c r="AY237" s="120" t="s">
        <v>200</v>
      </c>
      <c r="BK237" s="127">
        <f>SUM(BK238:BK242)</f>
        <v>0</v>
      </c>
    </row>
    <row r="238" spans="2:65" s="1" customFormat="1" ht="24.2" customHeight="1">
      <c r="B238" s="130"/>
      <c r="C238" s="131" t="s">
        <v>389</v>
      </c>
      <c r="D238" s="131" t="s">
        <v>202</v>
      </c>
      <c r="E238" s="132" t="s">
        <v>390</v>
      </c>
      <c r="F238" s="133" t="s">
        <v>391</v>
      </c>
      <c r="G238" s="134" t="s">
        <v>262</v>
      </c>
      <c r="H238" s="135">
        <v>45.7</v>
      </c>
      <c r="I238" s="136"/>
      <c r="J238" s="136">
        <f>ROUND(I238*H238,2)</f>
        <v>0</v>
      </c>
      <c r="K238" s="137"/>
      <c r="L238" s="29"/>
      <c r="M238" s="138" t="s">
        <v>1</v>
      </c>
      <c r="N238" s="139" t="s">
        <v>39</v>
      </c>
      <c r="O238" s="140">
        <v>0.222</v>
      </c>
      <c r="P238" s="140">
        <f>O238*H238</f>
        <v>10.1454</v>
      </c>
      <c r="Q238" s="140">
        <v>0.0004</v>
      </c>
      <c r="R238" s="140">
        <f>Q238*H238</f>
        <v>0.01828</v>
      </c>
      <c r="S238" s="140">
        <v>0</v>
      </c>
      <c r="T238" s="141">
        <f>S238*H238</f>
        <v>0</v>
      </c>
      <c r="AR238" s="142" t="s">
        <v>296</v>
      </c>
      <c r="AT238" s="142" t="s">
        <v>202</v>
      </c>
      <c r="AU238" s="142" t="s">
        <v>84</v>
      </c>
      <c r="AY238" s="17" t="s">
        <v>200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82</v>
      </c>
      <c r="BK238" s="143">
        <f>ROUND(I238*H238,2)</f>
        <v>0</v>
      </c>
      <c r="BL238" s="17" t="s">
        <v>296</v>
      </c>
      <c r="BM238" s="142" t="s">
        <v>1971</v>
      </c>
    </row>
    <row r="239" spans="2:51" s="12" customFormat="1" ht="11.25">
      <c r="B239" s="144"/>
      <c r="D239" s="145" t="s">
        <v>208</v>
      </c>
      <c r="E239" s="146" t="s">
        <v>1</v>
      </c>
      <c r="F239" s="147" t="s">
        <v>393</v>
      </c>
      <c r="H239" s="148">
        <v>45.7</v>
      </c>
      <c r="L239" s="144"/>
      <c r="M239" s="149"/>
      <c r="T239" s="150"/>
      <c r="AT239" s="146" t="s">
        <v>208</v>
      </c>
      <c r="AU239" s="146" t="s">
        <v>84</v>
      </c>
      <c r="AV239" s="12" t="s">
        <v>84</v>
      </c>
      <c r="AW239" s="12" t="s">
        <v>30</v>
      </c>
      <c r="AX239" s="12" t="s">
        <v>82</v>
      </c>
      <c r="AY239" s="146" t="s">
        <v>200</v>
      </c>
    </row>
    <row r="240" spans="2:65" s="1" customFormat="1" ht="37.9" customHeight="1">
      <c r="B240" s="130"/>
      <c r="C240" s="157" t="s">
        <v>394</v>
      </c>
      <c r="D240" s="157" t="s">
        <v>247</v>
      </c>
      <c r="E240" s="158" t="s">
        <v>395</v>
      </c>
      <c r="F240" s="159" t="s">
        <v>396</v>
      </c>
      <c r="G240" s="160" t="s">
        <v>262</v>
      </c>
      <c r="H240" s="161">
        <v>53.263</v>
      </c>
      <c r="I240" s="162"/>
      <c r="J240" s="162">
        <f>ROUND(I240*H240,2)</f>
        <v>0</v>
      </c>
      <c r="K240" s="163"/>
      <c r="L240" s="164"/>
      <c r="M240" s="165" t="s">
        <v>1</v>
      </c>
      <c r="N240" s="166" t="s">
        <v>39</v>
      </c>
      <c r="O240" s="140">
        <v>0</v>
      </c>
      <c r="P240" s="140">
        <f>O240*H240</f>
        <v>0</v>
      </c>
      <c r="Q240" s="140">
        <v>0.0048</v>
      </c>
      <c r="R240" s="140">
        <f>Q240*H240</f>
        <v>0.25566239999999996</v>
      </c>
      <c r="S240" s="140">
        <v>0</v>
      </c>
      <c r="T240" s="141">
        <f>S240*H240</f>
        <v>0</v>
      </c>
      <c r="AR240" s="142" t="s">
        <v>381</v>
      </c>
      <c r="AT240" s="142" t="s">
        <v>247</v>
      </c>
      <c r="AU240" s="142" t="s">
        <v>84</v>
      </c>
      <c r="AY240" s="17" t="s">
        <v>200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82</v>
      </c>
      <c r="BK240" s="143">
        <f>ROUND(I240*H240,2)</f>
        <v>0</v>
      </c>
      <c r="BL240" s="17" t="s">
        <v>296</v>
      </c>
      <c r="BM240" s="142" t="s">
        <v>1972</v>
      </c>
    </row>
    <row r="241" spans="2:51" s="12" customFormat="1" ht="11.25">
      <c r="B241" s="144"/>
      <c r="D241" s="145" t="s">
        <v>208</v>
      </c>
      <c r="F241" s="147" t="s">
        <v>1973</v>
      </c>
      <c r="H241" s="148">
        <v>53.263</v>
      </c>
      <c r="L241" s="144"/>
      <c r="M241" s="149"/>
      <c r="T241" s="150"/>
      <c r="AT241" s="146" t="s">
        <v>208</v>
      </c>
      <c r="AU241" s="146" t="s">
        <v>84</v>
      </c>
      <c r="AV241" s="12" t="s">
        <v>84</v>
      </c>
      <c r="AW241" s="12" t="s">
        <v>3</v>
      </c>
      <c r="AX241" s="12" t="s">
        <v>82</v>
      </c>
      <c r="AY241" s="146" t="s">
        <v>200</v>
      </c>
    </row>
    <row r="242" spans="2:65" s="1" customFormat="1" ht="24.2" customHeight="1">
      <c r="B242" s="130"/>
      <c r="C242" s="131" t="s">
        <v>399</v>
      </c>
      <c r="D242" s="131" t="s">
        <v>202</v>
      </c>
      <c r="E242" s="132" t="s">
        <v>400</v>
      </c>
      <c r="F242" s="133" t="s">
        <v>401</v>
      </c>
      <c r="G242" s="134" t="s">
        <v>230</v>
      </c>
      <c r="H242" s="135">
        <v>0.274</v>
      </c>
      <c r="I242" s="136"/>
      <c r="J242" s="136">
        <f>ROUND(I242*H242,2)</f>
        <v>0</v>
      </c>
      <c r="K242" s="137"/>
      <c r="L242" s="29"/>
      <c r="M242" s="138" t="s">
        <v>1</v>
      </c>
      <c r="N242" s="139" t="s">
        <v>39</v>
      </c>
      <c r="O242" s="140">
        <v>5.096</v>
      </c>
      <c r="P242" s="140">
        <f>O242*H242</f>
        <v>1.3963040000000002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296</v>
      </c>
      <c r="AT242" s="142" t="s">
        <v>202</v>
      </c>
      <c r="AU242" s="142" t="s">
        <v>84</v>
      </c>
      <c r="AY242" s="17" t="s">
        <v>200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82</v>
      </c>
      <c r="BK242" s="143">
        <f>ROUND(I242*H242,2)</f>
        <v>0</v>
      </c>
      <c r="BL242" s="17" t="s">
        <v>296</v>
      </c>
      <c r="BM242" s="142" t="s">
        <v>1974</v>
      </c>
    </row>
    <row r="243" spans="2:63" s="11" customFormat="1" ht="22.9" customHeight="1">
      <c r="B243" s="119"/>
      <c r="D243" s="120" t="s">
        <v>73</v>
      </c>
      <c r="E243" s="128" t="s">
        <v>403</v>
      </c>
      <c r="F243" s="128" t="s">
        <v>404</v>
      </c>
      <c r="J243" s="129">
        <f>BK243</f>
        <v>0</v>
      </c>
      <c r="L243" s="119"/>
      <c r="M243" s="123"/>
      <c r="P243" s="124">
        <f>SUM(P244:P289)</f>
        <v>90.64339199999999</v>
      </c>
      <c r="R243" s="124">
        <f>SUM(R244:R289)</f>
        <v>0.21590559999999998</v>
      </c>
      <c r="T243" s="125">
        <f>SUM(T244:T289)</f>
        <v>1.4943199999999999</v>
      </c>
      <c r="AR243" s="120" t="s">
        <v>84</v>
      </c>
      <c r="AT243" s="126" t="s">
        <v>73</v>
      </c>
      <c r="AU243" s="126" t="s">
        <v>82</v>
      </c>
      <c r="AY243" s="120" t="s">
        <v>200</v>
      </c>
      <c r="BK243" s="127">
        <f>SUM(BK244:BK289)</f>
        <v>0</v>
      </c>
    </row>
    <row r="244" spans="2:65" s="1" customFormat="1" ht="16.5" customHeight="1">
      <c r="B244" s="130"/>
      <c r="C244" s="131" t="s">
        <v>405</v>
      </c>
      <c r="D244" s="131" t="s">
        <v>202</v>
      </c>
      <c r="E244" s="132" t="s">
        <v>406</v>
      </c>
      <c r="F244" s="133" t="s">
        <v>407</v>
      </c>
      <c r="G244" s="134" t="s">
        <v>349</v>
      </c>
      <c r="H244" s="135">
        <v>45.7</v>
      </c>
      <c r="I244" s="136"/>
      <c r="J244" s="136">
        <f>ROUND(I244*H244,2)</f>
        <v>0</v>
      </c>
      <c r="K244" s="137"/>
      <c r="L244" s="29"/>
      <c r="M244" s="138" t="s">
        <v>1</v>
      </c>
      <c r="N244" s="139" t="s">
        <v>39</v>
      </c>
      <c r="O244" s="140">
        <v>0.576</v>
      </c>
      <c r="P244" s="140">
        <f>O244*H244</f>
        <v>26.3232</v>
      </c>
      <c r="Q244" s="140">
        <v>0</v>
      </c>
      <c r="R244" s="140">
        <f>Q244*H244</f>
        <v>0</v>
      </c>
      <c r="S244" s="140">
        <v>0.03065</v>
      </c>
      <c r="T244" s="141">
        <f>S244*H244</f>
        <v>1.400705</v>
      </c>
      <c r="AR244" s="142" t="s">
        <v>296</v>
      </c>
      <c r="AT244" s="142" t="s">
        <v>202</v>
      </c>
      <c r="AU244" s="142" t="s">
        <v>84</v>
      </c>
      <c r="AY244" s="17" t="s">
        <v>200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82</v>
      </c>
      <c r="BK244" s="143">
        <f>ROUND(I244*H244,2)</f>
        <v>0</v>
      </c>
      <c r="BL244" s="17" t="s">
        <v>296</v>
      </c>
      <c r="BM244" s="142" t="s">
        <v>1975</v>
      </c>
    </row>
    <row r="245" spans="2:51" s="12" customFormat="1" ht="11.25">
      <c r="B245" s="144"/>
      <c r="D245" s="145" t="s">
        <v>208</v>
      </c>
      <c r="E245" s="146" t="s">
        <v>1</v>
      </c>
      <c r="F245" s="147" t="s">
        <v>409</v>
      </c>
      <c r="H245" s="148">
        <v>45.7</v>
      </c>
      <c r="L245" s="144"/>
      <c r="M245" s="149"/>
      <c r="T245" s="150"/>
      <c r="AT245" s="146" t="s">
        <v>208</v>
      </c>
      <c r="AU245" s="146" t="s">
        <v>84</v>
      </c>
      <c r="AV245" s="12" t="s">
        <v>84</v>
      </c>
      <c r="AW245" s="12" t="s">
        <v>30</v>
      </c>
      <c r="AX245" s="12" t="s">
        <v>82</v>
      </c>
      <c r="AY245" s="146" t="s">
        <v>200</v>
      </c>
    </row>
    <row r="246" spans="2:65" s="1" customFormat="1" ht="16.5" customHeight="1">
      <c r="B246" s="130"/>
      <c r="C246" s="131" t="s">
        <v>410</v>
      </c>
      <c r="D246" s="131" t="s">
        <v>202</v>
      </c>
      <c r="E246" s="132" t="s">
        <v>411</v>
      </c>
      <c r="F246" s="133" t="s">
        <v>412</v>
      </c>
      <c r="G246" s="134" t="s">
        <v>349</v>
      </c>
      <c r="H246" s="135">
        <v>21.26</v>
      </c>
      <c r="I246" s="136"/>
      <c r="J246" s="136">
        <f>ROUND(I246*H246,2)</f>
        <v>0</v>
      </c>
      <c r="K246" s="137"/>
      <c r="L246" s="29"/>
      <c r="M246" s="138" t="s">
        <v>1</v>
      </c>
      <c r="N246" s="139" t="s">
        <v>39</v>
      </c>
      <c r="O246" s="140">
        <v>0.031</v>
      </c>
      <c r="P246" s="140">
        <f>O246*H246</f>
        <v>0.6590600000000001</v>
      </c>
      <c r="Q246" s="140">
        <v>0</v>
      </c>
      <c r="R246" s="140">
        <f>Q246*H246</f>
        <v>0</v>
      </c>
      <c r="S246" s="140">
        <v>0.0021</v>
      </c>
      <c r="T246" s="141">
        <f>S246*H246</f>
        <v>0.044646</v>
      </c>
      <c r="AR246" s="142" t="s">
        <v>296</v>
      </c>
      <c r="AT246" s="142" t="s">
        <v>202</v>
      </c>
      <c r="AU246" s="142" t="s">
        <v>84</v>
      </c>
      <c r="AY246" s="17" t="s">
        <v>200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82</v>
      </c>
      <c r="BK246" s="143">
        <f>ROUND(I246*H246,2)</f>
        <v>0</v>
      </c>
      <c r="BL246" s="17" t="s">
        <v>296</v>
      </c>
      <c r="BM246" s="142" t="s">
        <v>1976</v>
      </c>
    </row>
    <row r="247" spans="2:51" s="12" customFormat="1" ht="11.25">
      <c r="B247" s="144"/>
      <c r="D247" s="145" t="s">
        <v>208</v>
      </c>
      <c r="E247" s="146" t="s">
        <v>1</v>
      </c>
      <c r="F247" s="147" t="s">
        <v>414</v>
      </c>
      <c r="H247" s="148">
        <v>21.26</v>
      </c>
      <c r="L247" s="144"/>
      <c r="M247" s="149"/>
      <c r="T247" s="150"/>
      <c r="AT247" s="146" t="s">
        <v>208</v>
      </c>
      <c r="AU247" s="146" t="s">
        <v>84</v>
      </c>
      <c r="AV247" s="12" t="s">
        <v>84</v>
      </c>
      <c r="AW247" s="12" t="s">
        <v>30</v>
      </c>
      <c r="AX247" s="12" t="s">
        <v>82</v>
      </c>
      <c r="AY247" s="146" t="s">
        <v>200</v>
      </c>
    </row>
    <row r="248" spans="2:65" s="1" customFormat="1" ht="16.5" customHeight="1">
      <c r="B248" s="130"/>
      <c r="C248" s="131" t="s">
        <v>415</v>
      </c>
      <c r="D248" s="131" t="s">
        <v>202</v>
      </c>
      <c r="E248" s="132" t="s">
        <v>416</v>
      </c>
      <c r="F248" s="133" t="s">
        <v>417</v>
      </c>
      <c r="G248" s="134" t="s">
        <v>349</v>
      </c>
      <c r="H248" s="135">
        <v>6.8</v>
      </c>
      <c r="I248" s="136"/>
      <c r="J248" s="136">
        <f>ROUND(I248*H248,2)</f>
        <v>0</v>
      </c>
      <c r="K248" s="137"/>
      <c r="L248" s="29"/>
      <c r="M248" s="138" t="s">
        <v>1</v>
      </c>
      <c r="N248" s="139" t="s">
        <v>39</v>
      </c>
      <c r="O248" s="140">
        <v>0.083</v>
      </c>
      <c r="P248" s="140">
        <f>O248*H248</f>
        <v>0.5644</v>
      </c>
      <c r="Q248" s="140">
        <v>0</v>
      </c>
      <c r="R248" s="140">
        <f>Q248*H248</f>
        <v>0</v>
      </c>
      <c r="S248" s="140">
        <v>0.00198</v>
      </c>
      <c r="T248" s="141">
        <f>S248*H248</f>
        <v>0.013464</v>
      </c>
      <c r="AR248" s="142" t="s">
        <v>296</v>
      </c>
      <c r="AT248" s="142" t="s">
        <v>202</v>
      </c>
      <c r="AU248" s="142" t="s">
        <v>84</v>
      </c>
      <c r="AY248" s="17" t="s">
        <v>200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82</v>
      </c>
      <c r="BK248" s="143">
        <f>ROUND(I248*H248,2)</f>
        <v>0</v>
      </c>
      <c r="BL248" s="17" t="s">
        <v>296</v>
      </c>
      <c r="BM248" s="142" t="s">
        <v>1977</v>
      </c>
    </row>
    <row r="249" spans="2:51" s="12" customFormat="1" ht="11.25">
      <c r="B249" s="144"/>
      <c r="D249" s="145" t="s">
        <v>208</v>
      </c>
      <c r="E249" s="146" t="s">
        <v>1</v>
      </c>
      <c r="F249" s="147" t="s">
        <v>138</v>
      </c>
      <c r="H249" s="148">
        <v>6.8</v>
      </c>
      <c r="L249" s="144"/>
      <c r="M249" s="149"/>
      <c r="T249" s="150"/>
      <c r="AT249" s="146" t="s">
        <v>208</v>
      </c>
      <c r="AU249" s="146" t="s">
        <v>84</v>
      </c>
      <c r="AV249" s="12" t="s">
        <v>84</v>
      </c>
      <c r="AW249" s="12" t="s">
        <v>30</v>
      </c>
      <c r="AX249" s="12" t="s">
        <v>82</v>
      </c>
      <c r="AY249" s="146" t="s">
        <v>200</v>
      </c>
    </row>
    <row r="250" spans="2:65" s="1" customFormat="1" ht="16.5" customHeight="1">
      <c r="B250" s="130"/>
      <c r="C250" s="131" t="s">
        <v>419</v>
      </c>
      <c r="D250" s="131" t="s">
        <v>202</v>
      </c>
      <c r="E250" s="132" t="s">
        <v>420</v>
      </c>
      <c r="F250" s="133" t="s">
        <v>421</v>
      </c>
      <c r="G250" s="134" t="s">
        <v>349</v>
      </c>
      <c r="H250" s="135">
        <v>13.5</v>
      </c>
      <c r="I250" s="136"/>
      <c r="J250" s="136">
        <f>ROUND(I250*H250,2)</f>
        <v>0</v>
      </c>
      <c r="K250" s="137"/>
      <c r="L250" s="29"/>
      <c r="M250" s="138" t="s">
        <v>1</v>
      </c>
      <c r="N250" s="139" t="s">
        <v>39</v>
      </c>
      <c r="O250" s="140">
        <v>0.114</v>
      </c>
      <c r="P250" s="140">
        <f>O250*H250</f>
        <v>1.5390000000000001</v>
      </c>
      <c r="Q250" s="140">
        <v>0</v>
      </c>
      <c r="R250" s="140">
        <f>Q250*H250</f>
        <v>0</v>
      </c>
      <c r="S250" s="140">
        <v>0.00263</v>
      </c>
      <c r="T250" s="141">
        <f>S250*H250</f>
        <v>0.035505</v>
      </c>
      <c r="AR250" s="142" t="s">
        <v>296</v>
      </c>
      <c r="AT250" s="142" t="s">
        <v>202</v>
      </c>
      <c r="AU250" s="142" t="s">
        <v>84</v>
      </c>
      <c r="AY250" s="17" t="s">
        <v>200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82</v>
      </c>
      <c r="BK250" s="143">
        <f>ROUND(I250*H250,2)</f>
        <v>0</v>
      </c>
      <c r="BL250" s="17" t="s">
        <v>296</v>
      </c>
      <c r="BM250" s="142" t="s">
        <v>1978</v>
      </c>
    </row>
    <row r="251" spans="2:51" s="12" customFormat="1" ht="11.25">
      <c r="B251" s="144"/>
      <c r="D251" s="145" t="s">
        <v>208</v>
      </c>
      <c r="E251" s="146" t="s">
        <v>1</v>
      </c>
      <c r="F251" s="147" t="s">
        <v>140</v>
      </c>
      <c r="H251" s="148">
        <v>13.5</v>
      </c>
      <c r="L251" s="144"/>
      <c r="M251" s="149"/>
      <c r="T251" s="150"/>
      <c r="AT251" s="146" t="s">
        <v>208</v>
      </c>
      <c r="AU251" s="146" t="s">
        <v>84</v>
      </c>
      <c r="AV251" s="12" t="s">
        <v>84</v>
      </c>
      <c r="AW251" s="12" t="s">
        <v>30</v>
      </c>
      <c r="AX251" s="12" t="s">
        <v>82</v>
      </c>
      <c r="AY251" s="146" t="s">
        <v>200</v>
      </c>
    </row>
    <row r="252" spans="2:65" s="1" customFormat="1" ht="21.75" customHeight="1">
      <c r="B252" s="130"/>
      <c r="C252" s="131" t="s">
        <v>423</v>
      </c>
      <c r="D252" s="131" t="s">
        <v>202</v>
      </c>
      <c r="E252" s="132" t="s">
        <v>424</v>
      </c>
      <c r="F252" s="133" t="s">
        <v>425</v>
      </c>
      <c r="G252" s="134" t="s">
        <v>349</v>
      </c>
      <c r="H252" s="135">
        <v>9.6</v>
      </c>
      <c r="I252" s="136"/>
      <c r="J252" s="136">
        <f>ROUND(I252*H252,2)</f>
        <v>0</v>
      </c>
      <c r="K252" s="137"/>
      <c r="L252" s="29"/>
      <c r="M252" s="138" t="s">
        <v>1</v>
      </c>
      <c r="N252" s="139" t="s">
        <v>39</v>
      </c>
      <c r="O252" s="140">
        <v>0.363</v>
      </c>
      <c r="P252" s="140">
        <f>O252*H252</f>
        <v>3.4848</v>
      </c>
      <c r="Q252" s="140">
        <v>0.00142</v>
      </c>
      <c r="R252" s="140">
        <f>Q252*H252</f>
        <v>0.013632</v>
      </c>
      <c r="S252" s="140">
        <v>0</v>
      </c>
      <c r="T252" s="141">
        <f>S252*H252</f>
        <v>0</v>
      </c>
      <c r="AR252" s="142" t="s">
        <v>296</v>
      </c>
      <c r="AT252" s="142" t="s">
        <v>202</v>
      </c>
      <c r="AU252" s="142" t="s">
        <v>84</v>
      </c>
      <c r="AY252" s="17" t="s">
        <v>200</v>
      </c>
      <c r="BE252" s="143">
        <f>IF(N252="základní",J252,0)</f>
        <v>0</v>
      </c>
      <c r="BF252" s="143">
        <f>IF(N252="snížená",J252,0)</f>
        <v>0</v>
      </c>
      <c r="BG252" s="143">
        <f>IF(N252="zákl. přenesená",J252,0)</f>
        <v>0</v>
      </c>
      <c r="BH252" s="143">
        <f>IF(N252="sníž. přenesená",J252,0)</f>
        <v>0</v>
      </c>
      <c r="BI252" s="143">
        <f>IF(N252="nulová",J252,0)</f>
        <v>0</v>
      </c>
      <c r="BJ252" s="17" t="s">
        <v>82</v>
      </c>
      <c r="BK252" s="143">
        <f>ROUND(I252*H252,2)</f>
        <v>0</v>
      </c>
      <c r="BL252" s="17" t="s">
        <v>296</v>
      </c>
      <c r="BM252" s="142" t="s">
        <v>1979</v>
      </c>
    </row>
    <row r="253" spans="2:51" s="12" customFormat="1" ht="11.25">
      <c r="B253" s="144"/>
      <c r="D253" s="145" t="s">
        <v>208</v>
      </c>
      <c r="E253" s="146" t="s">
        <v>106</v>
      </c>
      <c r="F253" s="147" t="s">
        <v>1980</v>
      </c>
      <c r="H253" s="148">
        <v>9.6</v>
      </c>
      <c r="L253" s="144"/>
      <c r="M253" s="149"/>
      <c r="T253" s="150"/>
      <c r="AT253" s="146" t="s">
        <v>208</v>
      </c>
      <c r="AU253" s="146" t="s">
        <v>84</v>
      </c>
      <c r="AV253" s="12" t="s">
        <v>84</v>
      </c>
      <c r="AW253" s="12" t="s">
        <v>30</v>
      </c>
      <c r="AX253" s="12" t="s">
        <v>82</v>
      </c>
      <c r="AY253" s="146" t="s">
        <v>200</v>
      </c>
    </row>
    <row r="254" spans="2:65" s="1" customFormat="1" ht="21.75" customHeight="1">
      <c r="B254" s="130"/>
      <c r="C254" s="131" t="s">
        <v>428</v>
      </c>
      <c r="D254" s="131" t="s">
        <v>202</v>
      </c>
      <c r="E254" s="132" t="s">
        <v>429</v>
      </c>
      <c r="F254" s="133" t="s">
        <v>430</v>
      </c>
      <c r="G254" s="134" t="s">
        <v>349</v>
      </c>
      <c r="H254" s="135">
        <v>9</v>
      </c>
      <c r="I254" s="136"/>
      <c r="J254" s="136">
        <f>ROUND(I254*H254,2)</f>
        <v>0</v>
      </c>
      <c r="K254" s="137"/>
      <c r="L254" s="29"/>
      <c r="M254" s="138" t="s">
        <v>1</v>
      </c>
      <c r="N254" s="139" t="s">
        <v>39</v>
      </c>
      <c r="O254" s="140">
        <v>0.383</v>
      </c>
      <c r="P254" s="140">
        <f>O254*H254</f>
        <v>3.447</v>
      </c>
      <c r="Q254" s="140">
        <v>0.00197</v>
      </c>
      <c r="R254" s="140">
        <f>Q254*H254</f>
        <v>0.01773</v>
      </c>
      <c r="S254" s="140">
        <v>0</v>
      </c>
      <c r="T254" s="141">
        <f>S254*H254</f>
        <v>0</v>
      </c>
      <c r="AR254" s="142" t="s">
        <v>296</v>
      </c>
      <c r="AT254" s="142" t="s">
        <v>202</v>
      </c>
      <c r="AU254" s="142" t="s">
        <v>84</v>
      </c>
      <c r="AY254" s="17" t="s">
        <v>200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82</v>
      </c>
      <c r="BK254" s="143">
        <f>ROUND(I254*H254,2)</f>
        <v>0</v>
      </c>
      <c r="BL254" s="17" t="s">
        <v>296</v>
      </c>
      <c r="BM254" s="142" t="s">
        <v>1981</v>
      </c>
    </row>
    <row r="255" spans="2:51" s="12" customFormat="1" ht="11.25">
      <c r="B255" s="144"/>
      <c r="D255" s="145" t="s">
        <v>208</v>
      </c>
      <c r="E255" s="146" t="s">
        <v>108</v>
      </c>
      <c r="F255" s="147" t="s">
        <v>1982</v>
      </c>
      <c r="H255" s="148">
        <v>9</v>
      </c>
      <c r="L255" s="144"/>
      <c r="M255" s="149"/>
      <c r="T255" s="150"/>
      <c r="AT255" s="146" t="s">
        <v>208</v>
      </c>
      <c r="AU255" s="146" t="s">
        <v>84</v>
      </c>
      <c r="AV255" s="12" t="s">
        <v>84</v>
      </c>
      <c r="AW255" s="12" t="s">
        <v>30</v>
      </c>
      <c r="AX255" s="12" t="s">
        <v>82</v>
      </c>
      <c r="AY255" s="146" t="s">
        <v>200</v>
      </c>
    </row>
    <row r="256" spans="2:65" s="1" customFormat="1" ht="21.75" customHeight="1">
      <c r="B256" s="130"/>
      <c r="C256" s="131" t="s">
        <v>433</v>
      </c>
      <c r="D256" s="131" t="s">
        <v>202</v>
      </c>
      <c r="E256" s="132" t="s">
        <v>434</v>
      </c>
      <c r="F256" s="133" t="s">
        <v>435</v>
      </c>
      <c r="G256" s="134" t="s">
        <v>349</v>
      </c>
      <c r="H256" s="135">
        <v>2.5</v>
      </c>
      <c r="I256" s="136"/>
      <c r="J256" s="136">
        <f>ROUND(I256*H256,2)</f>
        <v>0</v>
      </c>
      <c r="K256" s="137"/>
      <c r="L256" s="29"/>
      <c r="M256" s="138" t="s">
        <v>1</v>
      </c>
      <c r="N256" s="139" t="s">
        <v>39</v>
      </c>
      <c r="O256" s="140">
        <v>0.404</v>
      </c>
      <c r="P256" s="140">
        <f>O256*H256</f>
        <v>1.01</v>
      </c>
      <c r="Q256" s="140">
        <v>0.00304</v>
      </c>
      <c r="R256" s="140">
        <f>Q256*H256</f>
        <v>0.007600000000000001</v>
      </c>
      <c r="S256" s="140">
        <v>0</v>
      </c>
      <c r="T256" s="141">
        <f>S256*H256</f>
        <v>0</v>
      </c>
      <c r="AR256" s="142" t="s">
        <v>296</v>
      </c>
      <c r="AT256" s="142" t="s">
        <v>202</v>
      </c>
      <c r="AU256" s="142" t="s">
        <v>84</v>
      </c>
      <c r="AY256" s="17" t="s">
        <v>200</v>
      </c>
      <c r="BE256" s="143">
        <f>IF(N256="základní",J256,0)</f>
        <v>0</v>
      </c>
      <c r="BF256" s="143">
        <f>IF(N256="snížená",J256,0)</f>
        <v>0</v>
      </c>
      <c r="BG256" s="143">
        <f>IF(N256="zákl. přenesená",J256,0)</f>
        <v>0</v>
      </c>
      <c r="BH256" s="143">
        <f>IF(N256="sníž. přenesená",J256,0)</f>
        <v>0</v>
      </c>
      <c r="BI256" s="143">
        <f>IF(N256="nulová",J256,0)</f>
        <v>0</v>
      </c>
      <c r="BJ256" s="17" t="s">
        <v>82</v>
      </c>
      <c r="BK256" s="143">
        <f>ROUND(I256*H256,2)</f>
        <v>0</v>
      </c>
      <c r="BL256" s="17" t="s">
        <v>296</v>
      </c>
      <c r="BM256" s="142" t="s">
        <v>1983</v>
      </c>
    </row>
    <row r="257" spans="2:51" s="12" customFormat="1" ht="11.25">
      <c r="B257" s="144"/>
      <c r="D257" s="145" t="s">
        <v>208</v>
      </c>
      <c r="E257" s="146" t="s">
        <v>111</v>
      </c>
      <c r="F257" s="147" t="s">
        <v>1984</v>
      </c>
      <c r="H257" s="148">
        <v>2.5</v>
      </c>
      <c r="L257" s="144"/>
      <c r="M257" s="149"/>
      <c r="T257" s="150"/>
      <c r="AT257" s="146" t="s">
        <v>208</v>
      </c>
      <c r="AU257" s="146" t="s">
        <v>84</v>
      </c>
      <c r="AV257" s="12" t="s">
        <v>84</v>
      </c>
      <c r="AW257" s="12" t="s">
        <v>30</v>
      </c>
      <c r="AX257" s="12" t="s">
        <v>82</v>
      </c>
      <c r="AY257" s="146" t="s">
        <v>200</v>
      </c>
    </row>
    <row r="258" spans="2:65" s="1" customFormat="1" ht="21.75" customHeight="1">
      <c r="B258" s="130"/>
      <c r="C258" s="131" t="s">
        <v>438</v>
      </c>
      <c r="D258" s="131" t="s">
        <v>202</v>
      </c>
      <c r="E258" s="132" t="s">
        <v>439</v>
      </c>
      <c r="F258" s="133" t="s">
        <v>440</v>
      </c>
      <c r="G258" s="134" t="s">
        <v>349</v>
      </c>
      <c r="H258" s="135">
        <v>24.6</v>
      </c>
      <c r="I258" s="136"/>
      <c r="J258" s="136">
        <f>ROUND(I258*H258,2)</f>
        <v>0</v>
      </c>
      <c r="K258" s="137"/>
      <c r="L258" s="29"/>
      <c r="M258" s="138" t="s">
        <v>1</v>
      </c>
      <c r="N258" s="139" t="s">
        <v>39</v>
      </c>
      <c r="O258" s="140">
        <v>0.425</v>
      </c>
      <c r="P258" s="140">
        <f>O258*H258</f>
        <v>10.455</v>
      </c>
      <c r="Q258" s="140">
        <v>0.00492</v>
      </c>
      <c r="R258" s="140">
        <f>Q258*H258</f>
        <v>0.121032</v>
      </c>
      <c r="S258" s="140">
        <v>0</v>
      </c>
      <c r="T258" s="141">
        <f>S258*H258</f>
        <v>0</v>
      </c>
      <c r="AR258" s="142" t="s">
        <v>296</v>
      </c>
      <c r="AT258" s="142" t="s">
        <v>202</v>
      </c>
      <c r="AU258" s="142" t="s">
        <v>84</v>
      </c>
      <c r="AY258" s="17" t="s">
        <v>200</v>
      </c>
      <c r="BE258" s="143">
        <f>IF(N258="základní",J258,0)</f>
        <v>0</v>
      </c>
      <c r="BF258" s="143">
        <f>IF(N258="snížená",J258,0)</f>
        <v>0</v>
      </c>
      <c r="BG258" s="143">
        <f>IF(N258="zákl. přenesená",J258,0)</f>
        <v>0</v>
      </c>
      <c r="BH258" s="143">
        <f>IF(N258="sníž. přenesená",J258,0)</f>
        <v>0</v>
      </c>
      <c r="BI258" s="143">
        <f>IF(N258="nulová",J258,0)</f>
        <v>0</v>
      </c>
      <c r="BJ258" s="17" t="s">
        <v>82</v>
      </c>
      <c r="BK258" s="143">
        <f>ROUND(I258*H258,2)</f>
        <v>0</v>
      </c>
      <c r="BL258" s="17" t="s">
        <v>296</v>
      </c>
      <c r="BM258" s="142" t="s">
        <v>1985</v>
      </c>
    </row>
    <row r="259" spans="2:51" s="12" customFormat="1" ht="11.25">
      <c r="B259" s="144"/>
      <c r="D259" s="145" t="s">
        <v>208</v>
      </c>
      <c r="E259" s="146" t="s">
        <v>113</v>
      </c>
      <c r="F259" s="147" t="s">
        <v>1986</v>
      </c>
      <c r="H259" s="148">
        <v>24.6</v>
      </c>
      <c r="L259" s="144"/>
      <c r="M259" s="149"/>
      <c r="T259" s="150"/>
      <c r="AT259" s="146" t="s">
        <v>208</v>
      </c>
      <c r="AU259" s="146" t="s">
        <v>84</v>
      </c>
      <c r="AV259" s="12" t="s">
        <v>84</v>
      </c>
      <c r="AW259" s="12" t="s">
        <v>30</v>
      </c>
      <c r="AX259" s="12" t="s">
        <v>82</v>
      </c>
      <c r="AY259" s="146" t="s">
        <v>200</v>
      </c>
    </row>
    <row r="260" spans="2:65" s="1" customFormat="1" ht="16.5" customHeight="1">
      <c r="B260" s="130"/>
      <c r="C260" s="131" t="s">
        <v>443</v>
      </c>
      <c r="D260" s="131" t="s">
        <v>202</v>
      </c>
      <c r="E260" s="132" t="s">
        <v>444</v>
      </c>
      <c r="F260" s="133" t="s">
        <v>445</v>
      </c>
      <c r="G260" s="134" t="s">
        <v>349</v>
      </c>
      <c r="H260" s="135">
        <v>6.8</v>
      </c>
      <c r="I260" s="136"/>
      <c r="J260" s="136">
        <f>ROUND(I260*H260,2)</f>
        <v>0</v>
      </c>
      <c r="K260" s="137"/>
      <c r="L260" s="29"/>
      <c r="M260" s="138" t="s">
        <v>1</v>
      </c>
      <c r="N260" s="139" t="s">
        <v>39</v>
      </c>
      <c r="O260" s="140">
        <v>0.78</v>
      </c>
      <c r="P260" s="140">
        <f>O260*H260</f>
        <v>5.304</v>
      </c>
      <c r="Q260" s="140">
        <v>0.00059</v>
      </c>
      <c r="R260" s="140">
        <f>Q260*H260</f>
        <v>0.004012</v>
      </c>
      <c r="S260" s="140">
        <v>0</v>
      </c>
      <c r="T260" s="141">
        <f>S260*H260</f>
        <v>0</v>
      </c>
      <c r="AR260" s="142" t="s">
        <v>296</v>
      </c>
      <c r="AT260" s="142" t="s">
        <v>202</v>
      </c>
      <c r="AU260" s="142" t="s">
        <v>84</v>
      </c>
      <c r="AY260" s="17" t="s">
        <v>200</v>
      </c>
      <c r="BE260" s="143">
        <f>IF(N260="základní",J260,0)</f>
        <v>0</v>
      </c>
      <c r="BF260" s="143">
        <f>IF(N260="snížená",J260,0)</f>
        <v>0</v>
      </c>
      <c r="BG260" s="143">
        <f>IF(N260="zákl. přenesená",J260,0)</f>
        <v>0</v>
      </c>
      <c r="BH260" s="143">
        <f>IF(N260="sníž. přenesená",J260,0)</f>
        <v>0</v>
      </c>
      <c r="BI260" s="143">
        <f>IF(N260="nulová",J260,0)</f>
        <v>0</v>
      </c>
      <c r="BJ260" s="17" t="s">
        <v>82</v>
      </c>
      <c r="BK260" s="143">
        <f>ROUND(I260*H260,2)</f>
        <v>0</v>
      </c>
      <c r="BL260" s="17" t="s">
        <v>296</v>
      </c>
      <c r="BM260" s="142" t="s">
        <v>1987</v>
      </c>
    </row>
    <row r="261" spans="2:51" s="12" customFormat="1" ht="11.25">
      <c r="B261" s="144"/>
      <c r="D261" s="145" t="s">
        <v>208</v>
      </c>
      <c r="E261" s="146" t="s">
        <v>136</v>
      </c>
      <c r="F261" s="147" t="s">
        <v>1988</v>
      </c>
      <c r="H261" s="148">
        <v>6.8</v>
      </c>
      <c r="L261" s="144"/>
      <c r="M261" s="149"/>
      <c r="T261" s="150"/>
      <c r="AT261" s="146" t="s">
        <v>208</v>
      </c>
      <c r="AU261" s="146" t="s">
        <v>84</v>
      </c>
      <c r="AV261" s="12" t="s">
        <v>84</v>
      </c>
      <c r="AW261" s="12" t="s">
        <v>30</v>
      </c>
      <c r="AX261" s="12" t="s">
        <v>82</v>
      </c>
      <c r="AY261" s="146" t="s">
        <v>200</v>
      </c>
    </row>
    <row r="262" spans="2:65" s="1" customFormat="1" ht="16.5" customHeight="1">
      <c r="B262" s="130"/>
      <c r="C262" s="131" t="s">
        <v>448</v>
      </c>
      <c r="D262" s="131" t="s">
        <v>202</v>
      </c>
      <c r="E262" s="132" t="s">
        <v>449</v>
      </c>
      <c r="F262" s="133" t="s">
        <v>450</v>
      </c>
      <c r="G262" s="134" t="s">
        <v>349</v>
      </c>
      <c r="H262" s="135">
        <v>6.8</v>
      </c>
      <c r="I262" s="136"/>
      <c r="J262" s="136">
        <f>ROUND(I262*H262,2)</f>
        <v>0</v>
      </c>
      <c r="K262" s="137"/>
      <c r="L262" s="29"/>
      <c r="M262" s="138" t="s">
        <v>1</v>
      </c>
      <c r="N262" s="139" t="s">
        <v>39</v>
      </c>
      <c r="O262" s="140">
        <v>0.827</v>
      </c>
      <c r="P262" s="140">
        <f>O262*H262</f>
        <v>5.6236</v>
      </c>
      <c r="Q262" s="140">
        <v>0.00201</v>
      </c>
      <c r="R262" s="140">
        <f>Q262*H262</f>
        <v>0.013668</v>
      </c>
      <c r="S262" s="140">
        <v>0</v>
      </c>
      <c r="T262" s="141">
        <f>S262*H262</f>
        <v>0</v>
      </c>
      <c r="AR262" s="142" t="s">
        <v>296</v>
      </c>
      <c r="AT262" s="142" t="s">
        <v>202</v>
      </c>
      <c r="AU262" s="142" t="s">
        <v>84</v>
      </c>
      <c r="AY262" s="17" t="s">
        <v>200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82</v>
      </c>
      <c r="BK262" s="143">
        <f>ROUND(I262*H262,2)</f>
        <v>0</v>
      </c>
      <c r="BL262" s="17" t="s">
        <v>296</v>
      </c>
      <c r="BM262" s="142" t="s">
        <v>1989</v>
      </c>
    </row>
    <row r="263" spans="2:51" s="12" customFormat="1" ht="11.25">
      <c r="B263" s="144"/>
      <c r="D263" s="145" t="s">
        <v>208</v>
      </c>
      <c r="E263" s="146" t="s">
        <v>138</v>
      </c>
      <c r="F263" s="147" t="s">
        <v>1988</v>
      </c>
      <c r="H263" s="148">
        <v>6.8</v>
      </c>
      <c r="L263" s="144"/>
      <c r="M263" s="149"/>
      <c r="T263" s="150"/>
      <c r="AT263" s="146" t="s">
        <v>208</v>
      </c>
      <c r="AU263" s="146" t="s">
        <v>84</v>
      </c>
      <c r="AV263" s="12" t="s">
        <v>84</v>
      </c>
      <c r="AW263" s="12" t="s">
        <v>30</v>
      </c>
      <c r="AX263" s="12" t="s">
        <v>82</v>
      </c>
      <c r="AY263" s="146" t="s">
        <v>200</v>
      </c>
    </row>
    <row r="264" spans="2:65" s="1" customFormat="1" ht="16.5" customHeight="1">
      <c r="B264" s="130"/>
      <c r="C264" s="131" t="s">
        <v>453</v>
      </c>
      <c r="D264" s="131" t="s">
        <v>202</v>
      </c>
      <c r="E264" s="132" t="s">
        <v>454</v>
      </c>
      <c r="F264" s="133" t="s">
        <v>455</v>
      </c>
      <c r="G264" s="134" t="s">
        <v>349</v>
      </c>
      <c r="H264" s="135">
        <v>13.5</v>
      </c>
      <c r="I264" s="136"/>
      <c r="J264" s="136">
        <f>ROUND(I264*H264,2)</f>
        <v>0</v>
      </c>
      <c r="K264" s="137"/>
      <c r="L264" s="29"/>
      <c r="M264" s="138" t="s">
        <v>1</v>
      </c>
      <c r="N264" s="139" t="s">
        <v>39</v>
      </c>
      <c r="O264" s="140">
        <v>0.831</v>
      </c>
      <c r="P264" s="140">
        <f>O264*H264</f>
        <v>11.218499999999999</v>
      </c>
      <c r="Q264" s="140">
        <v>0.00145</v>
      </c>
      <c r="R264" s="140">
        <f>Q264*H264</f>
        <v>0.019575</v>
      </c>
      <c r="S264" s="140">
        <v>0</v>
      </c>
      <c r="T264" s="141">
        <f>S264*H264</f>
        <v>0</v>
      </c>
      <c r="AR264" s="142" t="s">
        <v>296</v>
      </c>
      <c r="AT264" s="142" t="s">
        <v>202</v>
      </c>
      <c r="AU264" s="142" t="s">
        <v>84</v>
      </c>
      <c r="AY264" s="17" t="s">
        <v>200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82</v>
      </c>
      <c r="BK264" s="143">
        <f>ROUND(I264*H264,2)</f>
        <v>0</v>
      </c>
      <c r="BL264" s="17" t="s">
        <v>296</v>
      </c>
      <c r="BM264" s="142" t="s">
        <v>1990</v>
      </c>
    </row>
    <row r="265" spans="2:51" s="12" customFormat="1" ht="11.25">
      <c r="B265" s="144"/>
      <c r="D265" s="145" t="s">
        <v>208</v>
      </c>
      <c r="E265" s="146" t="s">
        <v>140</v>
      </c>
      <c r="F265" s="147" t="s">
        <v>1991</v>
      </c>
      <c r="H265" s="148">
        <v>13.5</v>
      </c>
      <c r="L265" s="144"/>
      <c r="M265" s="149"/>
      <c r="T265" s="150"/>
      <c r="AT265" s="146" t="s">
        <v>208</v>
      </c>
      <c r="AU265" s="146" t="s">
        <v>84</v>
      </c>
      <c r="AV265" s="12" t="s">
        <v>84</v>
      </c>
      <c r="AW265" s="12" t="s">
        <v>30</v>
      </c>
      <c r="AX265" s="12" t="s">
        <v>82</v>
      </c>
      <c r="AY265" s="146" t="s">
        <v>200</v>
      </c>
    </row>
    <row r="266" spans="2:65" s="1" customFormat="1" ht="16.5" customHeight="1">
      <c r="B266" s="130"/>
      <c r="C266" s="131" t="s">
        <v>458</v>
      </c>
      <c r="D266" s="131" t="s">
        <v>202</v>
      </c>
      <c r="E266" s="132" t="s">
        <v>459</v>
      </c>
      <c r="F266" s="133" t="s">
        <v>460</v>
      </c>
      <c r="G266" s="134" t="s">
        <v>349</v>
      </c>
      <c r="H266" s="135">
        <v>12.46</v>
      </c>
      <c r="I266" s="136"/>
      <c r="J266" s="136">
        <f>ROUND(I266*H266,2)</f>
        <v>0</v>
      </c>
      <c r="K266" s="137"/>
      <c r="L266" s="29"/>
      <c r="M266" s="138" t="s">
        <v>1</v>
      </c>
      <c r="N266" s="139" t="s">
        <v>39</v>
      </c>
      <c r="O266" s="140">
        <v>0.659</v>
      </c>
      <c r="P266" s="140">
        <f>O266*H266</f>
        <v>8.21114</v>
      </c>
      <c r="Q266" s="140">
        <v>0.00041</v>
      </c>
      <c r="R266" s="140">
        <f>Q266*H266</f>
        <v>0.0051086000000000005</v>
      </c>
      <c r="S266" s="140">
        <v>0</v>
      </c>
      <c r="T266" s="141">
        <f>S266*H266</f>
        <v>0</v>
      </c>
      <c r="AR266" s="142" t="s">
        <v>296</v>
      </c>
      <c r="AT266" s="142" t="s">
        <v>202</v>
      </c>
      <c r="AU266" s="142" t="s">
        <v>84</v>
      </c>
      <c r="AY266" s="17" t="s">
        <v>200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7" t="s">
        <v>82</v>
      </c>
      <c r="BK266" s="143">
        <f>ROUND(I266*H266,2)</f>
        <v>0</v>
      </c>
      <c r="BL266" s="17" t="s">
        <v>296</v>
      </c>
      <c r="BM266" s="142" t="s">
        <v>1992</v>
      </c>
    </row>
    <row r="267" spans="2:51" s="12" customFormat="1" ht="11.25">
      <c r="B267" s="144"/>
      <c r="D267" s="145" t="s">
        <v>208</v>
      </c>
      <c r="E267" s="146" t="s">
        <v>1</v>
      </c>
      <c r="F267" s="147" t="s">
        <v>1993</v>
      </c>
      <c r="H267" s="148">
        <v>1</v>
      </c>
      <c r="L267" s="144"/>
      <c r="M267" s="149"/>
      <c r="T267" s="150"/>
      <c r="AT267" s="146" t="s">
        <v>208</v>
      </c>
      <c r="AU267" s="146" t="s">
        <v>84</v>
      </c>
      <c r="AV267" s="12" t="s">
        <v>84</v>
      </c>
      <c r="AW267" s="12" t="s">
        <v>30</v>
      </c>
      <c r="AX267" s="12" t="s">
        <v>74</v>
      </c>
      <c r="AY267" s="146" t="s">
        <v>200</v>
      </c>
    </row>
    <row r="268" spans="2:51" s="12" customFormat="1" ht="22.5">
      <c r="B268" s="144"/>
      <c r="D268" s="145" t="s">
        <v>208</v>
      </c>
      <c r="E268" s="146" t="s">
        <v>1</v>
      </c>
      <c r="F268" s="147" t="s">
        <v>1994</v>
      </c>
      <c r="H268" s="148">
        <v>2.08</v>
      </c>
      <c r="L268" s="144"/>
      <c r="M268" s="149"/>
      <c r="T268" s="150"/>
      <c r="AT268" s="146" t="s">
        <v>208</v>
      </c>
      <c r="AU268" s="146" t="s">
        <v>84</v>
      </c>
      <c r="AV268" s="12" t="s">
        <v>84</v>
      </c>
      <c r="AW268" s="12" t="s">
        <v>30</v>
      </c>
      <c r="AX268" s="12" t="s">
        <v>74</v>
      </c>
      <c r="AY268" s="146" t="s">
        <v>200</v>
      </c>
    </row>
    <row r="269" spans="2:51" s="12" customFormat="1" ht="22.5">
      <c r="B269" s="144"/>
      <c r="D269" s="145" t="s">
        <v>208</v>
      </c>
      <c r="E269" s="146" t="s">
        <v>1</v>
      </c>
      <c r="F269" s="147" t="s">
        <v>1995</v>
      </c>
      <c r="H269" s="148">
        <v>2.08</v>
      </c>
      <c r="L269" s="144"/>
      <c r="M269" s="149"/>
      <c r="T269" s="150"/>
      <c r="AT269" s="146" t="s">
        <v>208</v>
      </c>
      <c r="AU269" s="146" t="s">
        <v>84</v>
      </c>
      <c r="AV269" s="12" t="s">
        <v>84</v>
      </c>
      <c r="AW269" s="12" t="s">
        <v>30</v>
      </c>
      <c r="AX269" s="12" t="s">
        <v>74</v>
      </c>
      <c r="AY269" s="146" t="s">
        <v>200</v>
      </c>
    </row>
    <row r="270" spans="2:51" s="12" customFormat="1" ht="11.25">
      <c r="B270" s="144"/>
      <c r="D270" s="145" t="s">
        <v>208</v>
      </c>
      <c r="E270" s="146" t="s">
        <v>1</v>
      </c>
      <c r="F270" s="147" t="s">
        <v>1996</v>
      </c>
      <c r="H270" s="148">
        <v>2.9</v>
      </c>
      <c r="L270" s="144"/>
      <c r="M270" s="149"/>
      <c r="T270" s="150"/>
      <c r="AT270" s="146" t="s">
        <v>208</v>
      </c>
      <c r="AU270" s="146" t="s">
        <v>84</v>
      </c>
      <c r="AV270" s="12" t="s">
        <v>84</v>
      </c>
      <c r="AW270" s="12" t="s">
        <v>30</v>
      </c>
      <c r="AX270" s="12" t="s">
        <v>74</v>
      </c>
      <c r="AY270" s="146" t="s">
        <v>200</v>
      </c>
    </row>
    <row r="271" spans="2:51" s="12" customFormat="1" ht="11.25">
      <c r="B271" s="144"/>
      <c r="D271" s="145" t="s">
        <v>208</v>
      </c>
      <c r="E271" s="146" t="s">
        <v>1</v>
      </c>
      <c r="F271" s="147" t="s">
        <v>1997</v>
      </c>
      <c r="H271" s="148">
        <v>4.4</v>
      </c>
      <c r="L271" s="144"/>
      <c r="M271" s="149"/>
      <c r="T271" s="150"/>
      <c r="AT271" s="146" t="s">
        <v>208</v>
      </c>
      <c r="AU271" s="146" t="s">
        <v>84</v>
      </c>
      <c r="AV271" s="12" t="s">
        <v>84</v>
      </c>
      <c r="AW271" s="12" t="s">
        <v>30</v>
      </c>
      <c r="AX271" s="12" t="s">
        <v>74</v>
      </c>
      <c r="AY271" s="146" t="s">
        <v>200</v>
      </c>
    </row>
    <row r="272" spans="2:51" s="13" customFormat="1" ht="11.25">
      <c r="B272" s="151"/>
      <c r="D272" s="145" t="s">
        <v>208</v>
      </c>
      <c r="E272" s="152" t="s">
        <v>132</v>
      </c>
      <c r="F272" s="153" t="s">
        <v>245</v>
      </c>
      <c r="H272" s="154">
        <v>12.46</v>
      </c>
      <c r="L272" s="151"/>
      <c r="M272" s="155"/>
      <c r="T272" s="156"/>
      <c r="AT272" s="152" t="s">
        <v>208</v>
      </c>
      <c r="AU272" s="152" t="s">
        <v>84</v>
      </c>
      <c r="AV272" s="13" t="s">
        <v>206</v>
      </c>
      <c r="AW272" s="13" t="s">
        <v>30</v>
      </c>
      <c r="AX272" s="13" t="s">
        <v>82</v>
      </c>
      <c r="AY272" s="152" t="s">
        <v>200</v>
      </c>
    </row>
    <row r="273" spans="2:65" s="1" customFormat="1" ht="16.5" customHeight="1">
      <c r="B273" s="130"/>
      <c r="C273" s="131" t="s">
        <v>469</v>
      </c>
      <c r="D273" s="131" t="s">
        <v>202</v>
      </c>
      <c r="E273" s="132" t="s">
        <v>470</v>
      </c>
      <c r="F273" s="133" t="s">
        <v>471</v>
      </c>
      <c r="G273" s="134" t="s">
        <v>349</v>
      </c>
      <c r="H273" s="135">
        <v>2</v>
      </c>
      <c r="I273" s="136"/>
      <c r="J273" s="136">
        <f>ROUND(I273*H273,2)</f>
        <v>0</v>
      </c>
      <c r="K273" s="137"/>
      <c r="L273" s="29"/>
      <c r="M273" s="138" t="s">
        <v>1</v>
      </c>
      <c r="N273" s="139" t="s">
        <v>39</v>
      </c>
      <c r="O273" s="140">
        <v>0.728</v>
      </c>
      <c r="P273" s="140">
        <f>O273*H273</f>
        <v>1.456</v>
      </c>
      <c r="Q273" s="140">
        <v>0.00048</v>
      </c>
      <c r="R273" s="140">
        <f>Q273*H273</f>
        <v>0.00096</v>
      </c>
      <c r="S273" s="140">
        <v>0</v>
      </c>
      <c r="T273" s="141">
        <f>S273*H273</f>
        <v>0</v>
      </c>
      <c r="AR273" s="142" t="s">
        <v>296</v>
      </c>
      <c r="AT273" s="142" t="s">
        <v>202</v>
      </c>
      <c r="AU273" s="142" t="s">
        <v>84</v>
      </c>
      <c r="AY273" s="17" t="s">
        <v>200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7" t="s">
        <v>82</v>
      </c>
      <c r="BK273" s="143">
        <f>ROUND(I273*H273,2)</f>
        <v>0</v>
      </c>
      <c r="BL273" s="17" t="s">
        <v>296</v>
      </c>
      <c r="BM273" s="142" t="s">
        <v>1998</v>
      </c>
    </row>
    <row r="274" spans="2:51" s="12" customFormat="1" ht="11.25">
      <c r="B274" s="144"/>
      <c r="D274" s="145" t="s">
        <v>208</v>
      </c>
      <c r="E274" s="146" t="s">
        <v>1</v>
      </c>
      <c r="F274" s="147" t="s">
        <v>1999</v>
      </c>
      <c r="H274" s="148">
        <v>1</v>
      </c>
      <c r="L274" s="144"/>
      <c r="M274" s="149"/>
      <c r="T274" s="150"/>
      <c r="AT274" s="146" t="s">
        <v>208</v>
      </c>
      <c r="AU274" s="146" t="s">
        <v>84</v>
      </c>
      <c r="AV274" s="12" t="s">
        <v>84</v>
      </c>
      <c r="AW274" s="12" t="s">
        <v>30</v>
      </c>
      <c r="AX274" s="12" t="s">
        <v>74</v>
      </c>
      <c r="AY274" s="146" t="s">
        <v>200</v>
      </c>
    </row>
    <row r="275" spans="2:51" s="12" customFormat="1" ht="11.25">
      <c r="B275" s="144"/>
      <c r="D275" s="145" t="s">
        <v>208</v>
      </c>
      <c r="E275" s="146" t="s">
        <v>1</v>
      </c>
      <c r="F275" s="147" t="s">
        <v>2000</v>
      </c>
      <c r="H275" s="148">
        <v>1</v>
      </c>
      <c r="L275" s="144"/>
      <c r="M275" s="149"/>
      <c r="T275" s="150"/>
      <c r="AT275" s="146" t="s">
        <v>208</v>
      </c>
      <c r="AU275" s="146" t="s">
        <v>84</v>
      </c>
      <c r="AV275" s="12" t="s">
        <v>84</v>
      </c>
      <c r="AW275" s="12" t="s">
        <v>30</v>
      </c>
      <c r="AX275" s="12" t="s">
        <v>74</v>
      </c>
      <c r="AY275" s="146" t="s">
        <v>200</v>
      </c>
    </row>
    <row r="276" spans="2:51" s="13" customFormat="1" ht="11.25">
      <c r="B276" s="151"/>
      <c r="D276" s="145" t="s">
        <v>208</v>
      </c>
      <c r="E276" s="152" t="s">
        <v>134</v>
      </c>
      <c r="F276" s="153" t="s">
        <v>245</v>
      </c>
      <c r="H276" s="154">
        <v>2</v>
      </c>
      <c r="L276" s="151"/>
      <c r="M276" s="155"/>
      <c r="T276" s="156"/>
      <c r="AT276" s="152" t="s">
        <v>208</v>
      </c>
      <c r="AU276" s="152" t="s">
        <v>84</v>
      </c>
      <c r="AV276" s="13" t="s">
        <v>206</v>
      </c>
      <c r="AW276" s="13" t="s">
        <v>30</v>
      </c>
      <c r="AX276" s="13" t="s">
        <v>82</v>
      </c>
      <c r="AY276" s="152" t="s">
        <v>200</v>
      </c>
    </row>
    <row r="277" spans="2:65" s="1" customFormat="1" ht="16.5" customHeight="1">
      <c r="B277" s="130"/>
      <c r="C277" s="131" t="s">
        <v>475</v>
      </c>
      <c r="D277" s="131" t="s">
        <v>202</v>
      </c>
      <c r="E277" s="132" t="s">
        <v>476</v>
      </c>
      <c r="F277" s="133" t="s">
        <v>477</v>
      </c>
      <c r="G277" s="134" t="s">
        <v>349</v>
      </c>
      <c r="H277" s="135">
        <v>1.2</v>
      </c>
      <c r="I277" s="136"/>
      <c r="J277" s="136">
        <f>ROUND(I277*H277,2)</f>
        <v>0</v>
      </c>
      <c r="K277" s="137"/>
      <c r="L277" s="29"/>
      <c r="M277" s="138" t="s">
        <v>1</v>
      </c>
      <c r="N277" s="139" t="s">
        <v>39</v>
      </c>
      <c r="O277" s="140">
        <v>0.832</v>
      </c>
      <c r="P277" s="140">
        <f>O277*H277</f>
        <v>0.9984</v>
      </c>
      <c r="Q277" s="140">
        <v>0.00224</v>
      </c>
      <c r="R277" s="140">
        <f>Q277*H277</f>
        <v>0.002688</v>
      </c>
      <c r="S277" s="140">
        <v>0</v>
      </c>
      <c r="T277" s="141">
        <f>S277*H277</f>
        <v>0</v>
      </c>
      <c r="AR277" s="142" t="s">
        <v>296</v>
      </c>
      <c r="AT277" s="142" t="s">
        <v>202</v>
      </c>
      <c r="AU277" s="142" t="s">
        <v>84</v>
      </c>
      <c r="AY277" s="17" t="s">
        <v>200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82</v>
      </c>
      <c r="BK277" s="143">
        <f>ROUND(I277*H277,2)</f>
        <v>0</v>
      </c>
      <c r="BL277" s="17" t="s">
        <v>296</v>
      </c>
      <c r="BM277" s="142" t="s">
        <v>2001</v>
      </c>
    </row>
    <row r="278" spans="2:51" s="12" customFormat="1" ht="11.25">
      <c r="B278" s="144"/>
      <c r="D278" s="145" t="s">
        <v>208</v>
      </c>
      <c r="E278" s="146" t="s">
        <v>1</v>
      </c>
      <c r="F278" s="147" t="s">
        <v>2002</v>
      </c>
      <c r="H278" s="148">
        <v>0.6</v>
      </c>
      <c r="L278" s="144"/>
      <c r="M278" s="149"/>
      <c r="T278" s="150"/>
      <c r="AT278" s="146" t="s">
        <v>208</v>
      </c>
      <c r="AU278" s="146" t="s">
        <v>84</v>
      </c>
      <c r="AV278" s="12" t="s">
        <v>84</v>
      </c>
      <c r="AW278" s="12" t="s">
        <v>30</v>
      </c>
      <c r="AX278" s="12" t="s">
        <v>74</v>
      </c>
      <c r="AY278" s="146" t="s">
        <v>200</v>
      </c>
    </row>
    <row r="279" spans="2:51" s="12" customFormat="1" ht="11.25">
      <c r="B279" s="144"/>
      <c r="D279" s="145" t="s">
        <v>208</v>
      </c>
      <c r="E279" s="146" t="s">
        <v>1</v>
      </c>
      <c r="F279" s="147" t="s">
        <v>2003</v>
      </c>
      <c r="H279" s="148">
        <v>0.6</v>
      </c>
      <c r="L279" s="144"/>
      <c r="M279" s="149"/>
      <c r="T279" s="150"/>
      <c r="AT279" s="146" t="s">
        <v>208</v>
      </c>
      <c r="AU279" s="146" t="s">
        <v>84</v>
      </c>
      <c r="AV279" s="12" t="s">
        <v>84</v>
      </c>
      <c r="AW279" s="12" t="s">
        <v>30</v>
      </c>
      <c r="AX279" s="12" t="s">
        <v>74</v>
      </c>
      <c r="AY279" s="146" t="s">
        <v>200</v>
      </c>
    </row>
    <row r="280" spans="2:51" s="13" customFormat="1" ht="11.25">
      <c r="B280" s="151"/>
      <c r="D280" s="145" t="s">
        <v>208</v>
      </c>
      <c r="E280" s="152" t="s">
        <v>142</v>
      </c>
      <c r="F280" s="153" t="s">
        <v>245</v>
      </c>
      <c r="H280" s="154">
        <v>1.2</v>
      </c>
      <c r="L280" s="151"/>
      <c r="M280" s="155"/>
      <c r="T280" s="156"/>
      <c r="AT280" s="152" t="s">
        <v>208</v>
      </c>
      <c r="AU280" s="152" t="s">
        <v>84</v>
      </c>
      <c r="AV280" s="13" t="s">
        <v>206</v>
      </c>
      <c r="AW280" s="13" t="s">
        <v>30</v>
      </c>
      <c r="AX280" s="13" t="s">
        <v>82</v>
      </c>
      <c r="AY280" s="152" t="s">
        <v>200</v>
      </c>
    </row>
    <row r="281" spans="2:65" s="1" customFormat="1" ht="24.2" customHeight="1">
      <c r="B281" s="130"/>
      <c r="C281" s="131" t="s">
        <v>483</v>
      </c>
      <c r="D281" s="131" t="s">
        <v>202</v>
      </c>
      <c r="E281" s="132" t="s">
        <v>484</v>
      </c>
      <c r="F281" s="133" t="s">
        <v>485</v>
      </c>
      <c r="G281" s="134" t="s">
        <v>269</v>
      </c>
      <c r="H281" s="135">
        <v>2</v>
      </c>
      <c r="I281" s="136"/>
      <c r="J281" s="136">
        <f>ROUND(I281*H281,2)</f>
        <v>0</v>
      </c>
      <c r="K281" s="137"/>
      <c r="L281" s="29"/>
      <c r="M281" s="138" t="s">
        <v>1</v>
      </c>
      <c r="N281" s="139" t="s">
        <v>39</v>
      </c>
      <c r="O281" s="140">
        <v>2.54</v>
      </c>
      <c r="P281" s="140">
        <f>O281*H281</f>
        <v>5.08</v>
      </c>
      <c r="Q281" s="140">
        <v>0.00495</v>
      </c>
      <c r="R281" s="140">
        <f>Q281*H281</f>
        <v>0.0099</v>
      </c>
      <c r="S281" s="140">
        <v>0</v>
      </c>
      <c r="T281" s="141">
        <f>S281*H281</f>
        <v>0</v>
      </c>
      <c r="AR281" s="142" t="s">
        <v>296</v>
      </c>
      <c r="AT281" s="142" t="s">
        <v>202</v>
      </c>
      <c r="AU281" s="142" t="s">
        <v>84</v>
      </c>
      <c r="AY281" s="17" t="s">
        <v>200</v>
      </c>
      <c r="BE281" s="143">
        <f>IF(N281="základní",J281,0)</f>
        <v>0</v>
      </c>
      <c r="BF281" s="143">
        <f>IF(N281="snížená",J281,0)</f>
        <v>0</v>
      </c>
      <c r="BG281" s="143">
        <f>IF(N281="zákl. přenesená",J281,0)</f>
        <v>0</v>
      </c>
      <c r="BH281" s="143">
        <f>IF(N281="sníž. přenesená",J281,0)</f>
        <v>0</v>
      </c>
      <c r="BI281" s="143">
        <f>IF(N281="nulová",J281,0)</f>
        <v>0</v>
      </c>
      <c r="BJ281" s="17" t="s">
        <v>82</v>
      </c>
      <c r="BK281" s="143">
        <f>ROUND(I281*H281,2)</f>
        <v>0</v>
      </c>
      <c r="BL281" s="17" t="s">
        <v>296</v>
      </c>
      <c r="BM281" s="142" t="s">
        <v>2004</v>
      </c>
    </row>
    <row r="282" spans="2:51" s="12" customFormat="1" ht="11.25">
      <c r="B282" s="144"/>
      <c r="D282" s="145" t="s">
        <v>208</v>
      </c>
      <c r="E282" s="146" t="s">
        <v>1</v>
      </c>
      <c r="F282" s="147" t="s">
        <v>589</v>
      </c>
      <c r="H282" s="148">
        <v>1</v>
      </c>
      <c r="L282" s="144"/>
      <c r="M282" s="149"/>
      <c r="T282" s="150"/>
      <c r="AT282" s="146" t="s">
        <v>208</v>
      </c>
      <c r="AU282" s="146" t="s">
        <v>84</v>
      </c>
      <c r="AV282" s="12" t="s">
        <v>84</v>
      </c>
      <c r="AW282" s="12" t="s">
        <v>30</v>
      </c>
      <c r="AX282" s="12" t="s">
        <v>74</v>
      </c>
      <c r="AY282" s="146" t="s">
        <v>200</v>
      </c>
    </row>
    <row r="283" spans="2:51" s="12" customFormat="1" ht="11.25">
      <c r="B283" s="144"/>
      <c r="D283" s="145" t="s">
        <v>208</v>
      </c>
      <c r="E283" s="146" t="s">
        <v>1</v>
      </c>
      <c r="F283" s="147" t="s">
        <v>488</v>
      </c>
      <c r="H283" s="148">
        <v>1</v>
      </c>
      <c r="L283" s="144"/>
      <c r="M283" s="149"/>
      <c r="T283" s="150"/>
      <c r="AT283" s="146" t="s">
        <v>208</v>
      </c>
      <c r="AU283" s="146" t="s">
        <v>84</v>
      </c>
      <c r="AV283" s="12" t="s">
        <v>84</v>
      </c>
      <c r="AW283" s="12" t="s">
        <v>30</v>
      </c>
      <c r="AX283" s="12" t="s">
        <v>74</v>
      </c>
      <c r="AY283" s="146" t="s">
        <v>200</v>
      </c>
    </row>
    <row r="284" spans="2:51" s="13" customFormat="1" ht="11.25">
      <c r="B284" s="151"/>
      <c r="D284" s="145" t="s">
        <v>208</v>
      </c>
      <c r="E284" s="152" t="s">
        <v>1</v>
      </c>
      <c r="F284" s="153" t="s">
        <v>245</v>
      </c>
      <c r="H284" s="154">
        <v>2</v>
      </c>
      <c r="L284" s="151"/>
      <c r="M284" s="155"/>
      <c r="T284" s="156"/>
      <c r="AT284" s="152" t="s">
        <v>208</v>
      </c>
      <c r="AU284" s="152" t="s">
        <v>84</v>
      </c>
      <c r="AV284" s="13" t="s">
        <v>206</v>
      </c>
      <c r="AW284" s="13" t="s">
        <v>30</v>
      </c>
      <c r="AX284" s="13" t="s">
        <v>82</v>
      </c>
      <c r="AY284" s="152" t="s">
        <v>200</v>
      </c>
    </row>
    <row r="285" spans="2:65" s="1" customFormat="1" ht="21.75" customHeight="1">
      <c r="B285" s="130"/>
      <c r="C285" s="131" t="s">
        <v>489</v>
      </c>
      <c r="D285" s="131" t="s">
        <v>202</v>
      </c>
      <c r="E285" s="132" t="s">
        <v>490</v>
      </c>
      <c r="F285" s="133" t="s">
        <v>491</v>
      </c>
      <c r="G285" s="134" t="s">
        <v>349</v>
      </c>
      <c r="H285" s="135">
        <v>61.36</v>
      </c>
      <c r="I285" s="136"/>
      <c r="J285" s="136">
        <f>ROUND(I285*H285,2)</f>
        <v>0</v>
      </c>
      <c r="K285" s="137"/>
      <c r="L285" s="29"/>
      <c r="M285" s="138" t="s">
        <v>1</v>
      </c>
      <c r="N285" s="139" t="s">
        <v>39</v>
      </c>
      <c r="O285" s="140">
        <v>0.048</v>
      </c>
      <c r="P285" s="140">
        <f>O285*H285</f>
        <v>2.94528</v>
      </c>
      <c r="Q285" s="140">
        <v>0</v>
      </c>
      <c r="R285" s="140">
        <f>Q285*H285</f>
        <v>0</v>
      </c>
      <c r="S285" s="140">
        <v>0</v>
      </c>
      <c r="T285" s="141">
        <f>S285*H285</f>
        <v>0</v>
      </c>
      <c r="AR285" s="142" t="s">
        <v>296</v>
      </c>
      <c r="AT285" s="142" t="s">
        <v>202</v>
      </c>
      <c r="AU285" s="142" t="s">
        <v>84</v>
      </c>
      <c r="AY285" s="17" t="s">
        <v>200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82</v>
      </c>
      <c r="BK285" s="143">
        <f>ROUND(I285*H285,2)</f>
        <v>0</v>
      </c>
      <c r="BL285" s="17" t="s">
        <v>296</v>
      </c>
      <c r="BM285" s="142" t="s">
        <v>2005</v>
      </c>
    </row>
    <row r="286" spans="2:51" s="12" customFormat="1" ht="11.25">
      <c r="B286" s="144"/>
      <c r="D286" s="145" t="s">
        <v>208</v>
      </c>
      <c r="E286" s="146" t="s">
        <v>1</v>
      </c>
      <c r="F286" s="147" t="s">
        <v>2006</v>
      </c>
      <c r="H286" s="148">
        <v>61.36</v>
      </c>
      <c r="L286" s="144"/>
      <c r="M286" s="149"/>
      <c r="T286" s="150"/>
      <c r="AT286" s="146" t="s">
        <v>208</v>
      </c>
      <c r="AU286" s="146" t="s">
        <v>84</v>
      </c>
      <c r="AV286" s="12" t="s">
        <v>84</v>
      </c>
      <c r="AW286" s="12" t="s">
        <v>30</v>
      </c>
      <c r="AX286" s="12" t="s">
        <v>82</v>
      </c>
      <c r="AY286" s="146" t="s">
        <v>200</v>
      </c>
    </row>
    <row r="287" spans="2:65" s="1" customFormat="1" ht="24.2" customHeight="1">
      <c r="B287" s="130"/>
      <c r="C287" s="131" t="s">
        <v>494</v>
      </c>
      <c r="D287" s="131" t="s">
        <v>202</v>
      </c>
      <c r="E287" s="132" t="s">
        <v>495</v>
      </c>
      <c r="F287" s="133" t="s">
        <v>496</v>
      </c>
      <c r="G287" s="134" t="s">
        <v>349</v>
      </c>
      <c r="H287" s="135">
        <v>27.1</v>
      </c>
      <c r="I287" s="136"/>
      <c r="J287" s="136">
        <f>ROUND(I287*H287,2)</f>
        <v>0</v>
      </c>
      <c r="K287" s="137"/>
      <c r="L287" s="29"/>
      <c r="M287" s="138" t="s">
        <v>1</v>
      </c>
      <c r="N287" s="139" t="s">
        <v>39</v>
      </c>
      <c r="O287" s="140">
        <v>0.059</v>
      </c>
      <c r="P287" s="140">
        <f>O287*H287</f>
        <v>1.5989</v>
      </c>
      <c r="Q287" s="140">
        <v>0</v>
      </c>
      <c r="R287" s="140">
        <f>Q287*H287</f>
        <v>0</v>
      </c>
      <c r="S287" s="140">
        <v>0</v>
      </c>
      <c r="T287" s="141">
        <f>S287*H287</f>
        <v>0</v>
      </c>
      <c r="AR287" s="142" t="s">
        <v>296</v>
      </c>
      <c r="AT287" s="142" t="s">
        <v>202</v>
      </c>
      <c r="AU287" s="142" t="s">
        <v>84</v>
      </c>
      <c r="AY287" s="17" t="s">
        <v>200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82</v>
      </c>
      <c r="BK287" s="143">
        <f>ROUND(I287*H287,2)</f>
        <v>0</v>
      </c>
      <c r="BL287" s="17" t="s">
        <v>296</v>
      </c>
      <c r="BM287" s="142" t="s">
        <v>2007</v>
      </c>
    </row>
    <row r="288" spans="2:51" s="12" customFormat="1" ht="11.25">
      <c r="B288" s="144"/>
      <c r="D288" s="145" t="s">
        <v>208</v>
      </c>
      <c r="E288" s="146" t="s">
        <v>1</v>
      </c>
      <c r="F288" s="147" t="s">
        <v>2008</v>
      </c>
      <c r="H288" s="148">
        <v>27.1</v>
      </c>
      <c r="L288" s="144"/>
      <c r="M288" s="149"/>
      <c r="T288" s="150"/>
      <c r="AT288" s="146" t="s">
        <v>208</v>
      </c>
      <c r="AU288" s="146" t="s">
        <v>84</v>
      </c>
      <c r="AV288" s="12" t="s">
        <v>84</v>
      </c>
      <c r="AW288" s="12" t="s">
        <v>30</v>
      </c>
      <c r="AX288" s="12" t="s">
        <v>82</v>
      </c>
      <c r="AY288" s="146" t="s">
        <v>200</v>
      </c>
    </row>
    <row r="289" spans="2:65" s="1" customFormat="1" ht="24.2" customHeight="1">
      <c r="B289" s="130"/>
      <c r="C289" s="131" t="s">
        <v>499</v>
      </c>
      <c r="D289" s="131" t="s">
        <v>202</v>
      </c>
      <c r="E289" s="132" t="s">
        <v>500</v>
      </c>
      <c r="F289" s="133" t="s">
        <v>501</v>
      </c>
      <c r="G289" s="134" t="s">
        <v>230</v>
      </c>
      <c r="H289" s="135">
        <v>0.216</v>
      </c>
      <c r="I289" s="136"/>
      <c r="J289" s="136">
        <f>ROUND(I289*H289,2)</f>
        <v>0</v>
      </c>
      <c r="K289" s="137"/>
      <c r="L289" s="29"/>
      <c r="M289" s="138" t="s">
        <v>1</v>
      </c>
      <c r="N289" s="139" t="s">
        <v>39</v>
      </c>
      <c r="O289" s="140">
        <v>3.357</v>
      </c>
      <c r="P289" s="140">
        <f>O289*H289</f>
        <v>0.7251120000000001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296</v>
      </c>
      <c r="AT289" s="142" t="s">
        <v>202</v>
      </c>
      <c r="AU289" s="142" t="s">
        <v>84</v>
      </c>
      <c r="AY289" s="17" t="s">
        <v>200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82</v>
      </c>
      <c r="BK289" s="143">
        <f>ROUND(I289*H289,2)</f>
        <v>0</v>
      </c>
      <c r="BL289" s="17" t="s">
        <v>296</v>
      </c>
      <c r="BM289" s="142" t="s">
        <v>2009</v>
      </c>
    </row>
    <row r="290" spans="2:63" s="11" customFormat="1" ht="22.9" customHeight="1">
      <c r="B290" s="119"/>
      <c r="D290" s="120" t="s">
        <v>73</v>
      </c>
      <c r="E290" s="128" t="s">
        <v>503</v>
      </c>
      <c r="F290" s="128" t="s">
        <v>504</v>
      </c>
      <c r="J290" s="129">
        <f>BK290</f>
        <v>0</v>
      </c>
      <c r="L290" s="119"/>
      <c r="M290" s="123"/>
      <c r="P290" s="124">
        <f>SUM(P291:P319)</f>
        <v>82.927282</v>
      </c>
      <c r="R290" s="124">
        <f>SUM(R291:R319)</f>
        <v>0.138194</v>
      </c>
      <c r="T290" s="125">
        <f>SUM(T291:T319)</f>
        <v>0.022567999999999998</v>
      </c>
      <c r="AR290" s="120" t="s">
        <v>84</v>
      </c>
      <c r="AT290" s="126" t="s">
        <v>73</v>
      </c>
      <c r="AU290" s="126" t="s">
        <v>82</v>
      </c>
      <c r="AY290" s="120" t="s">
        <v>200</v>
      </c>
      <c r="BK290" s="127">
        <f>SUM(BK291:BK319)</f>
        <v>0</v>
      </c>
    </row>
    <row r="291" spans="2:65" s="1" customFormat="1" ht="16.5" customHeight="1">
      <c r="B291" s="130"/>
      <c r="C291" s="131" t="s">
        <v>505</v>
      </c>
      <c r="D291" s="131" t="s">
        <v>202</v>
      </c>
      <c r="E291" s="132" t="s">
        <v>506</v>
      </c>
      <c r="F291" s="133" t="s">
        <v>507</v>
      </c>
      <c r="G291" s="134" t="s">
        <v>349</v>
      </c>
      <c r="H291" s="135">
        <v>80.6</v>
      </c>
      <c r="I291" s="136"/>
      <c r="J291" s="136">
        <f>ROUND(I291*H291,2)</f>
        <v>0</v>
      </c>
      <c r="K291" s="137"/>
      <c r="L291" s="29"/>
      <c r="M291" s="138" t="s">
        <v>1</v>
      </c>
      <c r="N291" s="139" t="s">
        <v>39</v>
      </c>
      <c r="O291" s="140">
        <v>0.052</v>
      </c>
      <c r="P291" s="140">
        <f>O291*H291</f>
        <v>4.191199999999999</v>
      </c>
      <c r="Q291" s="140">
        <v>0</v>
      </c>
      <c r="R291" s="140">
        <f>Q291*H291</f>
        <v>0</v>
      </c>
      <c r="S291" s="140">
        <v>0.00028</v>
      </c>
      <c r="T291" s="141">
        <f>S291*H291</f>
        <v>0.022567999999999998</v>
      </c>
      <c r="AR291" s="142" t="s">
        <v>296</v>
      </c>
      <c r="AT291" s="142" t="s">
        <v>202</v>
      </c>
      <c r="AU291" s="142" t="s">
        <v>84</v>
      </c>
      <c r="AY291" s="17" t="s">
        <v>200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82</v>
      </c>
      <c r="BK291" s="143">
        <f>ROUND(I291*H291,2)</f>
        <v>0</v>
      </c>
      <c r="BL291" s="17" t="s">
        <v>296</v>
      </c>
      <c r="BM291" s="142" t="s">
        <v>2010</v>
      </c>
    </row>
    <row r="292" spans="2:51" s="12" customFormat="1" ht="11.25">
      <c r="B292" s="144"/>
      <c r="D292" s="145" t="s">
        <v>208</v>
      </c>
      <c r="E292" s="146" t="s">
        <v>1</v>
      </c>
      <c r="F292" s="147" t="s">
        <v>2011</v>
      </c>
      <c r="H292" s="148">
        <v>20.6</v>
      </c>
      <c r="L292" s="144"/>
      <c r="M292" s="149"/>
      <c r="T292" s="150"/>
      <c r="AT292" s="146" t="s">
        <v>208</v>
      </c>
      <c r="AU292" s="146" t="s">
        <v>84</v>
      </c>
      <c r="AV292" s="12" t="s">
        <v>84</v>
      </c>
      <c r="AW292" s="12" t="s">
        <v>30</v>
      </c>
      <c r="AX292" s="12" t="s">
        <v>74</v>
      </c>
      <c r="AY292" s="146" t="s">
        <v>200</v>
      </c>
    </row>
    <row r="293" spans="2:51" s="12" customFormat="1" ht="11.25">
      <c r="B293" s="144"/>
      <c r="D293" s="145" t="s">
        <v>208</v>
      </c>
      <c r="E293" s="146" t="s">
        <v>1</v>
      </c>
      <c r="F293" s="147" t="s">
        <v>2012</v>
      </c>
      <c r="H293" s="148">
        <v>10.6</v>
      </c>
      <c r="L293" s="144"/>
      <c r="M293" s="149"/>
      <c r="T293" s="150"/>
      <c r="AT293" s="146" t="s">
        <v>208</v>
      </c>
      <c r="AU293" s="146" t="s">
        <v>84</v>
      </c>
      <c r="AV293" s="12" t="s">
        <v>84</v>
      </c>
      <c r="AW293" s="12" t="s">
        <v>30</v>
      </c>
      <c r="AX293" s="12" t="s">
        <v>74</v>
      </c>
      <c r="AY293" s="146" t="s">
        <v>200</v>
      </c>
    </row>
    <row r="294" spans="2:51" s="12" customFormat="1" ht="11.25">
      <c r="B294" s="144"/>
      <c r="D294" s="145" t="s">
        <v>208</v>
      </c>
      <c r="E294" s="146" t="s">
        <v>1</v>
      </c>
      <c r="F294" s="147" t="s">
        <v>2013</v>
      </c>
      <c r="H294" s="148">
        <v>10.6</v>
      </c>
      <c r="L294" s="144"/>
      <c r="M294" s="149"/>
      <c r="T294" s="150"/>
      <c r="AT294" s="146" t="s">
        <v>208</v>
      </c>
      <c r="AU294" s="146" t="s">
        <v>84</v>
      </c>
      <c r="AV294" s="12" t="s">
        <v>84</v>
      </c>
      <c r="AW294" s="12" t="s">
        <v>30</v>
      </c>
      <c r="AX294" s="12" t="s">
        <v>74</v>
      </c>
      <c r="AY294" s="146" t="s">
        <v>200</v>
      </c>
    </row>
    <row r="295" spans="2:51" s="12" customFormat="1" ht="11.25">
      <c r="B295" s="144"/>
      <c r="D295" s="145" t="s">
        <v>208</v>
      </c>
      <c r="E295" s="146" t="s">
        <v>1</v>
      </c>
      <c r="F295" s="147" t="s">
        <v>2014</v>
      </c>
      <c r="H295" s="148">
        <v>19.4</v>
      </c>
      <c r="L295" s="144"/>
      <c r="M295" s="149"/>
      <c r="T295" s="150"/>
      <c r="AT295" s="146" t="s">
        <v>208</v>
      </c>
      <c r="AU295" s="146" t="s">
        <v>84</v>
      </c>
      <c r="AV295" s="12" t="s">
        <v>84</v>
      </c>
      <c r="AW295" s="12" t="s">
        <v>30</v>
      </c>
      <c r="AX295" s="12" t="s">
        <v>74</v>
      </c>
      <c r="AY295" s="146" t="s">
        <v>200</v>
      </c>
    </row>
    <row r="296" spans="2:51" s="12" customFormat="1" ht="11.25">
      <c r="B296" s="144"/>
      <c r="D296" s="145" t="s">
        <v>208</v>
      </c>
      <c r="E296" s="146" t="s">
        <v>1</v>
      </c>
      <c r="F296" s="147" t="s">
        <v>2015</v>
      </c>
      <c r="H296" s="148">
        <v>19.4</v>
      </c>
      <c r="L296" s="144"/>
      <c r="M296" s="149"/>
      <c r="T296" s="150"/>
      <c r="AT296" s="146" t="s">
        <v>208</v>
      </c>
      <c r="AU296" s="146" t="s">
        <v>84</v>
      </c>
      <c r="AV296" s="12" t="s">
        <v>84</v>
      </c>
      <c r="AW296" s="12" t="s">
        <v>30</v>
      </c>
      <c r="AX296" s="12" t="s">
        <v>74</v>
      </c>
      <c r="AY296" s="146" t="s">
        <v>200</v>
      </c>
    </row>
    <row r="297" spans="2:51" s="13" customFormat="1" ht="11.25">
      <c r="B297" s="151"/>
      <c r="D297" s="145" t="s">
        <v>208</v>
      </c>
      <c r="E297" s="152" t="s">
        <v>1</v>
      </c>
      <c r="F297" s="153" t="s">
        <v>245</v>
      </c>
      <c r="H297" s="154">
        <v>80.6</v>
      </c>
      <c r="L297" s="151"/>
      <c r="M297" s="155"/>
      <c r="T297" s="156"/>
      <c r="AT297" s="152" t="s">
        <v>208</v>
      </c>
      <c r="AU297" s="152" t="s">
        <v>84</v>
      </c>
      <c r="AV297" s="13" t="s">
        <v>206</v>
      </c>
      <c r="AW297" s="13" t="s">
        <v>30</v>
      </c>
      <c r="AX297" s="13" t="s">
        <v>82</v>
      </c>
      <c r="AY297" s="152" t="s">
        <v>200</v>
      </c>
    </row>
    <row r="298" spans="2:65" s="1" customFormat="1" ht="24.2" customHeight="1">
      <c r="B298" s="130"/>
      <c r="C298" s="131" t="s">
        <v>515</v>
      </c>
      <c r="D298" s="131" t="s">
        <v>202</v>
      </c>
      <c r="E298" s="132" t="s">
        <v>516</v>
      </c>
      <c r="F298" s="133" t="s">
        <v>517</v>
      </c>
      <c r="G298" s="134" t="s">
        <v>349</v>
      </c>
      <c r="H298" s="135">
        <v>12.2</v>
      </c>
      <c r="I298" s="136"/>
      <c r="J298" s="136">
        <f>ROUND(I298*H298,2)</f>
        <v>0</v>
      </c>
      <c r="K298" s="137"/>
      <c r="L298" s="29"/>
      <c r="M298" s="138" t="s">
        <v>1</v>
      </c>
      <c r="N298" s="139" t="s">
        <v>39</v>
      </c>
      <c r="O298" s="140">
        <v>0.529</v>
      </c>
      <c r="P298" s="140">
        <f>O298*H298</f>
        <v>6.4538</v>
      </c>
      <c r="Q298" s="140">
        <v>0.00084</v>
      </c>
      <c r="R298" s="140">
        <f>Q298*H298</f>
        <v>0.010248</v>
      </c>
      <c r="S298" s="140">
        <v>0</v>
      </c>
      <c r="T298" s="141">
        <f>S298*H298</f>
        <v>0</v>
      </c>
      <c r="AR298" s="142" t="s">
        <v>296</v>
      </c>
      <c r="AT298" s="142" t="s">
        <v>202</v>
      </c>
      <c r="AU298" s="142" t="s">
        <v>84</v>
      </c>
      <c r="AY298" s="17" t="s">
        <v>200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82</v>
      </c>
      <c r="BK298" s="143">
        <f>ROUND(I298*H298,2)</f>
        <v>0</v>
      </c>
      <c r="BL298" s="17" t="s">
        <v>296</v>
      </c>
      <c r="BM298" s="142" t="s">
        <v>2016</v>
      </c>
    </row>
    <row r="299" spans="2:51" s="12" customFormat="1" ht="11.25">
      <c r="B299" s="144"/>
      <c r="D299" s="145" t="s">
        <v>208</v>
      </c>
      <c r="E299" s="146" t="s">
        <v>1</v>
      </c>
      <c r="F299" s="147" t="s">
        <v>2017</v>
      </c>
      <c r="H299" s="148">
        <v>1.8</v>
      </c>
      <c r="L299" s="144"/>
      <c r="M299" s="149"/>
      <c r="T299" s="150"/>
      <c r="AT299" s="146" t="s">
        <v>208</v>
      </c>
      <c r="AU299" s="146" t="s">
        <v>84</v>
      </c>
      <c r="AV299" s="12" t="s">
        <v>84</v>
      </c>
      <c r="AW299" s="12" t="s">
        <v>30</v>
      </c>
      <c r="AX299" s="12" t="s">
        <v>74</v>
      </c>
      <c r="AY299" s="146" t="s">
        <v>200</v>
      </c>
    </row>
    <row r="300" spans="2:51" s="12" customFormat="1" ht="11.25">
      <c r="B300" s="144"/>
      <c r="D300" s="145" t="s">
        <v>208</v>
      </c>
      <c r="E300" s="146" t="s">
        <v>1</v>
      </c>
      <c r="F300" s="147" t="s">
        <v>2018</v>
      </c>
      <c r="H300" s="148">
        <v>3.1</v>
      </c>
      <c r="L300" s="144"/>
      <c r="M300" s="149"/>
      <c r="T300" s="150"/>
      <c r="AT300" s="146" t="s">
        <v>208</v>
      </c>
      <c r="AU300" s="146" t="s">
        <v>84</v>
      </c>
      <c r="AV300" s="12" t="s">
        <v>84</v>
      </c>
      <c r="AW300" s="12" t="s">
        <v>30</v>
      </c>
      <c r="AX300" s="12" t="s">
        <v>74</v>
      </c>
      <c r="AY300" s="146" t="s">
        <v>200</v>
      </c>
    </row>
    <row r="301" spans="2:51" s="12" customFormat="1" ht="11.25">
      <c r="B301" s="144"/>
      <c r="D301" s="145" t="s">
        <v>208</v>
      </c>
      <c r="E301" s="146" t="s">
        <v>1</v>
      </c>
      <c r="F301" s="147" t="s">
        <v>2019</v>
      </c>
      <c r="H301" s="148">
        <v>3.1</v>
      </c>
      <c r="L301" s="144"/>
      <c r="M301" s="149"/>
      <c r="T301" s="150"/>
      <c r="AT301" s="146" t="s">
        <v>208</v>
      </c>
      <c r="AU301" s="146" t="s">
        <v>84</v>
      </c>
      <c r="AV301" s="12" t="s">
        <v>84</v>
      </c>
      <c r="AW301" s="12" t="s">
        <v>30</v>
      </c>
      <c r="AX301" s="12" t="s">
        <v>74</v>
      </c>
      <c r="AY301" s="146" t="s">
        <v>200</v>
      </c>
    </row>
    <row r="302" spans="2:51" s="12" customFormat="1" ht="11.25">
      <c r="B302" s="144"/>
      <c r="D302" s="145" t="s">
        <v>208</v>
      </c>
      <c r="E302" s="146" t="s">
        <v>1</v>
      </c>
      <c r="F302" s="147" t="s">
        <v>2020</v>
      </c>
      <c r="H302" s="148">
        <v>2.1</v>
      </c>
      <c r="L302" s="144"/>
      <c r="M302" s="149"/>
      <c r="T302" s="150"/>
      <c r="AT302" s="146" t="s">
        <v>208</v>
      </c>
      <c r="AU302" s="146" t="s">
        <v>84</v>
      </c>
      <c r="AV302" s="12" t="s">
        <v>84</v>
      </c>
      <c r="AW302" s="12" t="s">
        <v>30</v>
      </c>
      <c r="AX302" s="12" t="s">
        <v>74</v>
      </c>
      <c r="AY302" s="146" t="s">
        <v>200</v>
      </c>
    </row>
    <row r="303" spans="2:51" s="12" customFormat="1" ht="11.25">
      <c r="B303" s="144"/>
      <c r="D303" s="145" t="s">
        <v>208</v>
      </c>
      <c r="E303" s="146" t="s">
        <v>1</v>
      </c>
      <c r="F303" s="147" t="s">
        <v>2021</v>
      </c>
      <c r="H303" s="148">
        <v>2.1</v>
      </c>
      <c r="L303" s="144"/>
      <c r="M303" s="149"/>
      <c r="T303" s="150"/>
      <c r="AT303" s="146" t="s">
        <v>208</v>
      </c>
      <c r="AU303" s="146" t="s">
        <v>84</v>
      </c>
      <c r="AV303" s="12" t="s">
        <v>84</v>
      </c>
      <c r="AW303" s="12" t="s">
        <v>30</v>
      </c>
      <c r="AX303" s="12" t="s">
        <v>74</v>
      </c>
      <c r="AY303" s="146" t="s">
        <v>200</v>
      </c>
    </row>
    <row r="304" spans="2:51" s="13" customFormat="1" ht="11.25">
      <c r="B304" s="151"/>
      <c r="D304" s="145" t="s">
        <v>208</v>
      </c>
      <c r="E304" s="152" t="s">
        <v>1</v>
      </c>
      <c r="F304" s="153" t="s">
        <v>245</v>
      </c>
      <c r="H304" s="154">
        <v>12.2</v>
      </c>
      <c r="L304" s="151"/>
      <c r="M304" s="155"/>
      <c r="T304" s="156"/>
      <c r="AT304" s="152" t="s">
        <v>208</v>
      </c>
      <c r="AU304" s="152" t="s">
        <v>84</v>
      </c>
      <c r="AV304" s="13" t="s">
        <v>206</v>
      </c>
      <c r="AW304" s="13" t="s">
        <v>30</v>
      </c>
      <c r="AX304" s="13" t="s">
        <v>82</v>
      </c>
      <c r="AY304" s="152" t="s">
        <v>200</v>
      </c>
    </row>
    <row r="305" spans="2:65" s="1" customFormat="1" ht="24.2" customHeight="1">
      <c r="B305" s="130"/>
      <c r="C305" s="131" t="s">
        <v>525</v>
      </c>
      <c r="D305" s="131" t="s">
        <v>202</v>
      </c>
      <c r="E305" s="132" t="s">
        <v>526</v>
      </c>
      <c r="F305" s="133" t="s">
        <v>527</v>
      </c>
      <c r="G305" s="134" t="s">
        <v>349</v>
      </c>
      <c r="H305" s="135">
        <v>94.2</v>
      </c>
      <c r="I305" s="136"/>
      <c r="J305" s="136">
        <f>ROUND(I305*H305,2)</f>
        <v>0</v>
      </c>
      <c r="K305" s="137"/>
      <c r="L305" s="29"/>
      <c r="M305" s="138" t="s">
        <v>1</v>
      </c>
      <c r="N305" s="139" t="s">
        <v>39</v>
      </c>
      <c r="O305" s="140">
        <v>0.616</v>
      </c>
      <c r="P305" s="140">
        <f>O305*H305</f>
        <v>58.0272</v>
      </c>
      <c r="Q305" s="140">
        <v>0.00116</v>
      </c>
      <c r="R305" s="140">
        <f>Q305*H305</f>
        <v>0.10927200000000001</v>
      </c>
      <c r="S305" s="140">
        <v>0</v>
      </c>
      <c r="T305" s="141">
        <f>S305*H305</f>
        <v>0</v>
      </c>
      <c r="AR305" s="142" t="s">
        <v>296</v>
      </c>
      <c r="AT305" s="142" t="s">
        <v>202</v>
      </c>
      <c r="AU305" s="142" t="s">
        <v>84</v>
      </c>
      <c r="AY305" s="17" t="s">
        <v>200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82</v>
      </c>
      <c r="BK305" s="143">
        <f>ROUND(I305*H305,2)</f>
        <v>0</v>
      </c>
      <c r="BL305" s="17" t="s">
        <v>296</v>
      </c>
      <c r="BM305" s="142" t="s">
        <v>2022</v>
      </c>
    </row>
    <row r="306" spans="2:51" s="12" customFormat="1" ht="11.25">
      <c r="B306" s="144"/>
      <c r="D306" s="145" t="s">
        <v>208</v>
      </c>
      <c r="E306" s="146" t="s">
        <v>1</v>
      </c>
      <c r="F306" s="147" t="s">
        <v>2011</v>
      </c>
      <c r="H306" s="148">
        <v>20.6</v>
      </c>
      <c r="L306" s="144"/>
      <c r="M306" s="149"/>
      <c r="T306" s="150"/>
      <c r="AT306" s="146" t="s">
        <v>208</v>
      </c>
      <c r="AU306" s="146" t="s">
        <v>84</v>
      </c>
      <c r="AV306" s="12" t="s">
        <v>84</v>
      </c>
      <c r="AW306" s="12" t="s">
        <v>30</v>
      </c>
      <c r="AX306" s="12" t="s">
        <v>74</v>
      </c>
      <c r="AY306" s="146" t="s">
        <v>200</v>
      </c>
    </row>
    <row r="307" spans="2:51" s="12" customFormat="1" ht="11.25">
      <c r="B307" s="144"/>
      <c r="D307" s="145" t="s">
        <v>208</v>
      </c>
      <c r="E307" s="146" t="s">
        <v>1</v>
      </c>
      <c r="F307" s="147" t="s">
        <v>2023</v>
      </c>
      <c r="H307" s="148">
        <v>26.4</v>
      </c>
      <c r="L307" s="144"/>
      <c r="M307" s="149"/>
      <c r="T307" s="150"/>
      <c r="AT307" s="146" t="s">
        <v>208</v>
      </c>
      <c r="AU307" s="146" t="s">
        <v>84</v>
      </c>
      <c r="AV307" s="12" t="s">
        <v>84</v>
      </c>
      <c r="AW307" s="12" t="s">
        <v>30</v>
      </c>
      <c r="AX307" s="12" t="s">
        <v>74</v>
      </c>
      <c r="AY307" s="146" t="s">
        <v>200</v>
      </c>
    </row>
    <row r="308" spans="2:51" s="12" customFormat="1" ht="11.25">
      <c r="B308" s="144"/>
      <c r="D308" s="145" t="s">
        <v>208</v>
      </c>
      <c r="E308" s="146" t="s">
        <v>1</v>
      </c>
      <c r="F308" s="147" t="s">
        <v>2024</v>
      </c>
      <c r="H308" s="148">
        <v>26.4</v>
      </c>
      <c r="L308" s="144"/>
      <c r="M308" s="149"/>
      <c r="T308" s="150"/>
      <c r="AT308" s="146" t="s">
        <v>208</v>
      </c>
      <c r="AU308" s="146" t="s">
        <v>84</v>
      </c>
      <c r="AV308" s="12" t="s">
        <v>84</v>
      </c>
      <c r="AW308" s="12" t="s">
        <v>30</v>
      </c>
      <c r="AX308" s="12" t="s">
        <v>74</v>
      </c>
      <c r="AY308" s="146" t="s">
        <v>200</v>
      </c>
    </row>
    <row r="309" spans="2:51" s="12" customFormat="1" ht="11.25">
      <c r="B309" s="144"/>
      <c r="D309" s="145" t="s">
        <v>208</v>
      </c>
      <c r="E309" s="146" t="s">
        <v>1</v>
      </c>
      <c r="F309" s="147" t="s">
        <v>2025</v>
      </c>
      <c r="H309" s="148">
        <v>10.4</v>
      </c>
      <c r="L309" s="144"/>
      <c r="M309" s="149"/>
      <c r="T309" s="150"/>
      <c r="AT309" s="146" t="s">
        <v>208</v>
      </c>
      <c r="AU309" s="146" t="s">
        <v>84</v>
      </c>
      <c r="AV309" s="12" t="s">
        <v>84</v>
      </c>
      <c r="AW309" s="12" t="s">
        <v>30</v>
      </c>
      <c r="AX309" s="12" t="s">
        <v>74</v>
      </c>
      <c r="AY309" s="146" t="s">
        <v>200</v>
      </c>
    </row>
    <row r="310" spans="2:51" s="12" customFormat="1" ht="11.25">
      <c r="B310" s="144"/>
      <c r="D310" s="145" t="s">
        <v>208</v>
      </c>
      <c r="E310" s="146" t="s">
        <v>1</v>
      </c>
      <c r="F310" s="147" t="s">
        <v>2026</v>
      </c>
      <c r="H310" s="148">
        <v>10.4</v>
      </c>
      <c r="L310" s="144"/>
      <c r="M310" s="149"/>
      <c r="T310" s="150"/>
      <c r="AT310" s="146" t="s">
        <v>208</v>
      </c>
      <c r="AU310" s="146" t="s">
        <v>84</v>
      </c>
      <c r="AV310" s="12" t="s">
        <v>84</v>
      </c>
      <c r="AW310" s="12" t="s">
        <v>30</v>
      </c>
      <c r="AX310" s="12" t="s">
        <v>74</v>
      </c>
      <c r="AY310" s="146" t="s">
        <v>200</v>
      </c>
    </row>
    <row r="311" spans="2:51" s="13" customFormat="1" ht="11.25">
      <c r="B311" s="151"/>
      <c r="D311" s="145" t="s">
        <v>208</v>
      </c>
      <c r="E311" s="152" t="s">
        <v>143</v>
      </c>
      <c r="F311" s="153" t="s">
        <v>245</v>
      </c>
      <c r="H311" s="154">
        <v>94.2</v>
      </c>
      <c r="L311" s="151"/>
      <c r="M311" s="155"/>
      <c r="T311" s="156"/>
      <c r="AT311" s="152" t="s">
        <v>208</v>
      </c>
      <c r="AU311" s="152" t="s">
        <v>84</v>
      </c>
      <c r="AV311" s="13" t="s">
        <v>206</v>
      </c>
      <c r="AW311" s="13" t="s">
        <v>30</v>
      </c>
      <c r="AX311" s="13" t="s">
        <v>82</v>
      </c>
      <c r="AY311" s="152" t="s">
        <v>200</v>
      </c>
    </row>
    <row r="312" spans="2:65" s="1" customFormat="1" ht="37.9" customHeight="1">
      <c r="B312" s="130"/>
      <c r="C312" s="131" t="s">
        <v>536</v>
      </c>
      <c r="D312" s="131" t="s">
        <v>202</v>
      </c>
      <c r="E312" s="132" t="s">
        <v>537</v>
      </c>
      <c r="F312" s="133" t="s">
        <v>538</v>
      </c>
      <c r="G312" s="134" t="s">
        <v>349</v>
      </c>
      <c r="H312" s="135">
        <v>94.2</v>
      </c>
      <c r="I312" s="136"/>
      <c r="J312" s="136">
        <f>ROUND(I312*H312,2)</f>
        <v>0</v>
      </c>
      <c r="K312" s="137"/>
      <c r="L312" s="29"/>
      <c r="M312" s="138" t="s">
        <v>1</v>
      </c>
      <c r="N312" s="139" t="s">
        <v>39</v>
      </c>
      <c r="O312" s="140">
        <v>0.103</v>
      </c>
      <c r="P312" s="140">
        <f>O312*H312</f>
        <v>9.7026</v>
      </c>
      <c r="Q312" s="140">
        <v>7E-05</v>
      </c>
      <c r="R312" s="140">
        <f>Q312*H312</f>
        <v>0.006594</v>
      </c>
      <c r="S312" s="140">
        <v>0</v>
      </c>
      <c r="T312" s="141">
        <f>S312*H312</f>
        <v>0</v>
      </c>
      <c r="AR312" s="142" t="s">
        <v>296</v>
      </c>
      <c r="AT312" s="142" t="s">
        <v>202</v>
      </c>
      <c r="AU312" s="142" t="s">
        <v>84</v>
      </c>
      <c r="AY312" s="17" t="s">
        <v>200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82</v>
      </c>
      <c r="BK312" s="143">
        <f>ROUND(I312*H312,2)</f>
        <v>0</v>
      </c>
      <c r="BL312" s="17" t="s">
        <v>296</v>
      </c>
      <c r="BM312" s="142" t="s">
        <v>2027</v>
      </c>
    </row>
    <row r="313" spans="2:51" s="12" customFormat="1" ht="11.25">
      <c r="B313" s="144"/>
      <c r="D313" s="145" t="s">
        <v>208</v>
      </c>
      <c r="E313" s="146" t="s">
        <v>1</v>
      </c>
      <c r="F313" s="147" t="s">
        <v>143</v>
      </c>
      <c r="H313" s="148">
        <v>94.2</v>
      </c>
      <c r="L313" s="144"/>
      <c r="M313" s="149"/>
      <c r="T313" s="150"/>
      <c r="AT313" s="146" t="s">
        <v>208</v>
      </c>
      <c r="AU313" s="146" t="s">
        <v>84</v>
      </c>
      <c r="AV313" s="12" t="s">
        <v>84</v>
      </c>
      <c r="AW313" s="12" t="s">
        <v>30</v>
      </c>
      <c r="AX313" s="12" t="s">
        <v>82</v>
      </c>
      <c r="AY313" s="146" t="s">
        <v>200</v>
      </c>
    </row>
    <row r="314" spans="2:65" s="1" customFormat="1" ht="16.5" customHeight="1">
      <c r="B314" s="130"/>
      <c r="C314" s="131" t="s">
        <v>540</v>
      </c>
      <c r="D314" s="131" t="s">
        <v>202</v>
      </c>
      <c r="E314" s="132" t="s">
        <v>541</v>
      </c>
      <c r="F314" s="133" t="s">
        <v>542</v>
      </c>
      <c r="G314" s="134" t="s">
        <v>543</v>
      </c>
      <c r="H314" s="135">
        <v>4</v>
      </c>
      <c r="I314" s="136"/>
      <c r="J314" s="136">
        <f>ROUND(I314*H314,2)</f>
        <v>0</v>
      </c>
      <c r="K314" s="137"/>
      <c r="L314" s="29"/>
      <c r="M314" s="138" t="s">
        <v>1</v>
      </c>
      <c r="N314" s="139" t="s">
        <v>39</v>
      </c>
      <c r="O314" s="140">
        <v>0.52</v>
      </c>
      <c r="P314" s="140">
        <f>O314*H314</f>
        <v>2.08</v>
      </c>
      <c r="Q314" s="140">
        <v>0.00043</v>
      </c>
      <c r="R314" s="140">
        <f>Q314*H314</f>
        <v>0.00172</v>
      </c>
      <c r="S314" s="140">
        <v>0</v>
      </c>
      <c r="T314" s="141">
        <f>S314*H314</f>
        <v>0</v>
      </c>
      <c r="AR314" s="142" t="s">
        <v>296</v>
      </c>
      <c r="AT314" s="142" t="s">
        <v>202</v>
      </c>
      <c r="AU314" s="142" t="s">
        <v>84</v>
      </c>
      <c r="AY314" s="17" t="s">
        <v>200</v>
      </c>
      <c r="BE314" s="143">
        <f>IF(N314="základní",J314,0)</f>
        <v>0</v>
      </c>
      <c r="BF314" s="143">
        <f>IF(N314="snížená",J314,0)</f>
        <v>0</v>
      </c>
      <c r="BG314" s="143">
        <f>IF(N314="zákl. přenesená",J314,0)</f>
        <v>0</v>
      </c>
      <c r="BH314" s="143">
        <f>IF(N314="sníž. přenesená",J314,0)</f>
        <v>0</v>
      </c>
      <c r="BI314" s="143">
        <f>IF(N314="nulová",J314,0)</f>
        <v>0</v>
      </c>
      <c r="BJ314" s="17" t="s">
        <v>82</v>
      </c>
      <c r="BK314" s="143">
        <f>ROUND(I314*H314,2)</f>
        <v>0</v>
      </c>
      <c r="BL314" s="17" t="s">
        <v>296</v>
      </c>
      <c r="BM314" s="142" t="s">
        <v>2028</v>
      </c>
    </row>
    <row r="315" spans="2:65" s="1" customFormat="1" ht="16.5" customHeight="1">
      <c r="B315" s="130"/>
      <c r="C315" s="131" t="s">
        <v>545</v>
      </c>
      <c r="D315" s="131" t="s">
        <v>202</v>
      </c>
      <c r="E315" s="132" t="s">
        <v>546</v>
      </c>
      <c r="F315" s="133" t="s">
        <v>547</v>
      </c>
      <c r="G315" s="134" t="s">
        <v>269</v>
      </c>
      <c r="H315" s="135">
        <v>2</v>
      </c>
      <c r="I315" s="136"/>
      <c r="J315" s="136">
        <f>ROUND(I315*H315,2)</f>
        <v>0</v>
      </c>
      <c r="K315" s="137"/>
      <c r="L315" s="29"/>
      <c r="M315" s="138" t="s">
        <v>1</v>
      </c>
      <c r="N315" s="139" t="s">
        <v>39</v>
      </c>
      <c r="O315" s="140">
        <v>1.03</v>
      </c>
      <c r="P315" s="140">
        <f>O315*H315</f>
        <v>2.06</v>
      </c>
      <c r="Q315" s="140">
        <v>0.00518</v>
      </c>
      <c r="R315" s="140">
        <f>Q315*H315</f>
        <v>0.01036</v>
      </c>
      <c r="S315" s="140">
        <v>0</v>
      </c>
      <c r="T315" s="141">
        <f>S315*H315</f>
        <v>0</v>
      </c>
      <c r="AR315" s="142" t="s">
        <v>296</v>
      </c>
      <c r="AT315" s="142" t="s">
        <v>202</v>
      </c>
      <c r="AU315" s="142" t="s">
        <v>84</v>
      </c>
      <c r="AY315" s="17" t="s">
        <v>200</v>
      </c>
      <c r="BE315" s="143">
        <f>IF(N315="základní",J315,0)</f>
        <v>0</v>
      </c>
      <c r="BF315" s="143">
        <f>IF(N315="snížená",J315,0)</f>
        <v>0</v>
      </c>
      <c r="BG315" s="143">
        <f>IF(N315="zákl. přenesená",J315,0)</f>
        <v>0</v>
      </c>
      <c r="BH315" s="143">
        <f>IF(N315="sníž. přenesená",J315,0)</f>
        <v>0</v>
      </c>
      <c r="BI315" s="143">
        <f>IF(N315="nulová",J315,0)</f>
        <v>0</v>
      </c>
      <c r="BJ315" s="17" t="s">
        <v>82</v>
      </c>
      <c r="BK315" s="143">
        <f>ROUND(I315*H315,2)</f>
        <v>0</v>
      </c>
      <c r="BL315" s="17" t="s">
        <v>296</v>
      </c>
      <c r="BM315" s="142" t="s">
        <v>2029</v>
      </c>
    </row>
    <row r="316" spans="2:51" s="12" customFormat="1" ht="11.25">
      <c r="B316" s="144"/>
      <c r="D316" s="145" t="s">
        <v>208</v>
      </c>
      <c r="E316" s="146" t="s">
        <v>1</v>
      </c>
      <c r="F316" s="147" t="s">
        <v>2030</v>
      </c>
      <c r="H316" s="148">
        <v>1</v>
      </c>
      <c r="L316" s="144"/>
      <c r="M316" s="149"/>
      <c r="T316" s="150"/>
      <c r="AT316" s="146" t="s">
        <v>208</v>
      </c>
      <c r="AU316" s="146" t="s">
        <v>84</v>
      </c>
      <c r="AV316" s="12" t="s">
        <v>84</v>
      </c>
      <c r="AW316" s="12" t="s">
        <v>30</v>
      </c>
      <c r="AX316" s="12" t="s">
        <v>74</v>
      </c>
      <c r="AY316" s="146" t="s">
        <v>200</v>
      </c>
    </row>
    <row r="317" spans="2:51" s="12" customFormat="1" ht="11.25">
      <c r="B317" s="144"/>
      <c r="D317" s="145" t="s">
        <v>208</v>
      </c>
      <c r="E317" s="146" t="s">
        <v>1</v>
      </c>
      <c r="F317" s="147" t="s">
        <v>2031</v>
      </c>
      <c r="H317" s="148">
        <v>1</v>
      </c>
      <c r="L317" s="144"/>
      <c r="M317" s="149"/>
      <c r="T317" s="150"/>
      <c r="AT317" s="146" t="s">
        <v>208</v>
      </c>
      <c r="AU317" s="146" t="s">
        <v>84</v>
      </c>
      <c r="AV317" s="12" t="s">
        <v>84</v>
      </c>
      <c r="AW317" s="12" t="s">
        <v>30</v>
      </c>
      <c r="AX317" s="12" t="s">
        <v>74</v>
      </c>
      <c r="AY317" s="146" t="s">
        <v>200</v>
      </c>
    </row>
    <row r="318" spans="2:51" s="13" customFormat="1" ht="11.25">
      <c r="B318" s="151"/>
      <c r="D318" s="145" t="s">
        <v>208</v>
      </c>
      <c r="E318" s="152" t="s">
        <v>1</v>
      </c>
      <c r="F318" s="153" t="s">
        <v>245</v>
      </c>
      <c r="H318" s="154">
        <v>2</v>
      </c>
      <c r="L318" s="151"/>
      <c r="M318" s="155"/>
      <c r="T318" s="156"/>
      <c r="AT318" s="152" t="s">
        <v>208</v>
      </c>
      <c r="AU318" s="152" t="s">
        <v>84</v>
      </c>
      <c r="AV318" s="13" t="s">
        <v>206</v>
      </c>
      <c r="AW318" s="13" t="s">
        <v>30</v>
      </c>
      <c r="AX318" s="13" t="s">
        <v>82</v>
      </c>
      <c r="AY318" s="152" t="s">
        <v>200</v>
      </c>
    </row>
    <row r="319" spans="2:65" s="1" customFormat="1" ht="24.2" customHeight="1">
      <c r="B319" s="130"/>
      <c r="C319" s="131" t="s">
        <v>551</v>
      </c>
      <c r="D319" s="131" t="s">
        <v>202</v>
      </c>
      <c r="E319" s="132" t="s">
        <v>552</v>
      </c>
      <c r="F319" s="133" t="s">
        <v>553</v>
      </c>
      <c r="G319" s="134" t="s">
        <v>230</v>
      </c>
      <c r="H319" s="135">
        <v>0.138</v>
      </c>
      <c r="I319" s="136"/>
      <c r="J319" s="136">
        <f>ROUND(I319*H319,2)</f>
        <v>0</v>
      </c>
      <c r="K319" s="137"/>
      <c r="L319" s="29"/>
      <c r="M319" s="138" t="s">
        <v>1</v>
      </c>
      <c r="N319" s="139" t="s">
        <v>39</v>
      </c>
      <c r="O319" s="140">
        <v>2.989</v>
      </c>
      <c r="P319" s="140">
        <f>O319*H319</f>
        <v>0.412482</v>
      </c>
      <c r="Q319" s="140">
        <v>0</v>
      </c>
      <c r="R319" s="140">
        <f>Q319*H319</f>
        <v>0</v>
      </c>
      <c r="S319" s="140">
        <v>0</v>
      </c>
      <c r="T319" s="141">
        <f>S319*H319</f>
        <v>0</v>
      </c>
      <c r="AR319" s="142" t="s">
        <v>296</v>
      </c>
      <c r="AT319" s="142" t="s">
        <v>202</v>
      </c>
      <c r="AU319" s="142" t="s">
        <v>84</v>
      </c>
      <c r="AY319" s="17" t="s">
        <v>200</v>
      </c>
      <c r="BE319" s="143">
        <f>IF(N319="základní",J319,0)</f>
        <v>0</v>
      </c>
      <c r="BF319" s="143">
        <f>IF(N319="snížená",J319,0)</f>
        <v>0</v>
      </c>
      <c r="BG319" s="143">
        <f>IF(N319="zákl. přenesená",J319,0)</f>
        <v>0</v>
      </c>
      <c r="BH319" s="143">
        <f>IF(N319="sníž. přenesená",J319,0)</f>
        <v>0</v>
      </c>
      <c r="BI319" s="143">
        <f>IF(N319="nulová",J319,0)</f>
        <v>0</v>
      </c>
      <c r="BJ319" s="17" t="s">
        <v>82</v>
      </c>
      <c r="BK319" s="143">
        <f>ROUND(I319*H319,2)</f>
        <v>0</v>
      </c>
      <c r="BL319" s="17" t="s">
        <v>296</v>
      </c>
      <c r="BM319" s="142" t="s">
        <v>2032</v>
      </c>
    </row>
    <row r="320" spans="2:63" s="11" customFormat="1" ht="22.9" customHeight="1">
      <c r="B320" s="119"/>
      <c r="D320" s="120" t="s">
        <v>73</v>
      </c>
      <c r="E320" s="128" t="s">
        <v>555</v>
      </c>
      <c r="F320" s="128" t="s">
        <v>556</v>
      </c>
      <c r="J320" s="129">
        <f>BK320</f>
        <v>0</v>
      </c>
      <c r="L320" s="119"/>
      <c r="M320" s="123"/>
      <c r="P320" s="124">
        <f>SUM(P321:P377)</f>
        <v>33.03714</v>
      </c>
      <c r="R320" s="124">
        <f>SUM(R321:R377)</f>
        <v>0.20507999999999998</v>
      </c>
      <c r="T320" s="125">
        <f>SUM(T321:T377)</f>
        <v>0.3015</v>
      </c>
      <c r="AR320" s="120" t="s">
        <v>84</v>
      </c>
      <c r="AT320" s="126" t="s">
        <v>73</v>
      </c>
      <c r="AU320" s="126" t="s">
        <v>82</v>
      </c>
      <c r="AY320" s="120" t="s">
        <v>200</v>
      </c>
      <c r="BK320" s="127">
        <f>SUM(BK321:BK377)</f>
        <v>0</v>
      </c>
    </row>
    <row r="321" spans="2:65" s="1" customFormat="1" ht="16.5" customHeight="1">
      <c r="B321" s="130"/>
      <c r="C321" s="131" t="s">
        <v>557</v>
      </c>
      <c r="D321" s="131" t="s">
        <v>202</v>
      </c>
      <c r="E321" s="132" t="s">
        <v>558</v>
      </c>
      <c r="F321" s="133" t="s">
        <v>559</v>
      </c>
      <c r="G321" s="134" t="s">
        <v>560</v>
      </c>
      <c r="H321" s="135">
        <v>2</v>
      </c>
      <c r="I321" s="136"/>
      <c r="J321" s="136">
        <f>ROUND(I321*H321,2)</f>
        <v>0</v>
      </c>
      <c r="K321" s="137"/>
      <c r="L321" s="29"/>
      <c r="M321" s="138" t="s">
        <v>1</v>
      </c>
      <c r="N321" s="139" t="s">
        <v>39</v>
      </c>
      <c r="O321" s="140">
        <v>0.548</v>
      </c>
      <c r="P321" s="140">
        <f>O321*H321</f>
        <v>1.096</v>
      </c>
      <c r="Q321" s="140">
        <v>0</v>
      </c>
      <c r="R321" s="140">
        <f>Q321*H321</f>
        <v>0</v>
      </c>
      <c r="S321" s="140">
        <v>0.01933</v>
      </c>
      <c r="T321" s="141">
        <f>S321*H321</f>
        <v>0.03866</v>
      </c>
      <c r="AR321" s="142" t="s">
        <v>296</v>
      </c>
      <c r="AT321" s="142" t="s">
        <v>202</v>
      </c>
      <c r="AU321" s="142" t="s">
        <v>84</v>
      </c>
      <c r="AY321" s="17" t="s">
        <v>200</v>
      </c>
      <c r="BE321" s="143">
        <f>IF(N321="základní",J321,0)</f>
        <v>0</v>
      </c>
      <c r="BF321" s="143">
        <f>IF(N321="snížená",J321,0)</f>
        <v>0</v>
      </c>
      <c r="BG321" s="143">
        <f>IF(N321="zákl. přenesená",J321,0)</f>
        <v>0</v>
      </c>
      <c r="BH321" s="143">
        <f>IF(N321="sníž. přenesená",J321,0)</f>
        <v>0</v>
      </c>
      <c r="BI321" s="143">
        <f>IF(N321="nulová",J321,0)</f>
        <v>0</v>
      </c>
      <c r="BJ321" s="17" t="s">
        <v>82</v>
      </c>
      <c r="BK321" s="143">
        <f>ROUND(I321*H321,2)</f>
        <v>0</v>
      </c>
      <c r="BL321" s="17" t="s">
        <v>296</v>
      </c>
      <c r="BM321" s="142" t="s">
        <v>2033</v>
      </c>
    </row>
    <row r="322" spans="2:51" s="12" customFormat="1" ht="11.25">
      <c r="B322" s="144"/>
      <c r="D322" s="145" t="s">
        <v>208</v>
      </c>
      <c r="E322" s="146" t="s">
        <v>1</v>
      </c>
      <c r="F322" s="147" t="s">
        <v>2034</v>
      </c>
      <c r="H322" s="148">
        <v>1</v>
      </c>
      <c r="L322" s="144"/>
      <c r="M322" s="149"/>
      <c r="T322" s="150"/>
      <c r="AT322" s="146" t="s">
        <v>208</v>
      </c>
      <c r="AU322" s="146" t="s">
        <v>84</v>
      </c>
      <c r="AV322" s="12" t="s">
        <v>84</v>
      </c>
      <c r="AW322" s="12" t="s">
        <v>30</v>
      </c>
      <c r="AX322" s="12" t="s">
        <v>74</v>
      </c>
      <c r="AY322" s="146" t="s">
        <v>200</v>
      </c>
    </row>
    <row r="323" spans="2:51" s="12" customFormat="1" ht="11.25">
      <c r="B323" s="144"/>
      <c r="D323" s="145" t="s">
        <v>208</v>
      </c>
      <c r="E323" s="146" t="s">
        <v>1</v>
      </c>
      <c r="F323" s="147" t="s">
        <v>2035</v>
      </c>
      <c r="H323" s="148">
        <v>1</v>
      </c>
      <c r="L323" s="144"/>
      <c r="M323" s="149"/>
      <c r="T323" s="150"/>
      <c r="AT323" s="146" t="s">
        <v>208</v>
      </c>
      <c r="AU323" s="146" t="s">
        <v>84</v>
      </c>
      <c r="AV323" s="12" t="s">
        <v>84</v>
      </c>
      <c r="AW323" s="12" t="s">
        <v>30</v>
      </c>
      <c r="AX323" s="12" t="s">
        <v>74</v>
      </c>
      <c r="AY323" s="146" t="s">
        <v>200</v>
      </c>
    </row>
    <row r="324" spans="2:51" s="13" customFormat="1" ht="11.25">
      <c r="B324" s="151"/>
      <c r="D324" s="145" t="s">
        <v>208</v>
      </c>
      <c r="E324" s="152" t="s">
        <v>1</v>
      </c>
      <c r="F324" s="153" t="s">
        <v>245</v>
      </c>
      <c r="H324" s="154">
        <v>2</v>
      </c>
      <c r="L324" s="151"/>
      <c r="M324" s="155"/>
      <c r="T324" s="156"/>
      <c r="AT324" s="152" t="s">
        <v>208</v>
      </c>
      <c r="AU324" s="152" t="s">
        <v>84</v>
      </c>
      <c r="AV324" s="13" t="s">
        <v>206</v>
      </c>
      <c r="AW324" s="13" t="s">
        <v>30</v>
      </c>
      <c r="AX324" s="13" t="s">
        <v>82</v>
      </c>
      <c r="AY324" s="152" t="s">
        <v>200</v>
      </c>
    </row>
    <row r="325" spans="2:65" s="1" customFormat="1" ht="24.2" customHeight="1">
      <c r="B325" s="130"/>
      <c r="C325" s="131" t="s">
        <v>570</v>
      </c>
      <c r="D325" s="131" t="s">
        <v>202</v>
      </c>
      <c r="E325" s="132" t="s">
        <v>571</v>
      </c>
      <c r="F325" s="133" t="s">
        <v>572</v>
      </c>
      <c r="G325" s="134" t="s">
        <v>560</v>
      </c>
      <c r="H325" s="135">
        <v>2</v>
      </c>
      <c r="I325" s="136"/>
      <c r="J325" s="136">
        <f>ROUND(I325*H325,2)</f>
        <v>0</v>
      </c>
      <c r="K325" s="137"/>
      <c r="L325" s="29"/>
      <c r="M325" s="138" t="s">
        <v>1</v>
      </c>
      <c r="N325" s="139" t="s">
        <v>39</v>
      </c>
      <c r="O325" s="140">
        <v>1.1</v>
      </c>
      <c r="P325" s="140">
        <f>O325*H325</f>
        <v>2.2</v>
      </c>
      <c r="Q325" s="140">
        <v>0.01697</v>
      </c>
      <c r="R325" s="140">
        <f>Q325*H325</f>
        <v>0.03394</v>
      </c>
      <c r="S325" s="140">
        <v>0</v>
      </c>
      <c r="T325" s="141">
        <f>S325*H325</f>
        <v>0</v>
      </c>
      <c r="AR325" s="142" t="s">
        <v>296</v>
      </c>
      <c r="AT325" s="142" t="s">
        <v>202</v>
      </c>
      <c r="AU325" s="142" t="s">
        <v>84</v>
      </c>
      <c r="AY325" s="17" t="s">
        <v>200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82</v>
      </c>
      <c r="BK325" s="143">
        <f>ROUND(I325*H325,2)</f>
        <v>0</v>
      </c>
      <c r="BL325" s="17" t="s">
        <v>296</v>
      </c>
      <c r="BM325" s="142" t="s">
        <v>2036</v>
      </c>
    </row>
    <row r="326" spans="2:51" s="12" customFormat="1" ht="11.25">
      <c r="B326" s="144"/>
      <c r="D326" s="145" t="s">
        <v>208</v>
      </c>
      <c r="E326" s="146" t="s">
        <v>1</v>
      </c>
      <c r="F326" s="147" t="s">
        <v>589</v>
      </c>
      <c r="H326" s="148">
        <v>1</v>
      </c>
      <c r="L326" s="144"/>
      <c r="M326" s="149"/>
      <c r="T326" s="150"/>
      <c r="AT326" s="146" t="s">
        <v>208</v>
      </c>
      <c r="AU326" s="146" t="s">
        <v>84</v>
      </c>
      <c r="AV326" s="12" t="s">
        <v>84</v>
      </c>
      <c r="AW326" s="12" t="s">
        <v>30</v>
      </c>
      <c r="AX326" s="12" t="s">
        <v>74</v>
      </c>
      <c r="AY326" s="146" t="s">
        <v>200</v>
      </c>
    </row>
    <row r="327" spans="2:51" s="12" customFormat="1" ht="11.25">
      <c r="B327" s="144"/>
      <c r="D327" s="145" t="s">
        <v>208</v>
      </c>
      <c r="E327" s="146" t="s">
        <v>1</v>
      </c>
      <c r="F327" s="147" t="s">
        <v>488</v>
      </c>
      <c r="H327" s="148">
        <v>1</v>
      </c>
      <c r="L327" s="144"/>
      <c r="M327" s="149"/>
      <c r="T327" s="150"/>
      <c r="AT327" s="146" t="s">
        <v>208</v>
      </c>
      <c r="AU327" s="146" t="s">
        <v>84</v>
      </c>
      <c r="AV327" s="12" t="s">
        <v>84</v>
      </c>
      <c r="AW327" s="12" t="s">
        <v>30</v>
      </c>
      <c r="AX327" s="12" t="s">
        <v>74</v>
      </c>
      <c r="AY327" s="146" t="s">
        <v>200</v>
      </c>
    </row>
    <row r="328" spans="2:51" s="13" customFormat="1" ht="11.25">
      <c r="B328" s="151"/>
      <c r="D328" s="145" t="s">
        <v>208</v>
      </c>
      <c r="E328" s="152" t="s">
        <v>1</v>
      </c>
      <c r="F328" s="153" t="s">
        <v>245</v>
      </c>
      <c r="H328" s="154">
        <v>2</v>
      </c>
      <c r="L328" s="151"/>
      <c r="M328" s="155"/>
      <c r="T328" s="156"/>
      <c r="AT328" s="152" t="s">
        <v>208</v>
      </c>
      <c r="AU328" s="152" t="s">
        <v>84</v>
      </c>
      <c r="AV328" s="13" t="s">
        <v>206</v>
      </c>
      <c r="AW328" s="13" t="s">
        <v>30</v>
      </c>
      <c r="AX328" s="13" t="s">
        <v>82</v>
      </c>
      <c r="AY328" s="152" t="s">
        <v>200</v>
      </c>
    </row>
    <row r="329" spans="2:65" s="1" customFormat="1" ht="16.5" customHeight="1">
      <c r="B329" s="130"/>
      <c r="C329" s="131" t="s">
        <v>575</v>
      </c>
      <c r="D329" s="131" t="s">
        <v>202</v>
      </c>
      <c r="E329" s="132" t="s">
        <v>576</v>
      </c>
      <c r="F329" s="133" t="s">
        <v>577</v>
      </c>
      <c r="G329" s="134" t="s">
        <v>560</v>
      </c>
      <c r="H329" s="135">
        <v>4</v>
      </c>
      <c r="I329" s="136"/>
      <c r="J329" s="136">
        <f>ROUND(I329*H329,2)</f>
        <v>0</v>
      </c>
      <c r="K329" s="137"/>
      <c r="L329" s="29"/>
      <c r="M329" s="138" t="s">
        <v>1</v>
      </c>
      <c r="N329" s="139" t="s">
        <v>39</v>
      </c>
      <c r="O329" s="140">
        <v>0.362</v>
      </c>
      <c r="P329" s="140">
        <f>O329*H329</f>
        <v>1.448</v>
      </c>
      <c r="Q329" s="140">
        <v>0</v>
      </c>
      <c r="R329" s="140">
        <f>Q329*H329</f>
        <v>0</v>
      </c>
      <c r="S329" s="140">
        <v>0.01946</v>
      </c>
      <c r="T329" s="141">
        <f>S329*H329</f>
        <v>0.07784</v>
      </c>
      <c r="AR329" s="142" t="s">
        <v>296</v>
      </c>
      <c r="AT329" s="142" t="s">
        <v>202</v>
      </c>
      <c r="AU329" s="142" t="s">
        <v>84</v>
      </c>
      <c r="AY329" s="17" t="s">
        <v>200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82</v>
      </c>
      <c r="BK329" s="143">
        <f>ROUND(I329*H329,2)</f>
        <v>0</v>
      </c>
      <c r="BL329" s="17" t="s">
        <v>296</v>
      </c>
      <c r="BM329" s="142" t="s">
        <v>2037</v>
      </c>
    </row>
    <row r="330" spans="2:51" s="12" customFormat="1" ht="11.25">
      <c r="B330" s="144"/>
      <c r="D330" s="145" t="s">
        <v>208</v>
      </c>
      <c r="E330" s="146" t="s">
        <v>1</v>
      </c>
      <c r="F330" s="147" t="s">
        <v>2034</v>
      </c>
      <c r="H330" s="148">
        <v>1</v>
      </c>
      <c r="L330" s="144"/>
      <c r="M330" s="149"/>
      <c r="T330" s="150"/>
      <c r="AT330" s="146" t="s">
        <v>208</v>
      </c>
      <c r="AU330" s="146" t="s">
        <v>84</v>
      </c>
      <c r="AV330" s="12" t="s">
        <v>84</v>
      </c>
      <c r="AW330" s="12" t="s">
        <v>30</v>
      </c>
      <c r="AX330" s="12" t="s">
        <v>74</v>
      </c>
      <c r="AY330" s="146" t="s">
        <v>200</v>
      </c>
    </row>
    <row r="331" spans="2:51" s="12" customFormat="1" ht="11.25">
      <c r="B331" s="144"/>
      <c r="D331" s="145" t="s">
        <v>208</v>
      </c>
      <c r="E331" s="146" t="s">
        <v>1</v>
      </c>
      <c r="F331" s="147" t="s">
        <v>2035</v>
      </c>
      <c r="H331" s="148">
        <v>1</v>
      </c>
      <c r="L331" s="144"/>
      <c r="M331" s="149"/>
      <c r="T331" s="150"/>
      <c r="AT331" s="146" t="s">
        <v>208</v>
      </c>
      <c r="AU331" s="146" t="s">
        <v>84</v>
      </c>
      <c r="AV331" s="12" t="s">
        <v>84</v>
      </c>
      <c r="AW331" s="12" t="s">
        <v>30</v>
      </c>
      <c r="AX331" s="12" t="s">
        <v>74</v>
      </c>
      <c r="AY331" s="146" t="s">
        <v>200</v>
      </c>
    </row>
    <row r="332" spans="2:51" s="12" customFormat="1" ht="11.25">
      <c r="B332" s="144"/>
      <c r="D332" s="145" t="s">
        <v>208</v>
      </c>
      <c r="E332" s="146" t="s">
        <v>1</v>
      </c>
      <c r="F332" s="147" t="s">
        <v>2030</v>
      </c>
      <c r="H332" s="148">
        <v>1</v>
      </c>
      <c r="L332" s="144"/>
      <c r="M332" s="149"/>
      <c r="T332" s="150"/>
      <c r="AT332" s="146" t="s">
        <v>208</v>
      </c>
      <c r="AU332" s="146" t="s">
        <v>84</v>
      </c>
      <c r="AV332" s="12" t="s">
        <v>84</v>
      </c>
      <c r="AW332" s="12" t="s">
        <v>30</v>
      </c>
      <c r="AX332" s="12" t="s">
        <v>74</v>
      </c>
      <c r="AY332" s="146" t="s">
        <v>200</v>
      </c>
    </row>
    <row r="333" spans="2:51" s="12" customFormat="1" ht="11.25">
      <c r="B333" s="144"/>
      <c r="D333" s="145" t="s">
        <v>208</v>
      </c>
      <c r="E333" s="146" t="s">
        <v>1</v>
      </c>
      <c r="F333" s="147" t="s">
        <v>2031</v>
      </c>
      <c r="H333" s="148">
        <v>1</v>
      </c>
      <c r="L333" s="144"/>
      <c r="M333" s="149"/>
      <c r="T333" s="150"/>
      <c r="AT333" s="146" t="s">
        <v>208</v>
      </c>
      <c r="AU333" s="146" t="s">
        <v>84</v>
      </c>
      <c r="AV333" s="12" t="s">
        <v>84</v>
      </c>
      <c r="AW333" s="12" t="s">
        <v>30</v>
      </c>
      <c r="AX333" s="12" t="s">
        <v>74</v>
      </c>
      <c r="AY333" s="146" t="s">
        <v>200</v>
      </c>
    </row>
    <row r="334" spans="2:51" s="13" customFormat="1" ht="11.25">
      <c r="B334" s="151"/>
      <c r="D334" s="145" t="s">
        <v>208</v>
      </c>
      <c r="E334" s="152" t="s">
        <v>1</v>
      </c>
      <c r="F334" s="153" t="s">
        <v>245</v>
      </c>
      <c r="H334" s="154">
        <v>4</v>
      </c>
      <c r="L334" s="151"/>
      <c r="M334" s="155"/>
      <c r="T334" s="156"/>
      <c r="AT334" s="152" t="s">
        <v>208</v>
      </c>
      <c r="AU334" s="152" t="s">
        <v>84</v>
      </c>
      <c r="AV334" s="13" t="s">
        <v>206</v>
      </c>
      <c r="AW334" s="13" t="s">
        <v>30</v>
      </c>
      <c r="AX334" s="13" t="s">
        <v>82</v>
      </c>
      <c r="AY334" s="152" t="s">
        <v>200</v>
      </c>
    </row>
    <row r="335" spans="2:65" s="1" customFormat="1" ht="24.2" customHeight="1">
      <c r="B335" s="130"/>
      <c r="C335" s="131" t="s">
        <v>579</v>
      </c>
      <c r="D335" s="131" t="s">
        <v>202</v>
      </c>
      <c r="E335" s="132" t="s">
        <v>580</v>
      </c>
      <c r="F335" s="133" t="s">
        <v>581</v>
      </c>
      <c r="G335" s="134" t="s">
        <v>560</v>
      </c>
      <c r="H335" s="135">
        <v>4</v>
      </c>
      <c r="I335" s="136"/>
      <c r="J335" s="136">
        <f>ROUND(I335*H335,2)</f>
        <v>0</v>
      </c>
      <c r="K335" s="137"/>
      <c r="L335" s="29"/>
      <c r="M335" s="138" t="s">
        <v>1</v>
      </c>
      <c r="N335" s="139" t="s">
        <v>39</v>
      </c>
      <c r="O335" s="140">
        <v>1.1</v>
      </c>
      <c r="P335" s="140">
        <f>O335*H335</f>
        <v>4.4</v>
      </c>
      <c r="Q335" s="140">
        <v>0.01647</v>
      </c>
      <c r="R335" s="140">
        <f>Q335*H335</f>
        <v>0.06588</v>
      </c>
      <c r="S335" s="140">
        <v>0</v>
      </c>
      <c r="T335" s="141">
        <f>S335*H335</f>
        <v>0</v>
      </c>
      <c r="AR335" s="142" t="s">
        <v>296</v>
      </c>
      <c r="AT335" s="142" t="s">
        <v>202</v>
      </c>
      <c r="AU335" s="142" t="s">
        <v>84</v>
      </c>
      <c r="AY335" s="17" t="s">
        <v>200</v>
      </c>
      <c r="BE335" s="143">
        <f>IF(N335="základní",J335,0)</f>
        <v>0</v>
      </c>
      <c r="BF335" s="143">
        <f>IF(N335="snížená",J335,0)</f>
        <v>0</v>
      </c>
      <c r="BG335" s="143">
        <f>IF(N335="zákl. přenesená",J335,0)</f>
        <v>0</v>
      </c>
      <c r="BH335" s="143">
        <f>IF(N335="sníž. přenesená",J335,0)</f>
        <v>0</v>
      </c>
      <c r="BI335" s="143">
        <f>IF(N335="nulová",J335,0)</f>
        <v>0</v>
      </c>
      <c r="BJ335" s="17" t="s">
        <v>82</v>
      </c>
      <c r="BK335" s="143">
        <f>ROUND(I335*H335,2)</f>
        <v>0</v>
      </c>
      <c r="BL335" s="17" t="s">
        <v>296</v>
      </c>
      <c r="BM335" s="142" t="s">
        <v>2038</v>
      </c>
    </row>
    <row r="336" spans="2:51" s="12" customFormat="1" ht="11.25">
      <c r="B336" s="144"/>
      <c r="D336" s="145" t="s">
        <v>208</v>
      </c>
      <c r="E336" s="146" t="s">
        <v>1</v>
      </c>
      <c r="F336" s="147" t="s">
        <v>487</v>
      </c>
      <c r="H336" s="148">
        <v>2</v>
      </c>
      <c r="L336" s="144"/>
      <c r="M336" s="149"/>
      <c r="T336" s="150"/>
      <c r="AT336" s="146" t="s">
        <v>208</v>
      </c>
      <c r="AU336" s="146" t="s">
        <v>84</v>
      </c>
      <c r="AV336" s="12" t="s">
        <v>84</v>
      </c>
      <c r="AW336" s="12" t="s">
        <v>30</v>
      </c>
      <c r="AX336" s="12" t="s">
        <v>74</v>
      </c>
      <c r="AY336" s="146" t="s">
        <v>200</v>
      </c>
    </row>
    <row r="337" spans="2:51" s="12" customFormat="1" ht="11.25">
      <c r="B337" s="144"/>
      <c r="D337" s="145" t="s">
        <v>208</v>
      </c>
      <c r="E337" s="146" t="s">
        <v>1</v>
      </c>
      <c r="F337" s="147" t="s">
        <v>584</v>
      </c>
      <c r="H337" s="148">
        <v>2</v>
      </c>
      <c r="L337" s="144"/>
      <c r="M337" s="149"/>
      <c r="T337" s="150"/>
      <c r="AT337" s="146" t="s">
        <v>208</v>
      </c>
      <c r="AU337" s="146" t="s">
        <v>84</v>
      </c>
      <c r="AV337" s="12" t="s">
        <v>84</v>
      </c>
      <c r="AW337" s="12" t="s">
        <v>30</v>
      </c>
      <c r="AX337" s="12" t="s">
        <v>74</v>
      </c>
      <c r="AY337" s="146" t="s">
        <v>200</v>
      </c>
    </row>
    <row r="338" spans="2:51" s="13" customFormat="1" ht="11.25">
      <c r="B338" s="151"/>
      <c r="D338" s="145" t="s">
        <v>208</v>
      </c>
      <c r="E338" s="152" t="s">
        <v>1</v>
      </c>
      <c r="F338" s="153" t="s">
        <v>245</v>
      </c>
      <c r="H338" s="154">
        <v>4</v>
      </c>
      <c r="L338" s="151"/>
      <c r="M338" s="155"/>
      <c r="T338" s="156"/>
      <c r="AT338" s="152" t="s">
        <v>208</v>
      </c>
      <c r="AU338" s="152" t="s">
        <v>84</v>
      </c>
      <c r="AV338" s="13" t="s">
        <v>206</v>
      </c>
      <c r="AW338" s="13" t="s">
        <v>30</v>
      </c>
      <c r="AX338" s="13" t="s">
        <v>82</v>
      </c>
      <c r="AY338" s="152" t="s">
        <v>200</v>
      </c>
    </row>
    <row r="339" spans="2:65" s="1" customFormat="1" ht="24.2" customHeight="1">
      <c r="B339" s="130"/>
      <c r="C339" s="131" t="s">
        <v>590</v>
      </c>
      <c r="D339" s="131" t="s">
        <v>202</v>
      </c>
      <c r="E339" s="132" t="s">
        <v>591</v>
      </c>
      <c r="F339" s="133" t="s">
        <v>592</v>
      </c>
      <c r="G339" s="134" t="s">
        <v>560</v>
      </c>
      <c r="H339" s="135">
        <v>2</v>
      </c>
      <c r="I339" s="136"/>
      <c r="J339" s="136">
        <f>ROUND(I339*H339,2)</f>
        <v>0</v>
      </c>
      <c r="K339" s="137"/>
      <c r="L339" s="29"/>
      <c r="M339" s="138" t="s">
        <v>1</v>
      </c>
      <c r="N339" s="139" t="s">
        <v>39</v>
      </c>
      <c r="O339" s="140">
        <v>0.85</v>
      </c>
      <c r="P339" s="140">
        <f>O339*H339</f>
        <v>1.7</v>
      </c>
      <c r="Q339" s="140">
        <v>0.00983</v>
      </c>
      <c r="R339" s="140">
        <f>Q339*H339</f>
        <v>0.01966</v>
      </c>
      <c r="S339" s="140">
        <v>0</v>
      </c>
      <c r="T339" s="141">
        <f>S339*H339</f>
        <v>0</v>
      </c>
      <c r="AR339" s="142" t="s">
        <v>296</v>
      </c>
      <c r="AT339" s="142" t="s">
        <v>202</v>
      </c>
      <c r="AU339" s="142" t="s">
        <v>84</v>
      </c>
      <c r="AY339" s="17" t="s">
        <v>200</v>
      </c>
      <c r="BE339" s="143">
        <f>IF(N339="základní",J339,0)</f>
        <v>0</v>
      </c>
      <c r="BF339" s="143">
        <f>IF(N339="snížená",J339,0)</f>
        <v>0</v>
      </c>
      <c r="BG339" s="143">
        <f>IF(N339="zákl. přenesená",J339,0)</f>
        <v>0</v>
      </c>
      <c r="BH339" s="143">
        <f>IF(N339="sníž. přenesená",J339,0)</f>
        <v>0</v>
      </c>
      <c r="BI339" s="143">
        <f>IF(N339="nulová",J339,0)</f>
        <v>0</v>
      </c>
      <c r="BJ339" s="17" t="s">
        <v>82</v>
      </c>
      <c r="BK339" s="143">
        <f>ROUND(I339*H339,2)</f>
        <v>0</v>
      </c>
      <c r="BL339" s="17" t="s">
        <v>296</v>
      </c>
      <c r="BM339" s="142" t="s">
        <v>2039</v>
      </c>
    </row>
    <row r="340" spans="2:51" s="12" customFormat="1" ht="11.25">
      <c r="B340" s="144"/>
      <c r="D340" s="145" t="s">
        <v>208</v>
      </c>
      <c r="E340" s="146" t="s">
        <v>1</v>
      </c>
      <c r="F340" s="147" t="s">
        <v>589</v>
      </c>
      <c r="H340" s="148">
        <v>1</v>
      </c>
      <c r="L340" s="144"/>
      <c r="M340" s="149"/>
      <c r="T340" s="150"/>
      <c r="AT340" s="146" t="s">
        <v>208</v>
      </c>
      <c r="AU340" s="146" t="s">
        <v>84</v>
      </c>
      <c r="AV340" s="12" t="s">
        <v>84</v>
      </c>
      <c r="AW340" s="12" t="s">
        <v>30</v>
      </c>
      <c r="AX340" s="12" t="s">
        <v>74</v>
      </c>
      <c r="AY340" s="146" t="s">
        <v>200</v>
      </c>
    </row>
    <row r="341" spans="2:51" s="12" customFormat="1" ht="11.25">
      <c r="B341" s="144"/>
      <c r="D341" s="145" t="s">
        <v>208</v>
      </c>
      <c r="E341" s="146" t="s">
        <v>1</v>
      </c>
      <c r="F341" s="147" t="s">
        <v>488</v>
      </c>
      <c r="H341" s="148">
        <v>1</v>
      </c>
      <c r="L341" s="144"/>
      <c r="M341" s="149"/>
      <c r="T341" s="150"/>
      <c r="AT341" s="146" t="s">
        <v>208</v>
      </c>
      <c r="AU341" s="146" t="s">
        <v>84</v>
      </c>
      <c r="AV341" s="12" t="s">
        <v>84</v>
      </c>
      <c r="AW341" s="12" t="s">
        <v>30</v>
      </c>
      <c r="AX341" s="12" t="s">
        <v>74</v>
      </c>
      <c r="AY341" s="146" t="s">
        <v>200</v>
      </c>
    </row>
    <row r="342" spans="2:51" s="13" customFormat="1" ht="11.25">
      <c r="B342" s="151"/>
      <c r="D342" s="145" t="s">
        <v>208</v>
      </c>
      <c r="E342" s="152" t="s">
        <v>1</v>
      </c>
      <c r="F342" s="153" t="s">
        <v>245</v>
      </c>
      <c r="H342" s="154">
        <v>2</v>
      </c>
      <c r="L342" s="151"/>
      <c r="M342" s="155"/>
      <c r="T342" s="156"/>
      <c r="AT342" s="152" t="s">
        <v>208</v>
      </c>
      <c r="AU342" s="152" t="s">
        <v>84</v>
      </c>
      <c r="AV342" s="13" t="s">
        <v>206</v>
      </c>
      <c r="AW342" s="13" t="s">
        <v>30</v>
      </c>
      <c r="AX342" s="13" t="s">
        <v>82</v>
      </c>
      <c r="AY342" s="152" t="s">
        <v>200</v>
      </c>
    </row>
    <row r="343" spans="2:65" s="1" customFormat="1" ht="24.2" customHeight="1">
      <c r="B343" s="130"/>
      <c r="C343" s="131" t="s">
        <v>594</v>
      </c>
      <c r="D343" s="131" t="s">
        <v>202</v>
      </c>
      <c r="E343" s="132" t="s">
        <v>595</v>
      </c>
      <c r="F343" s="133" t="s">
        <v>596</v>
      </c>
      <c r="G343" s="134" t="s">
        <v>560</v>
      </c>
      <c r="H343" s="135">
        <v>2</v>
      </c>
      <c r="I343" s="136"/>
      <c r="J343" s="136">
        <f>ROUND(I343*H343,2)</f>
        <v>0</v>
      </c>
      <c r="K343" s="137"/>
      <c r="L343" s="29"/>
      <c r="M343" s="138" t="s">
        <v>1</v>
      </c>
      <c r="N343" s="139" t="s">
        <v>39</v>
      </c>
      <c r="O343" s="140">
        <v>0.496</v>
      </c>
      <c r="P343" s="140">
        <f>O343*H343</f>
        <v>0.992</v>
      </c>
      <c r="Q343" s="140">
        <v>0</v>
      </c>
      <c r="R343" s="140">
        <f>Q343*H343</f>
        <v>0</v>
      </c>
      <c r="S343" s="140">
        <v>0.0173</v>
      </c>
      <c r="T343" s="141">
        <f>S343*H343</f>
        <v>0.0346</v>
      </c>
      <c r="AR343" s="142" t="s">
        <v>296</v>
      </c>
      <c r="AT343" s="142" t="s">
        <v>202</v>
      </c>
      <c r="AU343" s="142" t="s">
        <v>84</v>
      </c>
      <c r="AY343" s="17" t="s">
        <v>200</v>
      </c>
      <c r="BE343" s="143">
        <f>IF(N343="základní",J343,0)</f>
        <v>0</v>
      </c>
      <c r="BF343" s="143">
        <f>IF(N343="snížená",J343,0)</f>
        <v>0</v>
      </c>
      <c r="BG343" s="143">
        <f>IF(N343="zákl. přenesená",J343,0)</f>
        <v>0</v>
      </c>
      <c r="BH343" s="143">
        <f>IF(N343="sníž. přenesená",J343,0)</f>
        <v>0</v>
      </c>
      <c r="BI343" s="143">
        <f>IF(N343="nulová",J343,0)</f>
        <v>0</v>
      </c>
      <c r="BJ343" s="17" t="s">
        <v>82</v>
      </c>
      <c r="BK343" s="143">
        <f>ROUND(I343*H343,2)</f>
        <v>0</v>
      </c>
      <c r="BL343" s="17" t="s">
        <v>296</v>
      </c>
      <c r="BM343" s="142" t="s">
        <v>2040</v>
      </c>
    </row>
    <row r="344" spans="2:51" s="12" customFormat="1" ht="11.25">
      <c r="B344" s="144"/>
      <c r="D344" s="145" t="s">
        <v>208</v>
      </c>
      <c r="E344" s="146" t="s">
        <v>1</v>
      </c>
      <c r="F344" s="147" t="s">
        <v>2030</v>
      </c>
      <c r="H344" s="148">
        <v>1</v>
      </c>
      <c r="L344" s="144"/>
      <c r="M344" s="149"/>
      <c r="T344" s="150"/>
      <c r="AT344" s="146" t="s">
        <v>208</v>
      </c>
      <c r="AU344" s="146" t="s">
        <v>84</v>
      </c>
      <c r="AV344" s="12" t="s">
        <v>84</v>
      </c>
      <c r="AW344" s="12" t="s">
        <v>30</v>
      </c>
      <c r="AX344" s="12" t="s">
        <v>74</v>
      </c>
      <c r="AY344" s="146" t="s">
        <v>200</v>
      </c>
    </row>
    <row r="345" spans="2:51" s="12" customFormat="1" ht="11.25">
      <c r="B345" s="144"/>
      <c r="D345" s="145" t="s">
        <v>208</v>
      </c>
      <c r="E345" s="146" t="s">
        <v>1</v>
      </c>
      <c r="F345" s="147" t="s">
        <v>2031</v>
      </c>
      <c r="H345" s="148">
        <v>1</v>
      </c>
      <c r="L345" s="144"/>
      <c r="M345" s="149"/>
      <c r="T345" s="150"/>
      <c r="AT345" s="146" t="s">
        <v>208</v>
      </c>
      <c r="AU345" s="146" t="s">
        <v>84</v>
      </c>
      <c r="AV345" s="12" t="s">
        <v>84</v>
      </c>
      <c r="AW345" s="12" t="s">
        <v>30</v>
      </c>
      <c r="AX345" s="12" t="s">
        <v>74</v>
      </c>
      <c r="AY345" s="146" t="s">
        <v>200</v>
      </c>
    </row>
    <row r="346" spans="2:51" s="13" customFormat="1" ht="11.25">
      <c r="B346" s="151"/>
      <c r="D346" s="145" t="s">
        <v>208</v>
      </c>
      <c r="E346" s="152" t="s">
        <v>1</v>
      </c>
      <c r="F346" s="153" t="s">
        <v>245</v>
      </c>
      <c r="H346" s="154">
        <v>2</v>
      </c>
      <c r="L346" s="151"/>
      <c r="M346" s="155"/>
      <c r="T346" s="156"/>
      <c r="AT346" s="152" t="s">
        <v>208</v>
      </c>
      <c r="AU346" s="152" t="s">
        <v>84</v>
      </c>
      <c r="AV346" s="13" t="s">
        <v>206</v>
      </c>
      <c r="AW346" s="13" t="s">
        <v>30</v>
      </c>
      <c r="AX346" s="13" t="s">
        <v>82</v>
      </c>
      <c r="AY346" s="152" t="s">
        <v>200</v>
      </c>
    </row>
    <row r="347" spans="2:65" s="1" customFormat="1" ht="16.5" customHeight="1">
      <c r="B347" s="130"/>
      <c r="C347" s="131" t="s">
        <v>598</v>
      </c>
      <c r="D347" s="131" t="s">
        <v>202</v>
      </c>
      <c r="E347" s="132" t="s">
        <v>599</v>
      </c>
      <c r="F347" s="133" t="s">
        <v>600</v>
      </c>
      <c r="G347" s="134" t="s">
        <v>560</v>
      </c>
      <c r="H347" s="135">
        <v>8</v>
      </c>
      <c r="I347" s="136"/>
      <c r="J347" s="136">
        <f>ROUND(I347*H347,2)</f>
        <v>0</v>
      </c>
      <c r="K347" s="137"/>
      <c r="L347" s="29"/>
      <c r="M347" s="138" t="s">
        <v>1</v>
      </c>
      <c r="N347" s="139" t="s">
        <v>39</v>
      </c>
      <c r="O347" s="140">
        <v>0.579</v>
      </c>
      <c r="P347" s="140">
        <f>O347*H347</f>
        <v>4.632</v>
      </c>
      <c r="Q347" s="140">
        <v>0</v>
      </c>
      <c r="R347" s="140">
        <f>Q347*H347</f>
        <v>0</v>
      </c>
      <c r="S347" s="140">
        <v>0.0188</v>
      </c>
      <c r="T347" s="141">
        <f>S347*H347</f>
        <v>0.1504</v>
      </c>
      <c r="AR347" s="142" t="s">
        <v>296</v>
      </c>
      <c r="AT347" s="142" t="s">
        <v>202</v>
      </c>
      <c r="AU347" s="142" t="s">
        <v>84</v>
      </c>
      <c r="AY347" s="17" t="s">
        <v>200</v>
      </c>
      <c r="BE347" s="143">
        <f>IF(N347="základní",J347,0)</f>
        <v>0</v>
      </c>
      <c r="BF347" s="143">
        <f>IF(N347="snížená",J347,0)</f>
        <v>0</v>
      </c>
      <c r="BG347" s="143">
        <f>IF(N347="zákl. přenesená",J347,0)</f>
        <v>0</v>
      </c>
      <c r="BH347" s="143">
        <f>IF(N347="sníž. přenesená",J347,0)</f>
        <v>0</v>
      </c>
      <c r="BI347" s="143">
        <f>IF(N347="nulová",J347,0)</f>
        <v>0</v>
      </c>
      <c r="BJ347" s="17" t="s">
        <v>82</v>
      </c>
      <c r="BK347" s="143">
        <f>ROUND(I347*H347,2)</f>
        <v>0</v>
      </c>
      <c r="BL347" s="17" t="s">
        <v>296</v>
      </c>
      <c r="BM347" s="142" t="s">
        <v>2041</v>
      </c>
    </row>
    <row r="348" spans="2:51" s="12" customFormat="1" ht="11.25">
      <c r="B348" s="144"/>
      <c r="D348" s="145" t="s">
        <v>208</v>
      </c>
      <c r="E348" s="146" t="s">
        <v>1</v>
      </c>
      <c r="F348" s="147" t="s">
        <v>2042</v>
      </c>
      <c r="H348" s="148">
        <v>2</v>
      </c>
      <c r="L348" s="144"/>
      <c r="M348" s="149"/>
      <c r="T348" s="150"/>
      <c r="AT348" s="146" t="s">
        <v>208</v>
      </c>
      <c r="AU348" s="146" t="s">
        <v>84</v>
      </c>
      <c r="AV348" s="12" t="s">
        <v>84</v>
      </c>
      <c r="AW348" s="12" t="s">
        <v>30</v>
      </c>
      <c r="AX348" s="12" t="s">
        <v>74</v>
      </c>
      <c r="AY348" s="146" t="s">
        <v>200</v>
      </c>
    </row>
    <row r="349" spans="2:51" s="12" customFormat="1" ht="11.25">
      <c r="B349" s="144"/>
      <c r="D349" s="145" t="s">
        <v>208</v>
      </c>
      <c r="E349" s="146" t="s">
        <v>1</v>
      </c>
      <c r="F349" s="147" t="s">
        <v>2043</v>
      </c>
      <c r="H349" s="148">
        <v>2</v>
      </c>
      <c r="L349" s="144"/>
      <c r="M349" s="149"/>
      <c r="T349" s="150"/>
      <c r="AT349" s="146" t="s">
        <v>208</v>
      </c>
      <c r="AU349" s="146" t="s">
        <v>84</v>
      </c>
      <c r="AV349" s="12" t="s">
        <v>84</v>
      </c>
      <c r="AW349" s="12" t="s">
        <v>30</v>
      </c>
      <c r="AX349" s="12" t="s">
        <v>74</v>
      </c>
      <c r="AY349" s="146" t="s">
        <v>200</v>
      </c>
    </row>
    <row r="350" spans="2:51" s="12" customFormat="1" ht="11.25">
      <c r="B350" s="144"/>
      <c r="D350" s="145" t="s">
        <v>208</v>
      </c>
      <c r="E350" s="146" t="s">
        <v>1</v>
      </c>
      <c r="F350" s="147" t="s">
        <v>2044</v>
      </c>
      <c r="H350" s="148">
        <v>2</v>
      </c>
      <c r="L350" s="144"/>
      <c r="M350" s="149"/>
      <c r="T350" s="150"/>
      <c r="AT350" s="146" t="s">
        <v>208</v>
      </c>
      <c r="AU350" s="146" t="s">
        <v>84</v>
      </c>
      <c r="AV350" s="12" t="s">
        <v>84</v>
      </c>
      <c r="AW350" s="12" t="s">
        <v>30</v>
      </c>
      <c r="AX350" s="12" t="s">
        <v>74</v>
      </c>
      <c r="AY350" s="146" t="s">
        <v>200</v>
      </c>
    </row>
    <row r="351" spans="2:51" s="12" customFormat="1" ht="11.25">
      <c r="B351" s="144"/>
      <c r="D351" s="145" t="s">
        <v>208</v>
      </c>
      <c r="E351" s="146" t="s">
        <v>1</v>
      </c>
      <c r="F351" s="147" t="s">
        <v>2030</v>
      </c>
      <c r="H351" s="148">
        <v>1</v>
      </c>
      <c r="L351" s="144"/>
      <c r="M351" s="149"/>
      <c r="T351" s="150"/>
      <c r="AT351" s="146" t="s">
        <v>208</v>
      </c>
      <c r="AU351" s="146" t="s">
        <v>84</v>
      </c>
      <c r="AV351" s="12" t="s">
        <v>84</v>
      </c>
      <c r="AW351" s="12" t="s">
        <v>30</v>
      </c>
      <c r="AX351" s="12" t="s">
        <v>74</v>
      </c>
      <c r="AY351" s="146" t="s">
        <v>200</v>
      </c>
    </row>
    <row r="352" spans="2:51" s="12" customFormat="1" ht="11.25">
      <c r="B352" s="144"/>
      <c r="D352" s="145" t="s">
        <v>208</v>
      </c>
      <c r="E352" s="146" t="s">
        <v>1</v>
      </c>
      <c r="F352" s="147" t="s">
        <v>2031</v>
      </c>
      <c r="H352" s="148">
        <v>1</v>
      </c>
      <c r="L352" s="144"/>
      <c r="M352" s="149"/>
      <c r="T352" s="150"/>
      <c r="AT352" s="146" t="s">
        <v>208</v>
      </c>
      <c r="AU352" s="146" t="s">
        <v>84</v>
      </c>
      <c r="AV352" s="12" t="s">
        <v>84</v>
      </c>
      <c r="AW352" s="12" t="s">
        <v>30</v>
      </c>
      <c r="AX352" s="12" t="s">
        <v>74</v>
      </c>
      <c r="AY352" s="146" t="s">
        <v>200</v>
      </c>
    </row>
    <row r="353" spans="2:51" s="13" customFormat="1" ht="11.25">
      <c r="B353" s="151"/>
      <c r="D353" s="145" t="s">
        <v>208</v>
      </c>
      <c r="E353" s="152" t="s">
        <v>1</v>
      </c>
      <c r="F353" s="153" t="s">
        <v>245</v>
      </c>
      <c r="H353" s="154">
        <v>8</v>
      </c>
      <c r="L353" s="151"/>
      <c r="M353" s="155"/>
      <c r="T353" s="156"/>
      <c r="AT353" s="152" t="s">
        <v>208</v>
      </c>
      <c r="AU353" s="152" t="s">
        <v>84</v>
      </c>
      <c r="AV353" s="13" t="s">
        <v>206</v>
      </c>
      <c r="AW353" s="13" t="s">
        <v>30</v>
      </c>
      <c r="AX353" s="13" t="s">
        <v>82</v>
      </c>
      <c r="AY353" s="152" t="s">
        <v>200</v>
      </c>
    </row>
    <row r="354" spans="2:65" s="1" customFormat="1" ht="24.2" customHeight="1">
      <c r="B354" s="130"/>
      <c r="C354" s="131" t="s">
        <v>605</v>
      </c>
      <c r="D354" s="131" t="s">
        <v>202</v>
      </c>
      <c r="E354" s="132" t="s">
        <v>606</v>
      </c>
      <c r="F354" s="133" t="s">
        <v>607</v>
      </c>
      <c r="G354" s="134" t="s">
        <v>560</v>
      </c>
      <c r="H354" s="135">
        <v>4</v>
      </c>
      <c r="I354" s="136"/>
      <c r="J354" s="136">
        <f>ROUND(I354*H354,2)</f>
        <v>0</v>
      </c>
      <c r="K354" s="137"/>
      <c r="L354" s="29"/>
      <c r="M354" s="138" t="s">
        <v>1</v>
      </c>
      <c r="N354" s="139" t="s">
        <v>39</v>
      </c>
      <c r="O354" s="140">
        <v>1.5</v>
      </c>
      <c r="P354" s="140">
        <f>O354*H354</f>
        <v>6</v>
      </c>
      <c r="Q354" s="140">
        <v>0.01475</v>
      </c>
      <c r="R354" s="140">
        <f>Q354*H354</f>
        <v>0.059</v>
      </c>
      <c r="S354" s="140">
        <v>0</v>
      </c>
      <c r="T354" s="141">
        <f>S354*H354</f>
        <v>0</v>
      </c>
      <c r="AR354" s="142" t="s">
        <v>296</v>
      </c>
      <c r="AT354" s="142" t="s">
        <v>202</v>
      </c>
      <c r="AU354" s="142" t="s">
        <v>84</v>
      </c>
      <c r="AY354" s="17" t="s">
        <v>200</v>
      </c>
      <c r="BE354" s="143">
        <f>IF(N354="základní",J354,0)</f>
        <v>0</v>
      </c>
      <c r="BF354" s="143">
        <f>IF(N354="snížená",J354,0)</f>
        <v>0</v>
      </c>
      <c r="BG354" s="143">
        <f>IF(N354="zákl. přenesená",J354,0)</f>
        <v>0</v>
      </c>
      <c r="BH354" s="143">
        <f>IF(N354="sníž. přenesená",J354,0)</f>
        <v>0</v>
      </c>
      <c r="BI354" s="143">
        <f>IF(N354="nulová",J354,0)</f>
        <v>0</v>
      </c>
      <c r="BJ354" s="17" t="s">
        <v>82</v>
      </c>
      <c r="BK354" s="143">
        <f>ROUND(I354*H354,2)</f>
        <v>0</v>
      </c>
      <c r="BL354" s="17" t="s">
        <v>296</v>
      </c>
      <c r="BM354" s="142" t="s">
        <v>2045</v>
      </c>
    </row>
    <row r="355" spans="2:51" s="12" customFormat="1" ht="11.25">
      <c r="B355" s="144"/>
      <c r="D355" s="145" t="s">
        <v>208</v>
      </c>
      <c r="E355" s="146" t="s">
        <v>1</v>
      </c>
      <c r="F355" s="147" t="s">
        <v>487</v>
      </c>
      <c r="H355" s="148">
        <v>2</v>
      </c>
      <c r="L355" s="144"/>
      <c r="M355" s="149"/>
      <c r="T355" s="150"/>
      <c r="AT355" s="146" t="s">
        <v>208</v>
      </c>
      <c r="AU355" s="146" t="s">
        <v>84</v>
      </c>
      <c r="AV355" s="12" t="s">
        <v>84</v>
      </c>
      <c r="AW355" s="12" t="s">
        <v>30</v>
      </c>
      <c r="AX355" s="12" t="s">
        <v>74</v>
      </c>
      <c r="AY355" s="146" t="s">
        <v>200</v>
      </c>
    </row>
    <row r="356" spans="2:51" s="12" customFormat="1" ht="11.25">
      <c r="B356" s="144"/>
      <c r="D356" s="145" t="s">
        <v>208</v>
      </c>
      <c r="E356" s="146" t="s">
        <v>1</v>
      </c>
      <c r="F356" s="147" t="s">
        <v>584</v>
      </c>
      <c r="H356" s="148">
        <v>2</v>
      </c>
      <c r="L356" s="144"/>
      <c r="M356" s="149"/>
      <c r="T356" s="150"/>
      <c r="AT356" s="146" t="s">
        <v>208</v>
      </c>
      <c r="AU356" s="146" t="s">
        <v>84</v>
      </c>
      <c r="AV356" s="12" t="s">
        <v>84</v>
      </c>
      <c r="AW356" s="12" t="s">
        <v>30</v>
      </c>
      <c r="AX356" s="12" t="s">
        <v>74</v>
      </c>
      <c r="AY356" s="146" t="s">
        <v>200</v>
      </c>
    </row>
    <row r="357" spans="2:51" s="13" customFormat="1" ht="11.25">
      <c r="B357" s="151"/>
      <c r="D357" s="145" t="s">
        <v>208</v>
      </c>
      <c r="E357" s="152" t="s">
        <v>1</v>
      </c>
      <c r="F357" s="153" t="s">
        <v>245</v>
      </c>
      <c r="H357" s="154">
        <v>4</v>
      </c>
      <c r="L357" s="151"/>
      <c r="M357" s="155"/>
      <c r="T357" s="156"/>
      <c r="AT357" s="152" t="s">
        <v>208</v>
      </c>
      <c r="AU357" s="152" t="s">
        <v>84</v>
      </c>
      <c r="AV357" s="13" t="s">
        <v>206</v>
      </c>
      <c r="AW357" s="13" t="s">
        <v>30</v>
      </c>
      <c r="AX357" s="13" t="s">
        <v>82</v>
      </c>
      <c r="AY357" s="152" t="s">
        <v>200</v>
      </c>
    </row>
    <row r="358" spans="2:65" s="1" customFormat="1" ht="24.2" customHeight="1">
      <c r="B358" s="130"/>
      <c r="C358" s="131" t="s">
        <v>609</v>
      </c>
      <c r="D358" s="131" t="s">
        <v>202</v>
      </c>
      <c r="E358" s="132" t="s">
        <v>610</v>
      </c>
      <c r="F358" s="133" t="s">
        <v>611</v>
      </c>
      <c r="G358" s="134" t="s">
        <v>560</v>
      </c>
      <c r="H358" s="135">
        <v>22</v>
      </c>
      <c r="I358" s="136"/>
      <c r="J358" s="136">
        <f>ROUND(I358*H358,2)</f>
        <v>0</v>
      </c>
      <c r="K358" s="137"/>
      <c r="L358" s="29"/>
      <c r="M358" s="138" t="s">
        <v>1</v>
      </c>
      <c r="N358" s="139" t="s">
        <v>39</v>
      </c>
      <c r="O358" s="140">
        <v>0.227</v>
      </c>
      <c r="P358" s="140">
        <f>O358*H358</f>
        <v>4.994</v>
      </c>
      <c r="Q358" s="140">
        <v>0.00024</v>
      </c>
      <c r="R358" s="140">
        <f>Q358*H358</f>
        <v>0.00528</v>
      </c>
      <c r="S358" s="140">
        <v>0</v>
      </c>
      <c r="T358" s="141">
        <f>S358*H358</f>
        <v>0</v>
      </c>
      <c r="AR358" s="142" t="s">
        <v>296</v>
      </c>
      <c r="AT358" s="142" t="s">
        <v>202</v>
      </c>
      <c r="AU358" s="142" t="s">
        <v>84</v>
      </c>
      <c r="AY358" s="17" t="s">
        <v>200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82</v>
      </c>
      <c r="BK358" s="143">
        <f>ROUND(I358*H358,2)</f>
        <v>0</v>
      </c>
      <c r="BL358" s="17" t="s">
        <v>296</v>
      </c>
      <c r="BM358" s="142" t="s">
        <v>2046</v>
      </c>
    </row>
    <row r="359" spans="2:65" s="1" customFormat="1" ht="24.2" customHeight="1">
      <c r="B359" s="130"/>
      <c r="C359" s="131" t="s">
        <v>613</v>
      </c>
      <c r="D359" s="131" t="s">
        <v>202</v>
      </c>
      <c r="E359" s="132" t="s">
        <v>614</v>
      </c>
      <c r="F359" s="133" t="s">
        <v>615</v>
      </c>
      <c r="G359" s="134" t="s">
        <v>560</v>
      </c>
      <c r="H359" s="135">
        <v>2</v>
      </c>
      <c r="I359" s="136"/>
      <c r="J359" s="136">
        <f>ROUND(I359*H359,2)</f>
        <v>0</v>
      </c>
      <c r="K359" s="137"/>
      <c r="L359" s="29"/>
      <c r="M359" s="138" t="s">
        <v>1</v>
      </c>
      <c r="N359" s="139" t="s">
        <v>39</v>
      </c>
      <c r="O359" s="140">
        <v>0.2</v>
      </c>
      <c r="P359" s="140">
        <f>O359*H359</f>
        <v>0.4</v>
      </c>
      <c r="Q359" s="140">
        <v>0.00172</v>
      </c>
      <c r="R359" s="140">
        <f>Q359*H359</f>
        <v>0.00344</v>
      </c>
      <c r="S359" s="140">
        <v>0</v>
      </c>
      <c r="T359" s="141">
        <f>S359*H359</f>
        <v>0</v>
      </c>
      <c r="AR359" s="142" t="s">
        <v>296</v>
      </c>
      <c r="AT359" s="142" t="s">
        <v>202</v>
      </c>
      <c r="AU359" s="142" t="s">
        <v>84</v>
      </c>
      <c r="AY359" s="17" t="s">
        <v>200</v>
      </c>
      <c r="BE359" s="143">
        <f>IF(N359="základní",J359,0)</f>
        <v>0</v>
      </c>
      <c r="BF359" s="143">
        <f>IF(N359="snížená",J359,0)</f>
        <v>0</v>
      </c>
      <c r="BG359" s="143">
        <f>IF(N359="zákl. přenesená",J359,0)</f>
        <v>0</v>
      </c>
      <c r="BH359" s="143">
        <f>IF(N359="sníž. přenesená",J359,0)</f>
        <v>0</v>
      </c>
      <c r="BI359" s="143">
        <f>IF(N359="nulová",J359,0)</f>
        <v>0</v>
      </c>
      <c r="BJ359" s="17" t="s">
        <v>82</v>
      </c>
      <c r="BK359" s="143">
        <f>ROUND(I359*H359,2)</f>
        <v>0</v>
      </c>
      <c r="BL359" s="17" t="s">
        <v>296</v>
      </c>
      <c r="BM359" s="142" t="s">
        <v>2047</v>
      </c>
    </row>
    <row r="360" spans="2:51" s="12" customFormat="1" ht="11.25">
      <c r="B360" s="144"/>
      <c r="D360" s="145" t="s">
        <v>208</v>
      </c>
      <c r="E360" s="146" t="s">
        <v>1</v>
      </c>
      <c r="F360" s="147" t="s">
        <v>589</v>
      </c>
      <c r="H360" s="148">
        <v>1</v>
      </c>
      <c r="L360" s="144"/>
      <c r="M360" s="149"/>
      <c r="T360" s="150"/>
      <c r="AT360" s="146" t="s">
        <v>208</v>
      </c>
      <c r="AU360" s="146" t="s">
        <v>84</v>
      </c>
      <c r="AV360" s="12" t="s">
        <v>84</v>
      </c>
      <c r="AW360" s="12" t="s">
        <v>30</v>
      </c>
      <c r="AX360" s="12" t="s">
        <v>74</v>
      </c>
      <c r="AY360" s="146" t="s">
        <v>200</v>
      </c>
    </row>
    <row r="361" spans="2:51" s="12" customFormat="1" ht="11.25">
      <c r="B361" s="144"/>
      <c r="D361" s="145" t="s">
        <v>208</v>
      </c>
      <c r="E361" s="146" t="s">
        <v>1</v>
      </c>
      <c r="F361" s="147" t="s">
        <v>488</v>
      </c>
      <c r="H361" s="148">
        <v>1</v>
      </c>
      <c r="L361" s="144"/>
      <c r="M361" s="149"/>
      <c r="T361" s="150"/>
      <c r="AT361" s="146" t="s">
        <v>208</v>
      </c>
      <c r="AU361" s="146" t="s">
        <v>84</v>
      </c>
      <c r="AV361" s="12" t="s">
        <v>84</v>
      </c>
      <c r="AW361" s="12" t="s">
        <v>30</v>
      </c>
      <c r="AX361" s="12" t="s">
        <v>74</v>
      </c>
      <c r="AY361" s="146" t="s">
        <v>200</v>
      </c>
    </row>
    <row r="362" spans="2:51" s="13" customFormat="1" ht="11.25">
      <c r="B362" s="151"/>
      <c r="D362" s="145" t="s">
        <v>208</v>
      </c>
      <c r="E362" s="152" t="s">
        <v>1</v>
      </c>
      <c r="F362" s="153" t="s">
        <v>245</v>
      </c>
      <c r="H362" s="154">
        <v>2</v>
      </c>
      <c r="L362" s="151"/>
      <c r="M362" s="155"/>
      <c r="T362" s="156"/>
      <c r="AT362" s="152" t="s">
        <v>208</v>
      </c>
      <c r="AU362" s="152" t="s">
        <v>84</v>
      </c>
      <c r="AV362" s="13" t="s">
        <v>206</v>
      </c>
      <c r="AW362" s="13" t="s">
        <v>30</v>
      </c>
      <c r="AX362" s="13" t="s">
        <v>82</v>
      </c>
      <c r="AY362" s="152" t="s">
        <v>200</v>
      </c>
    </row>
    <row r="363" spans="2:65" s="1" customFormat="1" ht="16.5" customHeight="1">
      <c r="B363" s="130"/>
      <c r="C363" s="131" t="s">
        <v>617</v>
      </c>
      <c r="D363" s="131" t="s">
        <v>202</v>
      </c>
      <c r="E363" s="132" t="s">
        <v>618</v>
      </c>
      <c r="F363" s="133" t="s">
        <v>619</v>
      </c>
      <c r="G363" s="134" t="s">
        <v>560</v>
      </c>
      <c r="H363" s="135">
        <v>4</v>
      </c>
      <c r="I363" s="136"/>
      <c r="J363" s="136">
        <f>ROUND(I363*H363,2)</f>
        <v>0</v>
      </c>
      <c r="K363" s="137"/>
      <c r="L363" s="29"/>
      <c r="M363" s="138" t="s">
        <v>1</v>
      </c>
      <c r="N363" s="139" t="s">
        <v>39</v>
      </c>
      <c r="O363" s="140">
        <v>0.2</v>
      </c>
      <c r="P363" s="140">
        <f>O363*H363</f>
        <v>0.8</v>
      </c>
      <c r="Q363" s="140">
        <v>0.00184</v>
      </c>
      <c r="R363" s="140">
        <f>Q363*H363</f>
        <v>0.00736</v>
      </c>
      <c r="S363" s="140">
        <v>0</v>
      </c>
      <c r="T363" s="141">
        <f>S363*H363</f>
        <v>0</v>
      </c>
      <c r="AR363" s="142" t="s">
        <v>296</v>
      </c>
      <c r="AT363" s="142" t="s">
        <v>202</v>
      </c>
      <c r="AU363" s="142" t="s">
        <v>84</v>
      </c>
      <c r="AY363" s="17" t="s">
        <v>200</v>
      </c>
      <c r="BE363" s="143">
        <f>IF(N363="základní",J363,0)</f>
        <v>0</v>
      </c>
      <c r="BF363" s="143">
        <f>IF(N363="snížená",J363,0)</f>
        <v>0</v>
      </c>
      <c r="BG363" s="143">
        <f>IF(N363="zákl. přenesená",J363,0)</f>
        <v>0</v>
      </c>
      <c r="BH363" s="143">
        <f>IF(N363="sníž. přenesená",J363,0)</f>
        <v>0</v>
      </c>
      <c r="BI363" s="143">
        <f>IF(N363="nulová",J363,0)</f>
        <v>0</v>
      </c>
      <c r="BJ363" s="17" t="s">
        <v>82</v>
      </c>
      <c r="BK363" s="143">
        <f>ROUND(I363*H363,2)</f>
        <v>0</v>
      </c>
      <c r="BL363" s="17" t="s">
        <v>296</v>
      </c>
      <c r="BM363" s="142" t="s">
        <v>2048</v>
      </c>
    </row>
    <row r="364" spans="2:51" s="12" customFormat="1" ht="11.25">
      <c r="B364" s="144"/>
      <c r="D364" s="145" t="s">
        <v>208</v>
      </c>
      <c r="E364" s="146" t="s">
        <v>1</v>
      </c>
      <c r="F364" s="147" t="s">
        <v>487</v>
      </c>
      <c r="H364" s="148">
        <v>2</v>
      </c>
      <c r="L364" s="144"/>
      <c r="M364" s="149"/>
      <c r="T364" s="150"/>
      <c r="AT364" s="146" t="s">
        <v>208</v>
      </c>
      <c r="AU364" s="146" t="s">
        <v>84</v>
      </c>
      <c r="AV364" s="12" t="s">
        <v>84</v>
      </c>
      <c r="AW364" s="12" t="s">
        <v>30</v>
      </c>
      <c r="AX364" s="12" t="s">
        <v>74</v>
      </c>
      <c r="AY364" s="146" t="s">
        <v>200</v>
      </c>
    </row>
    <row r="365" spans="2:51" s="12" customFormat="1" ht="11.25">
      <c r="B365" s="144"/>
      <c r="D365" s="145" t="s">
        <v>208</v>
      </c>
      <c r="E365" s="146" t="s">
        <v>1</v>
      </c>
      <c r="F365" s="147" t="s">
        <v>584</v>
      </c>
      <c r="H365" s="148">
        <v>2</v>
      </c>
      <c r="L365" s="144"/>
      <c r="M365" s="149"/>
      <c r="T365" s="150"/>
      <c r="AT365" s="146" t="s">
        <v>208</v>
      </c>
      <c r="AU365" s="146" t="s">
        <v>84</v>
      </c>
      <c r="AV365" s="12" t="s">
        <v>84</v>
      </c>
      <c r="AW365" s="12" t="s">
        <v>30</v>
      </c>
      <c r="AX365" s="12" t="s">
        <v>74</v>
      </c>
      <c r="AY365" s="146" t="s">
        <v>200</v>
      </c>
    </row>
    <row r="366" spans="2:51" s="13" customFormat="1" ht="11.25">
      <c r="B366" s="151"/>
      <c r="D366" s="145" t="s">
        <v>208</v>
      </c>
      <c r="E366" s="152" t="s">
        <v>1</v>
      </c>
      <c r="F366" s="153" t="s">
        <v>245</v>
      </c>
      <c r="H366" s="154">
        <v>4</v>
      </c>
      <c r="L366" s="151"/>
      <c r="M366" s="155"/>
      <c r="T366" s="156"/>
      <c r="AT366" s="152" t="s">
        <v>208</v>
      </c>
      <c r="AU366" s="152" t="s">
        <v>84</v>
      </c>
      <c r="AV366" s="13" t="s">
        <v>206</v>
      </c>
      <c r="AW366" s="13" t="s">
        <v>30</v>
      </c>
      <c r="AX366" s="13" t="s">
        <v>82</v>
      </c>
      <c r="AY366" s="152" t="s">
        <v>200</v>
      </c>
    </row>
    <row r="367" spans="2:65" s="1" customFormat="1" ht="21.75" customHeight="1">
      <c r="B367" s="130"/>
      <c r="C367" s="131" t="s">
        <v>622</v>
      </c>
      <c r="D367" s="131" t="s">
        <v>202</v>
      </c>
      <c r="E367" s="132" t="s">
        <v>623</v>
      </c>
      <c r="F367" s="133" t="s">
        <v>624</v>
      </c>
      <c r="G367" s="134" t="s">
        <v>269</v>
      </c>
      <c r="H367" s="135">
        <v>4</v>
      </c>
      <c r="I367" s="136"/>
      <c r="J367" s="136">
        <f>ROUND(I367*H367,2)</f>
        <v>0</v>
      </c>
      <c r="K367" s="137"/>
      <c r="L367" s="29"/>
      <c r="M367" s="138" t="s">
        <v>1</v>
      </c>
      <c r="N367" s="139" t="s">
        <v>39</v>
      </c>
      <c r="O367" s="140">
        <v>0.414</v>
      </c>
      <c r="P367" s="140">
        <f>O367*H367</f>
        <v>1.656</v>
      </c>
      <c r="Q367" s="140">
        <v>0.00016</v>
      </c>
      <c r="R367" s="140">
        <f>Q367*H367</f>
        <v>0.00064</v>
      </c>
      <c r="S367" s="140">
        <v>0</v>
      </c>
      <c r="T367" s="141">
        <f>S367*H367</f>
        <v>0</v>
      </c>
      <c r="AR367" s="142" t="s">
        <v>296</v>
      </c>
      <c r="AT367" s="142" t="s">
        <v>202</v>
      </c>
      <c r="AU367" s="142" t="s">
        <v>84</v>
      </c>
      <c r="AY367" s="17" t="s">
        <v>200</v>
      </c>
      <c r="BE367" s="143">
        <f>IF(N367="základní",J367,0)</f>
        <v>0</v>
      </c>
      <c r="BF367" s="143">
        <f>IF(N367="snížená",J367,0)</f>
        <v>0</v>
      </c>
      <c r="BG367" s="143">
        <f>IF(N367="zákl. přenesená",J367,0)</f>
        <v>0</v>
      </c>
      <c r="BH367" s="143">
        <f>IF(N367="sníž. přenesená",J367,0)</f>
        <v>0</v>
      </c>
      <c r="BI367" s="143">
        <f>IF(N367="nulová",J367,0)</f>
        <v>0</v>
      </c>
      <c r="BJ367" s="17" t="s">
        <v>82</v>
      </c>
      <c r="BK367" s="143">
        <f>ROUND(I367*H367,2)</f>
        <v>0</v>
      </c>
      <c r="BL367" s="17" t="s">
        <v>296</v>
      </c>
      <c r="BM367" s="142" t="s">
        <v>2049</v>
      </c>
    </row>
    <row r="368" spans="2:51" s="14" customFormat="1" ht="11.25">
      <c r="B368" s="167"/>
      <c r="D368" s="145" t="s">
        <v>208</v>
      </c>
      <c r="E368" s="168" t="s">
        <v>1</v>
      </c>
      <c r="F368" s="169" t="s">
        <v>626</v>
      </c>
      <c r="H368" s="168" t="s">
        <v>1</v>
      </c>
      <c r="L368" s="167"/>
      <c r="M368" s="170"/>
      <c r="T368" s="171"/>
      <c r="AT368" s="168" t="s">
        <v>208</v>
      </c>
      <c r="AU368" s="168" t="s">
        <v>84</v>
      </c>
      <c r="AV368" s="14" t="s">
        <v>82</v>
      </c>
      <c r="AW368" s="14" t="s">
        <v>30</v>
      </c>
      <c r="AX368" s="14" t="s">
        <v>74</v>
      </c>
      <c r="AY368" s="168" t="s">
        <v>200</v>
      </c>
    </row>
    <row r="369" spans="2:51" s="12" customFormat="1" ht="11.25">
      <c r="B369" s="144"/>
      <c r="D369" s="145" t="s">
        <v>208</v>
      </c>
      <c r="E369" s="146" t="s">
        <v>1</v>
      </c>
      <c r="F369" s="147" t="s">
        <v>487</v>
      </c>
      <c r="H369" s="148">
        <v>2</v>
      </c>
      <c r="L369" s="144"/>
      <c r="M369" s="149"/>
      <c r="T369" s="150"/>
      <c r="AT369" s="146" t="s">
        <v>208</v>
      </c>
      <c r="AU369" s="146" t="s">
        <v>84</v>
      </c>
      <c r="AV369" s="12" t="s">
        <v>84</v>
      </c>
      <c r="AW369" s="12" t="s">
        <v>30</v>
      </c>
      <c r="AX369" s="12" t="s">
        <v>74</v>
      </c>
      <c r="AY369" s="146" t="s">
        <v>200</v>
      </c>
    </row>
    <row r="370" spans="2:51" s="12" customFormat="1" ht="11.25">
      <c r="B370" s="144"/>
      <c r="D370" s="145" t="s">
        <v>208</v>
      </c>
      <c r="E370" s="146" t="s">
        <v>1</v>
      </c>
      <c r="F370" s="147" t="s">
        <v>584</v>
      </c>
      <c r="H370" s="148">
        <v>2</v>
      </c>
      <c r="L370" s="144"/>
      <c r="M370" s="149"/>
      <c r="T370" s="150"/>
      <c r="AT370" s="146" t="s">
        <v>208</v>
      </c>
      <c r="AU370" s="146" t="s">
        <v>84</v>
      </c>
      <c r="AV370" s="12" t="s">
        <v>84</v>
      </c>
      <c r="AW370" s="12" t="s">
        <v>30</v>
      </c>
      <c r="AX370" s="12" t="s">
        <v>74</v>
      </c>
      <c r="AY370" s="146" t="s">
        <v>200</v>
      </c>
    </row>
    <row r="371" spans="2:51" s="13" customFormat="1" ht="11.25">
      <c r="B371" s="151"/>
      <c r="D371" s="145" t="s">
        <v>208</v>
      </c>
      <c r="E371" s="152" t="s">
        <v>1</v>
      </c>
      <c r="F371" s="153" t="s">
        <v>245</v>
      </c>
      <c r="H371" s="154">
        <v>4</v>
      </c>
      <c r="L371" s="151"/>
      <c r="M371" s="155"/>
      <c r="T371" s="156"/>
      <c r="AT371" s="152" t="s">
        <v>208</v>
      </c>
      <c r="AU371" s="152" t="s">
        <v>84</v>
      </c>
      <c r="AV371" s="13" t="s">
        <v>206</v>
      </c>
      <c r="AW371" s="13" t="s">
        <v>30</v>
      </c>
      <c r="AX371" s="13" t="s">
        <v>82</v>
      </c>
      <c r="AY371" s="152" t="s">
        <v>200</v>
      </c>
    </row>
    <row r="372" spans="2:65" s="1" customFormat="1" ht="24.2" customHeight="1">
      <c r="B372" s="130"/>
      <c r="C372" s="157" t="s">
        <v>627</v>
      </c>
      <c r="D372" s="157" t="s">
        <v>247</v>
      </c>
      <c r="E372" s="158" t="s">
        <v>628</v>
      </c>
      <c r="F372" s="159" t="s">
        <v>629</v>
      </c>
      <c r="G372" s="160" t="s">
        <v>269</v>
      </c>
      <c r="H372" s="161">
        <v>4</v>
      </c>
      <c r="I372" s="162"/>
      <c r="J372" s="162">
        <f>ROUND(I372*H372,2)</f>
        <v>0</v>
      </c>
      <c r="K372" s="163"/>
      <c r="L372" s="164"/>
      <c r="M372" s="165" t="s">
        <v>1</v>
      </c>
      <c r="N372" s="166" t="s">
        <v>39</v>
      </c>
      <c r="O372" s="140">
        <v>0</v>
      </c>
      <c r="P372" s="140">
        <f>O372*H372</f>
        <v>0</v>
      </c>
      <c r="Q372" s="140">
        <v>0.001</v>
      </c>
      <c r="R372" s="140">
        <f>Q372*H372</f>
        <v>0.004</v>
      </c>
      <c r="S372" s="140">
        <v>0</v>
      </c>
      <c r="T372" s="141">
        <f>S372*H372</f>
        <v>0</v>
      </c>
      <c r="AR372" s="142" t="s">
        <v>381</v>
      </c>
      <c r="AT372" s="142" t="s">
        <v>247</v>
      </c>
      <c r="AU372" s="142" t="s">
        <v>84</v>
      </c>
      <c r="AY372" s="17" t="s">
        <v>200</v>
      </c>
      <c r="BE372" s="143">
        <f>IF(N372="základní",J372,0)</f>
        <v>0</v>
      </c>
      <c r="BF372" s="143">
        <f>IF(N372="snížená",J372,0)</f>
        <v>0</v>
      </c>
      <c r="BG372" s="143">
        <f>IF(N372="zákl. přenesená",J372,0)</f>
        <v>0</v>
      </c>
      <c r="BH372" s="143">
        <f>IF(N372="sníž. přenesená",J372,0)</f>
        <v>0</v>
      </c>
      <c r="BI372" s="143">
        <f>IF(N372="nulová",J372,0)</f>
        <v>0</v>
      </c>
      <c r="BJ372" s="17" t="s">
        <v>82</v>
      </c>
      <c r="BK372" s="143">
        <f>ROUND(I372*H372,2)</f>
        <v>0</v>
      </c>
      <c r="BL372" s="17" t="s">
        <v>296</v>
      </c>
      <c r="BM372" s="142" t="s">
        <v>2050</v>
      </c>
    </row>
    <row r="373" spans="2:65" s="1" customFormat="1" ht="24.2" customHeight="1">
      <c r="B373" s="130"/>
      <c r="C373" s="131" t="s">
        <v>631</v>
      </c>
      <c r="D373" s="131" t="s">
        <v>202</v>
      </c>
      <c r="E373" s="132" t="s">
        <v>632</v>
      </c>
      <c r="F373" s="133" t="s">
        <v>633</v>
      </c>
      <c r="G373" s="134" t="s">
        <v>560</v>
      </c>
      <c r="H373" s="135">
        <v>2</v>
      </c>
      <c r="I373" s="136"/>
      <c r="J373" s="136">
        <f>ROUND(I373*H373,2)</f>
        <v>0</v>
      </c>
      <c r="K373" s="137"/>
      <c r="L373" s="29"/>
      <c r="M373" s="138" t="s">
        <v>1</v>
      </c>
      <c r="N373" s="139" t="s">
        <v>39</v>
      </c>
      <c r="O373" s="140">
        <v>1</v>
      </c>
      <c r="P373" s="140">
        <f>O373*H373</f>
        <v>2</v>
      </c>
      <c r="Q373" s="140">
        <v>0.00294</v>
      </c>
      <c r="R373" s="140">
        <f>Q373*H373</f>
        <v>0.00588</v>
      </c>
      <c r="S373" s="140">
        <v>0</v>
      </c>
      <c r="T373" s="141">
        <f>S373*H373</f>
        <v>0</v>
      </c>
      <c r="AR373" s="142" t="s">
        <v>296</v>
      </c>
      <c r="AT373" s="142" t="s">
        <v>202</v>
      </c>
      <c r="AU373" s="142" t="s">
        <v>84</v>
      </c>
      <c r="AY373" s="17" t="s">
        <v>200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82</v>
      </c>
      <c r="BK373" s="143">
        <f>ROUND(I373*H373,2)</f>
        <v>0</v>
      </c>
      <c r="BL373" s="17" t="s">
        <v>296</v>
      </c>
      <c r="BM373" s="142" t="s">
        <v>2051</v>
      </c>
    </row>
    <row r="374" spans="2:51" s="12" customFormat="1" ht="11.25">
      <c r="B374" s="144"/>
      <c r="D374" s="145" t="s">
        <v>208</v>
      </c>
      <c r="E374" s="146" t="s">
        <v>1</v>
      </c>
      <c r="F374" s="147" t="s">
        <v>589</v>
      </c>
      <c r="H374" s="148">
        <v>1</v>
      </c>
      <c r="L374" s="144"/>
      <c r="M374" s="149"/>
      <c r="T374" s="150"/>
      <c r="AT374" s="146" t="s">
        <v>208</v>
      </c>
      <c r="AU374" s="146" t="s">
        <v>84</v>
      </c>
      <c r="AV374" s="12" t="s">
        <v>84</v>
      </c>
      <c r="AW374" s="12" t="s">
        <v>30</v>
      </c>
      <c r="AX374" s="12" t="s">
        <v>74</v>
      </c>
      <c r="AY374" s="146" t="s">
        <v>200</v>
      </c>
    </row>
    <row r="375" spans="2:51" s="12" customFormat="1" ht="11.25">
      <c r="B375" s="144"/>
      <c r="D375" s="145" t="s">
        <v>208</v>
      </c>
      <c r="E375" s="146" t="s">
        <v>1</v>
      </c>
      <c r="F375" s="147" t="s">
        <v>488</v>
      </c>
      <c r="H375" s="148">
        <v>1</v>
      </c>
      <c r="L375" s="144"/>
      <c r="M375" s="149"/>
      <c r="T375" s="150"/>
      <c r="AT375" s="146" t="s">
        <v>208</v>
      </c>
      <c r="AU375" s="146" t="s">
        <v>84</v>
      </c>
      <c r="AV375" s="12" t="s">
        <v>84</v>
      </c>
      <c r="AW375" s="12" t="s">
        <v>30</v>
      </c>
      <c r="AX375" s="12" t="s">
        <v>74</v>
      </c>
      <c r="AY375" s="146" t="s">
        <v>200</v>
      </c>
    </row>
    <row r="376" spans="2:51" s="13" customFormat="1" ht="11.25">
      <c r="B376" s="151"/>
      <c r="D376" s="145" t="s">
        <v>208</v>
      </c>
      <c r="E376" s="152" t="s">
        <v>1</v>
      </c>
      <c r="F376" s="153" t="s">
        <v>245</v>
      </c>
      <c r="H376" s="154">
        <v>2</v>
      </c>
      <c r="L376" s="151"/>
      <c r="M376" s="155"/>
      <c r="T376" s="156"/>
      <c r="AT376" s="152" t="s">
        <v>208</v>
      </c>
      <c r="AU376" s="152" t="s">
        <v>84</v>
      </c>
      <c r="AV376" s="13" t="s">
        <v>206</v>
      </c>
      <c r="AW376" s="13" t="s">
        <v>30</v>
      </c>
      <c r="AX376" s="13" t="s">
        <v>82</v>
      </c>
      <c r="AY376" s="152" t="s">
        <v>200</v>
      </c>
    </row>
    <row r="377" spans="2:65" s="1" customFormat="1" ht="24.2" customHeight="1">
      <c r="B377" s="130"/>
      <c r="C377" s="131" t="s">
        <v>635</v>
      </c>
      <c r="D377" s="131" t="s">
        <v>202</v>
      </c>
      <c r="E377" s="132" t="s">
        <v>636</v>
      </c>
      <c r="F377" s="133" t="s">
        <v>637</v>
      </c>
      <c r="G377" s="134" t="s">
        <v>230</v>
      </c>
      <c r="H377" s="135">
        <v>0.205</v>
      </c>
      <c r="I377" s="136"/>
      <c r="J377" s="136">
        <f>ROUND(I377*H377,2)</f>
        <v>0</v>
      </c>
      <c r="K377" s="137"/>
      <c r="L377" s="29"/>
      <c r="M377" s="138" t="s">
        <v>1</v>
      </c>
      <c r="N377" s="139" t="s">
        <v>39</v>
      </c>
      <c r="O377" s="140">
        <v>3.508</v>
      </c>
      <c r="P377" s="140">
        <f>O377*H377</f>
        <v>0.71914</v>
      </c>
      <c r="Q377" s="140">
        <v>0</v>
      </c>
      <c r="R377" s="140">
        <f>Q377*H377</f>
        <v>0</v>
      </c>
      <c r="S377" s="140">
        <v>0</v>
      </c>
      <c r="T377" s="141">
        <f>S377*H377</f>
        <v>0</v>
      </c>
      <c r="AR377" s="142" t="s">
        <v>296</v>
      </c>
      <c r="AT377" s="142" t="s">
        <v>202</v>
      </c>
      <c r="AU377" s="142" t="s">
        <v>84</v>
      </c>
      <c r="AY377" s="17" t="s">
        <v>200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82</v>
      </c>
      <c r="BK377" s="143">
        <f>ROUND(I377*H377,2)</f>
        <v>0</v>
      </c>
      <c r="BL377" s="17" t="s">
        <v>296</v>
      </c>
      <c r="BM377" s="142" t="s">
        <v>2052</v>
      </c>
    </row>
    <row r="378" spans="2:63" s="11" customFormat="1" ht="22.9" customHeight="1">
      <c r="B378" s="119"/>
      <c r="D378" s="120" t="s">
        <v>73</v>
      </c>
      <c r="E378" s="128" t="s">
        <v>639</v>
      </c>
      <c r="F378" s="128" t="s">
        <v>640</v>
      </c>
      <c r="J378" s="129">
        <f>BK378</f>
        <v>0</v>
      </c>
      <c r="L378" s="119"/>
      <c r="M378" s="123"/>
      <c r="P378" s="124">
        <f>SUM(P379:P383)</f>
        <v>5.063144</v>
      </c>
      <c r="R378" s="124">
        <f>SUM(R379:R383)</f>
        <v>0.0184</v>
      </c>
      <c r="T378" s="125">
        <f>SUM(T379:T383)</f>
        <v>0</v>
      </c>
      <c r="AR378" s="120" t="s">
        <v>84</v>
      </c>
      <c r="AT378" s="126" t="s">
        <v>73</v>
      </c>
      <c r="AU378" s="126" t="s">
        <v>82</v>
      </c>
      <c r="AY378" s="120" t="s">
        <v>200</v>
      </c>
      <c r="BK378" s="127">
        <f>SUM(BK379:BK383)</f>
        <v>0</v>
      </c>
    </row>
    <row r="379" spans="2:65" s="1" customFormat="1" ht="33" customHeight="1">
      <c r="B379" s="130"/>
      <c r="C379" s="131" t="s">
        <v>641</v>
      </c>
      <c r="D379" s="131" t="s">
        <v>202</v>
      </c>
      <c r="E379" s="132" t="s">
        <v>642</v>
      </c>
      <c r="F379" s="133" t="s">
        <v>643</v>
      </c>
      <c r="G379" s="134" t="s">
        <v>560</v>
      </c>
      <c r="H379" s="135">
        <v>2</v>
      </c>
      <c r="I379" s="136"/>
      <c r="J379" s="136">
        <f>ROUND(I379*H379,2)</f>
        <v>0</v>
      </c>
      <c r="K379" s="137"/>
      <c r="L379" s="29"/>
      <c r="M379" s="138" t="s">
        <v>1</v>
      </c>
      <c r="N379" s="139" t="s">
        <v>39</v>
      </c>
      <c r="O379" s="140">
        <v>2.5</v>
      </c>
      <c r="P379" s="140">
        <f>O379*H379</f>
        <v>5</v>
      </c>
      <c r="Q379" s="140">
        <v>0.0092</v>
      </c>
      <c r="R379" s="140">
        <f>Q379*H379</f>
        <v>0.0184</v>
      </c>
      <c r="S379" s="140">
        <v>0</v>
      </c>
      <c r="T379" s="141">
        <f>S379*H379</f>
        <v>0</v>
      </c>
      <c r="AR379" s="142" t="s">
        <v>296</v>
      </c>
      <c r="AT379" s="142" t="s">
        <v>202</v>
      </c>
      <c r="AU379" s="142" t="s">
        <v>84</v>
      </c>
      <c r="AY379" s="17" t="s">
        <v>200</v>
      </c>
      <c r="BE379" s="143">
        <f>IF(N379="základní",J379,0)</f>
        <v>0</v>
      </c>
      <c r="BF379" s="143">
        <f>IF(N379="snížená",J379,0)</f>
        <v>0</v>
      </c>
      <c r="BG379" s="143">
        <f>IF(N379="zákl. přenesená",J379,0)</f>
        <v>0</v>
      </c>
      <c r="BH379" s="143">
        <f>IF(N379="sníž. přenesená",J379,0)</f>
        <v>0</v>
      </c>
      <c r="BI379" s="143">
        <f>IF(N379="nulová",J379,0)</f>
        <v>0</v>
      </c>
      <c r="BJ379" s="17" t="s">
        <v>82</v>
      </c>
      <c r="BK379" s="143">
        <f>ROUND(I379*H379,2)</f>
        <v>0</v>
      </c>
      <c r="BL379" s="17" t="s">
        <v>296</v>
      </c>
      <c r="BM379" s="142" t="s">
        <v>2053</v>
      </c>
    </row>
    <row r="380" spans="2:51" s="12" customFormat="1" ht="11.25">
      <c r="B380" s="144"/>
      <c r="D380" s="145" t="s">
        <v>208</v>
      </c>
      <c r="E380" s="146" t="s">
        <v>1</v>
      </c>
      <c r="F380" s="147" t="s">
        <v>589</v>
      </c>
      <c r="H380" s="148">
        <v>1</v>
      </c>
      <c r="L380" s="144"/>
      <c r="M380" s="149"/>
      <c r="T380" s="150"/>
      <c r="AT380" s="146" t="s">
        <v>208</v>
      </c>
      <c r="AU380" s="146" t="s">
        <v>84</v>
      </c>
      <c r="AV380" s="12" t="s">
        <v>84</v>
      </c>
      <c r="AW380" s="12" t="s">
        <v>30</v>
      </c>
      <c r="AX380" s="12" t="s">
        <v>74</v>
      </c>
      <c r="AY380" s="146" t="s">
        <v>200</v>
      </c>
    </row>
    <row r="381" spans="2:51" s="12" customFormat="1" ht="11.25">
      <c r="B381" s="144"/>
      <c r="D381" s="145" t="s">
        <v>208</v>
      </c>
      <c r="E381" s="146" t="s">
        <v>1</v>
      </c>
      <c r="F381" s="147" t="s">
        <v>488</v>
      </c>
      <c r="H381" s="148">
        <v>1</v>
      </c>
      <c r="L381" s="144"/>
      <c r="M381" s="149"/>
      <c r="T381" s="150"/>
      <c r="AT381" s="146" t="s">
        <v>208</v>
      </c>
      <c r="AU381" s="146" t="s">
        <v>84</v>
      </c>
      <c r="AV381" s="12" t="s">
        <v>84</v>
      </c>
      <c r="AW381" s="12" t="s">
        <v>30</v>
      </c>
      <c r="AX381" s="12" t="s">
        <v>74</v>
      </c>
      <c r="AY381" s="146" t="s">
        <v>200</v>
      </c>
    </row>
    <row r="382" spans="2:51" s="13" customFormat="1" ht="11.25">
      <c r="B382" s="151"/>
      <c r="D382" s="145" t="s">
        <v>208</v>
      </c>
      <c r="E382" s="152" t="s">
        <v>1</v>
      </c>
      <c r="F382" s="153" t="s">
        <v>245</v>
      </c>
      <c r="H382" s="154">
        <v>2</v>
      </c>
      <c r="L382" s="151"/>
      <c r="M382" s="155"/>
      <c r="T382" s="156"/>
      <c r="AT382" s="152" t="s">
        <v>208</v>
      </c>
      <c r="AU382" s="152" t="s">
        <v>84</v>
      </c>
      <c r="AV382" s="13" t="s">
        <v>206</v>
      </c>
      <c r="AW382" s="13" t="s">
        <v>30</v>
      </c>
      <c r="AX382" s="13" t="s">
        <v>82</v>
      </c>
      <c r="AY382" s="152" t="s">
        <v>200</v>
      </c>
    </row>
    <row r="383" spans="2:65" s="1" customFormat="1" ht="24.2" customHeight="1">
      <c r="B383" s="130"/>
      <c r="C383" s="131" t="s">
        <v>645</v>
      </c>
      <c r="D383" s="131" t="s">
        <v>202</v>
      </c>
      <c r="E383" s="132" t="s">
        <v>646</v>
      </c>
      <c r="F383" s="133" t="s">
        <v>647</v>
      </c>
      <c r="G383" s="134" t="s">
        <v>230</v>
      </c>
      <c r="H383" s="135">
        <v>0.018</v>
      </c>
      <c r="I383" s="136"/>
      <c r="J383" s="136">
        <f>ROUND(I383*H383,2)</f>
        <v>0</v>
      </c>
      <c r="K383" s="137"/>
      <c r="L383" s="29"/>
      <c r="M383" s="138" t="s">
        <v>1</v>
      </c>
      <c r="N383" s="139" t="s">
        <v>39</v>
      </c>
      <c r="O383" s="140">
        <v>3.508</v>
      </c>
      <c r="P383" s="140">
        <f>O383*H383</f>
        <v>0.06314399999999999</v>
      </c>
      <c r="Q383" s="140">
        <v>0</v>
      </c>
      <c r="R383" s="140">
        <f>Q383*H383</f>
        <v>0</v>
      </c>
      <c r="S383" s="140">
        <v>0</v>
      </c>
      <c r="T383" s="141">
        <f>S383*H383</f>
        <v>0</v>
      </c>
      <c r="AR383" s="142" t="s">
        <v>296</v>
      </c>
      <c r="AT383" s="142" t="s">
        <v>202</v>
      </c>
      <c r="AU383" s="142" t="s">
        <v>84</v>
      </c>
      <c r="AY383" s="17" t="s">
        <v>200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82</v>
      </c>
      <c r="BK383" s="143">
        <f>ROUND(I383*H383,2)</f>
        <v>0</v>
      </c>
      <c r="BL383" s="17" t="s">
        <v>296</v>
      </c>
      <c r="BM383" s="142" t="s">
        <v>2054</v>
      </c>
    </row>
    <row r="384" spans="2:63" s="11" customFormat="1" ht="22.9" customHeight="1">
      <c r="B384" s="119"/>
      <c r="D384" s="120" t="s">
        <v>73</v>
      </c>
      <c r="E384" s="128" t="s">
        <v>649</v>
      </c>
      <c r="F384" s="128" t="s">
        <v>650</v>
      </c>
      <c r="J384" s="129">
        <f>BK384</f>
        <v>0</v>
      </c>
      <c r="L384" s="119"/>
      <c r="M384" s="123"/>
      <c r="P384" s="124">
        <f>SUM(P385:P388)</f>
        <v>0.618</v>
      </c>
      <c r="R384" s="124">
        <f>SUM(R385:R388)</f>
        <v>0.00016</v>
      </c>
      <c r="T384" s="125">
        <f>SUM(T385:T388)</f>
        <v>0.027</v>
      </c>
      <c r="AR384" s="120" t="s">
        <v>84</v>
      </c>
      <c r="AT384" s="126" t="s">
        <v>73</v>
      </c>
      <c r="AU384" s="126" t="s">
        <v>82</v>
      </c>
      <c r="AY384" s="120" t="s">
        <v>200</v>
      </c>
      <c r="BK384" s="127">
        <f>SUM(BK385:BK388)</f>
        <v>0</v>
      </c>
    </row>
    <row r="385" spans="2:65" s="1" customFormat="1" ht="16.5" customHeight="1">
      <c r="B385" s="130"/>
      <c r="C385" s="131" t="s">
        <v>651</v>
      </c>
      <c r="D385" s="131" t="s">
        <v>202</v>
      </c>
      <c r="E385" s="132" t="s">
        <v>652</v>
      </c>
      <c r="F385" s="133" t="s">
        <v>653</v>
      </c>
      <c r="G385" s="134" t="s">
        <v>269</v>
      </c>
      <c r="H385" s="135">
        <v>2</v>
      </c>
      <c r="I385" s="136"/>
      <c r="J385" s="136">
        <f>ROUND(I385*H385,2)</f>
        <v>0</v>
      </c>
      <c r="K385" s="137"/>
      <c r="L385" s="29"/>
      <c r="M385" s="138" t="s">
        <v>1</v>
      </c>
      <c r="N385" s="139" t="s">
        <v>39</v>
      </c>
      <c r="O385" s="140">
        <v>0.309</v>
      </c>
      <c r="P385" s="140">
        <f>O385*H385</f>
        <v>0.618</v>
      </c>
      <c r="Q385" s="140">
        <v>8E-05</v>
      </c>
      <c r="R385" s="140">
        <f>Q385*H385</f>
        <v>0.00016</v>
      </c>
      <c r="S385" s="140">
        <v>0.0135</v>
      </c>
      <c r="T385" s="141">
        <f>S385*H385</f>
        <v>0.027</v>
      </c>
      <c r="AR385" s="142" t="s">
        <v>296</v>
      </c>
      <c r="AT385" s="142" t="s">
        <v>202</v>
      </c>
      <c r="AU385" s="142" t="s">
        <v>84</v>
      </c>
      <c r="AY385" s="17" t="s">
        <v>200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82</v>
      </c>
      <c r="BK385" s="143">
        <f>ROUND(I385*H385,2)</f>
        <v>0</v>
      </c>
      <c r="BL385" s="17" t="s">
        <v>296</v>
      </c>
      <c r="BM385" s="142" t="s">
        <v>2055</v>
      </c>
    </row>
    <row r="386" spans="2:51" s="12" customFormat="1" ht="11.25">
      <c r="B386" s="144"/>
      <c r="D386" s="145" t="s">
        <v>208</v>
      </c>
      <c r="E386" s="146" t="s">
        <v>1</v>
      </c>
      <c r="F386" s="147" t="s">
        <v>2030</v>
      </c>
      <c r="H386" s="148">
        <v>1</v>
      </c>
      <c r="L386" s="144"/>
      <c r="M386" s="149"/>
      <c r="T386" s="150"/>
      <c r="AT386" s="146" t="s">
        <v>208</v>
      </c>
      <c r="AU386" s="146" t="s">
        <v>84</v>
      </c>
      <c r="AV386" s="12" t="s">
        <v>84</v>
      </c>
      <c r="AW386" s="12" t="s">
        <v>30</v>
      </c>
      <c r="AX386" s="12" t="s">
        <v>74</v>
      </c>
      <c r="AY386" s="146" t="s">
        <v>200</v>
      </c>
    </row>
    <row r="387" spans="2:51" s="12" customFormat="1" ht="11.25">
      <c r="B387" s="144"/>
      <c r="D387" s="145" t="s">
        <v>208</v>
      </c>
      <c r="E387" s="146" t="s">
        <v>1</v>
      </c>
      <c r="F387" s="147" t="s">
        <v>2031</v>
      </c>
      <c r="H387" s="148">
        <v>1</v>
      </c>
      <c r="L387" s="144"/>
      <c r="M387" s="149"/>
      <c r="T387" s="150"/>
      <c r="AT387" s="146" t="s">
        <v>208</v>
      </c>
      <c r="AU387" s="146" t="s">
        <v>84</v>
      </c>
      <c r="AV387" s="12" t="s">
        <v>84</v>
      </c>
      <c r="AW387" s="12" t="s">
        <v>30</v>
      </c>
      <c r="AX387" s="12" t="s">
        <v>74</v>
      </c>
      <c r="AY387" s="146" t="s">
        <v>200</v>
      </c>
    </row>
    <row r="388" spans="2:51" s="13" customFormat="1" ht="11.25">
      <c r="B388" s="151"/>
      <c r="D388" s="145" t="s">
        <v>208</v>
      </c>
      <c r="E388" s="152" t="s">
        <v>1</v>
      </c>
      <c r="F388" s="153" t="s">
        <v>245</v>
      </c>
      <c r="H388" s="154">
        <v>2</v>
      </c>
      <c r="L388" s="151"/>
      <c r="M388" s="155"/>
      <c r="T388" s="156"/>
      <c r="AT388" s="152" t="s">
        <v>208</v>
      </c>
      <c r="AU388" s="152" t="s">
        <v>84</v>
      </c>
      <c r="AV388" s="13" t="s">
        <v>206</v>
      </c>
      <c r="AW388" s="13" t="s">
        <v>30</v>
      </c>
      <c r="AX388" s="13" t="s">
        <v>82</v>
      </c>
      <c r="AY388" s="152" t="s">
        <v>200</v>
      </c>
    </row>
    <row r="389" spans="2:63" s="11" customFormat="1" ht="22.9" customHeight="1">
      <c r="B389" s="119"/>
      <c r="D389" s="120" t="s">
        <v>73</v>
      </c>
      <c r="E389" s="128" t="s">
        <v>655</v>
      </c>
      <c r="F389" s="128" t="s">
        <v>656</v>
      </c>
      <c r="J389" s="129">
        <f>BK389</f>
        <v>0</v>
      </c>
      <c r="L389" s="119"/>
      <c r="M389" s="123"/>
      <c r="P389" s="124">
        <f>SUM(P390:P398)</f>
        <v>1.225</v>
      </c>
      <c r="R389" s="124">
        <f>SUM(R390:R398)</f>
        <v>0</v>
      </c>
      <c r="T389" s="125">
        <f>SUM(T390:T398)</f>
        <v>0.0088</v>
      </c>
      <c r="AR389" s="120" t="s">
        <v>84</v>
      </c>
      <c r="AT389" s="126" t="s">
        <v>73</v>
      </c>
      <c r="AU389" s="126" t="s">
        <v>82</v>
      </c>
      <c r="AY389" s="120" t="s">
        <v>200</v>
      </c>
      <c r="BK389" s="127">
        <f>SUM(BK390:BK398)</f>
        <v>0</v>
      </c>
    </row>
    <row r="390" spans="2:65" s="1" customFormat="1" ht="37.9" customHeight="1">
      <c r="B390" s="130"/>
      <c r="C390" s="131" t="s">
        <v>657</v>
      </c>
      <c r="D390" s="131" t="s">
        <v>202</v>
      </c>
      <c r="E390" s="132" t="s">
        <v>658</v>
      </c>
      <c r="F390" s="133" t="s">
        <v>659</v>
      </c>
      <c r="G390" s="134" t="s">
        <v>269</v>
      </c>
      <c r="H390" s="135">
        <v>5</v>
      </c>
      <c r="I390" s="136"/>
      <c r="J390" s="136">
        <f>ROUND(I390*H390,2)</f>
        <v>0</v>
      </c>
      <c r="K390" s="137"/>
      <c r="L390" s="29"/>
      <c r="M390" s="138" t="s">
        <v>1</v>
      </c>
      <c r="N390" s="139" t="s">
        <v>39</v>
      </c>
      <c r="O390" s="140">
        <v>0.125</v>
      </c>
      <c r="P390" s="140">
        <f>O390*H390</f>
        <v>0.625</v>
      </c>
      <c r="Q390" s="140">
        <v>0</v>
      </c>
      <c r="R390" s="140">
        <f>Q390*H390</f>
        <v>0</v>
      </c>
      <c r="S390" s="140">
        <v>0.0008</v>
      </c>
      <c r="T390" s="141">
        <f>S390*H390</f>
        <v>0.004</v>
      </c>
      <c r="AR390" s="142" t="s">
        <v>296</v>
      </c>
      <c r="AT390" s="142" t="s">
        <v>202</v>
      </c>
      <c r="AU390" s="142" t="s">
        <v>84</v>
      </c>
      <c r="AY390" s="17" t="s">
        <v>200</v>
      </c>
      <c r="BE390" s="143">
        <f>IF(N390="základní",J390,0)</f>
        <v>0</v>
      </c>
      <c r="BF390" s="143">
        <f>IF(N390="snížená",J390,0)</f>
        <v>0</v>
      </c>
      <c r="BG390" s="143">
        <f>IF(N390="zákl. přenesená",J390,0)</f>
        <v>0</v>
      </c>
      <c r="BH390" s="143">
        <f>IF(N390="sníž. přenesená",J390,0)</f>
        <v>0</v>
      </c>
      <c r="BI390" s="143">
        <f>IF(N390="nulová",J390,0)</f>
        <v>0</v>
      </c>
      <c r="BJ390" s="17" t="s">
        <v>82</v>
      </c>
      <c r="BK390" s="143">
        <f>ROUND(I390*H390,2)</f>
        <v>0</v>
      </c>
      <c r="BL390" s="17" t="s">
        <v>296</v>
      </c>
      <c r="BM390" s="142" t="s">
        <v>2056</v>
      </c>
    </row>
    <row r="391" spans="2:51" s="12" customFormat="1" ht="11.25">
      <c r="B391" s="144"/>
      <c r="D391" s="145" t="s">
        <v>208</v>
      </c>
      <c r="E391" s="146" t="s">
        <v>1</v>
      </c>
      <c r="F391" s="147" t="s">
        <v>2057</v>
      </c>
      <c r="H391" s="148">
        <v>1</v>
      </c>
      <c r="L391" s="144"/>
      <c r="M391" s="149"/>
      <c r="T391" s="150"/>
      <c r="AT391" s="146" t="s">
        <v>208</v>
      </c>
      <c r="AU391" s="146" t="s">
        <v>84</v>
      </c>
      <c r="AV391" s="12" t="s">
        <v>84</v>
      </c>
      <c r="AW391" s="12" t="s">
        <v>30</v>
      </c>
      <c r="AX391" s="12" t="s">
        <v>74</v>
      </c>
      <c r="AY391" s="146" t="s">
        <v>200</v>
      </c>
    </row>
    <row r="392" spans="2:51" s="12" customFormat="1" ht="11.25">
      <c r="B392" s="144"/>
      <c r="D392" s="145" t="s">
        <v>208</v>
      </c>
      <c r="E392" s="146" t="s">
        <v>1</v>
      </c>
      <c r="F392" s="147" t="s">
        <v>1933</v>
      </c>
      <c r="H392" s="148">
        <v>2</v>
      </c>
      <c r="L392" s="144"/>
      <c r="M392" s="149"/>
      <c r="T392" s="150"/>
      <c r="AT392" s="146" t="s">
        <v>208</v>
      </c>
      <c r="AU392" s="146" t="s">
        <v>84</v>
      </c>
      <c r="AV392" s="12" t="s">
        <v>84</v>
      </c>
      <c r="AW392" s="12" t="s">
        <v>30</v>
      </c>
      <c r="AX392" s="12" t="s">
        <v>74</v>
      </c>
      <c r="AY392" s="146" t="s">
        <v>200</v>
      </c>
    </row>
    <row r="393" spans="2:51" s="12" customFormat="1" ht="11.25">
      <c r="B393" s="144"/>
      <c r="D393" s="145" t="s">
        <v>208</v>
      </c>
      <c r="E393" s="146" t="s">
        <v>1</v>
      </c>
      <c r="F393" s="147" t="s">
        <v>1934</v>
      </c>
      <c r="H393" s="148">
        <v>2</v>
      </c>
      <c r="L393" s="144"/>
      <c r="M393" s="149"/>
      <c r="T393" s="150"/>
      <c r="AT393" s="146" t="s">
        <v>208</v>
      </c>
      <c r="AU393" s="146" t="s">
        <v>84</v>
      </c>
      <c r="AV393" s="12" t="s">
        <v>84</v>
      </c>
      <c r="AW393" s="12" t="s">
        <v>30</v>
      </c>
      <c r="AX393" s="12" t="s">
        <v>74</v>
      </c>
      <c r="AY393" s="146" t="s">
        <v>200</v>
      </c>
    </row>
    <row r="394" spans="2:51" s="13" customFormat="1" ht="11.25">
      <c r="B394" s="151"/>
      <c r="D394" s="145" t="s">
        <v>208</v>
      </c>
      <c r="E394" s="152" t="s">
        <v>1</v>
      </c>
      <c r="F394" s="153" t="s">
        <v>245</v>
      </c>
      <c r="H394" s="154">
        <v>5</v>
      </c>
      <c r="L394" s="151"/>
      <c r="M394" s="155"/>
      <c r="T394" s="156"/>
      <c r="AT394" s="152" t="s">
        <v>208</v>
      </c>
      <c r="AU394" s="152" t="s">
        <v>84</v>
      </c>
      <c r="AV394" s="13" t="s">
        <v>206</v>
      </c>
      <c r="AW394" s="13" t="s">
        <v>30</v>
      </c>
      <c r="AX394" s="13" t="s">
        <v>82</v>
      </c>
      <c r="AY394" s="152" t="s">
        <v>200</v>
      </c>
    </row>
    <row r="395" spans="2:65" s="1" customFormat="1" ht="44.25" customHeight="1">
      <c r="B395" s="130"/>
      <c r="C395" s="131" t="s">
        <v>661</v>
      </c>
      <c r="D395" s="131" t="s">
        <v>202</v>
      </c>
      <c r="E395" s="132" t="s">
        <v>662</v>
      </c>
      <c r="F395" s="133" t="s">
        <v>663</v>
      </c>
      <c r="G395" s="134" t="s">
        <v>269</v>
      </c>
      <c r="H395" s="135">
        <v>6</v>
      </c>
      <c r="I395" s="136"/>
      <c r="J395" s="136">
        <f>ROUND(I395*H395,2)</f>
        <v>0</v>
      </c>
      <c r="K395" s="137"/>
      <c r="L395" s="29"/>
      <c r="M395" s="138" t="s">
        <v>1</v>
      </c>
      <c r="N395" s="139" t="s">
        <v>39</v>
      </c>
      <c r="O395" s="140">
        <v>0.1</v>
      </c>
      <c r="P395" s="140">
        <f>O395*H395</f>
        <v>0.6000000000000001</v>
      </c>
      <c r="Q395" s="140">
        <v>0</v>
      </c>
      <c r="R395" s="140">
        <f>Q395*H395</f>
        <v>0</v>
      </c>
      <c r="S395" s="140">
        <v>0.0008</v>
      </c>
      <c r="T395" s="141">
        <f>S395*H395</f>
        <v>0.0048000000000000004</v>
      </c>
      <c r="AR395" s="142" t="s">
        <v>296</v>
      </c>
      <c r="AT395" s="142" t="s">
        <v>202</v>
      </c>
      <c r="AU395" s="142" t="s">
        <v>84</v>
      </c>
      <c r="AY395" s="17" t="s">
        <v>200</v>
      </c>
      <c r="BE395" s="143">
        <f>IF(N395="základní",J395,0)</f>
        <v>0</v>
      </c>
      <c r="BF395" s="143">
        <f>IF(N395="snížená",J395,0)</f>
        <v>0</v>
      </c>
      <c r="BG395" s="143">
        <f>IF(N395="zákl. přenesená",J395,0)</f>
        <v>0</v>
      </c>
      <c r="BH395" s="143">
        <f>IF(N395="sníž. přenesená",J395,0)</f>
        <v>0</v>
      </c>
      <c r="BI395" s="143">
        <f>IF(N395="nulová",J395,0)</f>
        <v>0</v>
      </c>
      <c r="BJ395" s="17" t="s">
        <v>82</v>
      </c>
      <c r="BK395" s="143">
        <f>ROUND(I395*H395,2)</f>
        <v>0</v>
      </c>
      <c r="BL395" s="17" t="s">
        <v>296</v>
      </c>
      <c r="BM395" s="142" t="s">
        <v>2058</v>
      </c>
    </row>
    <row r="396" spans="2:51" s="12" customFormat="1" ht="11.25">
      <c r="B396" s="144"/>
      <c r="D396" s="145" t="s">
        <v>208</v>
      </c>
      <c r="E396" s="146" t="s">
        <v>1</v>
      </c>
      <c r="F396" s="147" t="s">
        <v>2059</v>
      </c>
      <c r="H396" s="148">
        <v>3</v>
      </c>
      <c r="L396" s="144"/>
      <c r="M396" s="149"/>
      <c r="T396" s="150"/>
      <c r="AT396" s="146" t="s">
        <v>208</v>
      </c>
      <c r="AU396" s="146" t="s">
        <v>84</v>
      </c>
      <c r="AV396" s="12" t="s">
        <v>84</v>
      </c>
      <c r="AW396" s="12" t="s">
        <v>30</v>
      </c>
      <c r="AX396" s="12" t="s">
        <v>74</v>
      </c>
      <c r="AY396" s="146" t="s">
        <v>200</v>
      </c>
    </row>
    <row r="397" spans="2:51" s="12" customFormat="1" ht="11.25">
      <c r="B397" s="144"/>
      <c r="D397" s="145" t="s">
        <v>208</v>
      </c>
      <c r="E397" s="146" t="s">
        <v>1</v>
      </c>
      <c r="F397" s="147" t="s">
        <v>2060</v>
      </c>
      <c r="H397" s="148">
        <v>3</v>
      </c>
      <c r="L397" s="144"/>
      <c r="M397" s="149"/>
      <c r="T397" s="150"/>
      <c r="AT397" s="146" t="s">
        <v>208</v>
      </c>
      <c r="AU397" s="146" t="s">
        <v>84</v>
      </c>
      <c r="AV397" s="12" t="s">
        <v>84</v>
      </c>
      <c r="AW397" s="12" t="s">
        <v>30</v>
      </c>
      <c r="AX397" s="12" t="s">
        <v>74</v>
      </c>
      <c r="AY397" s="146" t="s">
        <v>200</v>
      </c>
    </row>
    <row r="398" spans="2:51" s="13" customFormat="1" ht="11.25">
      <c r="B398" s="151"/>
      <c r="D398" s="145" t="s">
        <v>208</v>
      </c>
      <c r="E398" s="152" t="s">
        <v>1</v>
      </c>
      <c r="F398" s="153" t="s">
        <v>245</v>
      </c>
      <c r="H398" s="154">
        <v>6</v>
      </c>
      <c r="L398" s="151"/>
      <c r="M398" s="155"/>
      <c r="T398" s="156"/>
      <c r="AT398" s="152" t="s">
        <v>208</v>
      </c>
      <c r="AU398" s="152" t="s">
        <v>84</v>
      </c>
      <c r="AV398" s="13" t="s">
        <v>206</v>
      </c>
      <c r="AW398" s="13" t="s">
        <v>30</v>
      </c>
      <c r="AX398" s="13" t="s">
        <v>82</v>
      </c>
      <c r="AY398" s="152" t="s">
        <v>200</v>
      </c>
    </row>
    <row r="399" spans="2:63" s="11" customFormat="1" ht="22.9" customHeight="1">
      <c r="B399" s="119"/>
      <c r="D399" s="120" t="s">
        <v>73</v>
      </c>
      <c r="E399" s="128" t="s">
        <v>668</v>
      </c>
      <c r="F399" s="128" t="s">
        <v>669</v>
      </c>
      <c r="J399" s="129">
        <f>BK399</f>
        <v>0</v>
      </c>
      <c r="L399" s="119"/>
      <c r="M399" s="123"/>
      <c r="P399" s="124">
        <f>SUM(P400:P426)</f>
        <v>7.173432999999999</v>
      </c>
      <c r="R399" s="124">
        <f>SUM(R400:R426)</f>
        <v>0.0114</v>
      </c>
      <c r="T399" s="125">
        <f>SUM(T400:T426)</f>
        <v>0.024272</v>
      </c>
      <c r="AR399" s="120" t="s">
        <v>84</v>
      </c>
      <c r="AT399" s="126" t="s">
        <v>73</v>
      </c>
      <c r="AU399" s="126" t="s">
        <v>82</v>
      </c>
      <c r="AY399" s="120" t="s">
        <v>200</v>
      </c>
      <c r="BK399" s="127">
        <f>SUM(BK400:BK426)</f>
        <v>0</v>
      </c>
    </row>
    <row r="400" spans="2:65" s="1" customFormat="1" ht="24.2" customHeight="1">
      <c r="B400" s="130"/>
      <c r="C400" s="131" t="s">
        <v>670</v>
      </c>
      <c r="D400" s="131" t="s">
        <v>202</v>
      </c>
      <c r="E400" s="132" t="s">
        <v>671</v>
      </c>
      <c r="F400" s="133" t="s">
        <v>672</v>
      </c>
      <c r="G400" s="134" t="s">
        <v>269</v>
      </c>
      <c r="H400" s="135">
        <v>6</v>
      </c>
      <c r="I400" s="136"/>
      <c r="J400" s="136">
        <f>ROUND(I400*H400,2)</f>
        <v>0</v>
      </c>
      <c r="K400" s="137"/>
      <c r="L400" s="29"/>
      <c r="M400" s="138" t="s">
        <v>1</v>
      </c>
      <c r="N400" s="139" t="s">
        <v>39</v>
      </c>
      <c r="O400" s="140">
        <v>0.827</v>
      </c>
      <c r="P400" s="140">
        <f>O400*H400</f>
        <v>4.962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296</v>
      </c>
      <c r="AT400" s="142" t="s">
        <v>202</v>
      </c>
      <c r="AU400" s="142" t="s">
        <v>84</v>
      </c>
      <c r="AY400" s="17" t="s">
        <v>200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82</v>
      </c>
      <c r="BK400" s="143">
        <f>ROUND(I400*H400,2)</f>
        <v>0</v>
      </c>
      <c r="BL400" s="17" t="s">
        <v>296</v>
      </c>
      <c r="BM400" s="142" t="s">
        <v>2061</v>
      </c>
    </row>
    <row r="401" spans="2:51" s="12" customFormat="1" ht="11.25">
      <c r="B401" s="144"/>
      <c r="D401" s="145" t="s">
        <v>208</v>
      </c>
      <c r="E401" s="146" t="s">
        <v>1</v>
      </c>
      <c r="F401" s="147" t="s">
        <v>2059</v>
      </c>
      <c r="H401" s="148">
        <v>3</v>
      </c>
      <c r="L401" s="144"/>
      <c r="M401" s="149"/>
      <c r="T401" s="150"/>
      <c r="AT401" s="146" t="s">
        <v>208</v>
      </c>
      <c r="AU401" s="146" t="s">
        <v>84</v>
      </c>
      <c r="AV401" s="12" t="s">
        <v>84</v>
      </c>
      <c r="AW401" s="12" t="s">
        <v>30</v>
      </c>
      <c r="AX401" s="12" t="s">
        <v>74</v>
      </c>
      <c r="AY401" s="146" t="s">
        <v>200</v>
      </c>
    </row>
    <row r="402" spans="2:51" s="12" customFormat="1" ht="11.25">
      <c r="B402" s="144"/>
      <c r="D402" s="145" t="s">
        <v>208</v>
      </c>
      <c r="E402" s="146" t="s">
        <v>1</v>
      </c>
      <c r="F402" s="147" t="s">
        <v>2060</v>
      </c>
      <c r="H402" s="148">
        <v>3</v>
      </c>
      <c r="L402" s="144"/>
      <c r="M402" s="149"/>
      <c r="T402" s="150"/>
      <c r="AT402" s="146" t="s">
        <v>208</v>
      </c>
      <c r="AU402" s="146" t="s">
        <v>84</v>
      </c>
      <c r="AV402" s="12" t="s">
        <v>84</v>
      </c>
      <c r="AW402" s="12" t="s">
        <v>30</v>
      </c>
      <c r="AX402" s="12" t="s">
        <v>74</v>
      </c>
      <c r="AY402" s="146" t="s">
        <v>200</v>
      </c>
    </row>
    <row r="403" spans="2:51" s="13" customFormat="1" ht="11.25">
      <c r="B403" s="151"/>
      <c r="D403" s="145" t="s">
        <v>208</v>
      </c>
      <c r="E403" s="152" t="s">
        <v>1</v>
      </c>
      <c r="F403" s="153" t="s">
        <v>245</v>
      </c>
      <c r="H403" s="154">
        <v>6</v>
      </c>
      <c r="L403" s="151"/>
      <c r="M403" s="155"/>
      <c r="T403" s="156"/>
      <c r="AT403" s="152" t="s">
        <v>208</v>
      </c>
      <c r="AU403" s="152" t="s">
        <v>84</v>
      </c>
      <c r="AV403" s="13" t="s">
        <v>206</v>
      </c>
      <c r="AW403" s="13" t="s">
        <v>30</v>
      </c>
      <c r="AX403" s="13" t="s">
        <v>82</v>
      </c>
      <c r="AY403" s="152" t="s">
        <v>200</v>
      </c>
    </row>
    <row r="404" spans="2:65" s="1" customFormat="1" ht="24.2" customHeight="1">
      <c r="B404" s="130"/>
      <c r="C404" s="157" t="s">
        <v>674</v>
      </c>
      <c r="D404" s="157" t="s">
        <v>247</v>
      </c>
      <c r="E404" s="158" t="s">
        <v>675</v>
      </c>
      <c r="F404" s="159" t="s">
        <v>676</v>
      </c>
      <c r="G404" s="160" t="s">
        <v>269</v>
      </c>
      <c r="H404" s="161">
        <v>1</v>
      </c>
      <c r="I404" s="162"/>
      <c r="J404" s="162">
        <f>ROUND(I404*H404,2)</f>
        <v>0</v>
      </c>
      <c r="K404" s="163"/>
      <c r="L404" s="164"/>
      <c r="M404" s="165" t="s">
        <v>1</v>
      </c>
      <c r="N404" s="166" t="s">
        <v>39</v>
      </c>
      <c r="O404" s="140">
        <v>0</v>
      </c>
      <c r="P404" s="140">
        <f>O404*H404</f>
        <v>0</v>
      </c>
      <c r="Q404" s="140">
        <v>0.0016</v>
      </c>
      <c r="R404" s="140">
        <f>Q404*H404</f>
        <v>0.0016</v>
      </c>
      <c r="S404" s="140">
        <v>0</v>
      </c>
      <c r="T404" s="141">
        <f>S404*H404</f>
        <v>0</v>
      </c>
      <c r="AR404" s="142" t="s">
        <v>381</v>
      </c>
      <c r="AT404" s="142" t="s">
        <v>247</v>
      </c>
      <c r="AU404" s="142" t="s">
        <v>84</v>
      </c>
      <c r="AY404" s="17" t="s">
        <v>200</v>
      </c>
      <c r="BE404" s="143">
        <f>IF(N404="základní",J404,0)</f>
        <v>0</v>
      </c>
      <c r="BF404" s="143">
        <f>IF(N404="snížená",J404,0)</f>
        <v>0</v>
      </c>
      <c r="BG404" s="143">
        <f>IF(N404="zákl. přenesená",J404,0)</f>
        <v>0</v>
      </c>
      <c r="BH404" s="143">
        <f>IF(N404="sníž. přenesená",J404,0)</f>
        <v>0</v>
      </c>
      <c r="BI404" s="143">
        <f>IF(N404="nulová",J404,0)</f>
        <v>0</v>
      </c>
      <c r="BJ404" s="17" t="s">
        <v>82</v>
      </c>
      <c r="BK404" s="143">
        <f>ROUND(I404*H404,2)</f>
        <v>0</v>
      </c>
      <c r="BL404" s="17" t="s">
        <v>296</v>
      </c>
      <c r="BM404" s="142" t="s">
        <v>2062</v>
      </c>
    </row>
    <row r="405" spans="2:51" s="12" customFormat="1" ht="11.25">
      <c r="B405" s="144"/>
      <c r="D405" s="145" t="s">
        <v>208</v>
      </c>
      <c r="E405" s="146" t="s">
        <v>1</v>
      </c>
      <c r="F405" s="147" t="s">
        <v>2034</v>
      </c>
      <c r="H405" s="148">
        <v>1</v>
      </c>
      <c r="L405" s="144"/>
      <c r="M405" s="149"/>
      <c r="T405" s="150"/>
      <c r="AT405" s="146" t="s">
        <v>208</v>
      </c>
      <c r="AU405" s="146" t="s">
        <v>84</v>
      </c>
      <c r="AV405" s="12" t="s">
        <v>84</v>
      </c>
      <c r="AW405" s="12" t="s">
        <v>30</v>
      </c>
      <c r="AX405" s="12" t="s">
        <v>82</v>
      </c>
      <c r="AY405" s="146" t="s">
        <v>200</v>
      </c>
    </row>
    <row r="406" spans="2:65" s="1" customFormat="1" ht="24.2" customHeight="1">
      <c r="B406" s="130"/>
      <c r="C406" s="157" t="s">
        <v>678</v>
      </c>
      <c r="D406" s="157" t="s">
        <v>247</v>
      </c>
      <c r="E406" s="158" t="s">
        <v>679</v>
      </c>
      <c r="F406" s="159" t="s">
        <v>680</v>
      </c>
      <c r="G406" s="160" t="s">
        <v>269</v>
      </c>
      <c r="H406" s="161">
        <v>2</v>
      </c>
      <c r="I406" s="162"/>
      <c r="J406" s="162">
        <f>ROUND(I406*H406,2)</f>
        <v>0</v>
      </c>
      <c r="K406" s="163"/>
      <c r="L406" s="164"/>
      <c r="M406" s="165" t="s">
        <v>1</v>
      </c>
      <c r="N406" s="166" t="s">
        <v>39</v>
      </c>
      <c r="O406" s="140">
        <v>0</v>
      </c>
      <c r="P406" s="140">
        <f>O406*H406</f>
        <v>0</v>
      </c>
      <c r="Q406" s="140">
        <v>0.0016</v>
      </c>
      <c r="R406" s="140">
        <f>Q406*H406</f>
        <v>0.0032</v>
      </c>
      <c r="S406" s="140">
        <v>0</v>
      </c>
      <c r="T406" s="141">
        <f>S406*H406</f>
        <v>0</v>
      </c>
      <c r="AR406" s="142" t="s">
        <v>381</v>
      </c>
      <c r="AT406" s="142" t="s">
        <v>247</v>
      </c>
      <c r="AU406" s="142" t="s">
        <v>84</v>
      </c>
      <c r="AY406" s="17" t="s">
        <v>200</v>
      </c>
      <c r="BE406" s="143">
        <f>IF(N406="základní",J406,0)</f>
        <v>0</v>
      </c>
      <c r="BF406" s="143">
        <f>IF(N406="snížená",J406,0)</f>
        <v>0</v>
      </c>
      <c r="BG406" s="143">
        <f>IF(N406="zákl. přenesená",J406,0)</f>
        <v>0</v>
      </c>
      <c r="BH406" s="143">
        <f>IF(N406="sníž. přenesená",J406,0)</f>
        <v>0</v>
      </c>
      <c r="BI406" s="143">
        <f>IF(N406="nulová",J406,0)</f>
        <v>0</v>
      </c>
      <c r="BJ406" s="17" t="s">
        <v>82</v>
      </c>
      <c r="BK406" s="143">
        <f>ROUND(I406*H406,2)</f>
        <v>0</v>
      </c>
      <c r="BL406" s="17" t="s">
        <v>296</v>
      </c>
      <c r="BM406" s="142" t="s">
        <v>2063</v>
      </c>
    </row>
    <row r="407" spans="2:51" s="12" customFormat="1" ht="11.25">
      <c r="B407" s="144"/>
      <c r="D407" s="145" t="s">
        <v>208</v>
      </c>
      <c r="E407" s="146" t="s">
        <v>1</v>
      </c>
      <c r="F407" s="147" t="s">
        <v>2043</v>
      </c>
      <c r="H407" s="148">
        <v>2</v>
      </c>
      <c r="L407" s="144"/>
      <c r="M407" s="149"/>
      <c r="T407" s="150"/>
      <c r="AT407" s="146" t="s">
        <v>208</v>
      </c>
      <c r="AU407" s="146" t="s">
        <v>84</v>
      </c>
      <c r="AV407" s="12" t="s">
        <v>84</v>
      </c>
      <c r="AW407" s="12" t="s">
        <v>30</v>
      </c>
      <c r="AX407" s="12" t="s">
        <v>82</v>
      </c>
      <c r="AY407" s="146" t="s">
        <v>200</v>
      </c>
    </row>
    <row r="408" spans="2:65" s="1" customFormat="1" ht="24.2" customHeight="1">
      <c r="B408" s="130"/>
      <c r="C408" s="157" t="s">
        <v>682</v>
      </c>
      <c r="D408" s="157" t="s">
        <v>247</v>
      </c>
      <c r="E408" s="158" t="s">
        <v>683</v>
      </c>
      <c r="F408" s="159" t="s">
        <v>684</v>
      </c>
      <c r="G408" s="160" t="s">
        <v>269</v>
      </c>
      <c r="H408" s="161">
        <v>1</v>
      </c>
      <c r="I408" s="162"/>
      <c r="J408" s="162">
        <f>ROUND(I408*H408,2)</f>
        <v>0</v>
      </c>
      <c r="K408" s="163"/>
      <c r="L408" s="164"/>
      <c r="M408" s="165" t="s">
        <v>1</v>
      </c>
      <c r="N408" s="166" t="s">
        <v>39</v>
      </c>
      <c r="O408" s="140">
        <v>0</v>
      </c>
      <c r="P408" s="140">
        <f>O408*H408</f>
        <v>0</v>
      </c>
      <c r="Q408" s="140">
        <v>0.0016</v>
      </c>
      <c r="R408" s="140">
        <f>Q408*H408</f>
        <v>0.0016</v>
      </c>
      <c r="S408" s="140">
        <v>0</v>
      </c>
      <c r="T408" s="141">
        <f>S408*H408</f>
        <v>0</v>
      </c>
      <c r="AR408" s="142" t="s">
        <v>381</v>
      </c>
      <c r="AT408" s="142" t="s">
        <v>247</v>
      </c>
      <c r="AU408" s="142" t="s">
        <v>84</v>
      </c>
      <c r="AY408" s="17" t="s">
        <v>200</v>
      </c>
      <c r="BE408" s="143">
        <f>IF(N408="základní",J408,0)</f>
        <v>0</v>
      </c>
      <c r="BF408" s="143">
        <f>IF(N408="snížená",J408,0)</f>
        <v>0</v>
      </c>
      <c r="BG408" s="143">
        <f>IF(N408="zákl. přenesená",J408,0)</f>
        <v>0</v>
      </c>
      <c r="BH408" s="143">
        <f>IF(N408="sníž. přenesená",J408,0)</f>
        <v>0</v>
      </c>
      <c r="BI408" s="143">
        <f>IF(N408="nulová",J408,0)</f>
        <v>0</v>
      </c>
      <c r="BJ408" s="17" t="s">
        <v>82</v>
      </c>
      <c r="BK408" s="143">
        <f>ROUND(I408*H408,2)</f>
        <v>0</v>
      </c>
      <c r="BL408" s="17" t="s">
        <v>296</v>
      </c>
      <c r="BM408" s="142" t="s">
        <v>2064</v>
      </c>
    </row>
    <row r="409" spans="2:51" s="12" customFormat="1" ht="11.25">
      <c r="B409" s="144"/>
      <c r="D409" s="145" t="s">
        <v>208</v>
      </c>
      <c r="E409" s="146" t="s">
        <v>1</v>
      </c>
      <c r="F409" s="147" t="s">
        <v>2035</v>
      </c>
      <c r="H409" s="148">
        <v>1</v>
      </c>
      <c r="L409" s="144"/>
      <c r="M409" s="149"/>
      <c r="T409" s="150"/>
      <c r="AT409" s="146" t="s">
        <v>208</v>
      </c>
      <c r="AU409" s="146" t="s">
        <v>84</v>
      </c>
      <c r="AV409" s="12" t="s">
        <v>84</v>
      </c>
      <c r="AW409" s="12" t="s">
        <v>30</v>
      </c>
      <c r="AX409" s="12" t="s">
        <v>82</v>
      </c>
      <c r="AY409" s="146" t="s">
        <v>200</v>
      </c>
    </row>
    <row r="410" spans="2:65" s="1" customFormat="1" ht="24.2" customHeight="1">
      <c r="B410" s="130"/>
      <c r="C410" s="157" t="s">
        <v>686</v>
      </c>
      <c r="D410" s="157" t="s">
        <v>247</v>
      </c>
      <c r="E410" s="158" t="s">
        <v>687</v>
      </c>
      <c r="F410" s="159" t="s">
        <v>688</v>
      </c>
      <c r="G410" s="160" t="s">
        <v>269</v>
      </c>
      <c r="H410" s="161">
        <v>2</v>
      </c>
      <c r="I410" s="162"/>
      <c r="J410" s="162">
        <f>ROUND(I410*H410,2)</f>
        <v>0</v>
      </c>
      <c r="K410" s="163"/>
      <c r="L410" s="164"/>
      <c r="M410" s="165" t="s">
        <v>1</v>
      </c>
      <c r="N410" s="166" t="s">
        <v>39</v>
      </c>
      <c r="O410" s="140">
        <v>0</v>
      </c>
      <c r="P410" s="140">
        <f>O410*H410</f>
        <v>0</v>
      </c>
      <c r="Q410" s="140">
        <v>0.0016</v>
      </c>
      <c r="R410" s="140">
        <f>Q410*H410</f>
        <v>0.0032</v>
      </c>
      <c r="S410" s="140">
        <v>0</v>
      </c>
      <c r="T410" s="141">
        <f>S410*H410</f>
        <v>0</v>
      </c>
      <c r="AR410" s="142" t="s">
        <v>381</v>
      </c>
      <c r="AT410" s="142" t="s">
        <v>247</v>
      </c>
      <c r="AU410" s="142" t="s">
        <v>84</v>
      </c>
      <c r="AY410" s="17" t="s">
        <v>200</v>
      </c>
      <c r="BE410" s="143">
        <f>IF(N410="základní",J410,0)</f>
        <v>0</v>
      </c>
      <c r="BF410" s="143">
        <f>IF(N410="snížená",J410,0)</f>
        <v>0</v>
      </c>
      <c r="BG410" s="143">
        <f>IF(N410="zákl. přenesená",J410,0)</f>
        <v>0</v>
      </c>
      <c r="BH410" s="143">
        <f>IF(N410="sníž. přenesená",J410,0)</f>
        <v>0</v>
      </c>
      <c r="BI410" s="143">
        <f>IF(N410="nulová",J410,0)</f>
        <v>0</v>
      </c>
      <c r="BJ410" s="17" t="s">
        <v>82</v>
      </c>
      <c r="BK410" s="143">
        <f>ROUND(I410*H410,2)</f>
        <v>0</v>
      </c>
      <c r="BL410" s="17" t="s">
        <v>296</v>
      </c>
      <c r="BM410" s="142" t="s">
        <v>2065</v>
      </c>
    </row>
    <row r="411" spans="2:51" s="12" customFormat="1" ht="11.25">
      <c r="B411" s="144"/>
      <c r="D411" s="145" t="s">
        <v>208</v>
      </c>
      <c r="E411" s="146" t="s">
        <v>1</v>
      </c>
      <c r="F411" s="147" t="s">
        <v>2044</v>
      </c>
      <c r="H411" s="148">
        <v>2</v>
      </c>
      <c r="L411" s="144"/>
      <c r="M411" s="149"/>
      <c r="T411" s="150"/>
      <c r="AT411" s="146" t="s">
        <v>208</v>
      </c>
      <c r="AU411" s="146" t="s">
        <v>84</v>
      </c>
      <c r="AV411" s="12" t="s">
        <v>84</v>
      </c>
      <c r="AW411" s="12" t="s">
        <v>30</v>
      </c>
      <c r="AX411" s="12" t="s">
        <v>82</v>
      </c>
      <c r="AY411" s="146" t="s">
        <v>200</v>
      </c>
    </row>
    <row r="412" spans="2:65" s="1" customFormat="1" ht="24.2" customHeight="1">
      <c r="B412" s="130"/>
      <c r="C412" s="131" t="s">
        <v>690</v>
      </c>
      <c r="D412" s="131" t="s">
        <v>202</v>
      </c>
      <c r="E412" s="132" t="s">
        <v>691</v>
      </c>
      <c r="F412" s="133" t="s">
        <v>692</v>
      </c>
      <c r="G412" s="134" t="s">
        <v>269</v>
      </c>
      <c r="H412" s="135">
        <v>2</v>
      </c>
      <c r="I412" s="136"/>
      <c r="J412" s="136">
        <f>ROUND(I412*H412,2)</f>
        <v>0</v>
      </c>
      <c r="K412" s="137"/>
      <c r="L412" s="29"/>
      <c r="M412" s="138" t="s">
        <v>1</v>
      </c>
      <c r="N412" s="139" t="s">
        <v>39</v>
      </c>
      <c r="O412" s="140">
        <v>0.421</v>
      </c>
      <c r="P412" s="140">
        <f>O412*H412</f>
        <v>0.842</v>
      </c>
      <c r="Q412" s="140">
        <v>0</v>
      </c>
      <c r="R412" s="140">
        <f>Q412*H412</f>
        <v>0</v>
      </c>
      <c r="S412" s="140">
        <v>0.0112</v>
      </c>
      <c r="T412" s="141">
        <f>S412*H412</f>
        <v>0.0224</v>
      </c>
      <c r="AR412" s="142" t="s">
        <v>296</v>
      </c>
      <c r="AT412" s="142" t="s">
        <v>202</v>
      </c>
      <c r="AU412" s="142" t="s">
        <v>84</v>
      </c>
      <c r="AY412" s="17" t="s">
        <v>200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82</v>
      </c>
      <c r="BK412" s="143">
        <f>ROUND(I412*H412,2)</f>
        <v>0</v>
      </c>
      <c r="BL412" s="17" t="s">
        <v>296</v>
      </c>
      <c r="BM412" s="142" t="s">
        <v>2066</v>
      </c>
    </row>
    <row r="413" spans="2:51" s="12" customFormat="1" ht="11.25">
      <c r="B413" s="144"/>
      <c r="D413" s="145" t="s">
        <v>208</v>
      </c>
      <c r="E413" s="146" t="s">
        <v>1</v>
      </c>
      <c r="F413" s="147" t="s">
        <v>2034</v>
      </c>
      <c r="H413" s="148">
        <v>1</v>
      </c>
      <c r="L413" s="144"/>
      <c r="M413" s="149"/>
      <c r="T413" s="150"/>
      <c r="AT413" s="146" t="s">
        <v>208</v>
      </c>
      <c r="AU413" s="146" t="s">
        <v>84</v>
      </c>
      <c r="AV413" s="12" t="s">
        <v>84</v>
      </c>
      <c r="AW413" s="12" t="s">
        <v>30</v>
      </c>
      <c r="AX413" s="12" t="s">
        <v>74</v>
      </c>
      <c r="AY413" s="146" t="s">
        <v>200</v>
      </c>
    </row>
    <row r="414" spans="2:51" s="12" customFormat="1" ht="11.25">
      <c r="B414" s="144"/>
      <c r="D414" s="145" t="s">
        <v>208</v>
      </c>
      <c r="E414" s="146" t="s">
        <v>1</v>
      </c>
      <c r="F414" s="147" t="s">
        <v>2035</v>
      </c>
      <c r="H414" s="148">
        <v>1</v>
      </c>
      <c r="L414" s="144"/>
      <c r="M414" s="149"/>
      <c r="T414" s="150"/>
      <c r="AT414" s="146" t="s">
        <v>208</v>
      </c>
      <c r="AU414" s="146" t="s">
        <v>84</v>
      </c>
      <c r="AV414" s="12" t="s">
        <v>84</v>
      </c>
      <c r="AW414" s="12" t="s">
        <v>30</v>
      </c>
      <c r="AX414" s="12" t="s">
        <v>74</v>
      </c>
      <c r="AY414" s="146" t="s">
        <v>200</v>
      </c>
    </row>
    <row r="415" spans="2:51" s="13" customFormat="1" ht="11.25">
      <c r="B415" s="151"/>
      <c r="D415" s="145" t="s">
        <v>208</v>
      </c>
      <c r="E415" s="152" t="s">
        <v>1</v>
      </c>
      <c r="F415" s="153" t="s">
        <v>245</v>
      </c>
      <c r="H415" s="154">
        <v>2</v>
      </c>
      <c r="L415" s="151"/>
      <c r="M415" s="155"/>
      <c r="T415" s="156"/>
      <c r="AT415" s="152" t="s">
        <v>208</v>
      </c>
      <c r="AU415" s="152" t="s">
        <v>84</v>
      </c>
      <c r="AV415" s="13" t="s">
        <v>206</v>
      </c>
      <c r="AW415" s="13" t="s">
        <v>30</v>
      </c>
      <c r="AX415" s="13" t="s">
        <v>82</v>
      </c>
      <c r="AY415" s="152" t="s">
        <v>200</v>
      </c>
    </row>
    <row r="416" spans="2:65" s="1" customFormat="1" ht="37.9" customHeight="1">
      <c r="B416" s="130"/>
      <c r="C416" s="131" t="s">
        <v>694</v>
      </c>
      <c r="D416" s="131" t="s">
        <v>202</v>
      </c>
      <c r="E416" s="132" t="s">
        <v>695</v>
      </c>
      <c r="F416" s="133" t="s">
        <v>696</v>
      </c>
      <c r="G416" s="134" t="s">
        <v>349</v>
      </c>
      <c r="H416" s="135">
        <v>2.4</v>
      </c>
      <c r="I416" s="136"/>
      <c r="J416" s="136">
        <f>ROUND(I416*H416,2)</f>
        <v>0</v>
      </c>
      <c r="K416" s="137"/>
      <c r="L416" s="29"/>
      <c r="M416" s="138" t="s">
        <v>1</v>
      </c>
      <c r="N416" s="139" t="s">
        <v>39</v>
      </c>
      <c r="O416" s="140">
        <v>0.064</v>
      </c>
      <c r="P416" s="140">
        <f>O416*H416</f>
        <v>0.1536</v>
      </c>
      <c r="Q416" s="140">
        <v>0</v>
      </c>
      <c r="R416" s="140">
        <f>Q416*H416</f>
        <v>0</v>
      </c>
      <c r="S416" s="140">
        <v>0.00078</v>
      </c>
      <c r="T416" s="141">
        <f>S416*H416</f>
        <v>0.001872</v>
      </c>
      <c r="AR416" s="142" t="s">
        <v>296</v>
      </c>
      <c r="AT416" s="142" t="s">
        <v>202</v>
      </c>
      <c r="AU416" s="142" t="s">
        <v>84</v>
      </c>
      <c r="AY416" s="17" t="s">
        <v>200</v>
      </c>
      <c r="BE416" s="143">
        <f>IF(N416="základní",J416,0)</f>
        <v>0</v>
      </c>
      <c r="BF416" s="143">
        <f>IF(N416="snížená",J416,0)</f>
        <v>0</v>
      </c>
      <c r="BG416" s="143">
        <f>IF(N416="zákl. přenesená",J416,0)</f>
        <v>0</v>
      </c>
      <c r="BH416" s="143">
        <f>IF(N416="sníž. přenesená",J416,0)</f>
        <v>0</v>
      </c>
      <c r="BI416" s="143">
        <f>IF(N416="nulová",J416,0)</f>
        <v>0</v>
      </c>
      <c r="BJ416" s="17" t="s">
        <v>82</v>
      </c>
      <c r="BK416" s="143">
        <f>ROUND(I416*H416,2)</f>
        <v>0</v>
      </c>
      <c r="BL416" s="17" t="s">
        <v>296</v>
      </c>
      <c r="BM416" s="142" t="s">
        <v>2067</v>
      </c>
    </row>
    <row r="417" spans="2:51" s="12" customFormat="1" ht="11.25">
      <c r="B417" s="144"/>
      <c r="D417" s="145" t="s">
        <v>208</v>
      </c>
      <c r="E417" s="146" t="s">
        <v>1</v>
      </c>
      <c r="F417" s="147" t="s">
        <v>2068</v>
      </c>
      <c r="H417" s="148">
        <v>1.2</v>
      </c>
      <c r="L417" s="144"/>
      <c r="M417" s="149"/>
      <c r="T417" s="150"/>
      <c r="AT417" s="146" t="s">
        <v>208</v>
      </c>
      <c r="AU417" s="146" t="s">
        <v>84</v>
      </c>
      <c r="AV417" s="12" t="s">
        <v>84</v>
      </c>
      <c r="AW417" s="12" t="s">
        <v>30</v>
      </c>
      <c r="AX417" s="12" t="s">
        <v>74</v>
      </c>
      <c r="AY417" s="146" t="s">
        <v>200</v>
      </c>
    </row>
    <row r="418" spans="2:51" s="12" customFormat="1" ht="11.25">
      <c r="B418" s="144"/>
      <c r="D418" s="145" t="s">
        <v>208</v>
      </c>
      <c r="E418" s="146" t="s">
        <v>1</v>
      </c>
      <c r="F418" s="147" t="s">
        <v>2069</v>
      </c>
      <c r="H418" s="148">
        <v>1.2</v>
      </c>
      <c r="L418" s="144"/>
      <c r="M418" s="149"/>
      <c r="T418" s="150"/>
      <c r="AT418" s="146" t="s">
        <v>208</v>
      </c>
      <c r="AU418" s="146" t="s">
        <v>84</v>
      </c>
      <c r="AV418" s="12" t="s">
        <v>84</v>
      </c>
      <c r="AW418" s="12" t="s">
        <v>30</v>
      </c>
      <c r="AX418" s="12" t="s">
        <v>74</v>
      </c>
      <c r="AY418" s="146" t="s">
        <v>200</v>
      </c>
    </row>
    <row r="419" spans="2:51" s="13" customFormat="1" ht="11.25">
      <c r="B419" s="151"/>
      <c r="D419" s="145" t="s">
        <v>208</v>
      </c>
      <c r="E419" s="152" t="s">
        <v>1</v>
      </c>
      <c r="F419" s="153" t="s">
        <v>245</v>
      </c>
      <c r="H419" s="154">
        <v>2.4</v>
      </c>
      <c r="L419" s="151"/>
      <c r="M419" s="155"/>
      <c r="T419" s="156"/>
      <c r="AT419" s="152" t="s">
        <v>208</v>
      </c>
      <c r="AU419" s="152" t="s">
        <v>84</v>
      </c>
      <c r="AV419" s="13" t="s">
        <v>206</v>
      </c>
      <c r="AW419" s="13" t="s">
        <v>30</v>
      </c>
      <c r="AX419" s="13" t="s">
        <v>82</v>
      </c>
      <c r="AY419" s="152" t="s">
        <v>200</v>
      </c>
    </row>
    <row r="420" spans="2:65" s="1" customFormat="1" ht="33" customHeight="1">
      <c r="B420" s="130"/>
      <c r="C420" s="131" t="s">
        <v>702</v>
      </c>
      <c r="D420" s="131" t="s">
        <v>202</v>
      </c>
      <c r="E420" s="132" t="s">
        <v>703</v>
      </c>
      <c r="F420" s="133" t="s">
        <v>704</v>
      </c>
      <c r="G420" s="134" t="s">
        <v>349</v>
      </c>
      <c r="H420" s="135">
        <v>3</v>
      </c>
      <c r="I420" s="136"/>
      <c r="J420" s="136">
        <f>ROUND(I420*H420,2)</f>
        <v>0</v>
      </c>
      <c r="K420" s="137"/>
      <c r="L420" s="29"/>
      <c r="M420" s="138" t="s">
        <v>1</v>
      </c>
      <c r="N420" s="139" t="s">
        <v>39</v>
      </c>
      <c r="O420" s="140">
        <v>0.351</v>
      </c>
      <c r="P420" s="140">
        <f>O420*H420</f>
        <v>1.053</v>
      </c>
      <c r="Q420" s="140">
        <v>0</v>
      </c>
      <c r="R420" s="140">
        <f>Q420*H420</f>
        <v>0</v>
      </c>
      <c r="S420" s="140">
        <v>0</v>
      </c>
      <c r="T420" s="141">
        <f>S420*H420</f>
        <v>0</v>
      </c>
      <c r="AR420" s="142" t="s">
        <v>296</v>
      </c>
      <c r="AT420" s="142" t="s">
        <v>202</v>
      </c>
      <c r="AU420" s="142" t="s">
        <v>84</v>
      </c>
      <c r="AY420" s="17" t="s">
        <v>200</v>
      </c>
      <c r="BE420" s="143">
        <f>IF(N420="základní",J420,0)</f>
        <v>0</v>
      </c>
      <c r="BF420" s="143">
        <f>IF(N420="snížená",J420,0)</f>
        <v>0</v>
      </c>
      <c r="BG420" s="143">
        <f>IF(N420="zákl. přenesená",J420,0)</f>
        <v>0</v>
      </c>
      <c r="BH420" s="143">
        <f>IF(N420="sníž. přenesená",J420,0)</f>
        <v>0</v>
      </c>
      <c r="BI420" s="143">
        <f>IF(N420="nulová",J420,0)</f>
        <v>0</v>
      </c>
      <c r="BJ420" s="17" t="s">
        <v>82</v>
      </c>
      <c r="BK420" s="143">
        <f>ROUND(I420*H420,2)</f>
        <v>0</v>
      </c>
      <c r="BL420" s="17" t="s">
        <v>296</v>
      </c>
      <c r="BM420" s="142" t="s">
        <v>2070</v>
      </c>
    </row>
    <row r="421" spans="2:51" s="12" customFormat="1" ht="11.25">
      <c r="B421" s="144"/>
      <c r="D421" s="145" t="s">
        <v>208</v>
      </c>
      <c r="E421" s="146" t="s">
        <v>1</v>
      </c>
      <c r="F421" s="147" t="s">
        <v>2071</v>
      </c>
      <c r="H421" s="148">
        <v>1.5</v>
      </c>
      <c r="L421" s="144"/>
      <c r="M421" s="149"/>
      <c r="T421" s="150"/>
      <c r="AT421" s="146" t="s">
        <v>208</v>
      </c>
      <c r="AU421" s="146" t="s">
        <v>84</v>
      </c>
      <c r="AV421" s="12" t="s">
        <v>84</v>
      </c>
      <c r="AW421" s="12" t="s">
        <v>30</v>
      </c>
      <c r="AX421" s="12" t="s">
        <v>74</v>
      </c>
      <c r="AY421" s="146" t="s">
        <v>200</v>
      </c>
    </row>
    <row r="422" spans="2:51" s="12" customFormat="1" ht="11.25">
      <c r="B422" s="144"/>
      <c r="D422" s="145" t="s">
        <v>208</v>
      </c>
      <c r="E422" s="146" t="s">
        <v>1</v>
      </c>
      <c r="F422" s="147" t="s">
        <v>2072</v>
      </c>
      <c r="H422" s="148">
        <v>1.5</v>
      </c>
      <c r="L422" s="144"/>
      <c r="M422" s="149"/>
      <c r="T422" s="150"/>
      <c r="AT422" s="146" t="s">
        <v>208</v>
      </c>
      <c r="AU422" s="146" t="s">
        <v>84</v>
      </c>
      <c r="AV422" s="12" t="s">
        <v>84</v>
      </c>
      <c r="AW422" s="12" t="s">
        <v>30</v>
      </c>
      <c r="AX422" s="12" t="s">
        <v>74</v>
      </c>
      <c r="AY422" s="146" t="s">
        <v>200</v>
      </c>
    </row>
    <row r="423" spans="2:51" s="13" customFormat="1" ht="11.25">
      <c r="B423" s="151"/>
      <c r="D423" s="145" t="s">
        <v>208</v>
      </c>
      <c r="E423" s="152" t="s">
        <v>1</v>
      </c>
      <c r="F423" s="153" t="s">
        <v>245</v>
      </c>
      <c r="H423" s="154">
        <v>3</v>
      </c>
      <c r="L423" s="151"/>
      <c r="M423" s="155"/>
      <c r="T423" s="156"/>
      <c r="AT423" s="152" t="s">
        <v>208</v>
      </c>
      <c r="AU423" s="152" t="s">
        <v>84</v>
      </c>
      <c r="AV423" s="13" t="s">
        <v>206</v>
      </c>
      <c r="AW423" s="13" t="s">
        <v>30</v>
      </c>
      <c r="AX423" s="13" t="s">
        <v>82</v>
      </c>
      <c r="AY423" s="152" t="s">
        <v>200</v>
      </c>
    </row>
    <row r="424" spans="2:65" s="1" customFormat="1" ht="24.2" customHeight="1">
      <c r="B424" s="130"/>
      <c r="C424" s="157" t="s">
        <v>708</v>
      </c>
      <c r="D424" s="157" t="s">
        <v>247</v>
      </c>
      <c r="E424" s="158" t="s">
        <v>709</v>
      </c>
      <c r="F424" s="159" t="s">
        <v>710</v>
      </c>
      <c r="G424" s="160" t="s">
        <v>269</v>
      </c>
      <c r="H424" s="161">
        <v>0.36</v>
      </c>
      <c r="I424" s="162"/>
      <c r="J424" s="162">
        <f>ROUND(I424*H424,2)</f>
        <v>0</v>
      </c>
      <c r="K424" s="163"/>
      <c r="L424" s="164"/>
      <c r="M424" s="165" t="s">
        <v>1</v>
      </c>
      <c r="N424" s="166" t="s">
        <v>39</v>
      </c>
      <c r="O424" s="140">
        <v>0</v>
      </c>
      <c r="P424" s="140">
        <f>O424*H424</f>
        <v>0</v>
      </c>
      <c r="Q424" s="140">
        <v>0.005</v>
      </c>
      <c r="R424" s="140">
        <f>Q424*H424</f>
        <v>0.0018</v>
      </c>
      <c r="S424" s="140">
        <v>0</v>
      </c>
      <c r="T424" s="141">
        <f>S424*H424</f>
        <v>0</v>
      </c>
      <c r="AR424" s="142" t="s">
        <v>381</v>
      </c>
      <c r="AT424" s="142" t="s">
        <v>247</v>
      </c>
      <c r="AU424" s="142" t="s">
        <v>84</v>
      </c>
      <c r="AY424" s="17" t="s">
        <v>200</v>
      </c>
      <c r="BE424" s="143">
        <f>IF(N424="základní",J424,0)</f>
        <v>0</v>
      </c>
      <c r="BF424" s="143">
        <f>IF(N424="snížená",J424,0)</f>
        <v>0</v>
      </c>
      <c r="BG424" s="143">
        <f>IF(N424="zákl. přenesená",J424,0)</f>
        <v>0</v>
      </c>
      <c r="BH424" s="143">
        <f>IF(N424="sníž. přenesená",J424,0)</f>
        <v>0</v>
      </c>
      <c r="BI424" s="143">
        <f>IF(N424="nulová",J424,0)</f>
        <v>0</v>
      </c>
      <c r="BJ424" s="17" t="s">
        <v>82</v>
      </c>
      <c r="BK424" s="143">
        <f>ROUND(I424*H424,2)</f>
        <v>0</v>
      </c>
      <c r="BL424" s="17" t="s">
        <v>296</v>
      </c>
      <c r="BM424" s="142" t="s">
        <v>2073</v>
      </c>
    </row>
    <row r="425" spans="2:51" s="12" customFormat="1" ht="11.25">
      <c r="B425" s="144"/>
      <c r="D425" s="145" t="s">
        <v>208</v>
      </c>
      <c r="F425" s="147" t="s">
        <v>2074</v>
      </c>
      <c r="H425" s="148">
        <v>0.36</v>
      </c>
      <c r="L425" s="144"/>
      <c r="M425" s="149"/>
      <c r="T425" s="150"/>
      <c r="AT425" s="146" t="s">
        <v>208</v>
      </c>
      <c r="AU425" s="146" t="s">
        <v>84</v>
      </c>
      <c r="AV425" s="12" t="s">
        <v>84</v>
      </c>
      <c r="AW425" s="12" t="s">
        <v>3</v>
      </c>
      <c r="AX425" s="12" t="s">
        <v>82</v>
      </c>
      <c r="AY425" s="146" t="s">
        <v>200</v>
      </c>
    </row>
    <row r="426" spans="2:65" s="1" customFormat="1" ht="24.2" customHeight="1">
      <c r="B426" s="130"/>
      <c r="C426" s="131" t="s">
        <v>713</v>
      </c>
      <c r="D426" s="131" t="s">
        <v>202</v>
      </c>
      <c r="E426" s="132" t="s">
        <v>714</v>
      </c>
      <c r="F426" s="133" t="s">
        <v>715</v>
      </c>
      <c r="G426" s="134" t="s">
        <v>230</v>
      </c>
      <c r="H426" s="135">
        <v>0.011</v>
      </c>
      <c r="I426" s="136"/>
      <c r="J426" s="136">
        <f>ROUND(I426*H426,2)</f>
        <v>0</v>
      </c>
      <c r="K426" s="137"/>
      <c r="L426" s="29"/>
      <c r="M426" s="138" t="s">
        <v>1</v>
      </c>
      <c r="N426" s="139" t="s">
        <v>39</v>
      </c>
      <c r="O426" s="140">
        <v>14.803</v>
      </c>
      <c r="P426" s="140">
        <f>O426*H426</f>
        <v>0.162833</v>
      </c>
      <c r="Q426" s="140">
        <v>0</v>
      </c>
      <c r="R426" s="140">
        <f>Q426*H426</f>
        <v>0</v>
      </c>
      <c r="S426" s="140">
        <v>0</v>
      </c>
      <c r="T426" s="141">
        <f>S426*H426</f>
        <v>0</v>
      </c>
      <c r="AR426" s="142" t="s">
        <v>296</v>
      </c>
      <c r="AT426" s="142" t="s">
        <v>202</v>
      </c>
      <c r="AU426" s="142" t="s">
        <v>84</v>
      </c>
      <c r="AY426" s="17" t="s">
        <v>200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82</v>
      </c>
      <c r="BK426" s="143">
        <f>ROUND(I426*H426,2)</f>
        <v>0</v>
      </c>
      <c r="BL426" s="17" t="s">
        <v>296</v>
      </c>
      <c r="BM426" s="142" t="s">
        <v>2075</v>
      </c>
    </row>
    <row r="427" spans="2:63" s="11" customFormat="1" ht="22.9" customHeight="1">
      <c r="B427" s="119"/>
      <c r="D427" s="120" t="s">
        <v>73</v>
      </c>
      <c r="E427" s="128" t="s">
        <v>717</v>
      </c>
      <c r="F427" s="128" t="s">
        <v>718</v>
      </c>
      <c r="J427" s="129">
        <f>BK427</f>
        <v>0</v>
      </c>
      <c r="L427" s="119"/>
      <c r="M427" s="123"/>
      <c r="P427" s="124">
        <f>SUM(P428:P444)</f>
        <v>55.38681</v>
      </c>
      <c r="R427" s="124">
        <f>SUM(R428:R444)</f>
        <v>0.6899649999999999</v>
      </c>
      <c r="T427" s="125">
        <f>SUM(T428:T444)</f>
        <v>0</v>
      </c>
      <c r="AR427" s="120" t="s">
        <v>84</v>
      </c>
      <c r="AT427" s="126" t="s">
        <v>73</v>
      </c>
      <c r="AU427" s="126" t="s">
        <v>82</v>
      </c>
      <c r="AY427" s="120" t="s">
        <v>200</v>
      </c>
      <c r="BK427" s="127">
        <f>SUM(BK428:BK444)</f>
        <v>0</v>
      </c>
    </row>
    <row r="428" spans="2:65" s="1" customFormat="1" ht="24.2" customHeight="1">
      <c r="B428" s="130"/>
      <c r="C428" s="131" t="s">
        <v>719</v>
      </c>
      <c r="D428" s="131" t="s">
        <v>202</v>
      </c>
      <c r="E428" s="132" t="s">
        <v>720</v>
      </c>
      <c r="F428" s="133" t="s">
        <v>721</v>
      </c>
      <c r="G428" s="134" t="s">
        <v>262</v>
      </c>
      <c r="H428" s="135">
        <v>34.8</v>
      </c>
      <c r="I428" s="136"/>
      <c r="J428" s="136">
        <f>ROUND(I428*H428,2)</f>
        <v>0</v>
      </c>
      <c r="K428" s="137"/>
      <c r="L428" s="29"/>
      <c r="M428" s="138" t="s">
        <v>1</v>
      </c>
      <c r="N428" s="139" t="s">
        <v>39</v>
      </c>
      <c r="O428" s="140">
        <v>0.699</v>
      </c>
      <c r="P428" s="140">
        <f>O428*H428</f>
        <v>24.325199999999995</v>
      </c>
      <c r="Q428" s="140">
        <v>0.01324</v>
      </c>
      <c r="R428" s="140">
        <f>Q428*H428</f>
        <v>0.46075199999999994</v>
      </c>
      <c r="S428" s="140">
        <v>0</v>
      </c>
      <c r="T428" s="141">
        <f>S428*H428</f>
        <v>0</v>
      </c>
      <c r="AR428" s="142" t="s">
        <v>296</v>
      </c>
      <c r="AT428" s="142" t="s">
        <v>202</v>
      </c>
      <c r="AU428" s="142" t="s">
        <v>84</v>
      </c>
      <c r="AY428" s="17" t="s">
        <v>200</v>
      </c>
      <c r="BE428" s="143">
        <f>IF(N428="základní",J428,0)</f>
        <v>0</v>
      </c>
      <c r="BF428" s="143">
        <f>IF(N428="snížená",J428,0)</f>
        <v>0</v>
      </c>
      <c r="BG428" s="143">
        <f>IF(N428="zákl. přenesená",J428,0)</f>
        <v>0</v>
      </c>
      <c r="BH428" s="143">
        <f>IF(N428="sníž. přenesená",J428,0)</f>
        <v>0</v>
      </c>
      <c r="BI428" s="143">
        <f>IF(N428="nulová",J428,0)</f>
        <v>0</v>
      </c>
      <c r="BJ428" s="17" t="s">
        <v>82</v>
      </c>
      <c r="BK428" s="143">
        <f>ROUND(I428*H428,2)</f>
        <v>0</v>
      </c>
      <c r="BL428" s="17" t="s">
        <v>296</v>
      </c>
      <c r="BM428" s="142" t="s">
        <v>2076</v>
      </c>
    </row>
    <row r="429" spans="2:51" s="12" customFormat="1" ht="11.25">
      <c r="B429" s="144"/>
      <c r="D429" s="145" t="s">
        <v>208</v>
      </c>
      <c r="E429" s="146" t="s">
        <v>1</v>
      </c>
      <c r="F429" s="147" t="s">
        <v>2077</v>
      </c>
      <c r="H429" s="148">
        <v>17.4</v>
      </c>
      <c r="L429" s="144"/>
      <c r="M429" s="149"/>
      <c r="T429" s="150"/>
      <c r="AT429" s="146" t="s">
        <v>208</v>
      </c>
      <c r="AU429" s="146" t="s">
        <v>84</v>
      </c>
      <c r="AV429" s="12" t="s">
        <v>84</v>
      </c>
      <c r="AW429" s="12" t="s">
        <v>30</v>
      </c>
      <c r="AX429" s="12" t="s">
        <v>74</v>
      </c>
      <c r="AY429" s="146" t="s">
        <v>200</v>
      </c>
    </row>
    <row r="430" spans="2:51" s="12" customFormat="1" ht="11.25">
      <c r="B430" s="144"/>
      <c r="D430" s="145" t="s">
        <v>208</v>
      </c>
      <c r="E430" s="146" t="s">
        <v>1</v>
      </c>
      <c r="F430" s="147" t="s">
        <v>2078</v>
      </c>
      <c r="H430" s="148">
        <v>17.4</v>
      </c>
      <c r="L430" s="144"/>
      <c r="M430" s="149"/>
      <c r="T430" s="150"/>
      <c r="AT430" s="146" t="s">
        <v>208</v>
      </c>
      <c r="AU430" s="146" t="s">
        <v>84</v>
      </c>
      <c r="AV430" s="12" t="s">
        <v>84</v>
      </c>
      <c r="AW430" s="12" t="s">
        <v>30</v>
      </c>
      <c r="AX430" s="12" t="s">
        <v>74</v>
      </c>
      <c r="AY430" s="146" t="s">
        <v>200</v>
      </c>
    </row>
    <row r="431" spans="2:51" s="13" customFormat="1" ht="11.25">
      <c r="B431" s="151"/>
      <c r="D431" s="145" t="s">
        <v>208</v>
      </c>
      <c r="E431" s="152" t="s">
        <v>145</v>
      </c>
      <c r="F431" s="153" t="s">
        <v>245</v>
      </c>
      <c r="H431" s="154">
        <v>34.8</v>
      </c>
      <c r="L431" s="151"/>
      <c r="M431" s="155"/>
      <c r="T431" s="156"/>
      <c r="AT431" s="152" t="s">
        <v>208</v>
      </c>
      <c r="AU431" s="152" t="s">
        <v>84</v>
      </c>
      <c r="AV431" s="13" t="s">
        <v>206</v>
      </c>
      <c r="AW431" s="13" t="s">
        <v>30</v>
      </c>
      <c r="AX431" s="13" t="s">
        <v>82</v>
      </c>
      <c r="AY431" s="152" t="s">
        <v>200</v>
      </c>
    </row>
    <row r="432" spans="2:65" s="1" customFormat="1" ht="16.5" customHeight="1">
      <c r="B432" s="130"/>
      <c r="C432" s="131" t="s">
        <v>725</v>
      </c>
      <c r="D432" s="131" t="s">
        <v>202</v>
      </c>
      <c r="E432" s="132" t="s">
        <v>726</v>
      </c>
      <c r="F432" s="133" t="s">
        <v>727</v>
      </c>
      <c r="G432" s="134" t="s">
        <v>262</v>
      </c>
      <c r="H432" s="135">
        <v>34.8</v>
      </c>
      <c r="I432" s="136"/>
      <c r="J432" s="136">
        <f>ROUND(I432*H432,2)</f>
        <v>0</v>
      </c>
      <c r="K432" s="137"/>
      <c r="L432" s="29"/>
      <c r="M432" s="138" t="s">
        <v>1</v>
      </c>
      <c r="N432" s="139" t="s">
        <v>39</v>
      </c>
      <c r="O432" s="140">
        <v>0.032</v>
      </c>
      <c r="P432" s="140">
        <f>O432*H432</f>
        <v>1.1136</v>
      </c>
      <c r="Q432" s="140">
        <v>0.0001</v>
      </c>
      <c r="R432" s="140">
        <f>Q432*H432</f>
        <v>0.00348</v>
      </c>
      <c r="S432" s="140">
        <v>0</v>
      </c>
      <c r="T432" s="141">
        <f>S432*H432</f>
        <v>0</v>
      </c>
      <c r="AR432" s="142" t="s">
        <v>296</v>
      </c>
      <c r="AT432" s="142" t="s">
        <v>202</v>
      </c>
      <c r="AU432" s="142" t="s">
        <v>84</v>
      </c>
      <c r="AY432" s="17" t="s">
        <v>200</v>
      </c>
      <c r="BE432" s="143">
        <f>IF(N432="základní",J432,0)</f>
        <v>0</v>
      </c>
      <c r="BF432" s="143">
        <f>IF(N432="snížená",J432,0)</f>
        <v>0</v>
      </c>
      <c r="BG432" s="143">
        <f>IF(N432="zákl. přenesená",J432,0)</f>
        <v>0</v>
      </c>
      <c r="BH432" s="143">
        <f>IF(N432="sníž. přenesená",J432,0)</f>
        <v>0</v>
      </c>
      <c r="BI432" s="143">
        <f>IF(N432="nulová",J432,0)</f>
        <v>0</v>
      </c>
      <c r="BJ432" s="17" t="s">
        <v>82</v>
      </c>
      <c r="BK432" s="143">
        <f>ROUND(I432*H432,2)</f>
        <v>0</v>
      </c>
      <c r="BL432" s="17" t="s">
        <v>296</v>
      </c>
      <c r="BM432" s="142" t="s">
        <v>2079</v>
      </c>
    </row>
    <row r="433" spans="2:51" s="12" customFormat="1" ht="11.25">
      <c r="B433" s="144"/>
      <c r="D433" s="145" t="s">
        <v>208</v>
      </c>
      <c r="E433" s="146" t="s">
        <v>1</v>
      </c>
      <c r="F433" s="147" t="s">
        <v>145</v>
      </c>
      <c r="H433" s="148">
        <v>34.8</v>
      </c>
      <c r="L433" s="144"/>
      <c r="M433" s="149"/>
      <c r="T433" s="150"/>
      <c r="AT433" s="146" t="s">
        <v>208</v>
      </c>
      <c r="AU433" s="146" t="s">
        <v>84</v>
      </c>
      <c r="AV433" s="12" t="s">
        <v>84</v>
      </c>
      <c r="AW433" s="12" t="s">
        <v>30</v>
      </c>
      <c r="AX433" s="12" t="s">
        <v>82</v>
      </c>
      <c r="AY433" s="146" t="s">
        <v>200</v>
      </c>
    </row>
    <row r="434" spans="2:65" s="1" customFormat="1" ht="24.2" customHeight="1">
      <c r="B434" s="130"/>
      <c r="C434" s="131" t="s">
        <v>729</v>
      </c>
      <c r="D434" s="131" t="s">
        <v>202</v>
      </c>
      <c r="E434" s="132" t="s">
        <v>730</v>
      </c>
      <c r="F434" s="133" t="s">
        <v>731</v>
      </c>
      <c r="G434" s="134" t="s">
        <v>262</v>
      </c>
      <c r="H434" s="135">
        <v>34.8</v>
      </c>
      <c r="I434" s="136"/>
      <c r="J434" s="136">
        <f>ROUND(I434*H434,2)</f>
        <v>0</v>
      </c>
      <c r="K434" s="137"/>
      <c r="L434" s="29"/>
      <c r="M434" s="138" t="s">
        <v>1</v>
      </c>
      <c r="N434" s="139" t="s">
        <v>39</v>
      </c>
      <c r="O434" s="140">
        <v>0.35</v>
      </c>
      <c r="P434" s="140">
        <f>O434*H434</f>
        <v>12.179999999999998</v>
      </c>
      <c r="Q434" s="140">
        <v>0.0016</v>
      </c>
      <c r="R434" s="140">
        <f>Q434*H434</f>
        <v>0.05568</v>
      </c>
      <c r="S434" s="140">
        <v>0</v>
      </c>
      <c r="T434" s="141">
        <f>S434*H434</f>
        <v>0</v>
      </c>
      <c r="AR434" s="142" t="s">
        <v>296</v>
      </c>
      <c r="AT434" s="142" t="s">
        <v>202</v>
      </c>
      <c r="AU434" s="142" t="s">
        <v>84</v>
      </c>
      <c r="AY434" s="17" t="s">
        <v>200</v>
      </c>
      <c r="BE434" s="143">
        <f>IF(N434="základní",J434,0)</f>
        <v>0</v>
      </c>
      <c r="BF434" s="143">
        <f>IF(N434="snížená",J434,0)</f>
        <v>0</v>
      </c>
      <c r="BG434" s="143">
        <f>IF(N434="zákl. přenesená",J434,0)</f>
        <v>0</v>
      </c>
      <c r="BH434" s="143">
        <f>IF(N434="sníž. přenesená",J434,0)</f>
        <v>0</v>
      </c>
      <c r="BI434" s="143">
        <f>IF(N434="nulová",J434,0)</f>
        <v>0</v>
      </c>
      <c r="BJ434" s="17" t="s">
        <v>82</v>
      </c>
      <c r="BK434" s="143">
        <f>ROUND(I434*H434,2)</f>
        <v>0</v>
      </c>
      <c r="BL434" s="17" t="s">
        <v>296</v>
      </c>
      <c r="BM434" s="142" t="s">
        <v>2080</v>
      </c>
    </row>
    <row r="435" spans="2:51" s="12" customFormat="1" ht="11.25">
      <c r="B435" s="144"/>
      <c r="D435" s="145" t="s">
        <v>208</v>
      </c>
      <c r="E435" s="146" t="s">
        <v>1</v>
      </c>
      <c r="F435" s="147" t="s">
        <v>145</v>
      </c>
      <c r="H435" s="148">
        <v>34.8</v>
      </c>
      <c r="L435" s="144"/>
      <c r="M435" s="149"/>
      <c r="T435" s="150"/>
      <c r="AT435" s="146" t="s">
        <v>208</v>
      </c>
      <c r="AU435" s="146" t="s">
        <v>84</v>
      </c>
      <c r="AV435" s="12" t="s">
        <v>84</v>
      </c>
      <c r="AW435" s="12" t="s">
        <v>30</v>
      </c>
      <c r="AX435" s="12" t="s">
        <v>82</v>
      </c>
      <c r="AY435" s="146" t="s">
        <v>200</v>
      </c>
    </row>
    <row r="436" spans="2:65" s="1" customFormat="1" ht="24.2" customHeight="1">
      <c r="B436" s="130"/>
      <c r="C436" s="131" t="s">
        <v>733</v>
      </c>
      <c r="D436" s="131" t="s">
        <v>202</v>
      </c>
      <c r="E436" s="132" t="s">
        <v>734</v>
      </c>
      <c r="F436" s="133" t="s">
        <v>735</v>
      </c>
      <c r="G436" s="134" t="s">
        <v>262</v>
      </c>
      <c r="H436" s="135">
        <v>12.7</v>
      </c>
      <c r="I436" s="136"/>
      <c r="J436" s="136">
        <f>ROUND(I436*H436,2)</f>
        <v>0</v>
      </c>
      <c r="K436" s="137"/>
      <c r="L436" s="29"/>
      <c r="M436" s="138" t="s">
        <v>1</v>
      </c>
      <c r="N436" s="139" t="s">
        <v>39</v>
      </c>
      <c r="O436" s="140">
        <v>0.968</v>
      </c>
      <c r="P436" s="140">
        <f>O436*H436</f>
        <v>12.2936</v>
      </c>
      <c r="Q436" s="140">
        <v>0.01259</v>
      </c>
      <c r="R436" s="140">
        <f>Q436*H436</f>
        <v>0.159893</v>
      </c>
      <c r="S436" s="140">
        <v>0</v>
      </c>
      <c r="T436" s="141">
        <f>S436*H436</f>
        <v>0</v>
      </c>
      <c r="AR436" s="142" t="s">
        <v>296</v>
      </c>
      <c r="AT436" s="142" t="s">
        <v>202</v>
      </c>
      <c r="AU436" s="142" t="s">
        <v>84</v>
      </c>
      <c r="AY436" s="17" t="s">
        <v>200</v>
      </c>
      <c r="BE436" s="143">
        <f>IF(N436="základní",J436,0)</f>
        <v>0</v>
      </c>
      <c r="BF436" s="143">
        <f>IF(N436="snížená",J436,0)</f>
        <v>0</v>
      </c>
      <c r="BG436" s="143">
        <f>IF(N436="zákl. přenesená",J436,0)</f>
        <v>0</v>
      </c>
      <c r="BH436" s="143">
        <f>IF(N436="sníž. přenesená",J436,0)</f>
        <v>0</v>
      </c>
      <c r="BI436" s="143">
        <f>IF(N436="nulová",J436,0)</f>
        <v>0</v>
      </c>
      <c r="BJ436" s="17" t="s">
        <v>82</v>
      </c>
      <c r="BK436" s="143">
        <f>ROUND(I436*H436,2)</f>
        <v>0</v>
      </c>
      <c r="BL436" s="17" t="s">
        <v>296</v>
      </c>
      <c r="BM436" s="142" t="s">
        <v>2081</v>
      </c>
    </row>
    <row r="437" spans="2:51" s="12" customFormat="1" ht="11.25">
      <c r="B437" s="144"/>
      <c r="D437" s="145" t="s">
        <v>208</v>
      </c>
      <c r="E437" s="146" t="s">
        <v>1</v>
      </c>
      <c r="F437" s="147" t="s">
        <v>2082</v>
      </c>
      <c r="H437" s="148">
        <v>6.35</v>
      </c>
      <c r="L437" s="144"/>
      <c r="M437" s="149"/>
      <c r="T437" s="150"/>
      <c r="AT437" s="146" t="s">
        <v>208</v>
      </c>
      <c r="AU437" s="146" t="s">
        <v>84</v>
      </c>
      <c r="AV437" s="12" t="s">
        <v>84</v>
      </c>
      <c r="AW437" s="12" t="s">
        <v>30</v>
      </c>
      <c r="AX437" s="12" t="s">
        <v>74</v>
      </c>
      <c r="AY437" s="146" t="s">
        <v>200</v>
      </c>
    </row>
    <row r="438" spans="2:51" s="12" customFormat="1" ht="11.25">
      <c r="B438" s="144"/>
      <c r="D438" s="145" t="s">
        <v>208</v>
      </c>
      <c r="E438" s="146" t="s">
        <v>1</v>
      </c>
      <c r="F438" s="147" t="s">
        <v>2083</v>
      </c>
      <c r="H438" s="148">
        <v>6.35</v>
      </c>
      <c r="L438" s="144"/>
      <c r="M438" s="149"/>
      <c r="T438" s="150"/>
      <c r="AT438" s="146" t="s">
        <v>208</v>
      </c>
      <c r="AU438" s="146" t="s">
        <v>84</v>
      </c>
      <c r="AV438" s="12" t="s">
        <v>84</v>
      </c>
      <c r="AW438" s="12" t="s">
        <v>30</v>
      </c>
      <c r="AX438" s="12" t="s">
        <v>74</v>
      </c>
      <c r="AY438" s="146" t="s">
        <v>200</v>
      </c>
    </row>
    <row r="439" spans="2:51" s="13" customFormat="1" ht="11.25">
      <c r="B439" s="151"/>
      <c r="D439" s="145" t="s">
        <v>208</v>
      </c>
      <c r="E439" s="152" t="s">
        <v>147</v>
      </c>
      <c r="F439" s="153" t="s">
        <v>245</v>
      </c>
      <c r="H439" s="154">
        <v>12.7</v>
      </c>
      <c r="L439" s="151"/>
      <c r="M439" s="155"/>
      <c r="T439" s="156"/>
      <c r="AT439" s="152" t="s">
        <v>208</v>
      </c>
      <c r="AU439" s="152" t="s">
        <v>84</v>
      </c>
      <c r="AV439" s="13" t="s">
        <v>206</v>
      </c>
      <c r="AW439" s="13" t="s">
        <v>30</v>
      </c>
      <c r="AX439" s="13" t="s">
        <v>82</v>
      </c>
      <c r="AY439" s="152" t="s">
        <v>200</v>
      </c>
    </row>
    <row r="440" spans="2:65" s="1" customFormat="1" ht="16.5" customHeight="1">
      <c r="B440" s="130"/>
      <c r="C440" s="131" t="s">
        <v>741</v>
      </c>
      <c r="D440" s="131" t="s">
        <v>202</v>
      </c>
      <c r="E440" s="132" t="s">
        <v>742</v>
      </c>
      <c r="F440" s="133" t="s">
        <v>743</v>
      </c>
      <c r="G440" s="134" t="s">
        <v>262</v>
      </c>
      <c r="H440" s="135">
        <v>12.7</v>
      </c>
      <c r="I440" s="136"/>
      <c r="J440" s="136">
        <f>ROUND(I440*H440,2)</f>
        <v>0</v>
      </c>
      <c r="K440" s="137"/>
      <c r="L440" s="29"/>
      <c r="M440" s="138" t="s">
        <v>1</v>
      </c>
      <c r="N440" s="139" t="s">
        <v>39</v>
      </c>
      <c r="O440" s="140">
        <v>0.04</v>
      </c>
      <c r="P440" s="140">
        <f>O440*H440</f>
        <v>0.508</v>
      </c>
      <c r="Q440" s="140">
        <v>0.0001</v>
      </c>
      <c r="R440" s="140">
        <f>Q440*H440</f>
        <v>0.00127</v>
      </c>
      <c r="S440" s="140">
        <v>0</v>
      </c>
      <c r="T440" s="141">
        <f>S440*H440</f>
        <v>0</v>
      </c>
      <c r="AR440" s="142" t="s">
        <v>296</v>
      </c>
      <c r="AT440" s="142" t="s">
        <v>202</v>
      </c>
      <c r="AU440" s="142" t="s">
        <v>84</v>
      </c>
      <c r="AY440" s="17" t="s">
        <v>200</v>
      </c>
      <c r="BE440" s="143">
        <f>IF(N440="základní",J440,0)</f>
        <v>0</v>
      </c>
      <c r="BF440" s="143">
        <f>IF(N440="snížená",J440,0)</f>
        <v>0</v>
      </c>
      <c r="BG440" s="143">
        <f>IF(N440="zákl. přenesená",J440,0)</f>
        <v>0</v>
      </c>
      <c r="BH440" s="143">
        <f>IF(N440="sníž. přenesená",J440,0)</f>
        <v>0</v>
      </c>
      <c r="BI440" s="143">
        <f>IF(N440="nulová",J440,0)</f>
        <v>0</v>
      </c>
      <c r="BJ440" s="17" t="s">
        <v>82</v>
      </c>
      <c r="BK440" s="143">
        <f>ROUND(I440*H440,2)</f>
        <v>0</v>
      </c>
      <c r="BL440" s="17" t="s">
        <v>296</v>
      </c>
      <c r="BM440" s="142" t="s">
        <v>2084</v>
      </c>
    </row>
    <row r="441" spans="2:51" s="12" customFormat="1" ht="11.25">
      <c r="B441" s="144"/>
      <c r="D441" s="145" t="s">
        <v>208</v>
      </c>
      <c r="E441" s="146" t="s">
        <v>1</v>
      </c>
      <c r="F441" s="147" t="s">
        <v>147</v>
      </c>
      <c r="H441" s="148">
        <v>12.7</v>
      </c>
      <c r="L441" s="144"/>
      <c r="M441" s="149"/>
      <c r="T441" s="150"/>
      <c r="AT441" s="146" t="s">
        <v>208</v>
      </c>
      <c r="AU441" s="146" t="s">
        <v>84</v>
      </c>
      <c r="AV441" s="12" t="s">
        <v>84</v>
      </c>
      <c r="AW441" s="12" t="s">
        <v>30</v>
      </c>
      <c r="AX441" s="12" t="s">
        <v>82</v>
      </c>
      <c r="AY441" s="146" t="s">
        <v>200</v>
      </c>
    </row>
    <row r="442" spans="2:65" s="1" customFormat="1" ht="21.75" customHeight="1">
      <c r="B442" s="130"/>
      <c r="C442" s="131" t="s">
        <v>745</v>
      </c>
      <c r="D442" s="131" t="s">
        <v>202</v>
      </c>
      <c r="E442" s="132" t="s">
        <v>746</v>
      </c>
      <c r="F442" s="133" t="s">
        <v>747</v>
      </c>
      <c r="G442" s="134" t="s">
        <v>262</v>
      </c>
      <c r="H442" s="135">
        <v>12.7</v>
      </c>
      <c r="I442" s="136"/>
      <c r="J442" s="136">
        <f>ROUND(I442*H442,2)</f>
        <v>0</v>
      </c>
      <c r="K442" s="137"/>
      <c r="L442" s="29"/>
      <c r="M442" s="138" t="s">
        <v>1</v>
      </c>
      <c r="N442" s="139" t="s">
        <v>39</v>
      </c>
      <c r="O442" s="140">
        <v>0.12</v>
      </c>
      <c r="P442" s="140">
        <f>O442*H442</f>
        <v>1.5239999999999998</v>
      </c>
      <c r="Q442" s="140">
        <v>0.0007</v>
      </c>
      <c r="R442" s="140">
        <f>Q442*H442</f>
        <v>0.008889999999999999</v>
      </c>
      <c r="S442" s="140">
        <v>0</v>
      </c>
      <c r="T442" s="141">
        <f>S442*H442</f>
        <v>0</v>
      </c>
      <c r="AR442" s="142" t="s">
        <v>296</v>
      </c>
      <c r="AT442" s="142" t="s">
        <v>202</v>
      </c>
      <c r="AU442" s="142" t="s">
        <v>84</v>
      </c>
      <c r="AY442" s="17" t="s">
        <v>200</v>
      </c>
      <c r="BE442" s="143">
        <f>IF(N442="základní",J442,0)</f>
        <v>0</v>
      </c>
      <c r="BF442" s="143">
        <f>IF(N442="snížená",J442,0)</f>
        <v>0</v>
      </c>
      <c r="BG442" s="143">
        <f>IF(N442="zákl. přenesená",J442,0)</f>
        <v>0</v>
      </c>
      <c r="BH442" s="143">
        <f>IF(N442="sníž. přenesená",J442,0)</f>
        <v>0</v>
      </c>
      <c r="BI442" s="143">
        <f>IF(N442="nulová",J442,0)</f>
        <v>0</v>
      </c>
      <c r="BJ442" s="17" t="s">
        <v>82</v>
      </c>
      <c r="BK442" s="143">
        <f>ROUND(I442*H442,2)</f>
        <v>0</v>
      </c>
      <c r="BL442" s="17" t="s">
        <v>296</v>
      </c>
      <c r="BM442" s="142" t="s">
        <v>2085</v>
      </c>
    </row>
    <row r="443" spans="2:51" s="12" customFormat="1" ht="11.25">
      <c r="B443" s="144"/>
      <c r="D443" s="145" t="s">
        <v>208</v>
      </c>
      <c r="E443" s="146" t="s">
        <v>1</v>
      </c>
      <c r="F443" s="147" t="s">
        <v>147</v>
      </c>
      <c r="H443" s="148">
        <v>12.7</v>
      </c>
      <c r="L443" s="144"/>
      <c r="M443" s="149"/>
      <c r="T443" s="150"/>
      <c r="AT443" s="146" t="s">
        <v>208</v>
      </c>
      <c r="AU443" s="146" t="s">
        <v>84</v>
      </c>
      <c r="AV443" s="12" t="s">
        <v>84</v>
      </c>
      <c r="AW443" s="12" t="s">
        <v>30</v>
      </c>
      <c r="AX443" s="12" t="s">
        <v>82</v>
      </c>
      <c r="AY443" s="146" t="s">
        <v>200</v>
      </c>
    </row>
    <row r="444" spans="2:65" s="1" customFormat="1" ht="24.2" customHeight="1">
      <c r="B444" s="130"/>
      <c r="C444" s="131" t="s">
        <v>749</v>
      </c>
      <c r="D444" s="131" t="s">
        <v>202</v>
      </c>
      <c r="E444" s="132" t="s">
        <v>750</v>
      </c>
      <c r="F444" s="133" t="s">
        <v>751</v>
      </c>
      <c r="G444" s="134" t="s">
        <v>230</v>
      </c>
      <c r="H444" s="135">
        <v>0.69</v>
      </c>
      <c r="I444" s="136"/>
      <c r="J444" s="136">
        <f>ROUND(I444*H444,2)</f>
        <v>0</v>
      </c>
      <c r="K444" s="137"/>
      <c r="L444" s="29"/>
      <c r="M444" s="138" t="s">
        <v>1</v>
      </c>
      <c r="N444" s="139" t="s">
        <v>39</v>
      </c>
      <c r="O444" s="140">
        <v>4.989</v>
      </c>
      <c r="P444" s="140">
        <f>O444*H444</f>
        <v>3.4424099999999997</v>
      </c>
      <c r="Q444" s="140">
        <v>0</v>
      </c>
      <c r="R444" s="140">
        <f>Q444*H444</f>
        <v>0</v>
      </c>
      <c r="S444" s="140">
        <v>0</v>
      </c>
      <c r="T444" s="141">
        <f>S444*H444</f>
        <v>0</v>
      </c>
      <c r="AR444" s="142" t="s">
        <v>296</v>
      </c>
      <c r="AT444" s="142" t="s">
        <v>202</v>
      </c>
      <c r="AU444" s="142" t="s">
        <v>84</v>
      </c>
      <c r="AY444" s="17" t="s">
        <v>200</v>
      </c>
      <c r="BE444" s="143">
        <f>IF(N444="základní",J444,0)</f>
        <v>0</v>
      </c>
      <c r="BF444" s="143">
        <f>IF(N444="snížená",J444,0)</f>
        <v>0</v>
      </c>
      <c r="BG444" s="143">
        <f>IF(N444="zákl. přenesená",J444,0)</f>
        <v>0</v>
      </c>
      <c r="BH444" s="143">
        <f>IF(N444="sníž. přenesená",J444,0)</f>
        <v>0</v>
      </c>
      <c r="BI444" s="143">
        <f>IF(N444="nulová",J444,0)</f>
        <v>0</v>
      </c>
      <c r="BJ444" s="17" t="s">
        <v>82</v>
      </c>
      <c r="BK444" s="143">
        <f>ROUND(I444*H444,2)</f>
        <v>0</v>
      </c>
      <c r="BL444" s="17" t="s">
        <v>296</v>
      </c>
      <c r="BM444" s="142" t="s">
        <v>2086</v>
      </c>
    </row>
    <row r="445" spans="2:63" s="11" customFormat="1" ht="22.9" customHeight="1">
      <c r="B445" s="119"/>
      <c r="D445" s="120" t="s">
        <v>73</v>
      </c>
      <c r="E445" s="128" t="s">
        <v>753</v>
      </c>
      <c r="F445" s="128" t="s">
        <v>754</v>
      </c>
      <c r="J445" s="129">
        <f>BK445</f>
        <v>0</v>
      </c>
      <c r="L445" s="119"/>
      <c r="M445" s="123"/>
      <c r="P445" s="124">
        <f>SUM(P446:P455)</f>
        <v>3.632322</v>
      </c>
      <c r="R445" s="124">
        <f>SUM(R446:R455)</f>
        <v>0.00108</v>
      </c>
      <c r="T445" s="125">
        <f>SUM(T446:T455)</f>
        <v>0.348</v>
      </c>
      <c r="AR445" s="120" t="s">
        <v>84</v>
      </c>
      <c r="AT445" s="126" t="s">
        <v>73</v>
      </c>
      <c r="AU445" s="126" t="s">
        <v>82</v>
      </c>
      <c r="AY445" s="120" t="s">
        <v>200</v>
      </c>
      <c r="BK445" s="127">
        <f>SUM(BK446:BK455)</f>
        <v>0</v>
      </c>
    </row>
    <row r="446" spans="2:65" s="1" customFormat="1" ht="16.5" customHeight="1">
      <c r="B446" s="130"/>
      <c r="C446" s="131" t="s">
        <v>755</v>
      </c>
      <c r="D446" s="131" t="s">
        <v>202</v>
      </c>
      <c r="E446" s="132" t="s">
        <v>756</v>
      </c>
      <c r="F446" s="133" t="s">
        <v>757</v>
      </c>
      <c r="G446" s="134" t="s">
        <v>269</v>
      </c>
      <c r="H446" s="135">
        <v>6</v>
      </c>
      <c r="I446" s="136"/>
      <c r="J446" s="136">
        <f>ROUND(I446*H446,2)</f>
        <v>0</v>
      </c>
      <c r="K446" s="137"/>
      <c r="L446" s="29"/>
      <c r="M446" s="138" t="s">
        <v>1</v>
      </c>
      <c r="N446" s="139" t="s">
        <v>39</v>
      </c>
      <c r="O446" s="140">
        <v>0.288</v>
      </c>
      <c r="P446" s="140">
        <f>O446*H446</f>
        <v>1.7279999999999998</v>
      </c>
      <c r="Q446" s="140">
        <v>0</v>
      </c>
      <c r="R446" s="140">
        <f>Q446*H446</f>
        <v>0</v>
      </c>
      <c r="S446" s="140">
        <v>0</v>
      </c>
      <c r="T446" s="141">
        <f>S446*H446</f>
        <v>0</v>
      </c>
      <c r="AR446" s="142" t="s">
        <v>296</v>
      </c>
      <c r="AT446" s="142" t="s">
        <v>202</v>
      </c>
      <c r="AU446" s="142" t="s">
        <v>84</v>
      </c>
      <c r="AY446" s="17" t="s">
        <v>200</v>
      </c>
      <c r="BE446" s="143">
        <f>IF(N446="základní",J446,0)</f>
        <v>0</v>
      </c>
      <c r="BF446" s="143">
        <f>IF(N446="snížená",J446,0)</f>
        <v>0</v>
      </c>
      <c r="BG446" s="143">
        <f>IF(N446="zákl. přenesená",J446,0)</f>
        <v>0</v>
      </c>
      <c r="BH446" s="143">
        <f>IF(N446="sníž. přenesená",J446,0)</f>
        <v>0</v>
      </c>
      <c r="BI446" s="143">
        <f>IF(N446="nulová",J446,0)</f>
        <v>0</v>
      </c>
      <c r="BJ446" s="17" t="s">
        <v>82</v>
      </c>
      <c r="BK446" s="143">
        <f>ROUND(I446*H446,2)</f>
        <v>0</v>
      </c>
      <c r="BL446" s="17" t="s">
        <v>296</v>
      </c>
      <c r="BM446" s="142" t="s">
        <v>2087</v>
      </c>
    </row>
    <row r="447" spans="2:51" s="12" customFormat="1" ht="11.25">
      <c r="B447" s="144"/>
      <c r="D447" s="145" t="s">
        <v>208</v>
      </c>
      <c r="E447" s="146" t="s">
        <v>1</v>
      </c>
      <c r="F447" s="147" t="s">
        <v>2059</v>
      </c>
      <c r="H447" s="148">
        <v>3</v>
      </c>
      <c r="L447" s="144"/>
      <c r="M447" s="149"/>
      <c r="T447" s="150"/>
      <c r="AT447" s="146" t="s">
        <v>208</v>
      </c>
      <c r="AU447" s="146" t="s">
        <v>84</v>
      </c>
      <c r="AV447" s="12" t="s">
        <v>84</v>
      </c>
      <c r="AW447" s="12" t="s">
        <v>30</v>
      </c>
      <c r="AX447" s="12" t="s">
        <v>74</v>
      </c>
      <c r="AY447" s="146" t="s">
        <v>200</v>
      </c>
    </row>
    <row r="448" spans="2:51" s="12" customFormat="1" ht="11.25">
      <c r="B448" s="144"/>
      <c r="D448" s="145" t="s">
        <v>208</v>
      </c>
      <c r="E448" s="146" t="s">
        <v>1</v>
      </c>
      <c r="F448" s="147" t="s">
        <v>2060</v>
      </c>
      <c r="H448" s="148">
        <v>3</v>
      </c>
      <c r="L448" s="144"/>
      <c r="M448" s="149"/>
      <c r="T448" s="150"/>
      <c r="AT448" s="146" t="s">
        <v>208</v>
      </c>
      <c r="AU448" s="146" t="s">
        <v>84</v>
      </c>
      <c r="AV448" s="12" t="s">
        <v>84</v>
      </c>
      <c r="AW448" s="12" t="s">
        <v>30</v>
      </c>
      <c r="AX448" s="12" t="s">
        <v>74</v>
      </c>
      <c r="AY448" s="146" t="s">
        <v>200</v>
      </c>
    </row>
    <row r="449" spans="2:51" s="13" customFormat="1" ht="11.25">
      <c r="B449" s="151"/>
      <c r="D449" s="145" t="s">
        <v>208</v>
      </c>
      <c r="E449" s="152" t="s">
        <v>1</v>
      </c>
      <c r="F449" s="153" t="s">
        <v>245</v>
      </c>
      <c r="H449" s="154">
        <v>6</v>
      </c>
      <c r="L449" s="151"/>
      <c r="M449" s="155"/>
      <c r="T449" s="156"/>
      <c r="AT449" s="152" t="s">
        <v>208</v>
      </c>
      <c r="AU449" s="152" t="s">
        <v>84</v>
      </c>
      <c r="AV449" s="13" t="s">
        <v>206</v>
      </c>
      <c r="AW449" s="13" t="s">
        <v>30</v>
      </c>
      <c r="AX449" s="13" t="s">
        <v>82</v>
      </c>
      <c r="AY449" s="152" t="s">
        <v>200</v>
      </c>
    </row>
    <row r="450" spans="2:65" s="1" customFormat="1" ht="21.75" customHeight="1">
      <c r="B450" s="130"/>
      <c r="C450" s="157" t="s">
        <v>759</v>
      </c>
      <c r="D450" s="157" t="s">
        <v>247</v>
      </c>
      <c r="E450" s="158" t="s">
        <v>760</v>
      </c>
      <c r="F450" s="159" t="s">
        <v>761</v>
      </c>
      <c r="G450" s="160" t="s">
        <v>269</v>
      </c>
      <c r="H450" s="161">
        <v>6</v>
      </c>
      <c r="I450" s="162"/>
      <c r="J450" s="162">
        <f>ROUND(I450*H450,2)</f>
        <v>0</v>
      </c>
      <c r="K450" s="163"/>
      <c r="L450" s="164"/>
      <c r="M450" s="165" t="s">
        <v>1</v>
      </c>
      <c r="N450" s="166" t="s">
        <v>39</v>
      </c>
      <c r="O450" s="140">
        <v>0</v>
      </c>
      <c r="P450" s="140">
        <f>O450*H450</f>
        <v>0</v>
      </c>
      <c r="Q450" s="140">
        <v>0.00018</v>
      </c>
      <c r="R450" s="140">
        <f>Q450*H450</f>
        <v>0.00108</v>
      </c>
      <c r="S450" s="140">
        <v>0</v>
      </c>
      <c r="T450" s="141">
        <f>S450*H450</f>
        <v>0</v>
      </c>
      <c r="AR450" s="142" t="s">
        <v>381</v>
      </c>
      <c r="AT450" s="142" t="s">
        <v>247</v>
      </c>
      <c r="AU450" s="142" t="s">
        <v>84</v>
      </c>
      <c r="AY450" s="17" t="s">
        <v>200</v>
      </c>
      <c r="BE450" s="143">
        <f>IF(N450="základní",J450,0)</f>
        <v>0</v>
      </c>
      <c r="BF450" s="143">
        <f>IF(N450="snížená",J450,0)</f>
        <v>0</v>
      </c>
      <c r="BG450" s="143">
        <f>IF(N450="zákl. přenesená",J450,0)</f>
        <v>0</v>
      </c>
      <c r="BH450" s="143">
        <f>IF(N450="sníž. přenesená",J450,0)</f>
        <v>0</v>
      </c>
      <c r="BI450" s="143">
        <f>IF(N450="nulová",J450,0)</f>
        <v>0</v>
      </c>
      <c r="BJ450" s="17" t="s">
        <v>82</v>
      </c>
      <c r="BK450" s="143">
        <f>ROUND(I450*H450,2)</f>
        <v>0</v>
      </c>
      <c r="BL450" s="17" t="s">
        <v>296</v>
      </c>
      <c r="BM450" s="142" t="s">
        <v>2088</v>
      </c>
    </row>
    <row r="451" spans="2:65" s="1" customFormat="1" ht="24.2" customHeight="1">
      <c r="B451" s="130"/>
      <c r="C451" s="131" t="s">
        <v>763</v>
      </c>
      <c r="D451" s="131" t="s">
        <v>202</v>
      </c>
      <c r="E451" s="132" t="s">
        <v>764</v>
      </c>
      <c r="F451" s="133" t="s">
        <v>765</v>
      </c>
      <c r="G451" s="134" t="s">
        <v>269</v>
      </c>
      <c r="H451" s="135">
        <v>2</v>
      </c>
      <c r="I451" s="136"/>
      <c r="J451" s="136">
        <f>ROUND(I451*H451,2)</f>
        <v>0</v>
      </c>
      <c r="K451" s="137"/>
      <c r="L451" s="29"/>
      <c r="M451" s="138" t="s">
        <v>1</v>
      </c>
      <c r="N451" s="139" t="s">
        <v>39</v>
      </c>
      <c r="O451" s="140">
        <v>0.95</v>
      </c>
      <c r="P451" s="140">
        <f>O451*H451</f>
        <v>1.9</v>
      </c>
      <c r="Q451" s="140">
        <v>0</v>
      </c>
      <c r="R451" s="140">
        <f>Q451*H451</f>
        <v>0</v>
      </c>
      <c r="S451" s="140">
        <v>0.174</v>
      </c>
      <c r="T451" s="141">
        <f>S451*H451</f>
        <v>0.348</v>
      </c>
      <c r="AR451" s="142" t="s">
        <v>296</v>
      </c>
      <c r="AT451" s="142" t="s">
        <v>202</v>
      </c>
      <c r="AU451" s="142" t="s">
        <v>84</v>
      </c>
      <c r="AY451" s="17" t="s">
        <v>200</v>
      </c>
      <c r="BE451" s="143">
        <f>IF(N451="základní",J451,0)</f>
        <v>0</v>
      </c>
      <c r="BF451" s="143">
        <f>IF(N451="snížená",J451,0)</f>
        <v>0</v>
      </c>
      <c r="BG451" s="143">
        <f>IF(N451="zákl. přenesená",J451,0)</f>
        <v>0</v>
      </c>
      <c r="BH451" s="143">
        <f>IF(N451="sníž. přenesená",J451,0)</f>
        <v>0</v>
      </c>
      <c r="BI451" s="143">
        <f>IF(N451="nulová",J451,0)</f>
        <v>0</v>
      </c>
      <c r="BJ451" s="17" t="s">
        <v>82</v>
      </c>
      <c r="BK451" s="143">
        <f>ROUND(I451*H451,2)</f>
        <v>0</v>
      </c>
      <c r="BL451" s="17" t="s">
        <v>296</v>
      </c>
      <c r="BM451" s="142" t="s">
        <v>2089</v>
      </c>
    </row>
    <row r="452" spans="2:51" s="12" customFormat="1" ht="11.25">
      <c r="B452" s="144"/>
      <c r="D452" s="145" t="s">
        <v>208</v>
      </c>
      <c r="E452" s="146" t="s">
        <v>1</v>
      </c>
      <c r="F452" s="147" t="s">
        <v>2030</v>
      </c>
      <c r="H452" s="148">
        <v>1</v>
      </c>
      <c r="L452" s="144"/>
      <c r="M452" s="149"/>
      <c r="T452" s="150"/>
      <c r="AT452" s="146" t="s">
        <v>208</v>
      </c>
      <c r="AU452" s="146" t="s">
        <v>84</v>
      </c>
      <c r="AV452" s="12" t="s">
        <v>84</v>
      </c>
      <c r="AW452" s="12" t="s">
        <v>30</v>
      </c>
      <c r="AX452" s="12" t="s">
        <v>74</v>
      </c>
      <c r="AY452" s="146" t="s">
        <v>200</v>
      </c>
    </row>
    <row r="453" spans="2:51" s="12" customFormat="1" ht="11.25">
      <c r="B453" s="144"/>
      <c r="D453" s="145" t="s">
        <v>208</v>
      </c>
      <c r="E453" s="146" t="s">
        <v>1</v>
      </c>
      <c r="F453" s="147" t="s">
        <v>2031</v>
      </c>
      <c r="H453" s="148">
        <v>1</v>
      </c>
      <c r="L453" s="144"/>
      <c r="M453" s="149"/>
      <c r="T453" s="150"/>
      <c r="AT453" s="146" t="s">
        <v>208</v>
      </c>
      <c r="AU453" s="146" t="s">
        <v>84</v>
      </c>
      <c r="AV453" s="12" t="s">
        <v>84</v>
      </c>
      <c r="AW453" s="12" t="s">
        <v>30</v>
      </c>
      <c r="AX453" s="12" t="s">
        <v>74</v>
      </c>
      <c r="AY453" s="146" t="s">
        <v>200</v>
      </c>
    </row>
    <row r="454" spans="2:51" s="13" customFormat="1" ht="11.25">
      <c r="B454" s="151"/>
      <c r="D454" s="145" t="s">
        <v>208</v>
      </c>
      <c r="E454" s="152" t="s">
        <v>1</v>
      </c>
      <c r="F454" s="153" t="s">
        <v>245</v>
      </c>
      <c r="H454" s="154">
        <v>2</v>
      </c>
      <c r="L454" s="151"/>
      <c r="M454" s="155"/>
      <c r="T454" s="156"/>
      <c r="AT454" s="152" t="s">
        <v>208</v>
      </c>
      <c r="AU454" s="152" t="s">
        <v>84</v>
      </c>
      <c r="AV454" s="13" t="s">
        <v>206</v>
      </c>
      <c r="AW454" s="13" t="s">
        <v>30</v>
      </c>
      <c r="AX454" s="13" t="s">
        <v>82</v>
      </c>
      <c r="AY454" s="152" t="s">
        <v>200</v>
      </c>
    </row>
    <row r="455" spans="2:65" s="1" customFormat="1" ht="24.2" customHeight="1">
      <c r="B455" s="130"/>
      <c r="C455" s="131" t="s">
        <v>767</v>
      </c>
      <c r="D455" s="131" t="s">
        <v>202</v>
      </c>
      <c r="E455" s="132" t="s">
        <v>768</v>
      </c>
      <c r="F455" s="133" t="s">
        <v>769</v>
      </c>
      <c r="G455" s="134" t="s">
        <v>230</v>
      </c>
      <c r="H455" s="135">
        <v>0.001</v>
      </c>
      <c r="I455" s="136"/>
      <c r="J455" s="136">
        <f>ROUND(I455*H455,2)</f>
        <v>0</v>
      </c>
      <c r="K455" s="137"/>
      <c r="L455" s="29"/>
      <c r="M455" s="138" t="s">
        <v>1</v>
      </c>
      <c r="N455" s="139" t="s">
        <v>39</v>
      </c>
      <c r="O455" s="140">
        <v>4.322</v>
      </c>
      <c r="P455" s="140">
        <f>O455*H455</f>
        <v>0.004322</v>
      </c>
      <c r="Q455" s="140">
        <v>0</v>
      </c>
      <c r="R455" s="140">
        <f>Q455*H455</f>
        <v>0</v>
      </c>
      <c r="S455" s="140">
        <v>0</v>
      </c>
      <c r="T455" s="141">
        <f>S455*H455</f>
        <v>0</v>
      </c>
      <c r="AR455" s="142" t="s">
        <v>296</v>
      </c>
      <c r="AT455" s="142" t="s">
        <v>202</v>
      </c>
      <c r="AU455" s="142" t="s">
        <v>84</v>
      </c>
      <c r="AY455" s="17" t="s">
        <v>200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82</v>
      </c>
      <c r="BK455" s="143">
        <f>ROUND(I455*H455,2)</f>
        <v>0</v>
      </c>
      <c r="BL455" s="17" t="s">
        <v>296</v>
      </c>
      <c r="BM455" s="142" t="s">
        <v>2090</v>
      </c>
    </row>
    <row r="456" spans="2:63" s="11" customFormat="1" ht="22.9" customHeight="1">
      <c r="B456" s="119"/>
      <c r="D456" s="120" t="s">
        <v>73</v>
      </c>
      <c r="E456" s="128" t="s">
        <v>771</v>
      </c>
      <c r="F456" s="128" t="s">
        <v>772</v>
      </c>
      <c r="J456" s="129">
        <f>BK456</f>
        <v>0</v>
      </c>
      <c r="L456" s="119"/>
      <c r="M456" s="123"/>
      <c r="P456" s="124">
        <f>SUM(P457:P460)</f>
        <v>2.369095</v>
      </c>
      <c r="R456" s="124">
        <f>SUM(R457:R460)</f>
        <v>0.00283</v>
      </c>
      <c r="T456" s="125">
        <f>SUM(T457:T460)</f>
        <v>0</v>
      </c>
      <c r="AR456" s="120" t="s">
        <v>84</v>
      </c>
      <c r="AT456" s="126" t="s">
        <v>73</v>
      </c>
      <c r="AU456" s="126" t="s">
        <v>82</v>
      </c>
      <c r="AY456" s="120" t="s">
        <v>200</v>
      </c>
      <c r="BK456" s="127">
        <f>SUM(BK457:BK460)</f>
        <v>0</v>
      </c>
    </row>
    <row r="457" spans="2:65" s="1" customFormat="1" ht="24.2" customHeight="1">
      <c r="B457" s="130"/>
      <c r="C457" s="131" t="s">
        <v>773</v>
      </c>
      <c r="D457" s="131" t="s">
        <v>202</v>
      </c>
      <c r="E457" s="132" t="s">
        <v>774</v>
      </c>
      <c r="F457" s="133" t="s">
        <v>775</v>
      </c>
      <c r="G457" s="134" t="s">
        <v>262</v>
      </c>
      <c r="H457" s="135">
        <v>1</v>
      </c>
      <c r="I457" s="136"/>
      <c r="J457" s="136">
        <f>ROUND(I457*H457,2)</f>
        <v>0</v>
      </c>
      <c r="K457" s="137"/>
      <c r="L457" s="29"/>
      <c r="M457" s="138" t="s">
        <v>1</v>
      </c>
      <c r="N457" s="139" t="s">
        <v>39</v>
      </c>
      <c r="O457" s="140">
        <v>2.35</v>
      </c>
      <c r="P457" s="140">
        <f>O457*H457</f>
        <v>2.35</v>
      </c>
      <c r="Q457" s="140">
        <v>0.00013</v>
      </c>
      <c r="R457" s="140">
        <f>Q457*H457</f>
        <v>0.00013</v>
      </c>
      <c r="S457" s="140">
        <v>0</v>
      </c>
      <c r="T457" s="141">
        <f>S457*H457</f>
        <v>0</v>
      </c>
      <c r="AR457" s="142" t="s">
        <v>296</v>
      </c>
      <c r="AT457" s="142" t="s">
        <v>202</v>
      </c>
      <c r="AU457" s="142" t="s">
        <v>84</v>
      </c>
      <c r="AY457" s="17" t="s">
        <v>200</v>
      </c>
      <c r="BE457" s="143">
        <f>IF(N457="základní",J457,0)</f>
        <v>0</v>
      </c>
      <c r="BF457" s="143">
        <f>IF(N457="snížená",J457,0)</f>
        <v>0</v>
      </c>
      <c r="BG457" s="143">
        <f>IF(N457="zákl. přenesená",J457,0)</f>
        <v>0</v>
      </c>
      <c r="BH457" s="143">
        <f>IF(N457="sníž. přenesená",J457,0)</f>
        <v>0</v>
      </c>
      <c r="BI457" s="143">
        <f>IF(N457="nulová",J457,0)</f>
        <v>0</v>
      </c>
      <c r="BJ457" s="17" t="s">
        <v>82</v>
      </c>
      <c r="BK457" s="143">
        <f>ROUND(I457*H457,2)</f>
        <v>0</v>
      </c>
      <c r="BL457" s="17" t="s">
        <v>296</v>
      </c>
      <c r="BM457" s="142" t="s">
        <v>2091</v>
      </c>
    </row>
    <row r="458" spans="2:51" s="12" customFormat="1" ht="11.25">
      <c r="B458" s="144"/>
      <c r="D458" s="145" t="s">
        <v>208</v>
      </c>
      <c r="E458" s="146" t="s">
        <v>1</v>
      </c>
      <c r="F458" s="147" t="s">
        <v>2030</v>
      </c>
      <c r="H458" s="148">
        <v>1</v>
      </c>
      <c r="L458" s="144"/>
      <c r="M458" s="149"/>
      <c r="T458" s="150"/>
      <c r="AT458" s="146" t="s">
        <v>208</v>
      </c>
      <c r="AU458" s="146" t="s">
        <v>84</v>
      </c>
      <c r="AV458" s="12" t="s">
        <v>84</v>
      </c>
      <c r="AW458" s="12" t="s">
        <v>30</v>
      </c>
      <c r="AX458" s="12" t="s">
        <v>82</v>
      </c>
      <c r="AY458" s="146" t="s">
        <v>200</v>
      </c>
    </row>
    <row r="459" spans="2:65" s="1" customFormat="1" ht="24.2" customHeight="1">
      <c r="B459" s="130"/>
      <c r="C459" s="157" t="s">
        <v>778</v>
      </c>
      <c r="D459" s="157" t="s">
        <v>247</v>
      </c>
      <c r="E459" s="158" t="s">
        <v>779</v>
      </c>
      <c r="F459" s="159" t="s">
        <v>780</v>
      </c>
      <c r="G459" s="160" t="s">
        <v>269</v>
      </c>
      <c r="H459" s="161">
        <v>1</v>
      </c>
      <c r="I459" s="162"/>
      <c r="J459" s="162">
        <f>ROUND(I459*H459,2)</f>
        <v>0</v>
      </c>
      <c r="K459" s="163"/>
      <c r="L459" s="164"/>
      <c r="M459" s="165" t="s">
        <v>1</v>
      </c>
      <c r="N459" s="166" t="s">
        <v>39</v>
      </c>
      <c r="O459" s="140">
        <v>0</v>
      </c>
      <c r="P459" s="140">
        <f>O459*H459</f>
        <v>0</v>
      </c>
      <c r="Q459" s="140">
        <v>0.0027</v>
      </c>
      <c r="R459" s="140">
        <f>Q459*H459</f>
        <v>0.0027</v>
      </c>
      <c r="S459" s="140">
        <v>0</v>
      </c>
      <c r="T459" s="141">
        <f>S459*H459</f>
        <v>0</v>
      </c>
      <c r="AR459" s="142" t="s">
        <v>381</v>
      </c>
      <c r="AT459" s="142" t="s">
        <v>247</v>
      </c>
      <c r="AU459" s="142" t="s">
        <v>84</v>
      </c>
      <c r="AY459" s="17" t="s">
        <v>200</v>
      </c>
      <c r="BE459" s="143">
        <f>IF(N459="základní",J459,0)</f>
        <v>0</v>
      </c>
      <c r="BF459" s="143">
        <f>IF(N459="snížená",J459,0)</f>
        <v>0</v>
      </c>
      <c r="BG459" s="143">
        <f>IF(N459="zákl. přenesená",J459,0)</f>
        <v>0</v>
      </c>
      <c r="BH459" s="143">
        <f>IF(N459="sníž. přenesená",J459,0)</f>
        <v>0</v>
      </c>
      <c r="BI459" s="143">
        <f>IF(N459="nulová",J459,0)</f>
        <v>0</v>
      </c>
      <c r="BJ459" s="17" t="s">
        <v>82</v>
      </c>
      <c r="BK459" s="143">
        <f>ROUND(I459*H459,2)</f>
        <v>0</v>
      </c>
      <c r="BL459" s="17" t="s">
        <v>296</v>
      </c>
      <c r="BM459" s="142" t="s">
        <v>2092</v>
      </c>
    </row>
    <row r="460" spans="2:65" s="1" customFormat="1" ht="24.2" customHeight="1">
      <c r="B460" s="130"/>
      <c r="C460" s="131" t="s">
        <v>782</v>
      </c>
      <c r="D460" s="131" t="s">
        <v>202</v>
      </c>
      <c r="E460" s="132" t="s">
        <v>783</v>
      </c>
      <c r="F460" s="133" t="s">
        <v>784</v>
      </c>
      <c r="G460" s="134" t="s">
        <v>230</v>
      </c>
      <c r="H460" s="135">
        <v>0.003</v>
      </c>
      <c r="I460" s="136"/>
      <c r="J460" s="136">
        <f>ROUND(I460*H460,2)</f>
        <v>0</v>
      </c>
      <c r="K460" s="137"/>
      <c r="L460" s="29"/>
      <c r="M460" s="138" t="s">
        <v>1</v>
      </c>
      <c r="N460" s="139" t="s">
        <v>39</v>
      </c>
      <c r="O460" s="140">
        <v>6.365</v>
      </c>
      <c r="P460" s="140">
        <f>O460*H460</f>
        <v>0.019095</v>
      </c>
      <c r="Q460" s="140">
        <v>0</v>
      </c>
      <c r="R460" s="140">
        <f>Q460*H460</f>
        <v>0</v>
      </c>
      <c r="S460" s="140">
        <v>0</v>
      </c>
      <c r="T460" s="141">
        <f>S460*H460</f>
        <v>0</v>
      </c>
      <c r="AR460" s="142" t="s">
        <v>296</v>
      </c>
      <c r="AT460" s="142" t="s">
        <v>202</v>
      </c>
      <c r="AU460" s="142" t="s">
        <v>84</v>
      </c>
      <c r="AY460" s="17" t="s">
        <v>200</v>
      </c>
      <c r="BE460" s="143">
        <f>IF(N460="základní",J460,0)</f>
        <v>0</v>
      </c>
      <c r="BF460" s="143">
        <f>IF(N460="snížená",J460,0)</f>
        <v>0</v>
      </c>
      <c r="BG460" s="143">
        <f>IF(N460="zákl. přenesená",J460,0)</f>
        <v>0</v>
      </c>
      <c r="BH460" s="143">
        <f>IF(N460="sníž. přenesená",J460,0)</f>
        <v>0</v>
      </c>
      <c r="BI460" s="143">
        <f>IF(N460="nulová",J460,0)</f>
        <v>0</v>
      </c>
      <c r="BJ460" s="17" t="s">
        <v>82</v>
      </c>
      <c r="BK460" s="143">
        <f>ROUND(I460*H460,2)</f>
        <v>0</v>
      </c>
      <c r="BL460" s="17" t="s">
        <v>296</v>
      </c>
      <c r="BM460" s="142" t="s">
        <v>2093</v>
      </c>
    </row>
    <row r="461" spans="2:63" s="11" customFormat="1" ht="22.9" customHeight="1">
      <c r="B461" s="119"/>
      <c r="D461" s="120" t="s">
        <v>73</v>
      </c>
      <c r="E461" s="128" t="s">
        <v>786</v>
      </c>
      <c r="F461" s="128" t="s">
        <v>787</v>
      </c>
      <c r="J461" s="129">
        <f>BK461</f>
        <v>0</v>
      </c>
      <c r="L461" s="119"/>
      <c r="M461" s="123"/>
      <c r="P461" s="124">
        <f>SUM(P462:P490)</f>
        <v>127.22522299999999</v>
      </c>
      <c r="R461" s="124">
        <f>SUM(R462:R490)</f>
        <v>2.69948104</v>
      </c>
      <c r="T461" s="125">
        <f>SUM(T462:T490)</f>
        <v>2.9975511999999997</v>
      </c>
      <c r="AR461" s="120" t="s">
        <v>84</v>
      </c>
      <c r="AT461" s="126" t="s">
        <v>73</v>
      </c>
      <c r="AU461" s="126" t="s">
        <v>82</v>
      </c>
      <c r="AY461" s="120" t="s">
        <v>200</v>
      </c>
      <c r="BK461" s="127">
        <f>SUM(BK462:BK490)</f>
        <v>0</v>
      </c>
    </row>
    <row r="462" spans="2:65" s="1" customFormat="1" ht="16.5" customHeight="1">
      <c r="B462" s="130"/>
      <c r="C462" s="131" t="s">
        <v>788</v>
      </c>
      <c r="D462" s="131" t="s">
        <v>202</v>
      </c>
      <c r="E462" s="132" t="s">
        <v>789</v>
      </c>
      <c r="F462" s="133" t="s">
        <v>790</v>
      </c>
      <c r="G462" s="134" t="s">
        <v>262</v>
      </c>
      <c r="H462" s="135">
        <v>73.4</v>
      </c>
      <c r="I462" s="136"/>
      <c r="J462" s="136">
        <f>ROUND(I462*H462,2)</f>
        <v>0</v>
      </c>
      <c r="K462" s="137"/>
      <c r="L462" s="29"/>
      <c r="M462" s="138" t="s">
        <v>1</v>
      </c>
      <c r="N462" s="139" t="s">
        <v>39</v>
      </c>
      <c r="O462" s="140">
        <v>0.024</v>
      </c>
      <c r="P462" s="140">
        <f>O462*H462</f>
        <v>1.7616000000000003</v>
      </c>
      <c r="Q462" s="140">
        <v>0</v>
      </c>
      <c r="R462" s="140">
        <f>Q462*H462</f>
        <v>0</v>
      </c>
      <c r="S462" s="140">
        <v>0</v>
      </c>
      <c r="T462" s="141">
        <f>S462*H462</f>
        <v>0</v>
      </c>
      <c r="AR462" s="142" t="s">
        <v>296</v>
      </c>
      <c r="AT462" s="142" t="s">
        <v>202</v>
      </c>
      <c r="AU462" s="142" t="s">
        <v>84</v>
      </c>
      <c r="AY462" s="17" t="s">
        <v>200</v>
      </c>
      <c r="BE462" s="143">
        <f>IF(N462="základní",J462,0)</f>
        <v>0</v>
      </c>
      <c r="BF462" s="143">
        <f>IF(N462="snížená",J462,0)</f>
        <v>0</v>
      </c>
      <c r="BG462" s="143">
        <f>IF(N462="zákl. přenesená",J462,0)</f>
        <v>0</v>
      </c>
      <c r="BH462" s="143">
        <f>IF(N462="sníž. přenesená",J462,0)</f>
        <v>0</v>
      </c>
      <c r="BI462" s="143">
        <f>IF(N462="nulová",J462,0)</f>
        <v>0</v>
      </c>
      <c r="BJ462" s="17" t="s">
        <v>82</v>
      </c>
      <c r="BK462" s="143">
        <f>ROUND(I462*H462,2)</f>
        <v>0</v>
      </c>
      <c r="BL462" s="17" t="s">
        <v>296</v>
      </c>
      <c r="BM462" s="142" t="s">
        <v>2094</v>
      </c>
    </row>
    <row r="463" spans="2:51" s="12" customFormat="1" ht="11.25">
      <c r="B463" s="144"/>
      <c r="D463" s="145" t="s">
        <v>208</v>
      </c>
      <c r="E463" s="146" t="s">
        <v>1</v>
      </c>
      <c r="F463" s="147" t="s">
        <v>149</v>
      </c>
      <c r="H463" s="148">
        <v>73.4</v>
      </c>
      <c r="L463" s="144"/>
      <c r="M463" s="149"/>
      <c r="T463" s="150"/>
      <c r="AT463" s="146" t="s">
        <v>208</v>
      </c>
      <c r="AU463" s="146" t="s">
        <v>84</v>
      </c>
      <c r="AV463" s="12" t="s">
        <v>84</v>
      </c>
      <c r="AW463" s="12" t="s">
        <v>30</v>
      </c>
      <c r="AX463" s="12" t="s">
        <v>82</v>
      </c>
      <c r="AY463" s="146" t="s">
        <v>200</v>
      </c>
    </row>
    <row r="464" spans="2:65" s="1" customFormat="1" ht="16.5" customHeight="1">
      <c r="B464" s="130"/>
      <c r="C464" s="131" t="s">
        <v>792</v>
      </c>
      <c r="D464" s="131" t="s">
        <v>202</v>
      </c>
      <c r="E464" s="132" t="s">
        <v>793</v>
      </c>
      <c r="F464" s="133" t="s">
        <v>794</v>
      </c>
      <c r="G464" s="134" t="s">
        <v>262</v>
      </c>
      <c r="H464" s="135">
        <v>146.8</v>
      </c>
      <c r="I464" s="136"/>
      <c r="J464" s="136">
        <f>ROUND(I464*H464,2)</f>
        <v>0</v>
      </c>
      <c r="K464" s="137"/>
      <c r="L464" s="29"/>
      <c r="M464" s="138" t="s">
        <v>1</v>
      </c>
      <c r="N464" s="139" t="s">
        <v>39</v>
      </c>
      <c r="O464" s="140">
        <v>0.044</v>
      </c>
      <c r="P464" s="140">
        <f>O464*H464</f>
        <v>6.4592</v>
      </c>
      <c r="Q464" s="140">
        <v>0.0003</v>
      </c>
      <c r="R464" s="140">
        <f>Q464*H464</f>
        <v>0.04404</v>
      </c>
      <c r="S464" s="140">
        <v>0</v>
      </c>
      <c r="T464" s="141">
        <f>S464*H464</f>
        <v>0</v>
      </c>
      <c r="AR464" s="142" t="s">
        <v>296</v>
      </c>
      <c r="AT464" s="142" t="s">
        <v>202</v>
      </c>
      <c r="AU464" s="142" t="s">
        <v>84</v>
      </c>
      <c r="AY464" s="17" t="s">
        <v>200</v>
      </c>
      <c r="BE464" s="143">
        <f>IF(N464="základní",J464,0)</f>
        <v>0</v>
      </c>
      <c r="BF464" s="143">
        <f>IF(N464="snížená",J464,0)</f>
        <v>0</v>
      </c>
      <c r="BG464" s="143">
        <f>IF(N464="zákl. přenesená",J464,0)</f>
        <v>0</v>
      </c>
      <c r="BH464" s="143">
        <f>IF(N464="sníž. přenesená",J464,0)</f>
        <v>0</v>
      </c>
      <c r="BI464" s="143">
        <f>IF(N464="nulová",J464,0)</f>
        <v>0</v>
      </c>
      <c r="BJ464" s="17" t="s">
        <v>82</v>
      </c>
      <c r="BK464" s="143">
        <f>ROUND(I464*H464,2)</f>
        <v>0</v>
      </c>
      <c r="BL464" s="17" t="s">
        <v>296</v>
      </c>
      <c r="BM464" s="142" t="s">
        <v>2095</v>
      </c>
    </row>
    <row r="465" spans="2:51" s="12" customFormat="1" ht="11.25">
      <c r="B465" s="144"/>
      <c r="D465" s="145" t="s">
        <v>208</v>
      </c>
      <c r="E465" s="146" t="s">
        <v>1</v>
      </c>
      <c r="F465" s="147" t="s">
        <v>796</v>
      </c>
      <c r="H465" s="148">
        <v>146.8</v>
      </c>
      <c r="L465" s="144"/>
      <c r="M465" s="149"/>
      <c r="T465" s="150"/>
      <c r="AT465" s="146" t="s">
        <v>208</v>
      </c>
      <c r="AU465" s="146" t="s">
        <v>84</v>
      </c>
      <c r="AV465" s="12" t="s">
        <v>84</v>
      </c>
      <c r="AW465" s="12" t="s">
        <v>30</v>
      </c>
      <c r="AX465" s="12" t="s">
        <v>82</v>
      </c>
      <c r="AY465" s="146" t="s">
        <v>200</v>
      </c>
    </row>
    <row r="466" spans="2:65" s="1" customFormat="1" ht="21.75" customHeight="1">
      <c r="B466" s="130"/>
      <c r="C466" s="131" t="s">
        <v>797</v>
      </c>
      <c r="D466" s="131" t="s">
        <v>202</v>
      </c>
      <c r="E466" s="132" t="s">
        <v>798</v>
      </c>
      <c r="F466" s="133" t="s">
        <v>799</v>
      </c>
      <c r="G466" s="134" t="s">
        <v>262</v>
      </c>
      <c r="H466" s="135">
        <v>73.4</v>
      </c>
      <c r="I466" s="136"/>
      <c r="J466" s="136">
        <f>ROUND(I466*H466,2)</f>
        <v>0</v>
      </c>
      <c r="K466" s="137"/>
      <c r="L466" s="29"/>
      <c r="M466" s="138" t="s">
        <v>1</v>
      </c>
      <c r="N466" s="139" t="s">
        <v>39</v>
      </c>
      <c r="O466" s="140">
        <v>0.192</v>
      </c>
      <c r="P466" s="140">
        <f>O466*H466</f>
        <v>14.092800000000002</v>
      </c>
      <c r="Q466" s="140">
        <v>0.00455</v>
      </c>
      <c r="R466" s="140">
        <f>Q466*H466</f>
        <v>0.33397000000000004</v>
      </c>
      <c r="S466" s="140">
        <v>0</v>
      </c>
      <c r="T466" s="141">
        <f>S466*H466</f>
        <v>0</v>
      </c>
      <c r="AR466" s="142" t="s">
        <v>296</v>
      </c>
      <c r="AT466" s="142" t="s">
        <v>202</v>
      </c>
      <c r="AU466" s="142" t="s">
        <v>84</v>
      </c>
      <c r="AY466" s="17" t="s">
        <v>200</v>
      </c>
      <c r="BE466" s="143">
        <f>IF(N466="základní",J466,0)</f>
        <v>0</v>
      </c>
      <c r="BF466" s="143">
        <f>IF(N466="snížená",J466,0)</f>
        <v>0</v>
      </c>
      <c r="BG466" s="143">
        <f>IF(N466="zákl. přenesená",J466,0)</f>
        <v>0</v>
      </c>
      <c r="BH466" s="143">
        <f>IF(N466="sníž. přenesená",J466,0)</f>
        <v>0</v>
      </c>
      <c r="BI466" s="143">
        <f>IF(N466="nulová",J466,0)</f>
        <v>0</v>
      </c>
      <c r="BJ466" s="17" t="s">
        <v>82</v>
      </c>
      <c r="BK466" s="143">
        <f>ROUND(I466*H466,2)</f>
        <v>0</v>
      </c>
      <c r="BL466" s="17" t="s">
        <v>296</v>
      </c>
      <c r="BM466" s="142" t="s">
        <v>2096</v>
      </c>
    </row>
    <row r="467" spans="2:51" s="12" customFormat="1" ht="11.25">
      <c r="B467" s="144"/>
      <c r="D467" s="145" t="s">
        <v>208</v>
      </c>
      <c r="E467" s="146" t="s">
        <v>1</v>
      </c>
      <c r="F467" s="147" t="s">
        <v>149</v>
      </c>
      <c r="H467" s="148">
        <v>73.4</v>
      </c>
      <c r="L467" s="144"/>
      <c r="M467" s="149"/>
      <c r="T467" s="150"/>
      <c r="AT467" s="146" t="s">
        <v>208</v>
      </c>
      <c r="AU467" s="146" t="s">
        <v>84</v>
      </c>
      <c r="AV467" s="12" t="s">
        <v>84</v>
      </c>
      <c r="AW467" s="12" t="s">
        <v>30</v>
      </c>
      <c r="AX467" s="12" t="s">
        <v>82</v>
      </c>
      <c r="AY467" s="146" t="s">
        <v>200</v>
      </c>
    </row>
    <row r="468" spans="2:65" s="1" customFormat="1" ht="24.2" customHeight="1">
      <c r="B468" s="130"/>
      <c r="C468" s="131" t="s">
        <v>801</v>
      </c>
      <c r="D468" s="131" t="s">
        <v>202</v>
      </c>
      <c r="E468" s="132" t="s">
        <v>802</v>
      </c>
      <c r="F468" s="133" t="s">
        <v>803</v>
      </c>
      <c r="G468" s="134" t="s">
        <v>349</v>
      </c>
      <c r="H468" s="135">
        <v>57.63</v>
      </c>
      <c r="I468" s="136"/>
      <c r="J468" s="136">
        <f>ROUND(I468*H468,2)</f>
        <v>0</v>
      </c>
      <c r="K468" s="137"/>
      <c r="L468" s="29"/>
      <c r="M468" s="138" t="s">
        <v>1</v>
      </c>
      <c r="N468" s="139" t="s">
        <v>39</v>
      </c>
      <c r="O468" s="140">
        <v>0.098</v>
      </c>
      <c r="P468" s="140">
        <f>O468*H468</f>
        <v>5.647740000000001</v>
      </c>
      <c r="Q468" s="140">
        <v>0</v>
      </c>
      <c r="R468" s="140">
        <f>Q468*H468</f>
        <v>0</v>
      </c>
      <c r="S468" s="140">
        <v>0.01174</v>
      </c>
      <c r="T468" s="141">
        <f>S468*H468</f>
        <v>0.6765762000000001</v>
      </c>
      <c r="AR468" s="142" t="s">
        <v>296</v>
      </c>
      <c r="AT468" s="142" t="s">
        <v>202</v>
      </c>
      <c r="AU468" s="142" t="s">
        <v>84</v>
      </c>
      <c r="AY468" s="17" t="s">
        <v>200</v>
      </c>
      <c r="BE468" s="143">
        <f>IF(N468="základní",J468,0)</f>
        <v>0</v>
      </c>
      <c r="BF468" s="143">
        <f>IF(N468="snížená",J468,0)</f>
        <v>0</v>
      </c>
      <c r="BG468" s="143">
        <f>IF(N468="zákl. přenesená",J468,0)</f>
        <v>0</v>
      </c>
      <c r="BH468" s="143">
        <f>IF(N468="sníž. přenesená",J468,0)</f>
        <v>0</v>
      </c>
      <c r="BI468" s="143">
        <f>IF(N468="nulová",J468,0)</f>
        <v>0</v>
      </c>
      <c r="BJ468" s="17" t="s">
        <v>82</v>
      </c>
      <c r="BK468" s="143">
        <f>ROUND(I468*H468,2)</f>
        <v>0</v>
      </c>
      <c r="BL468" s="17" t="s">
        <v>296</v>
      </c>
      <c r="BM468" s="142" t="s">
        <v>2097</v>
      </c>
    </row>
    <row r="469" spans="2:51" s="12" customFormat="1" ht="11.25">
      <c r="B469" s="144"/>
      <c r="D469" s="145" t="s">
        <v>208</v>
      </c>
      <c r="E469" s="146" t="s">
        <v>1</v>
      </c>
      <c r="F469" s="147" t="s">
        <v>2098</v>
      </c>
      <c r="H469" s="148">
        <v>13.63</v>
      </c>
      <c r="L469" s="144"/>
      <c r="M469" s="149"/>
      <c r="T469" s="150"/>
      <c r="AT469" s="146" t="s">
        <v>208</v>
      </c>
      <c r="AU469" s="146" t="s">
        <v>84</v>
      </c>
      <c r="AV469" s="12" t="s">
        <v>84</v>
      </c>
      <c r="AW469" s="12" t="s">
        <v>30</v>
      </c>
      <c r="AX469" s="12" t="s">
        <v>74</v>
      </c>
      <c r="AY469" s="146" t="s">
        <v>200</v>
      </c>
    </row>
    <row r="470" spans="2:51" s="12" customFormat="1" ht="33.75">
      <c r="B470" s="144"/>
      <c r="D470" s="145" t="s">
        <v>208</v>
      </c>
      <c r="E470" s="146" t="s">
        <v>1</v>
      </c>
      <c r="F470" s="147" t="s">
        <v>2099</v>
      </c>
      <c r="H470" s="148">
        <v>44</v>
      </c>
      <c r="L470" s="144"/>
      <c r="M470" s="149"/>
      <c r="T470" s="150"/>
      <c r="AT470" s="146" t="s">
        <v>208</v>
      </c>
      <c r="AU470" s="146" t="s">
        <v>84</v>
      </c>
      <c r="AV470" s="12" t="s">
        <v>84</v>
      </c>
      <c r="AW470" s="12" t="s">
        <v>30</v>
      </c>
      <c r="AX470" s="12" t="s">
        <v>74</v>
      </c>
      <c r="AY470" s="146" t="s">
        <v>200</v>
      </c>
    </row>
    <row r="471" spans="2:51" s="13" customFormat="1" ht="11.25">
      <c r="B471" s="151"/>
      <c r="D471" s="145" t="s">
        <v>208</v>
      </c>
      <c r="E471" s="152" t="s">
        <v>1905</v>
      </c>
      <c r="F471" s="153" t="s">
        <v>245</v>
      </c>
      <c r="H471" s="154">
        <v>57.63</v>
      </c>
      <c r="L471" s="151"/>
      <c r="M471" s="155"/>
      <c r="T471" s="156"/>
      <c r="AT471" s="152" t="s">
        <v>208</v>
      </c>
      <c r="AU471" s="152" t="s">
        <v>84</v>
      </c>
      <c r="AV471" s="13" t="s">
        <v>206</v>
      </c>
      <c r="AW471" s="13" t="s">
        <v>30</v>
      </c>
      <c r="AX471" s="13" t="s">
        <v>82</v>
      </c>
      <c r="AY471" s="152" t="s">
        <v>200</v>
      </c>
    </row>
    <row r="472" spans="2:65" s="1" customFormat="1" ht="33" customHeight="1">
      <c r="B472" s="130"/>
      <c r="C472" s="131" t="s">
        <v>806</v>
      </c>
      <c r="D472" s="131" t="s">
        <v>202</v>
      </c>
      <c r="E472" s="132" t="s">
        <v>807</v>
      </c>
      <c r="F472" s="133" t="s">
        <v>808</v>
      </c>
      <c r="G472" s="134" t="s">
        <v>349</v>
      </c>
      <c r="H472" s="135">
        <v>57.63</v>
      </c>
      <c r="I472" s="136"/>
      <c r="J472" s="136">
        <f>ROUND(I472*H472,2)</f>
        <v>0</v>
      </c>
      <c r="K472" s="137"/>
      <c r="L472" s="29"/>
      <c r="M472" s="138" t="s">
        <v>1</v>
      </c>
      <c r="N472" s="139" t="s">
        <v>39</v>
      </c>
      <c r="O472" s="140">
        <v>0.19</v>
      </c>
      <c r="P472" s="140">
        <f>O472*H472</f>
        <v>10.9497</v>
      </c>
      <c r="Q472" s="140">
        <v>0.00043</v>
      </c>
      <c r="R472" s="140">
        <f>Q472*H472</f>
        <v>0.0247809</v>
      </c>
      <c r="S472" s="140">
        <v>0</v>
      </c>
      <c r="T472" s="141">
        <f>S472*H472</f>
        <v>0</v>
      </c>
      <c r="AR472" s="142" t="s">
        <v>296</v>
      </c>
      <c r="AT472" s="142" t="s">
        <v>202</v>
      </c>
      <c r="AU472" s="142" t="s">
        <v>84</v>
      </c>
      <c r="AY472" s="17" t="s">
        <v>200</v>
      </c>
      <c r="BE472" s="143">
        <f>IF(N472="základní",J472,0)</f>
        <v>0</v>
      </c>
      <c r="BF472" s="143">
        <f>IF(N472="snížená",J472,0)</f>
        <v>0</v>
      </c>
      <c r="BG472" s="143">
        <f>IF(N472="zákl. přenesená",J472,0)</f>
        <v>0</v>
      </c>
      <c r="BH472" s="143">
        <f>IF(N472="sníž. přenesená",J472,0)</f>
        <v>0</v>
      </c>
      <c r="BI472" s="143">
        <f>IF(N472="nulová",J472,0)</f>
        <v>0</v>
      </c>
      <c r="BJ472" s="17" t="s">
        <v>82</v>
      </c>
      <c r="BK472" s="143">
        <f>ROUND(I472*H472,2)</f>
        <v>0</v>
      </c>
      <c r="BL472" s="17" t="s">
        <v>296</v>
      </c>
      <c r="BM472" s="142" t="s">
        <v>2100</v>
      </c>
    </row>
    <row r="473" spans="2:51" s="12" customFormat="1" ht="11.25">
      <c r="B473" s="144"/>
      <c r="D473" s="145" t="s">
        <v>208</v>
      </c>
      <c r="E473" s="146" t="s">
        <v>1</v>
      </c>
      <c r="F473" s="147" t="s">
        <v>1905</v>
      </c>
      <c r="H473" s="148">
        <v>57.63</v>
      </c>
      <c r="L473" s="144"/>
      <c r="M473" s="149"/>
      <c r="T473" s="150"/>
      <c r="AT473" s="146" t="s">
        <v>208</v>
      </c>
      <c r="AU473" s="146" t="s">
        <v>84</v>
      </c>
      <c r="AV473" s="12" t="s">
        <v>84</v>
      </c>
      <c r="AW473" s="12" t="s">
        <v>30</v>
      </c>
      <c r="AX473" s="12" t="s">
        <v>82</v>
      </c>
      <c r="AY473" s="146" t="s">
        <v>200</v>
      </c>
    </row>
    <row r="474" spans="2:65" s="1" customFormat="1" ht="24.2" customHeight="1">
      <c r="B474" s="130"/>
      <c r="C474" s="157" t="s">
        <v>810</v>
      </c>
      <c r="D474" s="157" t="s">
        <v>247</v>
      </c>
      <c r="E474" s="158" t="s">
        <v>811</v>
      </c>
      <c r="F474" s="159" t="s">
        <v>812</v>
      </c>
      <c r="G474" s="160" t="s">
        <v>349</v>
      </c>
      <c r="H474" s="161">
        <v>63.393</v>
      </c>
      <c r="I474" s="162"/>
      <c r="J474" s="162">
        <f>ROUND(I474*H474,2)</f>
        <v>0</v>
      </c>
      <c r="K474" s="163"/>
      <c r="L474" s="164"/>
      <c r="M474" s="165" t="s">
        <v>1</v>
      </c>
      <c r="N474" s="166" t="s">
        <v>39</v>
      </c>
      <c r="O474" s="140">
        <v>0</v>
      </c>
      <c r="P474" s="140">
        <f>O474*H474</f>
        <v>0</v>
      </c>
      <c r="Q474" s="140">
        <v>0.00198</v>
      </c>
      <c r="R474" s="140">
        <f>Q474*H474</f>
        <v>0.12551814</v>
      </c>
      <c r="S474" s="140">
        <v>0</v>
      </c>
      <c r="T474" s="141">
        <f>S474*H474</f>
        <v>0</v>
      </c>
      <c r="AR474" s="142" t="s">
        <v>381</v>
      </c>
      <c r="AT474" s="142" t="s">
        <v>247</v>
      </c>
      <c r="AU474" s="142" t="s">
        <v>84</v>
      </c>
      <c r="AY474" s="17" t="s">
        <v>200</v>
      </c>
      <c r="BE474" s="143">
        <f>IF(N474="základní",J474,0)</f>
        <v>0</v>
      </c>
      <c r="BF474" s="143">
        <f>IF(N474="snížená",J474,0)</f>
        <v>0</v>
      </c>
      <c r="BG474" s="143">
        <f>IF(N474="zákl. přenesená",J474,0)</f>
        <v>0</v>
      </c>
      <c r="BH474" s="143">
        <f>IF(N474="sníž. přenesená",J474,0)</f>
        <v>0</v>
      </c>
      <c r="BI474" s="143">
        <f>IF(N474="nulová",J474,0)</f>
        <v>0</v>
      </c>
      <c r="BJ474" s="17" t="s">
        <v>82</v>
      </c>
      <c r="BK474" s="143">
        <f>ROUND(I474*H474,2)</f>
        <v>0</v>
      </c>
      <c r="BL474" s="17" t="s">
        <v>296</v>
      </c>
      <c r="BM474" s="142" t="s">
        <v>2101</v>
      </c>
    </row>
    <row r="475" spans="2:51" s="12" customFormat="1" ht="11.25">
      <c r="B475" s="144"/>
      <c r="D475" s="145" t="s">
        <v>208</v>
      </c>
      <c r="F475" s="147" t="s">
        <v>2102</v>
      </c>
      <c r="H475" s="148">
        <v>63.393</v>
      </c>
      <c r="L475" s="144"/>
      <c r="M475" s="149"/>
      <c r="T475" s="150"/>
      <c r="AT475" s="146" t="s">
        <v>208</v>
      </c>
      <c r="AU475" s="146" t="s">
        <v>84</v>
      </c>
      <c r="AV475" s="12" t="s">
        <v>84</v>
      </c>
      <c r="AW475" s="12" t="s">
        <v>3</v>
      </c>
      <c r="AX475" s="12" t="s">
        <v>82</v>
      </c>
      <c r="AY475" s="146" t="s">
        <v>200</v>
      </c>
    </row>
    <row r="476" spans="2:65" s="1" customFormat="1" ht="16.5" customHeight="1">
      <c r="B476" s="130"/>
      <c r="C476" s="131" t="s">
        <v>815</v>
      </c>
      <c r="D476" s="131" t="s">
        <v>202</v>
      </c>
      <c r="E476" s="132" t="s">
        <v>816</v>
      </c>
      <c r="F476" s="133" t="s">
        <v>817</v>
      </c>
      <c r="G476" s="134" t="s">
        <v>262</v>
      </c>
      <c r="H476" s="135">
        <v>65.75</v>
      </c>
      <c r="I476" s="136"/>
      <c r="J476" s="136">
        <f>ROUND(I476*H476,2)</f>
        <v>0</v>
      </c>
      <c r="K476" s="137"/>
      <c r="L476" s="29"/>
      <c r="M476" s="138" t="s">
        <v>1</v>
      </c>
      <c r="N476" s="139" t="s">
        <v>39</v>
      </c>
      <c r="O476" s="140">
        <v>0.239</v>
      </c>
      <c r="P476" s="140">
        <f>O476*H476</f>
        <v>15.71425</v>
      </c>
      <c r="Q476" s="140">
        <v>0</v>
      </c>
      <c r="R476" s="140">
        <f>Q476*H476</f>
        <v>0</v>
      </c>
      <c r="S476" s="140">
        <v>0.0353</v>
      </c>
      <c r="T476" s="141">
        <f>S476*H476</f>
        <v>2.320975</v>
      </c>
      <c r="AR476" s="142" t="s">
        <v>296</v>
      </c>
      <c r="AT476" s="142" t="s">
        <v>202</v>
      </c>
      <c r="AU476" s="142" t="s">
        <v>84</v>
      </c>
      <c r="AY476" s="17" t="s">
        <v>200</v>
      </c>
      <c r="BE476" s="143">
        <f>IF(N476="základní",J476,0)</f>
        <v>0</v>
      </c>
      <c r="BF476" s="143">
        <f>IF(N476="snížená",J476,0)</f>
        <v>0</v>
      </c>
      <c r="BG476" s="143">
        <f>IF(N476="zákl. přenesená",J476,0)</f>
        <v>0</v>
      </c>
      <c r="BH476" s="143">
        <f>IF(N476="sníž. přenesená",J476,0)</f>
        <v>0</v>
      </c>
      <c r="BI476" s="143">
        <f>IF(N476="nulová",J476,0)</f>
        <v>0</v>
      </c>
      <c r="BJ476" s="17" t="s">
        <v>82</v>
      </c>
      <c r="BK476" s="143">
        <f>ROUND(I476*H476,2)</f>
        <v>0</v>
      </c>
      <c r="BL476" s="17" t="s">
        <v>296</v>
      </c>
      <c r="BM476" s="142" t="s">
        <v>2103</v>
      </c>
    </row>
    <row r="477" spans="2:51" s="12" customFormat="1" ht="11.25">
      <c r="B477" s="144"/>
      <c r="D477" s="145" t="s">
        <v>208</v>
      </c>
      <c r="E477" s="146" t="s">
        <v>1</v>
      </c>
      <c r="F477" s="147" t="s">
        <v>1943</v>
      </c>
      <c r="H477" s="148">
        <v>12.65</v>
      </c>
      <c r="L477" s="144"/>
      <c r="M477" s="149"/>
      <c r="T477" s="150"/>
      <c r="AT477" s="146" t="s">
        <v>208</v>
      </c>
      <c r="AU477" s="146" t="s">
        <v>84</v>
      </c>
      <c r="AV477" s="12" t="s">
        <v>84</v>
      </c>
      <c r="AW477" s="12" t="s">
        <v>30</v>
      </c>
      <c r="AX477" s="12" t="s">
        <v>74</v>
      </c>
      <c r="AY477" s="146" t="s">
        <v>200</v>
      </c>
    </row>
    <row r="478" spans="2:51" s="12" customFormat="1" ht="11.25">
      <c r="B478" s="144"/>
      <c r="D478" s="145" t="s">
        <v>208</v>
      </c>
      <c r="E478" s="146" t="s">
        <v>1</v>
      </c>
      <c r="F478" s="147" t="s">
        <v>2104</v>
      </c>
      <c r="H478" s="148">
        <v>6.8</v>
      </c>
      <c r="L478" s="144"/>
      <c r="M478" s="149"/>
      <c r="T478" s="150"/>
      <c r="AT478" s="146" t="s">
        <v>208</v>
      </c>
      <c r="AU478" s="146" t="s">
        <v>84</v>
      </c>
      <c r="AV478" s="12" t="s">
        <v>84</v>
      </c>
      <c r="AW478" s="12" t="s">
        <v>30</v>
      </c>
      <c r="AX478" s="12" t="s">
        <v>74</v>
      </c>
      <c r="AY478" s="146" t="s">
        <v>200</v>
      </c>
    </row>
    <row r="479" spans="2:51" s="12" customFormat="1" ht="11.25">
      <c r="B479" s="144"/>
      <c r="D479" s="145" t="s">
        <v>208</v>
      </c>
      <c r="E479" s="146" t="s">
        <v>1</v>
      </c>
      <c r="F479" s="147" t="s">
        <v>2105</v>
      </c>
      <c r="H479" s="148">
        <v>6.95</v>
      </c>
      <c r="L479" s="144"/>
      <c r="M479" s="149"/>
      <c r="T479" s="150"/>
      <c r="AT479" s="146" t="s">
        <v>208</v>
      </c>
      <c r="AU479" s="146" t="s">
        <v>84</v>
      </c>
      <c r="AV479" s="12" t="s">
        <v>84</v>
      </c>
      <c r="AW479" s="12" t="s">
        <v>30</v>
      </c>
      <c r="AX479" s="12" t="s">
        <v>74</v>
      </c>
      <c r="AY479" s="146" t="s">
        <v>200</v>
      </c>
    </row>
    <row r="480" spans="2:51" s="12" customFormat="1" ht="11.25">
      <c r="B480" s="144"/>
      <c r="D480" s="145" t="s">
        <v>208</v>
      </c>
      <c r="E480" s="146" t="s">
        <v>1</v>
      </c>
      <c r="F480" s="147" t="s">
        <v>2106</v>
      </c>
      <c r="H480" s="148">
        <v>39.35</v>
      </c>
      <c r="L480" s="144"/>
      <c r="M480" s="149"/>
      <c r="T480" s="150"/>
      <c r="AT480" s="146" t="s">
        <v>208</v>
      </c>
      <c r="AU480" s="146" t="s">
        <v>84</v>
      </c>
      <c r="AV480" s="12" t="s">
        <v>84</v>
      </c>
      <c r="AW480" s="12" t="s">
        <v>30</v>
      </c>
      <c r="AX480" s="12" t="s">
        <v>74</v>
      </c>
      <c r="AY480" s="146" t="s">
        <v>200</v>
      </c>
    </row>
    <row r="481" spans="2:51" s="13" customFormat="1" ht="11.25">
      <c r="B481" s="151"/>
      <c r="D481" s="145" t="s">
        <v>208</v>
      </c>
      <c r="E481" s="152" t="s">
        <v>824</v>
      </c>
      <c r="F481" s="153" t="s">
        <v>245</v>
      </c>
      <c r="H481" s="154">
        <v>65.75</v>
      </c>
      <c r="L481" s="151"/>
      <c r="M481" s="155"/>
      <c r="T481" s="156"/>
      <c r="AT481" s="152" t="s">
        <v>208</v>
      </c>
      <c r="AU481" s="152" t="s">
        <v>84</v>
      </c>
      <c r="AV481" s="13" t="s">
        <v>206</v>
      </c>
      <c r="AW481" s="13" t="s">
        <v>30</v>
      </c>
      <c r="AX481" s="13" t="s">
        <v>82</v>
      </c>
      <c r="AY481" s="152" t="s">
        <v>200</v>
      </c>
    </row>
    <row r="482" spans="2:65" s="1" customFormat="1" ht="33" customHeight="1">
      <c r="B482" s="130"/>
      <c r="C482" s="131" t="s">
        <v>825</v>
      </c>
      <c r="D482" s="131" t="s">
        <v>202</v>
      </c>
      <c r="E482" s="132" t="s">
        <v>826</v>
      </c>
      <c r="F482" s="133" t="s">
        <v>827</v>
      </c>
      <c r="G482" s="134" t="s">
        <v>262</v>
      </c>
      <c r="H482" s="135">
        <v>73.4</v>
      </c>
      <c r="I482" s="136"/>
      <c r="J482" s="136">
        <f>ROUND(I482*H482,2)</f>
        <v>0</v>
      </c>
      <c r="K482" s="137"/>
      <c r="L482" s="29"/>
      <c r="M482" s="138" t="s">
        <v>1</v>
      </c>
      <c r="N482" s="139" t="s">
        <v>39</v>
      </c>
      <c r="O482" s="140">
        <v>0.88</v>
      </c>
      <c r="P482" s="140">
        <f>O482*H482</f>
        <v>64.592</v>
      </c>
      <c r="Q482" s="140">
        <v>0.00538</v>
      </c>
      <c r="R482" s="140">
        <f>Q482*H482</f>
        <v>0.394892</v>
      </c>
      <c r="S482" s="140">
        <v>0</v>
      </c>
      <c r="T482" s="141">
        <f>S482*H482</f>
        <v>0</v>
      </c>
      <c r="AR482" s="142" t="s">
        <v>296</v>
      </c>
      <c r="AT482" s="142" t="s">
        <v>202</v>
      </c>
      <c r="AU482" s="142" t="s">
        <v>84</v>
      </c>
      <c r="AY482" s="17" t="s">
        <v>200</v>
      </c>
      <c r="BE482" s="143">
        <f>IF(N482="základní",J482,0)</f>
        <v>0</v>
      </c>
      <c r="BF482" s="143">
        <f>IF(N482="snížená",J482,0)</f>
        <v>0</v>
      </c>
      <c r="BG482" s="143">
        <f>IF(N482="zákl. přenesená",J482,0)</f>
        <v>0</v>
      </c>
      <c r="BH482" s="143">
        <f>IF(N482="sníž. přenesená",J482,0)</f>
        <v>0</v>
      </c>
      <c r="BI482" s="143">
        <f>IF(N482="nulová",J482,0)</f>
        <v>0</v>
      </c>
      <c r="BJ482" s="17" t="s">
        <v>82</v>
      </c>
      <c r="BK482" s="143">
        <f>ROUND(I482*H482,2)</f>
        <v>0</v>
      </c>
      <c r="BL482" s="17" t="s">
        <v>296</v>
      </c>
      <c r="BM482" s="142" t="s">
        <v>2107</v>
      </c>
    </row>
    <row r="483" spans="2:51" s="12" customFormat="1" ht="11.25">
      <c r="B483" s="144"/>
      <c r="D483" s="145" t="s">
        <v>208</v>
      </c>
      <c r="E483" s="146" t="s">
        <v>1</v>
      </c>
      <c r="F483" s="147" t="s">
        <v>1943</v>
      </c>
      <c r="H483" s="148">
        <v>12.65</v>
      </c>
      <c r="L483" s="144"/>
      <c r="M483" s="149"/>
      <c r="T483" s="150"/>
      <c r="AT483" s="146" t="s">
        <v>208</v>
      </c>
      <c r="AU483" s="146" t="s">
        <v>84</v>
      </c>
      <c r="AV483" s="12" t="s">
        <v>84</v>
      </c>
      <c r="AW483" s="12" t="s">
        <v>30</v>
      </c>
      <c r="AX483" s="12" t="s">
        <v>74</v>
      </c>
      <c r="AY483" s="146" t="s">
        <v>200</v>
      </c>
    </row>
    <row r="484" spans="2:51" s="12" customFormat="1" ht="11.25">
      <c r="B484" s="144"/>
      <c r="D484" s="145" t="s">
        <v>208</v>
      </c>
      <c r="E484" s="146" t="s">
        <v>1</v>
      </c>
      <c r="F484" s="147" t="s">
        <v>2082</v>
      </c>
      <c r="H484" s="148">
        <v>6.35</v>
      </c>
      <c r="L484" s="144"/>
      <c r="M484" s="149"/>
      <c r="T484" s="150"/>
      <c r="AT484" s="146" t="s">
        <v>208</v>
      </c>
      <c r="AU484" s="146" t="s">
        <v>84</v>
      </c>
      <c r="AV484" s="12" t="s">
        <v>84</v>
      </c>
      <c r="AW484" s="12" t="s">
        <v>30</v>
      </c>
      <c r="AX484" s="12" t="s">
        <v>74</v>
      </c>
      <c r="AY484" s="146" t="s">
        <v>200</v>
      </c>
    </row>
    <row r="485" spans="2:51" s="12" customFormat="1" ht="11.25">
      <c r="B485" s="144"/>
      <c r="D485" s="145" t="s">
        <v>208</v>
      </c>
      <c r="E485" s="146" t="s">
        <v>1</v>
      </c>
      <c r="F485" s="147" t="s">
        <v>2083</v>
      </c>
      <c r="H485" s="148">
        <v>6.35</v>
      </c>
      <c r="L485" s="144"/>
      <c r="M485" s="149"/>
      <c r="T485" s="150"/>
      <c r="AT485" s="146" t="s">
        <v>208</v>
      </c>
      <c r="AU485" s="146" t="s">
        <v>84</v>
      </c>
      <c r="AV485" s="12" t="s">
        <v>84</v>
      </c>
      <c r="AW485" s="12" t="s">
        <v>30</v>
      </c>
      <c r="AX485" s="12" t="s">
        <v>74</v>
      </c>
      <c r="AY485" s="146" t="s">
        <v>200</v>
      </c>
    </row>
    <row r="486" spans="2:51" s="12" customFormat="1" ht="22.5">
      <c r="B486" s="144"/>
      <c r="D486" s="145" t="s">
        <v>208</v>
      </c>
      <c r="E486" s="146" t="s">
        <v>1</v>
      </c>
      <c r="F486" s="147" t="s">
        <v>2108</v>
      </c>
      <c r="H486" s="148">
        <v>48.05</v>
      </c>
      <c r="L486" s="144"/>
      <c r="M486" s="149"/>
      <c r="T486" s="150"/>
      <c r="AT486" s="146" t="s">
        <v>208</v>
      </c>
      <c r="AU486" s="146" t="s">
        <v>84</v>
      </c>
      <c r="AV486" s="12" t="s">
        <v>84</v>
      </c>
      <c r="AW486" s="12" t="s">
        <v>30</v>
      </c>
      <c r="AX486" s="12" t="s">
        <v>74</v>
      </c>
      <c r="AY486" s="146" t="s">
        <v>200</v>
      </c>
    </row>
    <row r="487" spans="2:51" s="13" customFormat="1" ht="11.25">
      <c r="B487" s="151"/>
      <c r="D487" s="145" t="s">
        <v>208</v>
      </c>
      <c r="E487" s="152" t="s">
        <v>149</v>
      </c>
      <c r="F487" s="153" t="s">
        <v>245</v>
      </c>
      <c r="H487" s="154">
        <v>73.4</v>
      </c>
      <c r="L487" s="151"/>
      <c r="M487" s="155"/>
      <c r="T487" s="156"/>
      <c r="AT487" s="152" t="s">
        <v>208</v>
      </c>
      <c r="AU487" s="152" t="s">
        <v>84</v>
      </c>
      <c r="AV487" s="13" t="s">
        <v>206</v>
      </c>
      <c r="AW487" s="13" t="s">
        <v>30</v>
      </c>
      <c r="AX487" s="13" t="s">
        <v>82</v>
      </c>
      <c r="AY487" s="152" t="s">
        <v>200</v>
      </c>
    </row>
    <row r="488" spans="2:65" s="1" customFormat="1" ht="24.2" customHeight="1">
      <c r="B488" s="130"/>
      <c r="C488" s="157" t="s">
        <v>830</v>
      </c>
      <c r="D488" s="157" t="s">
        <v>247</v>
      </c>
      <c r="E488" s="158" t="s">
        <v>831</v>
      </c>
      <c r="F488" s="159" t="s">
        <v>832</v>
      </c>
      <c r="G488" s="160" t="s">
        <v>262</v>
      </c>
      <c r="H488" s="161">
        <v>80.74</v>
      </c>
      <c r="I488" s="162"/>
      <c r="J488" s="162">
        <f>ROUND(I488*H488,2)</f>
        <v>0</v>
      </c>
      <c r="K488" s="163"/>
      <c r="L488" s="164"/>
      <c r="M488" s="165" t="s">
        <v>1</v>
      </c>
      <c r="N488" s="166" t="s">
        <v>39</v>
      </c>
      <c r="O488" s="140">
        <v>0</v>
      </c>
      <c r="P488" s="140">
        <f>O488*H488</f>
        <v>0</v>
      </c>
      <c r="Q488" s="140">
        <v>0.022</v>
      </c>
      <c r="R488" s="140">
        <f>Q488*H488</f>
        <v>1.7762799999999999</v>
      </c>
      <c r="S488" s="140">
        <v>0</v>
      </c>
      <c r="T488" s="141">
        <f>S488*H488</f>
        <v>0</v>
      </c>
      <c r="AR488" s="142" t="s">
        <v>381</v>
      </c>
      <c r="AT488" s="142" t="s">
        <v>247</v>
      </c>
      <c r="AU488" s="142" t="s">
        <v>84</v>
      </c>
      <c r="AY488" s="17" t="s">
        <v>200</v>
      </c>
      <c r="BE488" s="143">
        <f>IF(N488="základní",J488,0)</f>
        <v>0</v>
      </c>
      <c r="BF488" s="143">
        <f>IF(N488="snížená",J488,0)</f>
        <v>0</v>
      </c>
      <c r="BG488" s="143">
        <f>IF(N488="zákl. přenesená",J488,0)</f>
        <v>0</v>
      </c>
      <c r="BH488" s="143">
        <f>IF(N488="sníž. přenesená",J488,0)</f>
        <v>0</v>
      </c>
      <c r="BI488" s="143">
        <f>IF(N488="nulová",J488,0)</f>
        <v>0</v>
      </c>
      <c r="BJ488" s="17" t="s">
        <v>82</v>
      </c>
      <c r="BK488" s="143">
        <f>ROUND(I488*H488,2)</f>
        <v>0</v>
      </c>
      <c r="BL488" s="17" t="s">
        <v>296</v>
      </c>
      <c r="BM488" s="142" t="s">
        <v>2109</v>
      </c>
    </row>
    <row r="489" spans="2:51" s="12" customFormat="1" ht="11.25">
      <c r="B489" s="144"/>
      <c r="D489" s="145" t="s">
        <v>208</v>
      </c>
      <c r="F489" s="147" t="s">
        <v>2110</v>
      </c>
      <c r="H489" s="148">
        <v>80.74</v>
      </c>
      <c r="L489" s="144"/>
      <c r="M489" s="149"/>
      <c r="T489" s="150"/>
      <c r="AT489" s="146" t="s">
        <v>208</v>
      </c>
      <c r="AU489" s="146" t="s">
        <v>84</v>
      </c>
      <c r="AV489" s="12" t="s">
        <v>84</v>
      </c>
      <c r="AW489" s="12" t="s">
        <v>3</v>
      </c>
      <c r="AX489" s="12" t="s">
        <v>82</v>
      </c>
      <c r="AY489" s="146" t="s">
        <v>200</v>
      </c>
    </row>
    <row r="490" spans="2:65" s="1" customFormat="1" ht="24.2" customHeight="1">
      <c r="B490" s="130"/>
      <c r="C490" s="131" t="s">
        <v>835</v>
      </c>
      <c r="D490" s="131" t="s">
        <v>202</v>
      </c>
      <c r="E490" s="132" t="s">
        <v>836</v>
      </c>
      <c r="F490" s="133" t="s">
        <v>837</v>
      </c>
      <c r="G490" s="134" t="s">
        <v>230</v>
      </c>
      <c r="H490" s="135">
        <v>2.699</v>
      </c>
      <c r="I490" s="136"/>
      <c r="J490" s="136">
        <f>ROUND(I490*H490,2)</f>
        <v>0</v>
      </c>
      <c r="K490" s="137"/>
      <c r="L490" s="29"/>
      <c r="M490" s="138" t="s">
        <v>1</v>
      </c>
      <c r="N490" s="139" t="s">
        <v>39</v>
      </c>
      <c r="O490" s="140">
        <v>2.967</v>
      </c>
      <c r="P490" s="140">
        <f>O490*H490</f>
        <v>8.007933</v>
      </c>
      <c r="Q490" s="140">
        <v>0</v>
      </c>
      <c r="R490" s="140">
        <f>Q490*H490</f>
        <v>0</v>
      </c>
      <c r="S490" s="140">
        <v>0</v>
      </c>
      <c r="T490" s="141">
        <f>S490*H490</f>
        <v>0</v>
      </c>
      <c r="AR490" s="142" t="s">
        <v>296</v>
      </c>
      <c r="AT490" s="142" t="s">
        <v>202</v>
      </c>
      <c r="AU490" s="142" t="s">
        <v>84</v>
      </c>
      <c r="AY490" s="17" t="s">
        <v>200</v>
      </c>
      <c r="BE490" s="143">
        <f>IF(N490="základní",J490,0)</f>
        <v>0</v>
      </c>
      <c r="BF490" s="143">
        <f>IF(N490="snížená",J490,0)</f>
        <v>0</v>
      </c>
      <c r="BG490" s="143">
        <f>IF(N490="zákl. přenesená",J490,0)</f>
        <v>0</v>
      </c>
      <c r="BH490" s="143">
        <f>IF(N490="sníž. přenesená",J490,0)</f>
        <v>0</v>
      </c>
      <c r="BI490" s="143">
        <f>IF(N490="nulová",J490,0)</f>
        <v>0</v>
      </c>
      <c r="BJ490" s="17" t="s">
        <v>82</v>
      </c>
      <c r="BK490" s="143">
        <f>ROUND(I490*H490,2)</f>
        <v>0</v>
      </c>
      <c r="BL490" s="17" t="s">
        <v>296</v>
      </c>
      <c r="BM490" s="142" t="s">
        <v>2111</v>
      </c>
    </row>
    <row r="491" spans="2:63" s="11" customFormat="1" ht="22.9" customHeight="1">
      <c r="B491" s="119"/>
      <c r="D491" s="120" t="s">
        <v>73</v>
      </c>
      <c r="E491" s="128" t="s">
        <v>839</v>
      </c>
      <c r="F491" s="128" t="s">
        <v>840</v>
      </c>
      <c r="J491" s="129">
        <f>BK491</f>
        <v>0</v>
      </c>
      <c r="L491" s="119"/>
      <c r="M491" s="123"/>
      <c r="P491" s="124">
        <f>SUM(P492:P516)</f>
        <v>91.37948</v>
      </c>
      <c r="R491" s="124">
        <f>SUM(R492:R516)</f>
        <v>0.7904419500000001</v>
      </c>
      <c r="T491" s="125">
        <f>SUM(T492:T516)</f>
        <v>0.3264</v>
      </c>
      <c r="AR491" s="120" t="s">
        <v>84</v>
      </c>
      <c r="AT491" s="126" t="s">
        <v>73</v>
      </c>
      <c r="AU491" s="126" t="s">
        <v>82</v>
      </c>
      <c r="AY491" s="120" t="s">
        <v>200</v>
      </c>
      <c r="BK491" s="127">
        <f>SUM(BK492:BK516)</f>
        <v>0</v>
      </c>
    </row>
    <row r="492" spans="2:65" s="1" customFormat="1" ht="16.5" customHeight="1">
      <c r="B492" s="130"/>
      <c r="C492" s="131" t="s">
        <v>841</v>
      </c>
      <c r="D492" s="131" t="s">
        <v>202</v>
      </c>
      <c r="E492" s="132" t="s">
        <v>842</v>
      </c>
      <c r="F492" s="133" t="s">
        <v>843</v>
      </c>
      <c r="G492" s="134" t="s">
        <v>262</v>
      </c>
      <c r="H492" s="135">
        <v>95.4</v>
      </c>
      <c r="I492" s="136"/>
      <c r="J492" s="136">
        <f>ROUND(I492*H492,2)</f>
        <v>0</v>
      </c>
      <c r="K492" s="137"/>
      <c r="L492" s="29"/>
      <c r="M492" s="138" t="s">
        <v>1</v>
      </c>
      <c r="N492" s="139" t="s">
        <v>39</v>
      </c>
      <c r="O492" s="140">
        <v>0.024</v>
      </c>
      <c r="P492" s="140">
        <f>O492*H492</f>
        <v>2.2896</v>
      </c>
      <c r="Q492" s="140">
        <v>0</v>
      </c>
      <c r="R492" s="140">
        <f>Q492*H492</f>
        <v>0</v>
      </c>
      <c r="S492" s="140">
        <v>0</v>
      </c>
      <c r="T492" s="141">
        <f>S492*H492</f>
        <v>0</v>
      </c>
      <c r="AR492" s="142" t="s">
        <v>296</v>
      </c>
      <c r="AT492" s="142" t="s">
        <v>202</v>
      </c>
      <c r="AU492" s="142" t="s">
        <v>84</v>
      </c>
      <c r="AY492" s="17" t="s">
        <v>200</v>
      </c>
      <c r="BE492" s="143">
        <f>IF(N492="základní",J492,0)</f>
        <v>0</v>
      </c>
      <c r="BF492" s="143">
        <f>IF(N492="snížená",J492,0)</f>
        <v>0</v>
      </c>
      <c r="BG492" s="143">
        <f>IF(N492="zákl. přenesená",J492,0)</f>
        <v>0</v>
      </c>
      <c r="BH492" s="143">
        <f>IF(N492="sníž. přenesená",J492,0)</f>
        <v>0</v>
      </c>
      <c r="BI492" s="143">
        <f>IF(N492="nulová",J492,0)</f>
        <v>0</v>
      </c>
      <c r="BJ492" s="17" t="s">
        <v>82</v>
      </c>
      <c r="BK492" s="143">
        <f>ROUND(I492*H492,2)</f>
        <v>0</v>
      </c>
      <c r="BL492" s="17" t="s">
        <v>296</v>
      </c>
      <c r="BM492" s="142" t="s">
        <v>2112</v>
      </c>
    </row>
    <row r="493" spans="2:51" s="12" customFormat="1" ht="11.25">
      <c r="B493" s="144"/>
      <c r="D493" s="145" t="s">
        <v>208</v>
      </c>
      <c r="E493" s="146" t="s">
        <v>1</v>
      </c>
      <c r="F493" s="147" t="s">
        <v>151</v>
      </c>
      <c r="H493" s="148">
        <v>95.4</v>
      </c>
      <c r="L493" s="144"/>
      <c r="M493" s="149"/>
      <c r="T493" s="150"/>
      <c r="AT493" s="146" t="s">
        <v>208</v>
      </c>
      <c r="AU493" s="146" t="s">
        <v>84</v>
      </c>
      <c r="AV493" s="12" t="s">
        <v>84</v>
      </c>
      <c r="AW493" s="12" t="s">
        <v>30</v>
      </c>
      <c r="AX493" s="12" t="s">
        <v>82</v>
      </c>
      <c r="AY493" s="146" t="s">
        <v>200</v>
      </c>
    </row>
    <row r="494" spans="2:65" s="1" customFormat="1" ht="24.2" customHeight="1">
      <c r="B494" s="130"/>
      <c r="C494" s="131" t="s">
        <v>845</v>
      </c>
      <c r="D494" s="131" t="s">
        <v>202</v>
      </c>
      <c r="E494" s="132" t="s">
        <v>846</v>
      </c>
      <c r="F494" s="133" t="s">
        <v>847</v>
      </c>
      <c r="G494" s="134" t="s">
        <v>262</v>
      </c>
      <c r="H494" s="135">
        <v>190.8</v>
      </c>
      <c r="I494" s="136"/>
      <c r="J494" s="136">
        <f>ROUND(I494*H494,2)</f>
        <v>0</v>
      </c>
      <c r="K494" s="137"/>
      <c r="L494" s="29"/>
      <c r="M494" s="138" t="s">
        <v>1</v>
      </c>
      <c r="N494" s="139" t="s">
        <v>39</v>
      </c>
      <c r="O494" s="140">
        <v>0.058</v>
      </c>
      <c r="P494" s="140">
        <f>O494*H494</f>
        <v>11.066400000000002</v>
      </c>
      <c r="Q494" s="140">
        <v>3E-05</v>
      </c>
      <c r="R494" s="140">
        <f>Q494*H494</f>
        <v>0.005724000000000001</v>
      </c>
      <c r="S494" s="140">
        <v>0</v>
      </c>
      <c r="T494" s="141">
        <f>S494*H494</f>
        <v>0</v>
      </c>
      <c r="AR494" s="142" t="s">
        <v>296</v>
      </c>
      <c r="AT494" s="142" t="s">
        <v>202</v>
      </c>
      <c r="AU494" s="142" t="s">
        <v>84</v>
      </c>
      <c r="AY494" s="17" t="s">
        <v>200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7" t="s">
        <v>82</v>
      </c>
      <c r="BK494" s="143">
        <f>ROUND(I494*H494,2)</f>
        <v>0</v>
      </c>
      <c r="BL494" s="17" t="s">
        <v>296</v>
      </c>
      <c r="BM494" s="142" t="s">
        <v>2113</v>
      </c>
    </row>
    <row r="495" spans="2:51" s="12" customFormat="1" ht="11.25">
      <c r="B495" s="144"/>
      <c r="D495" s="145" t="s">
        <v>208</v>
      </c>
      <c r="E495" s="146" t="s">
        <v>1</v>
      </c>
      <c r="F495" s="147" t="s">
        <v>849</v>
      </c>
      <c r="H495" s="148">
        <v>190.8</v>
      </c>
      <c r="L495" s="144"/>
      <c r="M495" s="149"/>
      <c r="T495" s="150"/>
      <c r="AT495" s="146" t="s">
        <v>208</v>
      </c>
      <c r="AU495" s="146" t="s">
        <v>84</v>
      </c>
      <c r="AV495" s="12" t="s">
        <v>84</v>
      </c>
      <c r="AW495" s="12" t="s">
        <v>30</v>
      </c>
      <c r="AX495" s="12" t="s">
        <v>82</v>
      </c>
      <c r="AY495" s="146" t="s">
        <v>200</v>
      </c>
    </row>
    <row r="496" spans="2:65" s="1" customFormat="1" ht="33" customHeight="1">
      <c r="B496" s="130"/>
      <c r="C496" s="131" t="s">
        <v>850</v>
      </c>
      <c r="D496" s="131" t="s">
        <v>202</v>
      </c>
      <c r="E496" s="132" t="s">
        <v>851</v>
      </c>
      <c r="F496" s="133" t="s">
        <v>852</v>
      </c>
      <c r="G496" s="134" t="s">
        <v>262</v>
      </c>
      <c r="H496" s="135">
        <v>95.4</v>
      </c>
      <c r="I496" s="136"/>
      <c r="J496" s="136">
        <f>ROUND(I496*H496,2)</f>
        <v>0</v>
      </c>
      <c r="K496" s="137"/>
      <c r="L496" s="29"/>
      <c r="M496" s="138" t="s">
        <v>1</v>
      </c>
      <c r="N496" s="139" t="s">
        <v>39</v>
      </c>
      <c r="O496" s="140">
        <v>0.192</v>
      </c>
      <c r="P496" s="140">
        <f>O496*H496</f>
        <v>18.3168</v>
      </c>
      <c r="Q496" s="140">
        <v>0.00455</v>
      </c>
      <c r="R496" s="140">
        <f>Q496*H496</f>
        <v>0.43407000000000007</v>
      </c>
      <c r="S496" s="140">
        <v>0</v>
      </c>
      <c r="T496" s="141">
        <f>S496*H496</f>
        <v>0</v>
      </c>
      <c r="AR496" s="142" t="s">
        <v>296</v>
      </c>
      <c r="AT496" s="142" t="s">
        <v>202</v>
      </c>
      <c r="AU496" s="142" t="s">
        <v>84</v>
      </c>
      <c r="AY496" s="17" t="s">
        <v>200</v>
      </c>
      <c r="BE496" s="143">
        <f>IF(N496="základní",J496,0)</f>
        <v>0</v>
      </c>
      <c r="BF496" s="143">
        <f>IF(N496="snížená",J496,0)</f>
        <v>0</v>
      </c>
      <c r="BG496" s="143">
        <f>IF(N496="zákl. přenesená",J496,0)</f>
        <v>0</v>
      </c>
      <c r="BH496" s="143">
        <f>IF(N496="sníž. přenesená",J496,0)</f>
        <v>0</v>
      </c>
      <c r="BI496" s="143">
        <f>IF(N496="nulová",J496,0)</f>
        <v>0</v>
      </c>
      <c r="BJ496" s="17" t="s">
        <v>82</v>
      </c>
      <c r="BK496" s="143">
        <f>ROUND(I496*H496,2)</f>
        <v>0</v>
      </c>
      <c r="BL496" s="17" t="s">
        <v>296</v>
      </c>
      <c r="BM496" s="142" t="s">
        <v>2114</v>
      </c>
    </row>
    <row r="497" spans="2:51" s="12" customFormat="1" ht="11.25">
      <c r="B497" s="144"/>
      <c r="D497" s="145" t="s">
        <v>208</v>
      </c>
      <c r="E497" s="146" t="s">
        <v>1</v>
      </c>
      <c r="F497" s="147" t="s">
        <v>151</v>
      </c>
      <c r="H497" s="148">
        <v>95.4</v>
      </c>
      <c r="L497" s="144"/>
      <c r="M497" s="149"/>
      <c r="T497" s="150"/>
      <c r="AT497" s="146" t="s">
        <v>208</v>
      </c>
      <c r="AU497" s="146" t="s">
        <v>84</v>
      </c>
      <c r="AV497" s="12" t="s">
        <v>84</v>
      </c>
      <c r="AW497" s="12" t="s">
        <v>30</v>
      </c>
      <c r="AX497" s="12" t="s">
        <v>82</v>
      </c>
      <c r="AY497" s="146" t="s">
        <v>200</v>
      </c>
    </row>
    <row r="498" spans="2:65" s="1" customFormat="1" ht="24.2" customHeight="1">
      <c r="B498" s="130"/>
      <c r="C498" s="131" t="s">
        <v>854</v>
      </c>
      <c r="D498" s="131" t="s">
        <v>202</v>
      </c>
      <c r="E498" s="132" t="s">
        <v>855</v>
      </c>
      <c r="F498" s="133" t="s">
        <v>856</v>
      </c>
      <c r="G498" s="134" t="s">
        <v>262</v>
      </c>
      <c r="H498" s="135">
        <v>108.8</v>
      </c>
      <c r="I498" s="136"/>
      <c r="J498" s="136">
        <f>ROUND(I498*H498,2)</f>
        <v>0</v>
      </c>
      <c r="K498" s="137"/>
      <c r="L498" s="29"/>
      <c r="M498" s="138" t="s">
        <v>1</v>
      </c>
      <c r="N498" s="139" t="s">
        <v>39</v>
      </c>
      <c r="O498" s="140">
        <v>0.255</v>
      </c>
      <c r="P498" s="140">
        <f>O498*H498</f>
        <v>27.744</v>
      </c>
      <c r="Q498" s="140">
        <v>0</v>
      </c>
      <c r="R498" s="140">
        <f>Q498*H498</f>
        <v>0</v>
      </c>
      <c r="S498" s="140">
        <v>0.003</v>
      </c>
      <c r="T498" s="141">
        <f>S498*H498</f>
        <v>0.3264</v>
      </c>
      <c r="AR498" s="142" t="s">
        <v>296</v>
      </c>
      <c r="AT498" s="142" t="s">
        <v>202</v>
      </c>
      <c r="AU498" s="142" t="s">
        <v>84</v>
      </c>
      <c r="AY498" s="17" t="s">
        <v>200</v>
      </c>
      <c r="BE498" s="143">
        <f>IF(N498="základní",J498,0)</f>
        <v>0</v>
      </c>
      <c r="BF498" s="143">
        <f>IF(N498="snížená",J498,0)</f>
        <v>0</v>
      </c>
      <c r="BG498" s="143">
        <f>IF(N498="zákl. přenesená",J498,0)</f>
        <v>0</v>
      </c>
      <c r="BH498" s="143">
        <f>IF(N498="sníž. přenesená",J498,0)</f>
        <v>0</v>
      </c>
      <c r="BI498" s="143">
        <f>IF(N498="nulová",J498,0)</f>
        <v>0</v>
      </c>
      <c r="BJ498" s="17" t="s">
        <v>82</v>
      </c>
      <c r="BK498" s="143">
        <f>ROUND(I498*H498,2)</f>
        <v>0</v>
      </c>
      <c r="BL498" s="17" t="s">
        <v>296</v>
      </c>
      <c r="BM498" s="142" t="s">
        <v>2115</v>
      </c>
    </row>
    <row r="499" spans="2:51" s="12" customFormat="1" ht="11.25">
      <c r="B499" s="144"/>
      <c r="D499" s="145" t="s">
        <v>208</v>
      </c>
      <c r="E499" s="146" t="s">
        <v>1</v>
      </c>
      <c r="F499" s="147" t="s">
        <v>2116</v>
      </c>
      <c r="H499" s="148">
        <v>9.85</v>
      </c>
      <c r="L499" s="144"/>
      <c r="M499" s="149"/>
      <c r="T499" s="150"/>
      <c r="AT499" s="146" t="s">
        <v>208</v>
      </c>
      <c r="AU499" s="146" t="s">
        <v>84</v>
      </c>
      <c r="AV499" s="12" t="s">
        <v>84</v>
      </c>
      <c r="AW499" s="12" t="s">
        <v>30</v>
      </c>
      <c r="AX499" s="12" t="s">
        <v>74</v>
      </c>
      <c r="AY499" s="146" t="s">
        <v>200</v>
      </c>
    </row>
    <row r="500" spans="2:51" s="12" customFormat="1" ht="11.25">
      <c r="B500" s="144"/>
      <c r="D500" s="145" t="s">
        <v>208</v>
      </c>
      <c r="E500" s="146" t="s">
        <v>1</v>
      </c>
      <c r="F500" s="147" t="s">
        <v>2117</v>
      </c>
      <c r="H500" s="148">
        <v>9.85</v>
      </c>
      <c r="L500" s="144"/>
      <c r="M500" s="149"/>
      <c r="T500" s="150"/>
      <c r="AT500" s="146" t="s">
        <v>208</v>
      </c>
      <c r="AU500" s="146" t="s">
        <v>84</v>
      </c>
      <c r="AV500" s="12" t="s">
        <v>84</v>
      </c>
      <c r="AW500" s="12" t="s">
        <v>30</v>
      </c>
      <c r="AX500" s="12" t="s">
        <v>74</v>
      </c>
      <c r="AY500" s="146" t="s">
        <v>200</v>
      </c>
    </row>
    <row r="501" spans="2:51" s="12" customFormat="1" ht="22.5">
      <c r="B501" s="144"/>
      <c r="D501" s="145" t="s">
        <v>208</v>
      </c>
      <c r="E501" s="146" t="s">
        <v>1</v>
      </c>
      <c r="F501" s="147" t="s">
        <v>2118</v>
      </c>
      <c r="H501" s="148">
        <v>89.1</v>
      </c>
      <c r="L501" s="144"/>
      <c r="M501" s="149"/>
      <c r="T501" s="150"/>
      <c r="AT501" s="146" t="s">
        <v>208</v>
      </c>
      <c r="AU501" s="146" t="s">
        <v>84</v>
      </c>
      <c r="AV501" s="12" t="s">
        <v>84</v>
      </c>
      <c r="AW501" s="12" t="s">
        <v>30</v>
      </c>
      <c r="AX501" s="12" t="s">
        <v>74</v>
      </c>
      <c r="AY501" s="146" t="s">
        <v>200</v>
      </c>
    </row>
    <row r="502" spans="2:51" s="13" customFormat="1" ht="11.25">
      <c r="B502" s="151"/>
      <c r="D502" s="145" t="s">
        <v>208</v>
      </c>
      <c r="E502" s="152" t="s">
        <v>861</v>
      </c>
      <c r="F502" s="153" t="s">
        <v>245</v>
      </c>
      <c r="H502" s="154">
        <v>108.8</v>
      </c>
      <c r="L502" s="151"/>
      <c r="M502" s="155"/>
      <c r="T502" s="156"/>
      <c r="AT502" s="152" t="s">
        <v>208</v>
      </c>
      <c r="AU502" s="152" t="s">
        <v>84</v>
      </c>
      <c r="AV502" s="13" t="s">
        <v>206</v>
      </c>
      <c r="AW502" s="13" t="s">
        <v>30</v>
      </c>
      <c r="AX502" s="13" t="s">
        <v>82</v>
      </c>
      <c r="AY502" s="152" t="s">
        <v>200</v>
      </c>
    </row>
    <row r="503" spans="2:65" s="1" customFormat="1" ht="16.5" customHeight="1">
      <c r="B503" s="130"/>
      <c r="C503" s="131" t="s">
        <v>862</v>
      </c>
      <c r="D503" s="131" t="s">
        <v>202</v>
      </c>
      <c r="E503" s="132" t="s">
        <v>863</v>
      </c>
      <c r="F503" s="133" t="s">
        <v>864</v>
      </c>
      <c r="G503" s="134" t="s">
        <v>262</v>
      </c>
      <c r="H503" s="135">
        <v>95.4</v>
      </c>
      <c r="I503" s="136"/>
      <c r="J503" s="136">
        <f>ROUND(I503*H503,2)</f>
        <v>0</v>
      </c>
      <c r="K503" s="137"/>
      <c r="L503" s="29"/>
      <c r="M503" s="138" t="s">
        <v>1</v>
      </c>
      <c r="N503" s="139" t="s">
        <v>39</v>
      </c>
      <c r="O503" s="140">
        <v>0.233</v>
      </c>
      <c r="P503" s="140">
        <f>O503*H503</f>
        <v>22.2282</v>
      </c>
      <c r="Q503" s="140">
        <v>0.0003</v>
      </c>
      <c r="R503" s="140">
        <f>Q503*H503</f>
        <v>0.02862</v>
      </c>
      <c r="S503" s="140">
        <v>0</v>
      </c>
      <c r="T503" s="141">
        <f>S503*H503</f>
        <v>0</v>
      </c>
      <c r="AR503" s="142" t="s">
        <v>296</v>
      </c>
      <c r="AT503" s="142" t="s">
        <v>202</v>
      </c>
      <c r="AU503" s="142" t="s">
        <v>84</v>
      </c>
      <c r="AY503" s="17" t="s">
        <v>200</v>
      </c>
      <c r="BE503" s="143">
        <f>IF(N503="základní",J503,0)</f>
        <v>0</v>
      </c>
      <c r="BF503" s="143">
        <f>IF(N503="snížená",J503,0)</f>
        <v>0</v>
      </c>
      <c r="BG503" s="143">
        <f>IF(N503="zákl. přenesená",J503,0)</f>
        <v>0</v>
      </c>
      <c r="BH503" s="143">
        <f>IF(N503="sníž. přenesená",J503,0)</f>
        <v>0</v>
      </c>
      <c r="BI503" s="143">
        <f>IF(N503="nulová",J503,0)</f>
        <v>0</v>
      </c>
      <c r="BJ503" s="17" t="s">
        <v>82</v>
      </c>
      <c r="BK503" s="143">
        <f>ROUND(I503*H503,2)</f>
        <v>0</v>
      </c>
      <c r="BL503" s="17" t="s">
        <v>296</v>
      </c>
      <c r="BM503" s="142" t="s">
        <v>2119</v>
      </c>
    </row>
    <row r="504" spans="2:51" s="12" customFormat="1" ht="11.25">
      <c r="B504" s="144"/>
      <c r="D504" s="145" t="s">
        <v>208</v>
      </c>
      <c r="E504" s="146" t="s">
        <v>1</v>
      </c>
      <c r="F504" s="147" t="s">
        <v>1944</v>
      </c>
      <c r="H504" s="148">
        <v>8.7</v>
      </c>
      <c r="L504" s="144"/>
      <c r="M504" s="149"/>
      <c r="T504" s="150"/>
      <c r="AT504" s="146" t="s">
        <v>208</v>
      </c>
      <c r="AU504" s="146" t="s">
        <v>84</v>
      </c>
      <c r="AV504" s="12" t="s">
        <v>84</v>
      </c>
      <c r="AW504" s="12" t="s">
        <v>30</v>
      </c>
      <c r="AX504" s="12" t="s">
        <v>74</v>
      </c>
      <c r="AY504" s="146" t="s">
        <v>200</v>
      </c>
    </row>
    <row r="505" spans="2:51" s="12" customFormat="1" ht="11.25">
      <c r="B505" s="144"/>
      <c r="D505" s="145" t="s">
        <v>208</v>
      </c>
      <c r="E505" s="146" t="s">
        <v>1</v>
      </c>
      <c r="F505" s="147" t="s">
        <v>1945</v>
      </c>
      <c r="H505" s="148">
        <v>8.7</v>
      </c>
      <c r="L505" s="144"/>
      <c r="M505" s="149"/>
      <c r="T505" s="150"/>
      <c r="AT505" s="146" t="s">
        <v>208</v>
      </c>
      <c r="AU505" s="146" t="s">
        <v>84</v>
      </c>
      <c r="AV505" s="12" t="s">
        <v>84</v>
      </c>
      <c r="AW505" s="12" t="s">
        <v>30</v>
      </c>
      <c r="AX505" s="12" t="s">
        <v>74</v>
      </c>
      <c r="AY505" s="146" t="s">
        <v>200</v>
      </c>
    </row>
    <row r="506" spans="2:51" s="12" customFormat="1" ht="22.5">
      <c r="B506" s="144"/>
      <c r="D506" s="145" t="s">
        <v>208</v>
      </c>
      <c r="E506" s="146" t="s">
        <v>1</v>
      </c>
      <c r="F506" s="147" t="s">
        <v>2120</v>
      </c>
      <c r="H506" s="148">
        <v>78</v>
      </c>
      <c r="L506" s="144"/>
      <c r="M506" s="149"/>
      <c r="T506" s="150"/>
      <c r="AT506" s="146" t="s">
        <v>208</v>
      </c>
      <c r="AU506" s="146" t="s">
        <v>84</v>
      </c>
      <c r="AV506" s="12" t="s">
        <v>84</v>
      </c>
      <c r="AW506" s="12" t="s">
        <v>30</v>
      </c>
      <c r="AX506" s="12" t="s">
        <v>74</v>
      </c>
      <c r="AY506" s="146" t="s">
        <v>200</v>
      </c>
    </row>
    <row r="507" spans="2:51" s="13" customFormat="1" ht="11.25">
      <c r="B507" s="151"/>
      <c r="D507" s="145" t="s">
        <v>208</v>
      </c>
      <c r="E507" s="152" t="s">
        <v>151</v>
      </c>
      <c r="F507" s="153" t="s">
        <v>245</v>
      </c>
      <c r="H507" s="154">
        <v>95.4</v>
      </c>
      <c r="L507" s="151"/>
      <c r="M507" s="155"/>
      <c r="T507" s="156"/>
      <c r="AT507" s="152" t="s">
        <v>208</v>
      </c>
      <c r="AU507" s="152" t="s">
        <v>84</v>
      </c>
      <c r="AV507" s="13" t="s">
        <v>206</v>
      </c>
      <c r="AW507" s="13" t="s">
        <v>30</v>
      </c>
      <c r="AX507" s="13" t="s">
        <v>82</v>
      </c>
      <c r="AY507" s="152" t="s">
        <v>200</v>
      </c>
    </row>
    <row r="508" spans="2:65" s="1" customFormat="1" ht="16.5" customHeight="1">
      <c r="B508" s="130"/>
      <c r="C508" s="157" t="s">
        <v>866</v>
      </c>
      <c r="D508" s="157" t="s">
        <v>247</v>
      </c>
      <c r="E508" s="158" t="s">
        <v>867</v>
      </c>
      <c r="F508" s="159" t="s">
        <v>868</v>
      </c>
      <c r="G508" s="160" t="s">
        <v>262</v>
      </c>
      <c r="H508" s="161">
        <v>104.94</v>
      </c>
      <c r="I508" s="162"/>
      <c r="J508" s="162">
        <f>ROUND(I508*H508,2)</f>
        <v>0</v>
      </c>
      <c r="K508" s="163"/>
      <c r="L508" s="164"/>
      <c r="M508" s="165" t="s">
        <v>1</v>
      </c>
      <c r="N508" s="166" t="s">
        <v>39</v>
      </c>
      <c r="O508" s="140">
        <v>0</v>
      </c>
      <c r="P508" s="140">
        <f>O508*H508</f>
        <v>0</v>
      </c>
      <c r="Q508" s="140">
        <v>0.00283</v>
      </c>
      <c r="R508" s="140">
        <f>Q508*H508</f>
        <v>0.29698019999999997</v>
      </c>
      <c r="S508" s="140">
        <v>0</v>
      </c>
      <c r="T508" s="141">
        <f>S508*H508</f>
        <v>0</v>
      </c>
      <c r="AR508" s="142" t="s">
        <v>381</v>
      </c>
      <c r="AT508" s="142" t="s">
        <v>247</v>
      </c>
      <c r="AU508" s="142" t="s">
        <v>84</v>
      </c>
      <c r="AY508" s="17" t="s">
        <v>200</v>
      </c>
      <c r="BE508" s="143">
        <f>IF(N508="základní",J508,0)</f>
        <v>0</v>
      </c>
      <c r="BF508" s="143">
        <f>IF(N508="snížená",J508,0)</f>
        <v>0</v>
      </c>
      <c r="BG508" s="143">
        <f>IF(N508="zákl. přenesená",J508,0)</f>
        <v>0</v>
      </c>
      <c r="BH508" s="143">
        <f>IF(N508="sníž. přenesená",J508,0)</f>
        <v>0</v>
      </c>
      <c r="BI508" s="143">
        <f>IF(N508="nulová",J508,0)</f>
        <v>0</v>
      </c>
      <c r="BJ508" s="17" t="s">
        <v>82</v>
      </c>
      <c r="BK508" s="143">
        <f>ROUND(I508*H508,2)</f>
        <v>0</v>
      </c>
      <c r="BL508" s="17" t="s">
        <v>296</v>
      </c>
      <c r="BM508" s="142" t="s">
        <v>2121</v>
      </c>
    </row>
    <row r="509" spans="2:51" s="12" customFormat="1" ht="11.25">
      <c r="B509" s="144"/>
      <c r="D509" s="145" t="s">
        <v>208</v>
      </c>
      <c r="F509" s="147" t="s">
        <v>2122</v>
      </c>
      <c r="H509" s="148">
        <v>104.94</v>
      </c>
      <c r="L509" s="144"/>
      <c r="M509" s="149"/>
      <c r="T509" s="150"/>
      <c r="AT509" s="146" t="s">
        <v>208</v>
      </c>
      <c r="AU509" s="146" t="s">
        <v>84</v>
      </c>
      <c r="AV509" s="12" t="s">
        <v>84</v>
      </c>
      <c r="AW509" s="12" t="s">
        <v>3</v>
      </c>
      <c r="AX509" s="12" t="s">
        <v>82</v>
      </c>
      <c r="AY509" s="146" t="s">
        <v>200</v>
      </c>
    </row>
    <row r="510" spans="2:65" s="1" customFormat="1" ht="16.5" customHeight="1">
      <c r="B510" s="130"/>
      <c r="C510" s="131" t="s">
        <v>871</v>
      </c>
      <c r="D510" s="131" t="s">
        <v>202</v>
      </c>
      <c r="E510" s="132" t="s">
        <v>872</v>
      </c>
      <c r="F510" s="133" t="s">
        <v>873</v>
      </c>
      <c r="G510" s="134" t="s">
        <v>349</v>
      </c>
      <c r="H510" s="135">
        <v>68.25</v>
      </c>
      <c r="I510" s="136"/>
      <c r="J510" s="136">
        <f>ROUND(I510*H510,2)</f>
        <v>0</v>
      </c>
      <c r="K510" s="137"/>
      <c r="L510" s="29"/>
      <c r="M510" s="138" t="s">
        <v>1</v>
      </c>
      <c r="N510" s="139" t="s">
        <v>39</v>
      </c>
      <c r="O510" s="140">
        <v>0.115</v>
      </c>
      <c r="P510" s="140">
        <f>O510*H510</f>
        <v>7.848750000000001</v>
      </c>
      <c r="Q510" s="140">
        <v>1E-05</v>
      </c>
      <c r="R510" s="140">
        <f>Q510*H510</f>
        <v>0.0006825000000000001</v>
      </c>
      <c r="S510" s="140">
        <v>0</v>
      </c>
      <c r="T510" s="141">
        <f>S510*H510</f>
        <v>0</v>
      </c>
      <c r="AR510" s="142" t="s">
        <v>296</v>
      </c>
      <c r="AT510" s="142" t="s">
        <v>202</v>
      </c>
      <c r="AU510" s="142" t="s">
        <v>84</v>
      </c>
      <c r="AY510" s="17" t="s">
        <v>200</v>
      </c>
      <c r="BE510" s="143">
        <f>IF(N510="základní",J510,0)</f>
        <v>0</v>
      </c>
      <c r="BF510" s="143">
        <f>IF(N510="snížená",J510,0)</f>
        <v>0</v>
      </c>
      <c r="BG510" s="143">
        <f>IF(N510="zákl. přenesená",J510,0)</f>
        <v>0</v>
      </c>
      <c r="BH510" s="143">
        <f>IF(N510="sníž. přenesená",J510,0)</f>
        <v>0</v>
      </c>
      <c r="BI510" s="143">
        <f>IF(N510="nulová",J510,0)</f>
        <v>0</v>
      </c>
      <c r="BJ510" s="17" t="s">
        <v>82</v>
      </c>
      <c r="BK510" s="143">
        <f>ROUND(I510*H510,2)</f>
        <v>0</v>
      </c>
      <c r="BL510" s="17" t="s">
        <v>296</v>
      </c>
      <c r="BM510" s="142" t="s">
        <v>2123</v>
      </c>
    </row>
    <row r="511" spans="2:51" s="12" customFormat="1" ht="33.75">
      <c r="B511" s="144"/>
      <c r="D511" s="145" t="s">
        <v>208</v>
      </c>
      <c r="E511" s="146" t="s">
        <v>1</v>
      </c>
      <c r="F511" s="147" t="s">
        <v>2124</v>
      </c>
      <c r="H511" s="148">
        <v>53.6</v>
      </c>
      <c r="L511" s="144"/>
      <c r="M511" s="149"/>
      <c r="T511" s="150"/>
      <c r="AT511" s="146" t="s">
        <v>208</v>
      </c>
      <c r="AU511" s="146" t="s">
        <v>84</v>
      </c>
      <c r="AV511" s="12" t="s">
        <v>84</v>
      </c>
      <c r="AW511" s="12" t="s">
        <v>30</v>
      </c>
      <c r="AX511" s="12" t="s">
        <v>74</v>
      </c>
      <c r="AY511" s="146" t="s">
        <v>200</v>
      </c>
    </row>
    <row r="512" spans="2:51" s="12" customFormat="1" ht="11.25">
      <c r="B512" s="144"/>
      <c r="D512" s="145" t="s">
        <v>208</v>
      </c>
      <c r="E512" s="146" t="s">
        <v>1</v>
      </c>
      <c r="F512" s="147" t="s">
        <v>2125</v>
      </c>
      <c r="H512" s="148">
        <v>14.65</v>
      </c>
      <c r="L512" s="144"/>
      <c r="M512" s="149"/>
      <c r="T512" s="150"/>
      <c r="AT512" s="146" t="s">
        <v>208</v>
      </c>
      <c r="AU512" s="146" t="s">
        <v>84</v>
      </c>
      <c r="AV512" s="12" t="s">
        <v>84</v>
      </c>
      <c r="AW512" s="12" t="s">
        <v>30</v>
      </c>
      <c r="AX512" s="12" t="s">
        <v>74</v>
      </c>
      <c r="AY512" s="146" t="s">
        <v>200</v>
      </c>
    </row>
    <row r="513" spans="2:51" s="13" customFormat="1" ht="11.25">
      <c r="B513" s="151"/>
      <c r="D513" s="145" t="s">
        <v>208</v>
      </c>
      <c r="E513" s="152" t="s">
        <v>1</v>
      </c>
      <c r="F513" s="153" t="s">
        <v>245</v>
      </c>
      <c r="H513" s="154">
        <v>68.25</v>
      </c>
      <c r="L513" s="151"/>
      <c r="M513" s="155"/>
      <c r="T513" s="156"/>
      <c r="AT513" s="152" t="s">
        <v>208</v>
      </c>
      <c r="AU513" s="152" t="s">
        <v>84</v>
      </c>
      <c r="AV513" s="13" t="s">
        <v>206</v>
      </c>
      <c r="AW513" s="13" t="s">
        <v>30</v>
      </c>
      <c r="AX513" s="13" t="s">
        <v>82</v>
      </c>
      <c r="AY513" s="152" t="s">
        <v>200</v>
      </c>
    </row>
    <row r="514" spans="2:65" s="1" customFormat="1" ht="16.5" customHeight="1">
      <c r="B514" s="130"/>
      <c r="C514" s="157" t="s">
        <v>877</v>
      </c>
      <c r="D514" s="157" t="s">
        <v>247</v>
      </c>
      <c r="E514" s="158" t="s">
        <v>878</v>
      </c>
      <c r="F514" s="159" t="s">
        <v>879</v>
      </c>
      <c r="G514" s="160" t="s">
        <v>349</v>
      </c>
      <c r="H514" s="161">
        <v>69.615</v>
      </c>
      <c r="I514" s="162"/>
      <c r="J514" s="162">
        <f>ROUND(I514*H514,2)</f>
        <v>0</v>
      </c>
      <c r="K514" s="163"/>
      <c r="L514" s="164"/>
      <c r="M514" s="165" t="s">
        <v>1</v>
      </c>
      <c r="N514" s="166" t="s">
        <v>39</v>
      </c>
      <c r="O514" s="140">
        <v>0</v>
      </c>
      <c r="P514" s="140">
        <f>O514*H514</f>
        <v>0</v>
      </c>
      <c r="Q514" s="140">
        <v>0.00035</v>
      </c>
      <c r="R514" s="140">
        <f>Q514*H514</f>
        <v>0.024365249999999998</v>
      </c>
      <c r="S514" s="140">
        <v>0</v>
      </c>
      <c r="T514" s="141">
        <f>S514*H514</f>
        <v>0</v>
      </c>
      <c r="AR514" s="142" t="s">
        <v>381</v>
      </c>
      <c r="AT514" s="142" t="s">
        <v>247</v>
      </c>
      <c r="AU514" s="142" t="s">
        <v>84</v>
      </c>
      <c r="AY514" s="17" t="s">
        <v>200</v>
      </c>
      <c r="BE514" s="143">
        <f>IF(N514="základní",J514,0)</f>
        <v>0</v>
      </c>
      <c r="BF514" s="143">
        <f>IF(N514="snížená",J514,0)</f>
        <v>0</v>
      </c>
      <c r="BG514" s="143">
        <f>IF(N514="zákl. přenesená",J514,0)</f>
        <v>0</v>
      </c>
      <c r="BH514" s="143">
        <f>IF(N514="sníž. přenesená",J514,0)</f>
        <v>0</v>
      </c>
      <c r="BI514" s="143">
        <f>IF(N514="nulová",J514,0)</f>
        <v>0</v>
      </c>
      <c r="BJ514" s="17" t="s">
        <v>82</v>
      </c>
      <c r="BK514" s="143">
        <f>ROUND(I514*H514,2)</f>
        <v>0</v>
      </c>
      <c r="BL514" s="17" t="s">
        <v>296</v>
      </c>
      <c r="BM514" s="142" t="s">
        <v>2126</v>
      </c>
    </row>
    <row r="515" spans="2:51" s="12" customFormat="1" ht="11.25">
      <c r="B515" s="144"/>
      <c r="D515" s="145" t="s">
        <v>208</v>
      </c>
      <c r="F515" s="147" t="s">
        <v>2127</v>
      </c>
      <c r="H515" s="148">
        <v>69.615</v>
      </c>
      <c r="L515" s="144"/>
      <c r="M515" s="149"/>
      <c r="T515" s="150"/>
      <c r="AT515" s="146" t="s">
        <v>208</v>
      </c>
      <c r="AU515" s="146" t="s">
        <v>84</v>
      </c>
      <c r="AV515" s="12" t="s">
        <v>84</v>
      </c>
      <c r="AW515" s="12" t="s">
        <v>3</v>
      </c>
      <c r="AX515" s="12" t="s">
        <v>82</v>
      </c>
      <c r="AY515" s="146" t="s">
        <v>200</v>
      </c>
    </row>
    <row r="516" spans="2:65" s="1" customFormat="1" ht="24.2" customHeight="1">
      <c r="B516" s="130"/>
      <c r="C516" s="131" t="s">
        <v>882</v>
      </c>
      <c r="D516" s="131" t="s">
        <v>202</v>
      </c>
      <c r="E516" s="132" t="s">
        <v>883</v>
      </c>
      <c r="F516" s="133" t="s">
        <v>884</v>
      </c>
      <c r="G516" s="134" t="s">
        <v>230</v>
      </c>
      <c r="H516" s="135">
        <v>0.79</v>
      </c>
      <c r="I516" s="136"/>
      <c r="J516" s="136">
        <f>ROUND(I516*H516,2)</f>
        <v>0</v>
      </c>
      <c r="K516" s="137"/>
      <c r="L516" s="29"/>
      <c r="M516" s="138" t="s">
        <v>1</v>
      </c>
      <c r="N516" s="139" t="s">
        <v>39</v>
      </c>
      <c r="O516" s="140">
        <v>2.387</v>
      </c>
      <c r="P516" s="140">
        <f>O516*H516</f>
        <v>1.8857300000000001</v>
      </c>
      <c r="Q516" s="140">
        <v>0</v>
      </c>
      <c r="R516" s="140">
        <f>Q516*H516</f>
        <v>0</v>
      </c>
      <c r="S516" s="140">
        <v>0</v>
      </c>
      <c r="T516" s="141">
        <f>S516*H516</f>
        <v>0</v>
      </c>
      <c r="AR516" s="142" t="s">
        <v>296</v>
      </c>
      <c r="AT516" s="142" t="s">
        <v>202</v>
      </c>
      <c r="AU516" s="142" t="s">
        <v>84</v>
      </c>
      <c r="AY516" s="17" t="s">
        <v>200</v>
      </c>
      <c r="BE516" s="143">
        <f>IF(N516="základní",J516,0)</f>
        <v>0</v>
      </c>
      <c r="BF516" s="143">
        <f>IF(N516="snížená",J516,0)</f>
        <v>0</v>
      </c>
      <c r="BG516" s="143">
        <f>IF(N516="zákl. přenesená",J516,0)</f>
        <v>0</v>
      </c>
      <c r="BH516" s="143">
        <f>IF(N516="sníž. přenesená",J516,0)</f>
        <v>0</v>
      </c>
      <c r="BI516" s="143">
        <f>IF(N516="nulová",J516,0)</f>
        <v>0</v>
      </c>
      <c r="BJ516" s="17" t="s">
        <v>82</v>
      </c>
      <c r="BK516" s="143">
        <f>ROUND(I516*H516,2)</f>
        <v>0</v>
      </c>
      <c r="BL516" s="17" t="s">
        <v>296</v>
      </c>
      <c r="BM516" s="142" t="s">
        <v>2128</v>
      </c>
    </row>
    <row r="517" spans="2:63" s="11" customFormat="1" ht="22.9" customHeight="1">
      <c r="B517" s="119"/>
      <c r="D517" s="120" t="s">
        <v>73</v>
      </c>
      <c r="E517" s="128" t="s">
        <v>886</v>
      </c>
      <c r="F517" s="128" t="s">
        <v>887</v>
      </c>
      <c r="J517" s="129">
        <f>BK517</f>
        <v>0</v>
      </c>
      <c r="L517" s="119"/>
      <c r="M517" s="123"/>
      <c r="P517" s="124">
        <f>SUM(P518:P540)</f>
        <v>115.26426799999999</v>
      </c>
      <c r="R517" s="124">
        <f>SUM(R518:R540)</f>
        <v>1.78426192</v>
      </c>
      <c r="T517" s="125">
        <f>SUM(T518:T540)</f>
        <v>6.737768</v>
      </c>
      <c r="AR517" s="120" t="s">
        <v>84</v>
      </c>
      <c r="AT517" s="126" t="s">
        <v>73</v>
      </c>
      <c r="AU517" s="126" t="s">
        <v>82</v>
      </c>
      <c r="AY517" s="120" t="s">
        <v>200</v>
      </c>
      <c r="BK517" s="127">
        <f>SUM(BK518:BK540)</f>
        <v>0</v>
      </c>
    </row>
    <row r="518" spans="2:65" s="1" customFormat="1" ht="16.5" customHeight="1">
      <c r="B518" s="130"/>
      <c r="C518" s="131" t="s">
        <v>888</v>
      </c>
      <c r="D518" s="131" t="s">
        <v>202</v>
      </c>
      <c r="E518" s="132" t="s">
        <v>889</v>
      </c>
      <c r="F518" s="133" t="s">
        <v>890</v>
      </c>
      <c r="G518" s="134" t="s">
        <v>262</v>
      </c>
      <c r="H518" s="135">
        <v>79.612</v>
      </c>
      <c r="I518" s="136"/>
      <c r="J518" s="136">
        <f>ROUND(I518*H518,2)</f>
        <v>0</v>
      </c>
      <c r="K518" s="137"/>
      <c r="L518" s="29"/>
      <c r="M518" s="138" t="s">
        <v>1</v>
      </c>
      <c r="N518" s="139" t="s">
        <v>39</v>
      </c>
      <c r="O518" s="140">
        <v>0.012</v>
      </c>
      <c r="P518" s="140">
        <f>O518*H518</f>
        <v>0.955344</v>
      </c>
      <c r="Q518" s="140">
        <v>0</v>
      </c>
      <c r="R518" s="140">
        <f>Q518*H518</f>
        <v>0</v>
      </c>
      <c r="S518" s="140">
        <v>0</v>
      </c>
      <c r="T518" s="141">
        <f>S518*H518</f>
        <v>0</v>
      </c>
      <c r="AR518" s="142" t="s">
        <v>296</v>
      </c>
      <c r="AT518" s="142" t="s">
        <v>202</v>
      </c>
      <c r="AU518" s="142" t="s">
        <v>84</v>
      </c>
      <c r="AY518" s="17" t="s">
        <v>200</v>
      </c>
      <c r="BE518" s="143">
        <f>IF(N518="základní",J518,0)</f>
        <v>0</v>
      </c>
      <c r="BF518" s="143">
        <f>IF(N518="snížená",J518,0)</f>
        <v>0</v>
      </c>
      <c r="BG518" s="143">
        <f>IF(N518="zákl. přenesená",J518,0)</f>
        <v>0</v>
      </c>
      <c r="BH518" s="143">
        <f>IF(N518="sníž. přenesená",J518,0)</f>
        <v>0</v>
      </c>
      <c r="BI518" s="143">
        <f>IF(N518="nulová",J518,0)</f>
        <v>0</v>
      </c>
      <c r="BJ518" s="17" t="s">
        <v>82</v>
      </c>
      <c r="BK518" s="143">
        <f>ROUND(I518*H518,2)</f>
        <v>0</v>
      </c>
      <c r="BL518" s="17" t="s">
        <v>296</v>
      </c>
      <c r="BM518" s="142" t="s">
        <v>2129</v>
      </c>
    </row>
    <row r="519" spans="2:51" s="12" customFormat="1" ht="11.25">
      <c r="B519" s="144"/>
      <c r="D519" s="145" t="s">
        <v>208</v>
      </c>
      <c r="E519" s="146" t="s">
        <v>1</v>
      </c>
      <c r="F519" s="147" t="s">
        <v>153</v>
      </c>
      <c r="H519" s="148">
        <v>79.612</v>
      </c>
      <c r="L519" s="144"/>
      <c r="M519" s="149"/>
      <c r="T519" s="150"/>
      <c r="AT519" s="146" t="s">
        <v>208</v>
      </c>
      <c r="AU519" s="146" t="s">
        <v>84</v>
      </c>
      <c r="AV519" s="12" t="s">
        <v>84</v>
      </c>
      <c r="AW519" s="12" t="s">
        <v>30</v>
      </c>
      <c r="AX519" s="12" t="s">
        <v>82</v>
      </c>
      <c r="AY519" s="146" t="s">
        <v>200</v>
      </c>
    </row>
    <row r="520" spans="2:65" s="1" customFormat="1" ht="16.5" customHeight="1">
      <c r="B520" s="130"/>
      <c r="C520" s="131" t="s">
        <v>892</v>
      </c>
      <c r="D520" s="131" t="s">
        <v>202</v>
      </c>
      <c r="E520" s="132" t="s">
        <v>893</v>
      </c>
      <c r="F520" s="133" t="s">
        <v>894</v>
      </c>
      <c r="G520" s="134" t="s">
        <v>262</v>
      </c>
      <c r="H520" s="135">
        <v>79.612</v>
      </c>
      <c r="I520" s="136"/>
      <c r="J520" s="136">
        <f>ROUND(I520*H520,2)</f>
        <v>0</v>
      </c>
      <c r="K520" s="137"/>
      <c r="L520" s="29"/>
      <c r="M520" s="138" t="s">
        <v>1</v>
      </c>
      <c r="N520" s="139" t="s">
        <v>39</v>
      </c>
      <c r="O520" s="140">
        <v>0.044</v>
      </c>
      <c r="P520" s="140">
        <f>O520*H520</f>
        <v>3.5029279999999994</v>
      </c>
      <c r="Q520" s="140">
        <v>0.0003</v>
      </c>
      <c r="R520" s="140">
        <f>Q520*H520</f>
        <v>0.023883599999999998</v>
      </c>
      <c r="S520" s="140">
        <v>0</v>
      </c>
      <c r="T520" s="141">
        <f>S520*H520</f>
        <v>0</v>
      </c>
      <c r="AR520" s="142" t="s">
        <v>296</v>
      </c>
      <c r="AT520" s="142" t="s">
        <v>202</v>
      </c>
      <c r="AU520" s="142" t="s">
        <v>84</v>
      </c>
      <c r="AY520" s="17" t="s">
        <v>200</v>
      </c>
      <c r="BE520" s="143">
        <f>IF(N520="základní",J520,0)</f>
        <v>0</v>
      </c>
      <c r="BF520" s="143">
        <f>IF(N520="snížená",J520,0)</f>
        <v>0</v>
      </c>
      <c r="BG520" s="143">
        <f>IF(N520="zákl. přenesená",J520,0)</f>
        <v>0</v>
      </c>
      <c r="BH520" s="143">
        <f>IF(N520="sníž. přenesená",J520,0)</f>
        <v>0</v>
      </c>
      <c r="BI520" s="143">
        <f>IF(N520="nulová",J520,0)</f>
        <v>0</v>
      </c>
      <c r="BJ520" s="17" t="s">
        <v>82</v>
      </c>
      <c r="BK520" s="143">
        <f>ROUND(I520*H520,2)</f>
        <v>0</v>
      </c>
      <c r="BL520" s="17" t="s">
        <v>296</v>
      </c>
      <c r="BM520" s="142" t="s">
        <v>2130</v>
      </c>
    </row>
    <row r="521" spans="2:51" s="12" customFormat="1" ht="11.25">
      <c r="B521" s="144"/>
      <c r="D521" s="145" t="s">
        <v>208</v>
      </c>
      <c r="E521" s="146" t="s">
        <v>1</v>
      </c>
      <c r="F521" s="147" t="s">
        <v>153</v>
      </c>
      <c r="H521" s="148">
        <v>79.612</v>
      </c>
      <c r="L521" s="144"/>
      <c r="M521" s="149"/>
      <c r="T521" s="150"/>
      <c r="AT521" s="146" t="s">
        <v>208</v>
      </c>
      <c r="AU521" s="146" t="s">
        <v>84</v>
      </c>
      <c r="AV521" s="12" t="s">
        <v>84</v>
      </c>
      <c r="AW521" s="12" t="s">
        <v>30</v>
      </c>
      <c r="AX521" s="12" t="s">
        <v>82</v>
      </c>
      <c r="AY521" s="146" t="s">
        <v>200</v>
      </c>
    </row>
    <row r="522" spans="2:65" s="1" customFormat="1" ht="16.5" customHeight="1">
      <c r="B522" s="130"/>
      <c r="C522" s="131" t="s">
        <v>896</v>
      </c>
      <c r="D522" s="131" t="s">
        <v>202</v>
      </c>
      <c r="E522" s="132" t="s">
        <v>897</v>
      </c>
      <c r="F522" s="133" t="s">
        <v>898</v>
      </c>
      <c r="G522" s="134" t="s">
        <v>262</v>
      </c>
      <c r="H522" s="135">
        <v>79.612</v>
      </c>
      <c r="I522" s="136"/>
      <c r="J522" s="136">
        <f>ROUND(I522*H522,2)</f>
        <v>0</v>
      </c>
      <c r="K522" s="137"/>
      <c r="L522" s="29"/>
      <c r="M522" s="138" t="s">
        <v>1</v>
      </c>
      <c r="N522" s="139" t="s">
        <v>39</v>
      </c>
      <c r="O522" s="140">
        <v>0.099</v>
      </c>
      <c r="P522" s="140">
        <f>O522*H522</f>
        <v>7.881588</v>
      </c>
      <c r="Q522" s="140">
        <v>0.0045</v>
      </c>
      <c r="R522" s="140">
        <f>Q522*H522</f>
        <v>0.35825399999999996</v>
      </c>
      <c r="S522" s="140">
        <v>0</v>
      </c>
      <c r="T522" s="141">
        <f>S522*H522</f>
        <v>0</v>
      </c>
      <c r="AR522" s="142" t="s">
        <v>296</v>
      </c>
      <c r="AT522" s="142" t="s">
        <v>202</v>
      </c>
      <c r="AU522" s="142" t="s">
        <v>84</v>
      </c>
      <c r="AY522" s="17" t="s">
        <v>200</v>
      </c>
      <c r="BE522" s="143">
        <f>IF(N522="základní",J522,0)</f>
        <v>0</v>
      </c>
      <c r="BF522" s="143">
        <f>IF(N522="snížená",J522,0)</f>
        <v>0</v>
      </c>
      <c r="BG522" s="143">
        <f>IF(N522="zákl. přenesená",J522,0)</f>
        <v>0</v>
      </c>
      <c r="BH522" s="143">
        <f>IF(N522="sníž. přenesená",J522,0)</f>
        <v>0</v>
      </c>
      <c r="BI522" s="143">
        <f>IF(N522="nulová",J522,0)</f>
        <v>0</v>
      </c>
      <c r="BJ522" s="17" t="s">
        <v>82</v>
      </c>
      <c r="BK522" s="143">
        <f>ROUND(I522*H522,2)</f>
        <v>0</v>
      </c>
      <c r="BL522" s="17" t="s">
        <v>296</v>
      </c>
      <c r="BM522" s="142" t="s">
        <v>2131</v>
      </c>
    </row>
    <row r="523" spans="2:51" s="12" customFormat="1" ht="11.25">
      <c r="B523" s="144"/>
      <c r="D523" s="145" t="s">
        <v>208</v>
      </c>
      <c r="E523" s="146" t="s">
        <v>1</v>
      </c>
      <c r="F523" s="147" t="s">
        <v>153</v>
      </c>
      <c r="H523" s="148">
        <v>79.612</v>
      </c>
      <c r="L523" s="144"/>
      <c r="M523" s="149"/>
      <c r="T523" s="150"/>
      <c r="AT523" s="146" t="s">
        <v>208</v>
      </c>
      <c r="AU523" s="146" t="s">
        <v>84</v>
      </c>
      <c r="AV523" s="12" t="s">
        <v>84</v>
      </c>
      <c r="AW523" s="12" t="s">
        <v>30</v>
      </c>
      <c r="AX523" s="12" t="s">
        <v>82</v>
      </c>
      <c r="AY523" s="146" t="s">
        <v>200</v>
      </c>
    </row>
    <row r="524" spans="2:65" s="1" customFormat="1" ht="24.2" customHeight="1">
      <c r="B524" s="130"/>
      <c r="C524" s="131" t="s">
        <v>900</v>
      </c>
      <c r="D524" s="131" t="s">
        <v>202</v>
      </c>
      <c r="E524" s="132" t="s">
        <v>901</v>
      </c>
      <c r="F524" s="133" t="s">
        <v>902</v>
      </c>
      <c r="G524" s="134" t="s">
        <v>262</v>
      </c>
      <c r="H524" s="135">
        <v>82.672</v>
      </c>
      <c r="I524" s="136"/>
      <c r="J524" s="136">
        <f>ROUND(I524*H524,2)</f>
        <v>0</v>
      </c>
      <c r="K524" s="137"/>
      <c r="L524" s="29"/>
      <c r="M524" s="138" t="s">
        <v>1</v>
      </c>
      <c r="N524" s="139" t="s">
        <v>39</v>
      </c>
      <c r="O524" s="140">
        <v>0.295</v>
      </c>
      <c r="P524" s="140">
        <f>O524*H524</f>
        <v>24.388239999999996</v>
      </c>
      <c r="Q524" s="140">
        <v>0</v>
      </c>
      <c r="R524" s="140">
        <f>Q524*H524</f>
        <v>0</v>
      </c>
      <c r="S524" s="140">
        <v>0.0815</v>
      </c>
      <c r="T524" s="141">
        <f>S524*H524</f>
        <v>6.737768</v>
      </c>
      <c r="AR524" s="142" t="s">
        <v>296</v>
      </c>
      <c r="AT524" s="142" t="s">
        <v>202</v>
      </c>
      <c r="AU524" s="142" t="s">
        <v>84</v>
      </c>
      <c r="AY524" s="17" t="s">
        <v>200</v>
      </c>
      <c r="BE524" s="143">
        <f>IF(N524="základní",J524,0)</f>
        <v>0</v>
      </c>
      <c r="BF524" s="143">
        <f>IF(N524="snížená",J524,0)</f>
        <v>0</v>
      </c>
      <c r="BG524" s="143">
        <f>IF(N524="zákl. přenesená",J524,0)</f>
        <v>0</v>
      </c>
      <c r="BH524" s="143">
        <f>IF(N524="sníž. přenesená",J524,0)</f>
        <v>0</v>
      </c>
      <c r="BI524" s="143">
        <f>IF(N524="nulová",J524,0)</f>
        <v>0</v>
      </c>
      <c r="BJ524" s="17" t="s">
        <v>82</v>
      </c>
      <c r="BK524" s="143">
        <f>ROUND(I524*H524,2)</f>
        <v>0</v>
      </c>
      <c r="BL524" s="17" t="s">
        <v>296</v>
      </c>
      <c r="BM524" s="142" t="s">
        <v>2132</v>
      </c>
    </row>
    <row r="525" spans="2:51" s="12" customFormat="1" ht="33.75">
      <c r="B525" s="144"/>
      <c r="D525" s="145" t="s">
        <v>208</v>
      </c>
      <c r="E525" s="146" t="s">
        <v>1</v>
      </c>
      <c r="F525" s="147" t="s">
        <v>2133</v>
      </c>
      <c r="H525" s="148">
        <v>32.126</v>
      </c>
      <c r="L525" s="144"/>
      <c r="M525" s="149"/>
      <c r="T525" s="150"/>
      <c r="AT525" s="146" t="s">
        <v>208</v>
      </c>
      <c r="AU525" s="146" t="s">
        <v>84</v>
      </c>
      <c r="AV525" s="12" t="s">
        <v>84</v>
      </c>
      <c r="AW525" s="12" t="s">
        <v>30</v>
      </c>
      <c r="AX525" s="12" t="s">
        <v>74</v>
      </c>
      <c r="AY525" s="146" t="s">
        <v>200</v>
      </c>
    </row>
    <row r="526" spans="2:51" s="12" customFormat="1" ht="33.75">
      <c r="B526" s="144"/>
      <c r="D526" s="145" t="s">
        <v>208</v>
      </c>
      <c r="E526" s="146" t="s">
        <v>1</v>
      </c>
      <c r="F526" s="147" t="s">
        <v>2134</v>
      </c>
      <c r="H526" s="148">
        <v>32.126</v>
      </c>
      <c r="L526" s="144"/>
      <c r="M526" s="149"/>
      <c r="T526" s="150"/>
      <c r="AT526" s="146" t="s">
        <v>208</v>
      </c>
      <c r="AU526" s="146" t="s">
        <v>84</v>
      </c>
      <c r="AV526" s="12" t="s">
        <v>84</v>
      </c>
      <c r="AW526" s="12" t="s">
        <v>30</v>
      </c>
      <c r="AX526" s="12" t="s">
        <v>74</v>
      </c>
      <c r="AY526" s="146" t="s">
        <v>200</v>
      </c>
    </row>
    <row r="527" spans="2:51" s="12" customFormat="1" ht="11.25">
      <c r="B527" s="144"/>
      <c r="D527" s="145" t="s">
        <v>208</v>
      </c>
      <c r="E527" s="146" t="s">
        <v>1</v>
      </c>
      <c r="F527" s="147" t="s">
        <v>2135</v>
      </c>
      <c r="H527" s="148">
        <v>6.21</v>
      </c>
      <c r="L527" s="144"/>
      <c r="M527" s="149"/>
      <c r="T527" s="150"/>
      <c r="AT527" s="146" t="s">
        <v>208</v>
      </c>
      <c r="AU527" s="146" t="s">
        <v>84</v>
      </c>
      <c r="AV527" s="12" t="s">
        <v>84</v>
      </c>
      <c r="AW527" s="12" t="s">
        <v>30</v>
      </c>
      <c r="AX527" s="12" t="s">
        <v>74</v>
      </c>
      <c r="AY527" s="146" t="s">
        <v>200</v>
      </c>
    </row>
    <row r="528" spans="2:51" s="12" customFormat="1" ht="11.25">
      <c r="B528" s="144"/>
      <c r="D528" s="145" t="s">
        <v>208</v>
      </c>
      <c r="E528" s="146" t="s">
        <v>1</v>
      </c>
      <c r="F528" s="147" t="s">
        <v>2136</v>
      </c>
      <c r="H528" s="148">
        <v>6.21</v>
      </c>
      <c r="L528" s="144"/>
      <c r="M528" s="149"/>
      <c r="T528" s="150"/>
      <c r="AT528" s="146" t="s">
        <v>208</v>
      </c>
      <c r="AU528" s="146" t="s">
        <v>84</v>
      </c>
      <c r="AV528" s="12" t="s">
        <v>84</v>
      </c>
      <c r="AW528" s="12" t="s">
        <v>30</v>
      </c>
      <c r="AX528" s="12" t="s">
        <v>74</v>
      </c>
      <c r="AY528" s="146" t="s">
        <v>200</v>
      </c>
    </row>
    <row r="529" spans="2:51" s="12" customFormat="1" ht="11.25">
      <c r="B529" s="144"/>
      <c r="D529" s="145" t="s">
        <v>208</v>
      </c>
      <c r="E529" s="146" t="s">
        <v>1</v>
      </c>
      <c r="F529" s="147" t="s">
        <v>2137</v>
      </c>
      <c r="H529" s="148">
        <v>6</v>
      </c>
      <c r="L529" s="144"/>
      <c r="M529" s="149"/>
      <c r="T529" s="150"/>
      <c r="AT529" s="146" t="s">
        <v>208</v>
      </c>
      <c r="AU529" s="146" t="s">
        <v>84</v>
      </c>
      <c r="AV529" s="12" t="s">
        <v>84</v>
      </c>
      <c r="AW529" s="12" t="s">
        <v>30</v>
      </c>
      <c r="AX529" s="12" t="s">
        <v>74</v>
      </c>
      <c r="AY529" s="146" t="s">
        <v>200</v>
      </c>
    </row>
    <row r="530" spans="2:51" s="13" customFormat="1" ht="11.25">
      <c r="B530" s="151"/>
      <c r="D530" s="145" t="s">
        <v>208</v>
      </c>
      <c r="E530" s="152" t="s">
        <v>911</v>
      </c>
      <c r="F530" s="153" t="s">
        <v>245</v>
      </c>
      <c r="H530" s="154">
        <v>82.672</v>
      </c>
      <c r="L530" s="151"/>
      <c r="M530" s="155"/>
      <c r="T530" s="156"/>
      <c r="AT530" s="152" t="s">
        <v>208</v>
      </c>
      <c r="AU530" s="152" t="s">
        <v>84</v>
      </c>
      <c r="AV530" s="13" t="s">
        <v>206</v>
      </c>
      <c r="AW530" s="13" t="s">
        <v>30</v>
      </c>
      <c r="AX530" s="13" t="s">
        <v>82</v>
      </c>
      <c r="AY530" s="152" t="s">
        <v>200</v>
      </c>
    </row>
    <row r="531" spans="2:65" s="1" customFormat="1" ht="33" customHeight="1">
      <c r="B531" s="130"/>
      <c r="C531" s="131" t="s">
        <v>912</v>
      </c>
      <c r="D531" s="131" t="s">
        <v>202</v>
      </c>
      <c r="E531" s="132" t="s">
        <v>913</v>
      </c>
      <c r="F531" s="133" t="s">
        <v>914</v>
      </c>
      <c r="G531" s="134" t="s">
        <v>262</v>
      </c>
      <c r="H531" s="135">
        <v>79.612</v>
      </c>
      <c r="I531" s="136"/>
      <c r="J531" s="136">
        <f>ROUND(I531*H531,2)</f>
        <v>0</v>
      </c>
      <c r="K531" s="137"/>
      <c r="L531" s="29"/>
      <c r="M531" s="138" t="s">
        <v>1</v>
      </c>
      <c r="N531" s="139" t="s">
        <v>39</v>
      </c>
      <c r="O531" s="140">
        <v>0.92</v>
      </c>
      <c r="P531" s="140">
        <f>O531*H531</f>
        <v>73.24304</v>
      </c>
      <c r="Q531" s="140">
        <v>0.00538</v>
      </c>
      <c r="R531" s="140">
        <f>Q531*H531</f>
        <v>0.42831256</v>
      </c>
      <c r="S531" s="140">
        <v>0</v>
      </c>
      <c r="T531" s="141">
        <f>S531*H531</f>
        <v>0</v>
      </c>
      <c r="AR531" s="142" t="s">
        <v>296</v>
      </c>
      <c r="AT531" s="142" t="s">
        <v>202</v>
      </c>
      <c r="AU531" s="142" t="s">
        <v>84</v>
      </c>
      <c r="AY531" s="17" t="s">
        <v>200</v>
      </c>
      <c r="BE531" s="143">
        <f>IF(N531="základní",J531,0)</f>
        <v>0</v>
      </c>
      <c r="BF531" s="143">
        <f>IF(N531="snížená",J531,0)</f>
        <v>0</v>
      </c>
      <c r="BG531" s="143">
        <f>IF(N531="zákl. přenesená",J531,0)</f>
        <v>0</v>
      </c>
      <c r="BH531" s="143">
        <f>IF(N531="sníž. přenesená",J531,0)</f>
        <v>0</v>
      </c>
      <c r="BI531" s="143">
        <f>IF(N531="nulová",J531,0)</f>
        <v>0</v>
      </c>
      <c r="BJ531" s="17" t="s">
        <v>82</v>
      </c>
      <c r="BK531" s="143">
        <f>ROUND(I531*H531,2)</f>
        <v>0</v>
      </c>
      <c r="BL531" s="17" t="s">
        <v>296</v>
      </c>
      <c r="BM531" s="142" t="s">
        <v>2138</v>
      </c>
    </row>
    <row r="532" spans="2:51" s="12" customFormat="1" ht="33.75">
      <c r="B532" s="144"/>
      <c r="D532" s="145" t="s">
        <v>208</v>
      </c>
      <c r="E532" s="146" t="s">
        <v>1</v>
      </c>
      <c r="F532" s="147" t="s">
        <v>2133</v>
      </c>
      <c r="H532" s="148">
        <v>32.126</v>
      </c>
      <c r="L532" s="144"/>
      <c r="M532" s="149"/>
      <c r="T532" s="150"/>
      <c r="AT532" s="146" t="s">
        <v>208</v>
      </c>
      <c r="AU532" s="146" t="s">
        <v>84</v>
      </c>
      <c r="AV532" s="12" t="s">
        <v>84</v>
      </c>
      <c r="AW532" s="12" t="s">
        <v>30</v>
      </c>
      <c r="AX532" s="12" t="s">
        <v>74</v>
      </c>
      <c r="AY532" s="146" t="s">
        <v>200</v>
      </c>
    </row>
    <row r="533" spans="2:51" s="12" customFormat="1" ht="33.75">
      <c r="B533" s="144"/>
      <c r="D533" s="145" t="s">
        <v>208</v>
      </c>
      <c r="E533" s="146" t="s">
        <v>1</v>
      </c>
      <c r="F533" s="147" t="s">
        <v>2134</v>
      </c>
      <c r="H533" s="148">
        <v>32.126</v>
      </c>
      <c r="L533" s="144"/>
      <c r="M533" s="149"/>
      <c r="T533" s="150"/>
      <c r="AT533" s="146" t="s">
        <v>208</v>
      </c>
      <c r="AU533" s="146" t="s">
        <v>84</v>
      </c>
      <c r="AV533" s="12" t="s">
        <v>84</v>
      </c>
      <c r="AW533" s="12" t="s">
        <v>30</v>
      </c>
      <c r="AX533" s="12" t="s">
        <v>74</v>
      </c>
      <c r="AY533" s="146" t="s">
        <v>200</v>
      </c>
    </row>
    <row r="534" spans="2:51" s="12" customFormat="1" ht="11.25">
      <c r="B534" s="144"/>
      <c r="D534" s="145" t="s">
        <v>208</v>
      </c>
      <c r="E534" s="146" t="s">
        <v>1</v>
      </c>
      <c r="F534" s="147" t="s">
        <v>2139</v>
      </c>
      <c r="H534" s="148">
        <v>4.68</v>
      </c>
      <c r="L534" s="144"/>
      <c r="M534" s="149"/>
      <c r="T534" s="150"/>
      <c r="AT534" s="146" t="s">
        <v>208</v>
      </c>
      <c r="AU534" s="146" t="s">
        <v>84</v>
      </c>
      <c r="AV534" s="12" t="s">
        <v>84</v>
      </c>
      <c r="AW534" s="12" t="s">
        <v>30</v>
      </c>
      <c r="AX534" s="12" t="s">
        <v>74</v>
      </c>
      <c r="AY534" s="146" t="s">
        <v>200</v>
      </c>
    </row>
    <row r="535" spans="2:51" s="12" customFormat="1" ht="11.25">
      <c r="B535" s="144"/>
      <c r="D535" s="145" t="s">
        <v>208</v>
      </c>
      <c r="E535" s="146" t="s">
        <v>1</v>
      </c>
      <c r="F535" s="147" t="s">
        <v>2140</v>
      </c>
      <c r="H535" s="148">
        <v>4.68</v>
      </c>
      <c r="L535" s="144"/>
      <c r="M535" s="149"/>
      <c r="T535" s="150"/>
      <c r="AT535" s="146" t="s">
        <v>208</v>
      </c>
      <c r="AU535" s="146" t="s">
        <v>84</v>
      </c>
      <c r="AV535" s="12" t="s">
        <v>84</v>
      </c>
      <c r="AW535" s="12" t="s">
        <v>30</v>
      </c>
      <c r="AX535" s="12" t="s">
        <v>74</v>
      </c>
      <c r="AY535" s="146" t="s">
        <v>200</v>
      </c>
    </row>
    <row r="536" spans="2:51" s="12" customFormat="1" ht="11.25">
      <c r="B536" s="144"/>
      <c r="D536" s="145" t="s">
        <v>208</v>
      </c>
      <c r="E536" s="146" t="s">
        <v>1</v>
      </c>
      <c r="F536" s="147" t="s">
        <v>2137</v>
      </c>
      <c r="H536" s="148">
        <v>6</v>
      </c>
      <c r="L536" s="144"/>
      <c r="M536" s="149"/>
      <c r="T536" s="150"/>
      <c r="AT536" s="146" t="s">
        <v>208</v>
      </c>
      <c r="AU536" s="146" t="s">
        <v>84</v>
      </c>
      <c r="AV536" s="12" t="s">
        <v>84</v>
      </c>
      <c r="AW536" s="12" t="s">
        <v>30</v>
      </c>
      <c r="AX536" s="12" t="s">
        <v>74</v>
      </c>
      <c r="AY536" s="146" t="s">
        <v>200</v>
      </c>
    </row>
    <row r="537" spans="2:51" s="13" customFormat="1" ht="11.25">
      <c r="B537" s="151"/>
      <c r="D537" s="145" t="s">
        <v>208</v>
      </c>
      <c r="E537" s="152" t="s">
        <v>153</v>
      </c>
      <c r="F537" s="153" t="s">
        <v>245</v>
      </c>
      <c r="H537" s="154">
        <v>79.612</v>
      </c>
      <c r="L537" s="151"/>
      <c r="M537" s="155"/>
      <c r="T537" s="156"/>
      <c r="AT537" s="152" t="s">
        <v>208</v>
      </c>
      <c r="AU537" s="152" t="s">
        <v>84</v>
      </c>
      <c r="AV537" s="13" t="s">
        <v>206</v>
      </c>
      <c r="AW537" s="13" t="s">
        <v>30</v>
      </c>
      <c r="AX537" s="13" t="s">
        <v>82</v>
      </c>
      <c r="AY537" s="152" t="s">
        <v>200</v>
      </c>
    </row>
    <row r="538" spans="2:65" s="1" customFormat="1" ht="24.2" customHeight="1">
      <c r="B538" s="130"/>
      <c r="C538" s="157" t="s">
        <v>918</v>
      </c>
      <c r="D538" s="157" t="s">
        <v>247</v>
      </c>
      <c r="E538" s="158" t="s">
        <v>919</v>
      </c>
      <c r="F538" s="159" t="s">
        <v>920</v>
      </c>
      <c r="G538" s="160" t="s">
        <v>262</v>
      </c>
      <c r="H538" s="161">
        <v>87.573</v>
      </c>
      <c r="I538" s="162"/>
      <c r="J538" s="162">
        <f>ROUND(I538*H538,2)</f>
        <v>0</v>
      </c>
      <c r="K538" s="163"/>
      <c r="L538" s="164"/>
      <c r="M538" s="165" t="s">
        <v>1</v>
      </c>
      <c r="N538" s="166" t="s">
        <v>39</v>
      </c>
      <c r="O538" s="140">
        <v>0</v>
      </c>
      <c r="P538" s="140">
        <f>O538*H538</f>
        <v>0</v>
      </c>
      <c r="Q538" s="140">
        <v>0.01112</v>
      </c>
      <c r="R538" s="140">
        <f>Q538*H538</f>
        <v>0.9738117599999999</v>
      </c>
      <c r="S538" s="140">
        <v>0</v>
      </c>
      <c r="T538" s="141">
        <f>S538*H538</f>
        <v>0</v>
      </c>
      <c r="AR538" s="142" t="s">
        <v>381</v>
      </c>
      <c r="AT538" s="142" t="s">
        <v>247</v>
      </c>
      <c r="AU538" s="142" t="s">
        <v>84</v>
      </c>
      <c r="AY538" s="17" t="s">
        <v>200</v>
      </c>
      <c r="BE538" s="143">
        <f>IF(N538="základní",J538,0)</f>
        <v>0</v>
      </c>
      <c r="BF538" s="143">
        <f>IF(N538="snížená",J538,0)</f>
        <v>0</v>
      </c>
      <c r="BG538" s="143">
        <f>IF(N538="zákl. přenesená",J538,0)</f>
        <v>0</v>
      </c>
      <c r="BH538" s="143">
        <f>IF(N538="sníž. přenesená",J538,0)</f>
        <v>0</v>
      </c>
      <c r="BI538" s="143">
        <f>IF(N538="nulová",J538,0)</f>
        <v>0</v>
      </c>
      <c r="BJ538" s="17" t="s">
        <v>82</v>
      </c>
      <c r="BK538" s="143">
        <f>ROUND(I538*H538,2)</f>
        <v>0</v>
      </c>
      <c r="BL538" s="17" t="s">
        <v>296</v>
      </c>
      <c r="BM538" s="142" t="s">
        <v>2141</v>
      </c>
    </row>
    <row r="539" spans="2:51" s="12" customFormat="1" ht="11.25">
      <c r="B539" s="144"/>
      <c r="D539" s="145" t="s">
        <v>208</v>
      </c>
      <c r="F539" s="147" t="s">
        <v>2142</v>
      </c>
      <c r="H539" s="148">
        <v>87.573</v>
      </c>
      <c r="L539" s="144"/>
      <c r="M539" s="149"/>
      <c r="T539" s="150"/>
      <c r="AT539" s="146" t="s">
        <v>208</v>
      </c>
      <c r="AU539" s="146" t="s">
        <v>84</v>
      </c>
      <c r="AV539" s="12" t="s">
        <v>84</v>
      </c>
      <c r="AW539" s="12" t="s">
        <v>3</v>
      </c>
      <c r="AX539" s="12" t="s">
        <v>82</v>
      </c>
      <c r="AY539" s="146" t="s">
        <v>200</v>
      </c>
    </row>
    <row r="540" spans="2:65" s="1" customFormat="1" ht="24.2" customHeight="1">
      <c r="B540" s="130"/>
      <c r="C540" s="131" t="s">
        <v>923</v>
      </c>
      <c r="D540" s="131" t="s">
        <v>202</v>
      </c>
      <c r="E540" s="132" t="s">
        <v>924</v>
      </c>
      <c r="F540" s="133" t="s">
        <v>925</v>
      </c>
      <c r="G540" s="134" t="s">
        <v>230</v>
      </c>
      <c r="H540" s="135">
        <v>1.784</v>
      </c>
      <c r="I540" s="136"/>
      <c r="J540" s="136">
        <f>ROUND(I540*H540,2)</f>
        <v>0</v>
      </c>
      <c r="K540" s="137"/>
      <c r="L540" s="29"/>
      <c r="M540" s="138" t="s">
        <v>1</v>
      </c>
      <c r="N540" s="139" t="s">
        <v>39</v>
      </c>
      <c r="O540" s="140">
        <v>2.967</v>
      </c>
      <c r="P540" s="140">
        <f>O540*H540</f>
        <v>5.293128</v>
      </c>
      <c r="Q540" s="140">
        <v>0</v>
      </c>
      <c r="R540" s="140">
        <f>Q540*H540</f>
        <v>0</v>
      </c>
      <c r="S540" s="140">
        <v>0</v>
      </c>
      <c r="T540" s="141">
        <f>S540*H540</f>
        <v>0</v>
      </c>
      <c r="AR540" s="142" t="s">
        <v>296</v>
      </c>
      <c r="AT540" s="142" t="s">
        <v>202</v>
      </c>
      <c r="AU540" s="142" t="s">
        <v>84</v>
      </c>
      <c r="AY540" s="17" t="s">
        <v>200</v>
      </c>
      <c r="BE540" s="143">
        <f>IF(N540="základní",J540,0)</f>
        <v>0</v>
      </c>
      <c r="BF540" s="143">
        <f>IF(N540="snížená",J540,0)</f>
        <v>0</v>
      </c>
      <c r="BG540" s="143">
        <f>IF(N540="zákl. přenesená",J540,0)</f>
        <v>0</v>
      </c>
      <c r="BH540" s="143">
        <f>IF(N540="sníž. přenesená",J540,0)</f>
        <v>0</v>
      </c>
      <c r="BI540" s="143">
        <f>IF(N540="nulová",J540,0)</f>
        <v>0</v>
      </c>
      <c r="BJ540" s="17" t="s">
        <v>82</v>
      </c>
      <c r="BK540" s="143">
        <f>ROUND(I540*H540,2)</f>
        <v>0</v>
      </c>
      <c r="BL540" s="17" t="s">
        <v>296</v>
      </c>
      <c r="BM540" s="142" t="s">
        <v>2143</v>
      </c>
    </row>
    <row r="541" spans="2:63" s="11" customFormat="1" ht="22.9" customHeight="1">
      <c r="B541" s="119"/>
      <c r="D541" s="120" t="s">
        <v>73</v>
      </c>
      <c r="E541" s="128" t="s">
        <v>927</v>
      </c>
      <c r="F541" s="128" t="s">
        <v>928</v>
      </c>
      <c r="J541" s="129">
        <f>BK541</f>
        <v>0</v>
      </c>
      <c r="L541" s="119"/>
      <c r="M541" s="123"/>
      <c r="P541" s="124">
        <f>SUM(P542:P555)</f>
        <v>165.81400000000002</v>
      </c>
      <c r="R541" s="124">
        <f>SUM(R542:R555)</f>
        <v>0.2589716799999999</v>
      </c>
      <c r="T541" s="125">
        <f>SUM(T542:T555)</f>
        <v>0.014917199999999999</v>
      </c>
      <c r="AR541" s="120" t="s">
        <v>84</v>
      </c>
      <c r="AT541" s="126" t="s">
        <v>73</v>
      </c>
      <c r="AU541" s="126" t="s">
        <v>82</v>
      </c>
      <c r="AY541" s="120" t="s">
        <v>200</v>
      </c>
      <c r="BK541" s="127">
        <f>SUM(BK542:BK555)</f>
        <v>0</v>
      </c>
    </row>
    <row r="542" spans="2:65" s="1" customFormat="1" ht="24.2" customHeight="1">
      <c r="B542" s="130"/>
      <c r="C542" s="131" t="s">
        <v>929</v>
      </c>
      <c r="D542" s="131" t="s">
        <v>202</v>
      </c>
      <c r="E542" s="132" t="s">
        <v>930</v>
      </c>
      <c r="F542" s="133" t="s">
        <v>931</v>
      </c>
      <c r="G542" s="134" t="s">
        <v>262</v>
      </c>
      <c r="H542" s="135">
        <v>811.588</v>
      </c>
      <c r="I542" s="136"/>
      <c r="J542" s="136">
        <f>ROUND(I542*H542,2)</f>
        <v>0</v>
      </c>
      <c r="K542" s="137"/>
      <c r="L542" s="29"/>
      <c r="M542" s="138" t="s">
        <v>1</v>
      </c>
      <c r="N542" s="139" t="s">
        <v>39</v>
      </c>
      <c r="O542" s="140">
        <v>0.012</v>
      </c>
      <c r="P542" s="140">
        <f>O542*H542</f>
        <v>9.739056</v>
      </c>
      <c r="Q542" s="140">
        <v>0</v>
      </c>
      <c r="R542" s="140">
        <f>Q542*H542</f>
        <v>0</v>
      </c>
      <c r="S542" s="140">
        <v>0</v>
      </c>
      <c r="T542" s="141">
        <f>S542*H542</f>
        <v>0</v>
      </c>
      <c r="AR542" s="142" t="s">
        <v>296</v>
      </c>
      <c r="AT542" s="142" t="s">
        <v>202</v>
      </c>
      <c r="AU542" s="142" t="s">
        <v>84</v>
      </c>
      <c r="AY542" s="17" t="s">
        <v>200</v>
      </c>
      <c r="BE542" s="143">
        <f>IF(N542="základní",J542,0)</f>
        <v>0</v>
      </c>
      <c r="BF542" s="143">
        <f>IF(N542="snížená",J542,0)</f>
        <v>0</v>
      </c>
      <c r="BG542" s="143">
        <f>IF(N542="zákl. přenesená",J542,0)</f>
        <v>0</v>
      </c>
      <c r="BH542" s="143">
        <f>IF(N542="sníž. přenesená",J542,0)</f>
        <v>0</v>
      </c>
      <c r="BI542" s="143">
        <f>IF(N542="nulová",J542,0)</f>
        <v>0</v>
      </c>
      <c r="BJ542" s="17" t="s">
        <v>82</v>
      </c>
      <c r="BK542" s="143">
        <f>ROUND(I542*H542,2)</f>
        <v>0</v>
      </c>
      <c r="BL542" s="17" t="s">
        <v>296</v>
      </c>
      <c r="BM542" s="142" t="s">
        <v>2144</v>
      </c>
    </row>
    <row r="543" spans="2:51" s="12" customFormat="1" ht="11.25">
      <c r="B543" s="144"/>
      <c r="D543" s="145" t="s">
        <v>208</v>
      </c>
      <c r="E543" s="146" t="s">
        <v>1</v>
      </c>
      <c r="F543" s="147" t="s">
        <v>933</v>
      </c>
      <c r="H543" s="148">
        <v>811.588</v>
      </c>
      <c r="L543" s="144"/>
      <c r="M543" s="149"/>
      <c r="T543" s="150"/>
      <c r="AT543" s="146" t="s">
        <v>208</v>
      </c>
      <c r="AU543" s="146" t="s">
        <v>84</v>
      </c>
      <c r="AV543" s="12" t="s">
        <v>84</v>
      </c>
      <c r="AW543" s="12" t="s">
        <v>30</v>
      </c>
      <c r="AX543" s="12" t="s">
        <v>82</v>
      </c>
      <c r="AY543" s="146" t="s">
        <v>200</v>
      </c>
    </row>
    <row r="544" spans="2:65" s="1" customFormat="1" ht="16.5" customHeight="1">
      <c r="B544" s="130"/>
      <c r="C544" s="131" t="s">
        <v>934</v>
      </c>
      <c r="D544" s="131" t="s">
        <v>202</v>
      </c>
      <c r="E544" s="132" t="s">
        <v>935</v>
      </c>
      <c r="F544" s="133" t="s">
        <v>936</v>
      </c>
      <c r="G544" s="134" t="s">
        <v>262</v>
      </c>
      <c r="H544" s="135">
        <v>811.588</v>
      </c>
      <c r="I544" s="136"/>
      <c r="J544" s="136">
        <f>ROUND(I544*H544,2)</f>
        <v>0</v>
      </c>
      <c r="K544" s="137"/>
      <c r="L544" s="29"/>
      <c r="M544" s="138" t="s">
        <v>1</v>
      </c>
      <c r="N544" s="139" t="s">
        <v>39</v>
      </c>
      <c r="O544" s="140">
        <v>0.084</v>
      </c>
      <c r="P544" s="140">
        <f>O544*H544</f>
        <v>68.173392</v>
      </c>
      <c r="Q544" s="140">
        <v>0</v>
      </c>
      <c r="R544" s="140">
        <f>Q544*H544</f>
        <v>0</v>
      </c>
      <c r="S544" s="140">
        <v>0</v>
      </c>
      <c r="T544" s="141">
        <f>S544*H544</f>
        <v>0</v>
      </c>
      <c r="AR544" s="142" t="s">
        <v>296</v>
      </c>
      <c r="AT544" s="142" t="s">
        <v>202</v>
      </c>
      <c r="AU544" s="142" t="s">
        <v>84</v>
      </c>
      <c r="AY544" s="17" t="s">
        <v>200</v>
      </c>
      <c r="BE544" s="143">
        <f>IF(N544="základní",J544,0)</f>
        <v>0</v>
      </c>
      <c r="BF544" s="143">
        <f>IF(N544="snížená",J544,0)</f>
        <v>0</v>
      </c>
      <c r="BG544" s="143">
        <f>IF(N544="zákl. přenesená",J544,0)</f>
        <v>0</v>
      </c>
      <c r="BH544" s="143">
        <f>IF(N544="sníž. přenesená",J544,0)</f>
        <v>0</v>
      </c>
      <c r="BI544" s="143">
        <f>IF(N544="nulová",J544,0)</f>
        <v>0</v>
      </c>
      <c r="BJ544" s="17" t="s">
        <v>82</v>
      </c>
      <c r="BK544" s="143">
        <f>ROUND(I544*H544,2)</f>
        <v>0</v>
      </c>
      <c r="BL544" s="17" t="s">
        <v>296</v>
      </c>
      <c r="BM544" s="142" t="s">
        <v>2145</v>
      </c>
    </row>
    <row r="545" spans="2:51" s="12" customFormat="1" ht="11.25">
      <c r="B545" s="144"/>
      <c r="D545" s="145" t="s">
        <v>208</v>
      </c>
      <c r="E545" s="146" t="s">
        <v>1</v>
      </c>
      <c r="F545" s="147" t="s">
        <v>933</v>
      </c>
      <c r="H545" s="148">
        <v>811.588</v>
      </c>
      <c r="L545" s="144"/>
      <c r="M545" s="149"/>
      <c r="T545" s="150"/>
      <c r="AT545" s="146" t="s">
        <v>208</v>
      </c>
      <c r="AU545" s="146" t="s">
        <v>84</v>
      </c>
      <c r="AV545" s="12" t="s">
        <v>84</v>
      </c>
      <c r="AW545" s="12" t="s">
        <v>30</v>
      </c>
      <c r="AX545" s="12" t="s">
        <v>82</v>
      </c>
      <c r="AY545" s="146" t="s">
        <v>200</v>
      </c>
    </row>
    <row r="546" spans="2:65" s="1" customFormat="1" ht="16.5" customHeight="1">
      <c r="B546" s="130"/>
      <c r="C546" s="131" t="s">
        <v>938</v>
      </c>
      <c r="D546" s="131" t="s">
        <v>202</v>
      </c>
      <c r="E546" s="132" t="s">
        <v>939</v>
      </c>
      <c r="F546" s="133" t="s">
        <v>940</v>
      </c>
      <c r="G546" s="134" t="s">
        <v>262</v>
      </c>
      <c r="H546" s="135">
        <v>48.12</v>
      </c>
      <c r="I546" s="136"/>
      <c r="J546" s="136">
        <f>ROUND(I546*H546,2)</f>
        <v>0</v>
      </c>
      <c r="K546" s="137"/>
      <c r="L546" s="29"/>
      <c r="M546" s="138" t="s">
        <v>1</v>
      </c>
      <c r="N546" s="139" t="s">
        <v>39</v>
      </c>
      <c r="O546" s="140">
        <v>0.074</v>
      </c>
      <c r="P546" s="140">
        <f>O546*H546</f>
        <v>3.5608799999999996</v>
      </c>
      <c r="Q546" s="140">
        <v>0.001</v>
      </c>
      <c r="R546" s="140">
        <f>Q546*H546</f>
        <v>0.048119999999999996</v>
      </c>
      <c r="S546" s="140">
        <v>0.00031</v>
      </c>
      <c r="T546" s="141">
        <f>S546*H546</f>
        <v>0.014917199999999999</v>
      </c>
      <c r="AR546" s="142" t="s">
        <v>296</v>
      </c>
      <c r="AT546" s="142" t="s">
        <v>202</v>
      </c>
      <c r="AU546" s="142" t="s">
        <v>84</v>
      </c>
      <c r="AY546" s="17" t="s">
        <v>200</v>
      </c>
      <c r="BE546" s="143">
        <f>IF(N546="základní",J546,0)</f>
        <v>0</v>
      </c>
      <c r="BF546" s="143">
        <f>IF(N546="snížená",J546,0)</f>
        <v>0</v>
      </c>
      <c r="BG546" s="143">
        <f>IF(N546="zákl. přenesená",J546,0)</f>
        <v>0</v>
      </c>
      <c r="BH546" s="143">
        <f>IF(N546="sníž. přenesená",J546,0)</f>
        <v>0</v>
      </c>
      <c r="BI546" s="143">
        <f>IF(N546="nulová",J546,0)</f>
        <v>0</v>
      </c>
      <c r="BJ546" s="17" t="s">
        <v>82</v>
      </c>
      <c r="BK546" s="143">
        <f>ROUND(I546*H546,2)</f>
        <v>0</v>
      </c>
      <c r="BL546" s="17" t="s">
        <v>296</v>
      </c>
      <c r="BM546" s="142" t="s">
        <v>2146</v>
      </c>
    </row>
    <row r="547" spans="2:51" s="12" customFormat="1" ht="11.25">
      <c r="B547" s="144"/>
      <c r="D547" s="145" t="s">
        <v>208</v>
      </c>
      <c r="E547" s="146" t="s">
        <v>1</v>
      </c>
      <c r="F547" s="147" t="s">
        <v>1950</v>
      </c>
      <c r="H547" s="148">
        <v>40.392</v>
      </c>
      <c r="L547" s="144"/>
      <c r="M547" s="149"/>
      <c r="T547" s="150"/>
      <c r="AT547" s="146" t="s">
        <v>208</v>
      </c>
      <c r="AU547" s="146" t="s">
        <v>84</v>
      </c>
      <c r="AV547" s="12" t="s">
        <v>84</v>
      </c>
      <c r="AW547" s="12" t="s">
        <v>30</v>
      </c>
      <c r="AX547" s="12" t="s">
        <v>74</v>
      </c>
      <c r="AY547" s="146" t="s">
        <v>200</v>
      </c>
    </row>
    <row r="548" spans="2:51" s="12" customFormat="1" ht="33.75">
      <c r="B548" s="144"/>
      <c r="D548" s="145" t="s">
        <v>208</v>
      </c>
      <c r="E548" s="146" t="s">
        <v>1</v>
      </c>
      <c r="F548" s="147" t="s">
        <v>1951</v>
      </c>
      <c r="H548" s="148">
        <v>10.152</v>
      </c>
      <c r="L548" s="144"/>
      <c r="M548" s="149"/>
      <c r="T548" s="150"/>
      <c r="AT548" s="146" t="s">
        <v>208</v>
      </c>
      <c r="AU548" s="146" t="s">
        <v>84</v>
      </c>
      <c r="AV548" s="12" t="s">
        <v>84</v>
      </c>
      <c r="AW548" s="12" t="s">
        <v>30</v>
      </c>
      <c r="AX548" s="12" t="s">
        <v>74</v>
      </c>
      <c r="AY548" s="146" t="s">
        <v>200</v>
      </c>
    </row>
    <row r="549" spans="2:51" s="12" customFormat="1" ht="33.75">
      <c r="B549" s="144"/>
      <c r="D549" s="145" t="s">
        <v>208</v>
      </c>
      <c r="E549" s="146" t="s">
        <v>1</v>
      </c>
      <c r="F549" s="147" t="s">
        <v>1952</v>
      </c>
      <c r="H549" s="148">
        <v>10.152</v>
      </c>
      <c r="L549" s="144"/>
      <c r="M549" s="149"/>
      <c r="T549" s="150"/>
      <c r="AT549" s="146" t="s">
        <v>208</v>
      </c>
      <c r="AU549" s="146" t="s">
        <v>84</v>
      </c>
      <c r="AV549" s="12" t="s">
        <v>84</v>
      </c>
      <c r="AW549" s="12" t="s">
        <v>30</v>
      </c>
      <c r="AX549" s="12" t="s">
        <v>74</v>
      </c>
      <c r="AY549" s="146" t="s">
        <v>200</v>
      </c>
    </row>
    <row r="550" spans="2:51" s="12" customFormat="1" ht="22.5">
      <c r="B550" s="144"/>
      <c r="D550" s="145" t="s">
        <v>208</v>
      </c>
      <c r="E550" s="146" t="s">
        <v>1</v>
      </c>
      <c r="F550" s="147" t="s">
        <v>2147</v>
      </c>
      <c r="H550" s="148">
        <v>16.106</v>
      </c>
      <c r="L550" s="144"/>
      <c r="M550" s="149"/>
      <c r="T550" s="150"/>
      <c r="AT550" s="146" t="s">
        <v>208</v>
      </c>
      <c r="AU550" s="146" t="s">
        <v>84</v>
      </c>
      <c r="AV550" s="12" t="s">
        <v>84</v>
      </c>
      <c r="AW550" s="12" t="s">
        <v>30</v>
      </c>
      <c r="AX550" s="12" t="s">
        <v>74</v>
      </c>
      <c r="AY550" s="146" t="s">
        <v>200</v>
      </c>
    </row>
    <row r="551" spans="2:51" s="12" customFormat="1" ht="22.5">
      <c r="B551" s="144"/>
      <c r="D551" s="145" t="s">
        <v>208</v>
      </c>
      <c r="E551" s="146" t="s">
        <v>1</v>
      </c>
      <c r="F551" s="147" t="s">
        <v>2148</v>
      </c>
      <c r="H551" s="148">
        <v>16.106</v>
      </c>
      <c r="L551" s="144"/>
      <c r="M551" s="149"/>
      <c r="T551" s="150"/>
      <c r="AT551" s="146" t="s">
        <v>208</v>
      </c>
      <c r="AU551" s="146" t="s">
        <v>84</v>
      </c>
      <c r="AV551" s="12" t="s">
        <v>84</v>
      </c>
      <c r="AW551" s="12" t="s">
        <v>30</v>
      </c>
      <c r="AX551" s="12" t="s">
        <v>74</v>
      </c>
      <c r="AY551" s="146" t="s">
        <v>200</v>
      </c>
    </row>
    <row r="552" spans="2:51" s="12" customFormat="1" ht="11.25">
      <c r="B552" s="144"/>
      <c r="D552" s="145" t="s">
        <v>208</v>
      </c>
      <c r="E552" s="146" t="s">
        <v>1</v>
      </c>
      <c r="F552" s="147" t="s">
        <v>945</v>
      </c>
      <c r="H552" s="148">
        <v>-44.788</v>
      </c>
      <c r="L552" s="144"/>
      <c r="M552" s="149"/>
      <c r="T552" s="150"/>
      <c r="AT552" s="146" t="s">
        <v>208</v>
      </c>
      <c r="AU552" s="146" t="s">
        <v>84</v>
      </c>
      <c r="AV552" s="12" t="s">
        <v>84</v>
      </c>
      <c r="AW552" s="12" t="s">
        <v>30</v>
      </c>
      <c r="AX552" s="12" t="s">
        <v>74</v>
      </c>
      <c r="AY552" s="146" t="s">
        <v>200</v>
      </c>
    </row>
    <row r="553" spans="2:51" s="13" customFormat="1" ht="11.25">
      <c r="B553" s="151"/>
      <c r="D553" s="145" t="s">
        <v>208</v>
      </c>
      <c r="E553" s="152" t="s">
        <v>130</v>
      </c>
      <c r="F553" s="153" t="s">
        <v>245</v>
      </c>
      <c r="H553" s="154">
        <v>48.12</v>
      </c>
      <c r="L553" s="151"/>
      <c r="M553" s="155"/>
      <c r="T553" s="156"/>
      <c r="AT553" s="152" t="s">
        <v>208</v>
      </c>
      <c r="AU553" s="152" t="s">
        <v>84</v>
      </c>
      <c r="AV553" s="13" t="s">
        <v>206</v>
      </c>
      <c r="AW553" s="13" t="s">
        <v>30</v>
      </c>
      <c r="AX553" s="13" t="s">
        <v>82</v>
      </c>
      <c r="AY553" s="152" t="s">
        <v>200</v>
      </c>
    </row>
    <row r="554" spans="2:65" s="1" customFormat="1" ht="33" customHeight="1">
      <c r="B554" s="130"/>
      <c r="C554" s="131" t="s">
        <v>946</v>
      </c>
      <c r="D554" s="131" t="s">
        <v>202</v>
      </c>
      <c r="E554" s="132" t="s">
        <v>947</v>
      </c>
      <c r="F554" s="133" t="s">
        <v>948</v>
      </c>
      <c r="G554" s="134" t="s">
        <v>262</v>
      </c>
      <c r="H554" s="135">
        <v>810.968</v>
      </c>
      <c r="I554" s="136"/>
      <c r="J554" s="136">
        <f>ROUND(I554*H554,2)</f>
        <v>0</v>
      </c>
      <c r="K554" s="137"/>
      <c r="L554" s="29"/>
      <c r="M554" s="138" t="s">
        <v>1</v>
      </c>
      <c r="N554" s="139" t="s">
        <v>39</v>
      </c>
      <c r="O554" s="140">
        <v>0.104</v>
      </c>
      <c r="P554" s="140">
        <f>O554*H554</f>
        <v>84.340672</v>
      </c>
      <c r="Q554" s="140">
        <v>0.00026</v>
      </c>
      <c r="R554" s="140">
        <f>Q554*H554</f>
        <v>0.21085167999999996</v>
      </c>
      <c r="S554" s="140">
        <v>0</v>
      </c>
      <c r="T554" s="141">
        <f>S554*H554</f>
        <v>0</v>
      </c>
      <c r="AR554" s="142" t="s">
        <v>296</v>
      </c>
      <c r="AT554" s="142" t="s">
        <v>202</v>
      </c>
      <c r="AU554" s="142" t="s">
        <v>84</v>
      </c>
      <c r="AY554" s="17" t="s">
        <v>200</v>
      </c>
      <c r="BE554" s="143">
        <f>IF(N554="základní",J554,0)</f>
        <v>0</v>
      </c>
      <c r="BF554" s="143">
        <f>IF(N554="snížená",J554,0)</f>
        <v>0</v>
      </c>
      <c r="BG554" s="143">
        <f>IF(N554="zákl. přenesená",J554,0)</f>
        <v>0</v>
      </c>
      <c r="BH554" s="143">
        <f>IF(N554="sníž. přenesená",J554,0)</f>
        <v>0</v>
      </c>
      <c r="BI554" s="143">
        <f>IF(N554="nulová",J554,0)</f>
        <v>0</v>
      </c>
      <c r="BJ554" s="17" t="s">
        <v>82</v>
      </c>
      <c r="BK554" s="143">
        <f>ROUND(I554*H554,2)</f>
        <v>0</v>
      </c>
      <c r="BL554" s="17" t="s">
        <v>296</v>
      </c>
      <c r="BM554" s="142" t="s">
        <v>2149</v>
      </c>
    </row>
    <row r="555" spans="2:51" s="12" customFormat="1" ht="11.25">
      <c r="B555" s="144"/>
      <c r="D555" s="145" t="s">
        <v>208</v>
      </c>
      <c r="E555" s="146" t="s">
        <v>1</v>
      </c>
      <c r="F555" s="147" t="s">
        <v>950</v>
      </c>
      <c r="H555" s="148">
        <v>810.968</v>
      </c>
      <c r="L555" s="144"/>
      <c r="M555" s="172"/>
      <c r="N555" s="173"/>
      <c r="O555" s="173"/>
      <c r="P555" s="173"/>
      <c r="Q555" s="173"/>
      <c r="R555" s="173"/>
      <c r="S555" s="173"/>
      <c r="T555" s="174"/>
      <c r="AT555" s="146" t="s">
        <v>208</v>
      </c>
      <c r="AU555" s="146" t="s">
        <v>84</v>
      </c>
      <c r="AV555" s="12" t="s">
        <v>84</v>
      </c>
      <c r="AW555" s="12" t="s">
        <v>30</v>
      </c>
      <c r="AX555" s="12" t="s">
        <v>82</v>
      </c>
      <c r="AY555" s="146" t="s">
        <v>200</v>
      </c>
    </row>
    <row r="556" spans="2:12" s="1" customFormat="1" ht="6.95" customHeight="1">
      <c r="B556" s="41"/>
      <c r="C556" s="42"/>
      <c r="D556" s="42"/>
      <c r="E556" s="42"/>
      <c r="F556" s="42"/>
      <c r="G556" s="42"/>
      <c r="H556" s="42"/>
      <c r="I556" s="42"/>
      <c r="J556" s="42"/>
      <c r="K556" s="42"/>
      <c r="L556" s="29"/>
    </row>
  </sheetData>
  <autoFilter ref="C140:K555"/>
  <mergeCells count="9">
    <mergeCell ref="E87:H87"/>
    <mergeCell ref="E131:H131"/>
    <mergeCell ref="E133:H13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04"/>
  <sheetViews>
    <sheetView showGridLines="0" workbookViewId="0" topLeftCell="A122">
      <selection activeCell="X146" sqref="X14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102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2150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27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tr">
        <f>IF('Rekapitulace stavby'!AN10="","",'Rekapitulace stavby'!AN10)</f>
        <v/>
      </c>
      <c r="L14" s="29"/>
    </row>
    <row r="15" spans="2:12" s="1" customFormat="1" ht="18" customHeight="1">
      <c r="B15" s="29"/>
      <c r="E15" s="24" t="str">
        <f>IF('Rekapitulace stavby'!E11="","",'Rekapitulace stavby'!E11)</f>
        <v>Statutární město Děčín</v>
      </c>
      <c r="I15" s="26" t="s">
        <v>25</v>
      </c>
      <c r="J15" s="24" t="str">
        <f>IF('Rekapitulace stavby'!AN11="","",'Rekapitulace stavby'!AN11)</f>
        <v/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tr">
        <f>IF('Rekapitulace stavby'!AN16="","",'Rekapitulace stavby'!AN16)</f>
        <v/>
      </c>
      <c r="L20" s="29"/>
    </row>
    <row r="21" spans="2:12" s="1" customFormat="1" ht="18" customHeight="1">
      <c r="B21" s="29"/>
      <c r="E21" s="24" t="str">
        <f>IF('Rekapitulace stavby'!E17="","",'Rekapitulace stavby'!E17)</f>
        <v>NORDARCH s.r.o.</v>
      </c>
      <c r="I21" s="26" t="s">
        <v>25</v>
      </c>
      <c r="J21" s="24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tr">
        <f>IF('Rekapitulace stavby'!AN19="","",'Rekapitulace stavby'!AN19)</f>
        <v/>
      </c>
      <c r="L23" s="29"/>
    </row>
    <row r="24" spans="2:12" s="1" customFormat="1" ht="18" customHeight="1">
      <c r="B24" s="29"/>
      <c r="E24" s="24" t="str">
        <f>IF('Rekapitulace stavby'!E20="","",'Rekapitulace stavby'!E20)</f>
        <v>Ing. Jan Duben</v>
      </c>
      <c r="I24" s="26" t="s">
        <v>25</v>
      </c>
      <c r="J24" s="24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ROUND(J136,2)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ROUND((SUM(BE136:BE203)),2)</f>
        <v>0</v>
      </c>
      <c r="I33" s="90">
        <v>0.21</v>
      </c>
      <c r="J33" s="89">
        <f>ROUND(((SUM(BE136:BE203))*I33),2)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ROUND((SUM(BF136:BF203)),2)</f>
        <v>0</v>
      </c>
      <c r="I34" s="90">
        <v>0.12</v>
      </c>
      <c r="J34" s="89">
        <f>ROUND(((SUM(BF136:BF203))*I34),2)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ROUND((SUM(BG136:BG203)),2)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ROUND((SUM(BH136:BH203)),2)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ROUND((SUM(BI136:BI203)),2)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SO 03-EL - Levý pavilon - elektrotechnologická zařízení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 xml:space="preserve"> 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J136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952</v>
      </c>
      <c r="E97" s="104"/>
      <c r="F97" s="104"/>
      <c r="G97" s="104"/>
      <c r="H97" s="104"/>
      <c r="I97" s="104"/>
      <c r="J97" s="105">
        <f>J137</f>
        <v>0</v>
      </c>
      <c r="L97" s="102"/>
    </row>
    <row r="98" spans="2:12" s="9" customFormat="1" ht="19.9" customHeight="1">
      <c r="B98" s="106"/>
      <c r="D98" s="107" t="s">
        <v>953</v>
      </c>
      <c r="E98" s="108"/>
      <c r="F98" s="108"/>
      <c r="G98" s="108"/>
      <c r="H98" s="108"/>
      <c r="I98" s="108"/>
      <c r="J98" s="109">
        <f>J138</f>
        <v>0</v>
      </c>
      <c r="L98" s="106"/>
    </row>
    <row r="99" spans="2:12" s="9" customFormat="1" ht="14.85" customHeight="1">
      <c r="B99" s="106"/>
      <c r="D99" s="107" t="s">
        <v>954</v>
      </c>
      <c r="E99" s="108"/>
      <c r="F99" s="108"/>
      <c r="G99" s="108"/>
      <c r="H99" s="108"/>
      <c r="I99" s="108"/>
      <c r="J99" s="109">
        <f>J139</f>
        <v>0</v>
      </c>
      <c r="L99" s="106"/>
    </row>
    <row r="100" spans="2:12" s="9" customFormat="1" ht="14.85" customHeight="1">
      <c r="B100" s="106"/>
      <c r="D100" s="107" t="s">
        <v>955</v>
      </c>
      <c r="E100" s="108"/>
      <c r="F100" s="108"/>
      <c r="G100" s="108"/>
      <c r="H100" s="108"/>
      <c r="I100" s="108"/>
      <c r="J100" s="109">
        <f>J141</f>
        <v>0</v>
      </c>
      <c r="L100" s="106"/>
    </row>
    <row r="101" spans="2:12" s="9" customFormat="1" ht="14.85" customHeight="1">
      <c r="B101" s="106"/>
      <c r="D101" s="107" t="s">
        <v>956</v>
      </c>
      <c r="E101" s="108"/>
      <c r="F101" s="108"/>
      <c r="G101" s="108"/>
      <c r="H101" s="108"/>
      <c r="I101" s="108"/>
      <c r="J101" s="109">
        <f>J144</f>
        <v>0</v>
      </c>
      <c r="L101" s="106"/>
    </row>
    <row r="102" spans="2:12" s="8" customFormat="1" ht="24.95" customHeight="1">
      <c r="B102" s="102"/>
      <c r="D102" s="103" t="s">
        <v>160</v>
      </c>
      <c r="E102" s="104"/>
      <c r="F102" s="104"/>
      <c r="G102" s="104"/>
      <c r="H102" s="104"/>
      <c r="I102" s="104"/>
      <c r="J102" s="105">
        <f>J147</f>
        <v>0</v>
      </c>
      <c r="L102" s="102"/>
    </row>
    <row r="103" spans="2:12" s="9" customFormat="1" ht="19.9" customHeight="1">
      <c r="B103" s="106"/>
      <c r="D103" s="107" t="s">
        <v>957</v>
      </c>
      <c r="E103" s="108"/>
      <c r="F103" s="108"/>
      <c r="G103" s="108"/>
      <c r="H103" s="108"/>
      <c r="I103" s="108"/>
      <c r="J103" s="109">
        <f>J148</f>
        <v>0</v>
      </c>
      <c r="L103" s="106"/>
    </row>
    <row r="104" spans="2:12" s="9" customFormat="1" ht="14.85" customHeight="1">
      <c r="B104" s="106"/>
      <c r="D104" s="107" t="s">
        <v>958</v>
      </c>
      <c r="E104" s="108"/>
      <c r="F104" s="108"/>
      <c r="G104" s="108"/>
      <c r="H104" s="108"/>
      <c r="I104" s="108"/>
      <c r="J104" s="109">
        <f>J149</f>
        <v>0</v>
      </c>
      <c r="L104" s="106"/>
    </row>
    <row r="105" spans="2:12" s="9" customFormat="1" ht="19.9" customHeight="1">
      <c r="B105" s="106"/>
      <c r="D105" s="107" t="s">
        <v>959</v>
      </c>
      <c r="E105" s="108"/>
      <c r="F105" s="108"/>
      <c r="G105" s="108"/>
      <c r="H105" s="108"/>
      <c r="I105" s="108"/>
      <c r="J105" s="109">
        <f>J156</f>
        <v>0</v>
      </c>
      <c r="L105" s="106"/>
    </row>
    <row r="106" spans="2:12" s="9" customFormat="1" ht="14.85" customHeight="1">
      <c r="B106" s="106"/>
      <c r="D106" s="107" t="s">
        <v>960</v>
      </c>
      <c r="E106" s="108"/>
      <c r="F106" s="108"/>
      <c r="G106" s="108"/>
      <c r="H106" s="108"/>
      <c r="I106" s="108"/>
      <c r="J106" s="109">
        <f>J157</f>
        <v>0</v>
      </c>
      <c r="L106" s="106"/>
    </row>
    <row r="107" spans="2:12" s="8" customFormat="1" ht="24.95" customHeight="1">
      <c r="B107" s="102"/>
      <c r="D107" s="103" t="s">
        <v>169</v>
      </c>
      <c r="E107" s="104"/>
      <c r="F107" s="104"/>
      <c r="G107" s="104"/>
      <c r="H107" s="104"/>
      <c r="I107" s="104"/>
      <c r="J107" s="105">
        <f>J162</f>
        <v>0</v>
      </c>
      <c r="L107" s="102"/>
    </row>
    <row r="108" spans="2:12" s="9" customFormat="1" ht="19.9" customHeight="1">
      <c r="B108" s="106"/>
      <c r="D108" s="107" t="s">
        <v>961</v>
      </c>
      <c r="E108" s="108"/>
      <c r="F108" s="108"/>
      <c r="G108" s="108"/>
      <c r="H108" s="108"/>
      <c r="I108" s="108"/>
      <c r="J108" s="109">
        <f>J163</f>
        <v>0</v>
      </c>
      <c r="L108" s="106"/>
    </row>
    <row r="109" spans="2:12" s="9" customFormat="1" ht="14.85" customHeight="1">
      <c r="B109" s="106"/>
      <c r="D109" s="107" t="s">
        <v>962</v>
      </c>
      <c r="E109" s="108"/>
      <c r="F109" s="108"/>
      <c r="G109" s="108"/>
      <c r="H109" s="108"/>
      <c r="I109" s="108"/>
      <c r="J109" s="109">
        <f>J164</f>
        <v>0</v>
      </c>
      <c r="L109" s="106"/>
    </row>
    <row r="110" spans="2:12" s="9" customFormat="1" ht="14.85" customHeight="1">
      <c r="B110" s="106"/>
      <c r="D110" s="107" t="s">
        <v>963</v>
      </c>
      <c r="E110" s="108"/>
      <c r="F110" s="108"/>
      <c r="G110" s="108"/>
      <c r="H110" s="108"/>
      <c r="I110" s="108"/>
      <c r="J110" s="109">
        <f>J166</f>
        <v>0</v>
      </c>
      <c r="L110" s="106"/>
    </row>
    <row r="111" spans="2:12" s="9" customFormat="1" ht="14.85" customHeight="1">
      <c r="B111" s="106"/>
      <c r="D111" s="107" t="s">
        <v>964</v>
      </c>
      <c r="E111" s="108"/>
      <c r="F111" s="108"/>
      <c r="G111" s="108"/>
      <c r="H111" s="108"/>
      <c r="I111" s="108"/>
      <c r="J111" s="109">
        <f>J171</f>
        <v>0</v>
      </c>
      <c r="L111" s="106"/>
    </row>
    <row r="112" spans="2:12" s="9" customFormat="1" ht="14.85" customHeight="1">
      <c r="B112" s="106"/>
      <c r="D112" s="107" t="s">
        <v>965</v>
      </c>
      <c r="E112" s="108"/>
      <c r="F112" s="108"/>
      <c r="G112" s="108"/>
      <c r="H112" s="108"/>
      <c r="I112" s="108"/>
      <c r="J112" s="109">
        <f>J178</f>
        <v>0</v>
      </c>
      <c r="L112" s="106"/>
    </row>
    <row r="113" spans="2:12" s="9" customFormat="1" ht="14.85" customHeight="1">
      <c r="B113" s="106"/>
      <c r="D113" s="107" t="s">
        <v>966</v>
      </c>
      <c r="E113" s="108"/>
      <c r="F113" s="108"/>
      <c r="G113" s="108"/>
      <c r="H113" s="108"/>
      <c r="I113" s="108"/>
      <c r="J113" s="109">
        <f>J181</f>
        <v>0</v>
      </c>
      <c r="L113" s="106"/>
    </row>
    <row r="114" spans="2:12" s="9" customFormat="1" ht="14.85" customHeight="1">
      <c r="B114" s="106"/>
      <c r="D114" s="107" t="s">
        <v>967</v>
      </c>
      <c r="E114" s="108"/>
      <c r="F114" s="108"/>
      <c r="G114" s="108"/>
      <c r="H114" s="108"/>
      <c r="I114" s="108"/>
      <c r="J114" s="109">
        <f>J186</f>
        <v>0</v>
      </c>
      <c r="L114" s="106"/>
    </row>
    <row r="115" spans="2:12" s="9" customFormat="1" ht="14.85" customHeight="1">
      <c r="B115" s="106"/>
      <c r="D115" s="107" t="s">
        <v>968</v>
      </c>
      <c r="E115" s="108"/>
      <c r="F115" s="108"/>
      <c r="G115" s="108"/>
      <c r="H115" s="108"/>
      <c r="I115" s="108"/>
      <c r="J115" s="109">
        <f>J190</f>
        <v>0</v>
      </c>
      <c r="L115" s="106"/>
    </row>
    <row r="116" spans="2:12" s="9" customFormat="1" ht="14.85" customHeight="1">
      <c r="B116" s="106"/>
      <c r="D116" s="107" t="s">
        <v>969</v>
      </c>
      <c r="E116" s="108"/>
      <c r="F116" s="108"/>
      <c r="G116" s="108"/>
      <c r="H116" s="108"/>
      <c r="I116" s="108"/>
      <c r="J116" s="109">
        <f>J198</f>
        <v>0</v>
      </c>
      <c r="L116" s="106"/>
    </row>
    <row r="117" spans="2:12" s="1" customFormat="1" ht="21.75" customHeight="1">
      <c r="B117" s="29"/>
      <c r="L117" s="29"/>
    </row>
    <row r="118" spans="2:12" s="1" customFormat="1" ht="6.95" customHeight="1">
      <c r="B118" s="41"/>
      <c r="C118" s="42"/>
      <c r="D118" s="42"/>
      <c r="E118" s="42"/>
      <c r="F118" s="42"/>
      <c r="G118" s="42"/>
      <c r="H118" s="42"/>
      <c r="I118" s="42"/>
      <c r="J118" s="42"/>
      <c r="K118" s="42"/>
      <c r="L118" s="29"/>
    </row>
    <row r="122" spans="2:12" s="1" customFormat="1" ht="6.95" customHeight="1"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29"/>
    </row>
    <row r="123" spans="2:12" s="1" customFormat="1" ht="24.95" customHeight="1">
      <c r="B123" s="29"/>
      <c r="C123" s="21" t="s">
        <v>185</v>
      </c>
      <c r="L123" s="29"/>
    </row>
    <row r="124" spans="2:12" s="1" customFormat="1" ht="6.95" customHeight="1">
      <c r="B124" s="29"/>
      <c r="L124" s="29"/>
    </row>
    <row r="125" spans="2:12" s="1" customFormat="1" ht="12" customHeight="1">
      <c r="B125" s="29"/>
      <c r="C125" s="26" t="s">
        <v>14</v>
      </c>
      <c r="L125" s="29"/>
    </row>
    <row r="126" spans="2:12" s="1" customFormat="1" ht="16.5" customHeight="1">
      <c r="B126" s="29"/>
      <c r="E126" s="231" t="str">
        <f>E7</f>
        <v>Výměna ZTI a modernizace sociálního zázemí</v>
      </c>
      <c r="F126" s="232"/>
      <c r="G126" s="232"/>
      <c r="H126" s="232"/>
      <c r="L126" s="29"/>
    </row>
    <row r="127" spans="2:12" s="1" customFormat="1" ht="12" customHeight="1">
      <c r="B127" s="29"/>
      <c r="C127" s="26" t="s">
        <v>118</v>
      </c>
      <c r="L127" s="29"/>
    </row>
    <row r="128" spans="2:12" s="1" customFormat="1" ht="16.5" customHeight="1">
      <c r="B128" s="29"/>
      <c r="E128" s="197" t="str">
        <f>E9</f>
        <v>SO 03-EL - Levý pavilon - elektrotechnologická zařízení</v>
      </c>
      <c r="F128" s="233"/>
      <c r="G128" s="233"/>
      <c r="H128" s="233"/>
      <c r="L128" s="29"/>
    </row>
    <row r="129" spans="2:12" s="1" customFormat="1" ht="6.95" customHeight="1">
      <c r="B129" s="29"/>
      <c r="L129" s="29"/>
    </row>
    <row r="130" spans="2:12" s="1" customFormat="1" ht="12" customHeight="1">
      <c r="B130" s="29"/>
      <c r="C130" s="26" t="s">
        <v>18</v>
      </c>
      <c r="F130" s="24" t="str">
        <f>F12</f>
        <v xml:space="preserve"> </v>
      </c>
      <c r="I130" s="26" t="s">
        <v>20</v>
      </c>
      <c r="J130" s="49" t="str">
        <f>IF(J12="","",J12)</f>
        <v>3. 2. 2024</v>
      </c>
      <c r="L130" s="29"/>
    </row>
    <row r="131" spans="2:12" s="1" customFormat="1" ht="6.95" customHeight="1">
      <c r="B131" s="29"/>
      <c r="L131" s="29"/>
    </row>
    <row r="132" spans="2:12" s="1" customFormat="1" ht="15.2" customHeight="1">
      <c r="B132" s="29"/>
      <c r="C132" s="26" t="s">
        <v>22</v>
      </c>
      <c r="F132" s="24" t="str">
        <f>E15</f>
        <v>Statutární město Děčín</v>
      </c>
      <c r="I132" s="26" t="s">
        <v>28</v>
      </c>
      <c r="J132" s="27" t="str">
        <f>E21</f>
        <v>NORDARCH s.r.o.</v>
      </c>
      <c r="L132" s="29"/>
    </row>
    <row r="133" spans="2:12" s="1" customFormat="1" ht="15.2" customHeight="1">
      <c r="B133" s="29"/>
      <c r="C133" s="26" t="s">
        <v>26</v>
      </c>
      <c r="F133" s="24" t="str">
        <f>IF(E18="","",E18)</f>
        <v xml:space="preserve"> </v>
      </c>
      <c r="I133" s="26" t="s">
        <v>31</v>
      </c>
      <c r="J133" s="27" t="str">
        <f>E24</f>
        <v>Ing. Jan Duben</v>
      </c>
      <c r="L133" s="29"/>
    </row>
    <row r="134" spans="2:12" s="1" customFormat="1" ht="10.35" customHeight="1">
      <c r="B134" s="29"/>
      <c r="L134" s="29"/>
    </row>
    <row r="135" spans="2:20" s="10" customFormat="1" ht="29.25" customHeight="1">
      <c r="B135" s="110"/>
      <c r="C135" s="111" t="s">
        <v>186</v>
      </c>
      <c r="D135" s="112" t="s">
        <v>59</v>
      </c>
      <c r="E135" s="112" t="s">
        <v>55</v>
      </c>
      <c r="F135" s="112" t="s">
        <v>56</v>
      </c>
      <c r="G135" s="112" t="s">
        <v>187</v>
      </c>
      <c r="H135" s="112" t="s">
        <v>188</v>
      </c>
      <c r="I135" s="112" t="s">
        <v>189</v>
      </c>
      <c r="J135" s="113" t="s">
        <v>157</v>
      </c>
      <c r="K135" s="114" t="s">
        <v>190</v>
      </c>
      <c r="L135" s="110"/>
      <c r="M135" s="56" t="s">
        <v>1</v>
      </c>
      <c r="N135" s="57" t="s">
        <v>38</v>
      </c>
      <c r="O135" s="57" t="s">
        <v>191</v>
      </c>
      <c r="P135" s="57" t="s">
        <v>192</v>
      </c>
      <c r="Q135" s="57" t="s">
        <v>193</v>
      </c>
      <c r="R135" s="57" t="s">
        <v>194</v>
      </c>
      <c r="S135" s="57" t="s">
        <v>195</v>
      </c>
      <c r="T135" s="58" t="s">
        <v>196</v>
      </c>
    </row>
    <row r="136" spans="2:63" s="1" customFormat="1" ht="22.9" customHeight="1">
      <c r="B136" s="29"/>
      <c r="C136" s="61" t="s">
        <v>197</v>
      </c>
      <c r="J136" s="115">
        <f>BK136</f>
        <v>0</v>
      </c>
      <c r="L136" s="29"/>
      <c r="M136" s="59"/>
      <c r="N136" s="50"/>
      <c r="O136" s="50"/>
      <c r="P136" s="116">
        <f>P137+P147+P162</f>
        <v>0</v>
      </c>
      <c r="Q136" s="50"/>
      <c r="R136" s="116">
        <f>R137+R147+R162</f>
        <v>0</v>
      </c>
      <c r="S136" s="50"/>
      <c r="T136" s="117">
        <f>T137+T147+T162</f>
        <v>0</v>
      </c>
      <c r="AT136" s="17" t="s">
        <v>73</v>
      </c>
      <c r="AU136" s="17" t="s">
        <v>159</v>
      </c>
      <c r="BK136" s="118">
        <f>BK137+BK147+BK162</f>
        <v>0</v>
      </c>
    </row>
    <row r="137" spans="2:63" s="11" customFormat="1" ht="25.9" customHeight="1">
      <c r="B137" s="119"/>
      <c r="D137" s="120" t="s">
        <v>73</v>
      </c>
      <c r="E137" s="121" t="s">
        <v>970</v>
      </c>
      <c r="F137" s="121" t="s">
        <v>971</v>
      </c>
      <c r="J137" s="122">
        <f>BK137</f>
        <v>0</v>
      </c>
      <c r="L137" s="119"/>
      <c r="M137" s="123"/>
      <c r="P137" s="124">
        <f>P138</f>
        <v>0</v>
      </c>
      <c r="R137" s="124">
        <f>R138</f>
        <v>0</v>
      </c>
      <c r="T137" s="125">
        <f>T138</f>
        <v>0</v>
      </c>
      <c r="AR137" s="120" t="s">
        <v>82</v>
      </c>
      <c r="AT137" s="126" t="s">
        <v>73</v>
      </c>
      <c r="AU137" s="126" t="s">
        <v>74</v>
      </c>
      <c r="AY137" s="120" t="s">
        <v>200</v>
      </c>
      <c r="BK137" s="127">
        <f>BK138</f>
        <v>0</v>
      </c>
    </row>
    <row r="138" spans="2:63" s="11" customFormat="1" ht="22.9" customHeight="1">
      <c r="B138" s="119"/>
      <c r="D138" s="120" t="s">
        <v>73</v>
      </c>
      <c r="E138" s="128" t="s">
        <v>972</v>
      </c>
      <c r="F138" s="128" t="s">
        <v>973</v>
      </c>
      <c r="J138" s="129">
        <f>BK138</f>
        <v>0</v>
      </c>
      <c r="L138" s="119"/>
      <c r="M138" s="123"/>
      <c r="P138" s="124">
        <f>P139+P141+P144</f>
        <v>0</v>
      </c>
      <c r="R138" s="124">
        <f>R139+R141+R144</f>
        <v>0</v>
      </c>
      <c r="T138" s="125">
        <f>T139+T141+T144</f>
        <v>0</v>
      </c>
      <c r="AR138" s="120" t="s">
        <v>206</v>
      </c>
      <c r="AT138" s="126" t="s">
        <v>73</v>
      </c>
      <c r="AU138" s="126" t="s">
        <v>82</v>
      </c>
      <c r="AY138" s="120" t="s">
        <v>200</v>
      </c>
      <c r="BK138" s="127">
        <f>BK139+BK141+BK144</f>
        <v>0</v>
      </c>
    </row>
    <row r="139" spans="2:63" s="11" customFormat="1" ht="20.85" customHeight="1">
      <c r="B139" s="119"/>
      <c r="D139" s="120" t="s">
        <v>73</v>
      </c>
      <c r="E139" s="128" t="s">
        <v>974</v>
      </c>
      <c r="F139" s="128" t="s">
        <v>975</v>
      </c>
      <c r="J139" s="129">
        <f>BK139</f>
        <v>0</v>
      </c>
      <c r="L139" s="119"/>
      <c r="M139" s="123"/>
      <c r="P139" s="124">
        <f>P140</f>
        <v>0</v>
      </c>
      <c r="R139" s="124">
        <f>R140</f>
        <v>0</v>
      </c>
      <c r="T139" s="125">
        <f>T140</f>
        <v>0</v>
      </c>
      <c r="AR139" s="120" t="s">
        <v>82</v>
      </c>
      <c r="AT139" s="126" t="s">
        <v>73</v>
      </c>
      <c r="AU139" s="126" t="s">
        <v>84</v>
      </c>
      <c r="AY139" s="120" t="s">
        <v>200</v>
      </c>
      <c r="BK139" s="127">
        <f>BK140</f>
        <v>0</v>
      </c>
    </row>
    <row r="140" spans="2:65" s="1" customFormat="1" ht="24.2" customHeight="1">
      <c r="B140" s="130"/>
      <c r="C140" s="131" t="s">
        <v>82</v>
      </c>
      <c r="D140" s="131" t="s">
        <v>202</v>
      </c>
      <c r="E140" s="132" t="s">
        <v>976</v>
      </c>
      <c r="F140" s="133" t="s">
        <v>977</v>
      </c>
      <c r="G140" s="134" t="s">
        <v>978</v>
      </c>
      <c r="H140" s="135">
        <v>4</v>
      </c>
      <c r="I140" s="136"/>
      <c r="J140" s="136">
        <f>ROUND(I140*H140,2)</f>
        <v>0</v>
      </c>
      <c r="K140" s="137"/>
      <c r="L140" s="29"/>
      <c r="M140" s="138" t="s">
        <v>1</v>
      </c>
      <c r="N140" s="139" t="s">
        <v>39</v>
      </c>
      <c r="O140" s="140">
        <v>0</v>
      </c>
      <c r="P140" s="140">
        <f>O140*H140</f>
        <v>0</v>
      </c>
      <c r="Q140" s="140">
        <v>0</v>
      </c>
      <c r="R140" s="140">
        <f>Q140*H140</f>
        <v>0</v>
      </c>
      <c r="S140" s="140">
        <v>0</v>
      </c>
      <c r="T140" s="141">
        <f>S140*H140</f>
        <v>0</v>
      </c>
      <c r="AR140" s="142" t="s">
        <v>206</v>
      </c>
      <c r="AT140" s="142" t="s">
        <v>202</v>
      </c>
      <c r="AU140" s="142" t="s">
        <v>214</v>
      </c>
      <c r="AY140" s="17" t="s">
        <v>200</v>
      </c>
      <c r="BE140" s="143">
        <f>IF(N140="základní",J140,0)</f>
        <v>0</v>
      </c>
      <c r="BF140" s="143">
        <f>IF(N140="snížená",J140,0)</f>
        <v>0</v>
      </c>
      <c r="BG140" s="143">
        <f>IF(N140="zákl. přenesená",J140,0)</f>
        <v>0</v>
      </c>
      <c r="BH140" s="143">
        <f>IF(N140="sníž. přenesená",J140,0)</f>
        <v>0</v>
      </c>
      <c r="BI140" s="143">
        <f>IF(N140="nulová",J140,0)</f>
        <v>0</v>
      </c>
      <c r="BJ140" s="17" t="s">
        <v>82</v>
      </c>
      <c r="BK140" s="143">
        <f>ROUND(I140*H140,2)</f>
        <v>0</v>
      </c>
      <c r="BL140" s="17" t="s">
        <v>206</v>
      </c>
      <c r="BM140" s="142" t="s">
        <v>84</v>
      </c>
    </row>
    <row r="141" spans="2:63" s="11" customFormat="1" ht="20.85" customHeight="1">
      <c r="B141" s="119"/>
      <c r="D141" s="120" t="s">
        <v>73</v>
      </c>
      <c r="E141" s="128" t="s">
        <v>979</v>
      </c>
      <c r="F141" s="128" t="s">
        <v>980</v>
      </c>
      <c r="J141" s="129">
        <f>BK141</f>
        <v>0</v>
      </c>
      <c r="L141" s="119"/>
      <c r="M141" s="123"/>
      <c r="P141" s="124">
        <f>SUM(P142:P143)</f>
        <v>0</v>
      </c>
      <c r="R141" s="124">
        <f>SUM(R142:R143)</f>
        <v>0</v>
      </c>
      <c r="T141" s="125">
        <f>SUM(T142:T143)</f>
        <v>0</v>
      </c>
      <c r="AR141" s="120" t="s">
        <v>82</v>
      </c>
      <c r="AT141" s="126" t="s">
        <v>73</v>
      </c>
      <c r="AU141" s="126" t="s">
        <v>84</v>
      </c>
      <c r="AY141" s="120" t="s">
        <v>200</v>
      </c>
      <c r="BK141" s="127">
        <f>SUM(BK142:BK143)</f>
        <v>0</v>
      </c>
    </row>
    <row r="142" spans="2:65" s="1" customFormat="1" ht="24.2" customHeight="1">
      <c r="B142" s="130"/>
      <c r="C142" s="131" t="s">
        <v>84</v>
      </c>
      <c r="D142" s="131" t="s">
        <v>202</v>
      </c>
      <c r="E142" s="132" t="s">
        <v>981</v>
      </c>
      <c r="F142" s="133" t="s">
        <v>982</v>
      </c>
      <c r="G142" s="134" t="s">
        <v>978</v>
      </c>
      <c r="H142" s="135">
        <v>16</v>
      </c>
      <c r="I142" s="136"/>
      <c r="J142" s="136">
        <f>ROUND(I142*H142,2)</f>
        <v>0</v>
      </c>
      <c r="K142" s="137"/>
      <c r="L142" s="29"/>
      <c r="M142" s="138" t="s">
        <v>1</v>
      </c>
      <c r="N142" s="139" t="s">
        <v>39</v>
      </c>
      <c r="O142" s="140">
        <v>0</v>
      </c>
      <c r="P142" s="140">
        <f>O142*H142</f>
        <v>0</v>
      </c>
      <c r="Q142" s="140">
        <v>0</v>
      </c>
      <c r="R142" s="140">
        <f>Q142*H142</f>
        <v>0</v>
      </c>
      <c r="S142" s="140">
        <v>0</v>
      </c>
      <c r="T142" s="141">
        <f>S142*H142</f>
        <v>0</v>
      </c>
      <c r="AR142" s="142" t="s">
        <v>206</v>
      </c>
      <c r="AT142" s="142" t="s">
        <v>202</v>
      </c>
      <c r="AU142" s="142" t="s">
        <v>214</v>
      </c>
      <c r="AY142" s="17" t="s">
        <v>200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82</v>
      </c>
      <c r="BK142" s="143">
        <f>ROUND(I142*H142,2)</f>
        <v>0</v>
      </c>
      <c r="BL142" s="17" t="s">
        <v>206</v>
      </c>
      <c r="BM142" s="142" t="s">
        <v>206</v>
      </c>
    </row>
    <row r="143" spans="2:65" s="1" customFormat="1" ht="24.2" customHeight="1">
      <c r="B143" s="130"/>
      <c r="C143" s="131" t="s">
        <v>214</v>
      </c>
      <c r="D143" s="131" t="s">
        <v>202</v>
      </c>
      <c r="E143" s="132" t="s">
        <v>983</v>
      </c>
      <c r="F143" s="133" t="s">
        <v>984</v>
      </c>
      <c r="G143" s="134" t="s">
        <v>978</v>
      </c>
      <c r="H143" s="135">
        <v>2</v>
      </c>
      <c r="I143" s="136"/>
      <c r="J143" s="136">
        <f>ROUND(I143*H143,2)</f>
        <v>0</v>
      </c>
      <c r="K143" s="137"/>
      <c r="L143" s="29"/>
      <c r="M143" s="138" t="s">
        <v>1</v>
      </c>
      <c r="N143" s="139" t="s">
        <v>39</v>
      </c>
      <c r="O143" s="140">
        <v>0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206</v>
      </c>
      <c r="AT143" s="142" t="s">
        <v>202</v>
      </c>
      <c r="AU143" s="142" t="s">
        <v>214</v>
      </c>
      <c r="AY143" s="17" t="s">
        <v>200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82</v>
      </c>
      <c r="BK143" s="143">
        <f>ROUND(I143*H143,2)</f>
        <v>0</v>
      </c>
      <c r="BL143" s="17" t="s">
        <v>206</v>
      </c>
      <c r="BM143" s="142" t="s">
        <v>227</v>
      </c>
    </row>
    <row r="144" spans="2:63" s="11" customFormat="1" ht="20.85" customHeight="1">
      <c r="B144" s="119"/>
      <c r="D144" s="120" t="s">
        <v>73</v>
      </c>
      <c r="E144" s="128" t="s">
        <v>985</v>
      </c>
      <c r="F144" s="128" t="s">
        <v>986</v>
      </c>
      <c r="J144" s="129">
        <f>BK144</f>
        <v>0</v>
      </c>
      <c r="L144" s="119"/>
      <c r="M144" s="123"/>
      <c r="P144" s="124">
        <f>SUM(P145:P146)</f>
        <v>0</v>
      </c>
      <c r="R144" s="124">
        <f>SUM(R145:R146)</f>
        <v>0</v>
      </c>
      <c r="T144" s="125">
        <f>SUM(T145:T146)</f>
        <v>0</v>
      </c>
      <c r="AR144" s="120" t="s">
        <v>82</v>
      </c>
      <c r="AT144" s="126" t="s">
        <v>73</v>
      </c>
      <c r="AU144" s="126" t="s">
        <v>84</v>
      </c>
      <c r="AY144" s="120" t="s">
        <v>200</v>
      </c>
      <c r="BK144" s="127">
        <f>SUM(BK145:BK146)</f>
        <v>0</v>
      </c>
    </row>
    <row r="145" spans="2:65" s="1" customFormat="1" ht="24.2" customHeight="1">
      <c r="B145" s="130"/>
      <c r="C145" s="131" t="s">
        <v>206</v>
      </c>
      <c r="D145" s="131" t="s">
        <v>202</v>
      </c>
      <c r="E145" s="132" t="s">
        <v>987</v>
      </c>
      <c r="F145" s="133" t="s">
        <v>988</v>
      </c>
      <c r="G145" s="134" t="s">
        <v>978</v>
      </c>
      <c r="H145" s="135">
        <v>6</v>
      </c>
      <c r="I145" s="136"/>
      <c r="J145" s="136">
        <f>ROUND(I145*H145,2)</f>
        <v>0</v>
      </c>
      <c r="K145" s="137"/>
      <c r="L145" s="29"/>
      <c r="M145" s="138" t="s">
        <v>1</v>
      </c>
      <c r="N145" s="139" t="s">
        <v>39</v>
      </c>
      <c r="O145" s="140">
        <v>0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206</v>
      </c>
      <c r="AT145" s="142" t="s">
        <v>202</v>
      </c>
      <c r="AU145" s="142" t="s">
        <v>214</v>
      </c>
      <c r="AY145" s="17" t="s">
        <v>200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82</v>
      </c>
      <c r="BK145" s="143">
        <f>ROUND(I145*H145,2)</f>
        <v>0</v>
      </c>
      <c r="BL145" s="17" t="s">
        <v>206</v>
      </c>
      <c r="BM145" s="142" t="s">
        <v>237</v>
      </c>
    </row>
    <row r="146" spans="2:65" s="1" customFormat="1" ht="24.2" customHeight="1">
      <c r="B146" s="130"/>
      <c r="C146" s="131" t="s">
        <v>222</v>
      </c>
      <c r="D146" s="131" t="s">
        <v>202</v>
      </c>
      <c r="E146" s="132" t="s">
        <v>989</v>
      </c>
      <c r="F146" s="133" t="s">
        <v>990</v>
      </c>
      <c r="G146" s="134" t="s">
        <v>978</v>
      </c>
      <c r="H146" s="135">
        <v>2</v>
      </c>
      <c r="I146" s="136"/>
      <c r="J146" s="136">
        <f>ROUND(I146*H146,2)</f>
        <v>0</v>
      </c>
      <c r="K146" s="137"/>
      <c r="L146" s="29"/>
      <c r="M146" s="138" t="s">
        <v>1</v>
      </c>
      <c r="N146" s="139" t="s">
        <v>39</v>
      </c>
      <c r="O146" s="140">
        <v>0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206</v>
      </c>
      <c r="AT146" s="142" t="s">
        <v>202</v>
      </c>
      <c r="AU146" s="142" t="s">
        <v>214</v>
      </c>
      <c r="AY146" s="17" t="s">
        <v>200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82</v>
      </c>
      <c r="BK146" s="143">
        <f>ROUND(I146*H146,2)</f>
        <v>0</v>
      </c>
      <c r="BL146" s="17" t="s">
        <v>206</v>
      </c>
      <c r="BM146" s="142" t="s">
        <v>253</v>
      </c>
    </row>
    <row r="147" spans="2:63" s="11" customFormat="1" ht="25.9" customHeight="1">
      <c r="B147" s="119"/>
      <c r="D147" s="120" t="s">
        <v>73</v>
      </c>
      <c r="E147" s="121" t="s">
        <v>198</v>
      </c>
      <c r="F147" s="121" t="s">
        <v>199</v>
      </c>
      <c r="J147" s="122">
        <f>BK147</f>
        <v>0</v>
      </c>
      <c r="L147" s="119"/>
      <c r="M147" s="123"/>
      <c r="P147" s="124">
        <f>P148+P156</f>
        <v>0</v>
      </c>
      <c r="R147" s="124">
        <f>R148+R156</f>
        <v>0</v>
      </c>
      <c r="T147" s="125">
        <f>T148+T156</f>
        <v>0</v>
      </c>
      <c r="AR147" s="120" t="s">
        <v>82</v>
      </c>
      <c r="AT147" s="126" t="s">
        <v>73</v>
      </c>
      <c r="AU147" s="126" t="s">
        <v>74</v>
      </c>
      <c r="AY147" s="120" t="s">
        <v>200</v>
      </c>
      <c r="BK147" s="127">
        <f>BK148+BK156</f>
        <v>0</v>
      </c>
    </row>
    <row r="148" spans="2:63" s="11" customFormat="1" ht="22.9" customHeight="1">
      <c r="B148" s="119"/>
      <c r="D148" s="120" t="s">
        <v>73</v>
      </c>
      <c r="E148" s="128" t="s">
        <v>991</v>
      </c>
      <c r="F148" s="128" t="s">
        <v>992</v>
      </c>
      <c r="J148" s="129">
        <f>BK148</f>
        <v>0</v>
      </c>
      <c r="L148" s="119"/>
      <c r="M148" s="123"/>
      <c r="P148" s="124">
        <f>P149</f>
        <v>0</v>
      </c>
      <c r="R148" s="124">
        <f>R149</f>
        <v>0</v>
      </c>
      <c r="T148" s="125">
        <f>T149</f>
        <v>0</v>
      </c>
      <c r="AR148" s="120" t="s">
        <v>82</v>
      </c>
      <c r="AT148" s="126" t="s">
        <v>73</v>
      </c>
      <c r="AU148" s="126" t="s">
        <v>82</v>
      </c>
      <c r="AY148" s="120" t="s">
        <v>200</v>
      </c>
      <c r="BK148" s="127">
        <f>BK149</f>
        <v>0</v>
      </c>
    </row>
    <row r="149" spans="2:63" s="11" customFormat="1" ht="20.85" customHeight="1">
      <c r="B149" s="119"/>
      <c r="D149" s="120" t="s">
        <v>73</v>
      </c>
      <c r="E149" s="128" t="s">
        <v>993</v>
      </c>
      <c r="F149" s="128" t="s">
        <v>994</v>
      </c>
      <c r="J149" s="129">
        <f>BK149</f>
        <v>0</v>
      </c>
      <c r="L149" s="119"/>
      <c r="M149" s="123"/>
      <c r="P149" s="124">
        <f>SUM(P150:P155)</f>
        <v>0</v>
      </c>
      <c r="R149" s="124">
        <f>SUM(R150:R155)</f>
        <v>0</v>
      </c>
      <c r="T149" s="125">
        <f>SUM(T150:T155)</f>
        <v>0</v>
      </c>
      <c r="AR149" s="120" t="s">
        <v>82</v>
      </c>
      <c r="AT149" s="126" t="s">
        <v>73</v>
      </c>
      <c r="AU149" s="126" t="s">
        <v>84</v>
      </c>
      <c r="AY149" s="120" t="s">
        <v>200</v>
      </c>
      <c r="BK149" s="127">
        <f>SUM(BK150:BK155)</f>
        <v>0</v>
      </c>
    </row>
    <row r="150" spans="2:65" s="1" customFormat="1" ht="24.2" customHeight="1">
      <c r="B150" s="130"/>
      <c r="C150" s="131" t="s">
        <v>227</v>
      </c>
      <c r="D150" s="131" t="s">
        <v>202</v>
      </c>
      <c r="E150" s="132" t="s">
        <v>995</v>
      </c>
      <c r="F150" s="133" t="s">
        <v>996</v>
      </c>
      <c r="G150" s="134" t="s">
        <v>269</v>
      </c>
      <c r="H150" s="135">
        <v>2</v>
      </c>
      <c r="I150" s="136"/>
      <c r="J150" s="136">
        <f aca="true" t="shared" si="0" ref="J150:J155">ROUND(I150*H150,2)</f>
        <v>0</v>
      </c>
      <c r="K150" s="137"/>
      <c r="L150" s="29"/>
      <c r="M150" s="138" t="s">
        <v>1</v>
      </c>
      <c r="N150" s="139" t="s">
        <v>39</v>
      </c>
      <c r="O150" s="140">
        <v>0</v>
      </c>
      <c r="P150" s="140">
        <f aca="true" t="shared" si="1" ref="P150:P155">O150*H150</f>
        <v>0</v>
      </c>
      <c r="Q150" s="140">
        <v>0</v>
      </c>
      <c r="R150" s="140">
        <f aca="true" t="shared" si="2" ref="R150:R155">Q150*H150</f>
        <v>0</v>
      </c>
      <c r="S150" s="140">
        <v>0</v>
      </c>
      <c r="T150" s="141">
        <f aca="true" t="shared" si="3" ref="T150:T155">S150*H150</f>
        <v>0</v>
      </c>
      <c r="AR150" s="142" t="s">
        <v>206</v>
      </c>
      <c r="AT150" s="142" t="s">
        <v>202</v>
      </c>
      <c r="AU150" s="142" t="s">
        <v>214</v>
      </c>
      <c r="AY150" s="17" t="s">
        <v>200</v>
      </c>
      <c r="BE150" s="143">
        <f aca="true" t="shared" si="4" ref="BE150:BE155">IF(N150="základní",J150,0)</f>
        <v>0</v>
      </c>
      <c r="BF150" s="143">
        <f aca="true" t="shared" si="5" ref="BF150:BF155">IF(N150="snížená",J150,0)</f>
        <v>0</v>
      </c>
      <c r="BG150" s="143">
        <f aca="true" t="shared" si="6" ref="BG150:BG155">IF(N150="zákl. přenesená",J150,0)</f>
        <v>0</v>
      </c>
      <c r="BH150" s="143">
        <f aca="true" t="shared" si="7" ref="BH150:BH155">IF(N150="sníž. přenesená",J150,0)</f>
        <v>0</v>
      </c>
      <c r="BI150" s="143">
        <f aca="true" t="shared" si="8" ref="BI150:BI155">IF(N150="nulová",J150,0)</f>
        <v>0</v>
      </c>
      <c r="BJ150" s="17" t="s">
        <v>82</v>
      </c>
      <c r="BK150" s="143">
        <f aca="true" t="shared" si="9" ref="BK150:BK155">ROUND(I150*H150,2)</f>
        <v>0</v>
      </c>
      <c r="BL150" s="17" t="s">
        <v>206</v>
      </c>
      <c r="BM150" s="142" t="s">
        <v>8</v>
      </c>
    </row>
    <row r="151" spans="2:65" s="1" customFormat="1" ht="24.2" customHeight="1">
      <c r="B151" s="130"/>
      <c r="C151" s="131" t="s">
        <v>233</v>
      </c>
      <c r="D151" s="131" t="s">
        <v>202</v>
      </c>
      <c r="E151" s="132" t="s">
        <v>997</v>
      </c>
      <c r="F151" s="133" t="s">
        <v>998</v>
      </c>
      <c r="G151" s="134" t="s">
        <v>269</v>
      </c>
      <c r="H151" s="135">
        <v>1</v>
      </c>
      <c r="I151" s="136"/>
      <c r="J151" s="136">
        <f t="shared" si="0"/>
        <v>0</v>
      </c>
      <c r="K151" s="137"/>
      <c r="L151" s="29"/>
      <c r="M151" s="138" t="s">
        <v>1</v>
      </c>
      <c r="N151" s="139" t="s">
        <v>39</v>
      </c>
      <c r="O151" s="140">
        <v>0</v>
      </c>
      <c r="P151" s="140">
        <f t="shared" si="1"/>
        <v>0</v>
      </c>
      <c r="Q151" s="140">
        <v>0</v>
      </c>
      <c r="R151" s="140">
        <f t="shared" si="2"/>
        <v>0</v>
      </c>
      <c r="S151" s="140">
        <v>0</v>
      </c>
      <c r="T151" s="141">
        <f t="shared" si="3"/>
        <v>0</v>
      </c>
      <c r="AR151" s="142" t="s">
        <v>206</v>
      </c>
      <c r="AT151" s="142" t="s">
        <v>202</v>
      </c>
      <c r="AU151" s="142" t="s">
        <v>214</v>
      </c>
      <c r="AY151" s="17" t="s">
        <v>200</v>
      </c>
      <c r="BE151" s="143">
        <f t="shared" si="4"/>
        <v>0</v>
      </c>
      <c r="BF151" s="143">
        <f t="shared" si="5"/>
        <v>0</v>
      </c>
      <c r="BG151" s="143">
        <f t="shared" si="6"/>
        <v>0</v>
      </c>
      <c r="BH151" s="143">
        <f t="shared" si="7"/>
        <v>0</v>
      </c>
      <c r="BI151" s="143">
        <f t="shared" si="8"/>
        <v>0</v>
      </c>
      <c r="BJ151" s="17" t="s">
        <v>82</v>
      </c>
      <c r="BK151" s="143">
        <f t="shared" si="9"/>
        <v>0</v>
      </c>
      <c r="BL151" s="17" t="s">
        <v>206</v>
      </c>
      <c r="BM151" s="142" t="s">
        <v>280</v>
      </c>
    </row>
    <row r="152" spans="2:65" s="1" customFormat="1" ht="24.2" customHeight="1">
      <c r="B152" s="130"/>
      <c r="C152" s="131" t="s">
        <v>237</v>
      </c>
      <c r="D152" s="131" t="s">
        <v>202</v>
      </c>
      <c r="E152" s="132" t="s">
        <v>999</v>
      </c>
      <c r="F152" s="133" t="s">
        <v>1000</v>
      </c>
      <c r="G152" s="134" t="s">
        <v>269</v>
      </c>
      <c r="H152" s="135">
        <v>10</v>
      </c>
      <c r="I152" s="136"/>
      <c r="J152" s="136">
        <f t="shared" si="0"/>
        <v>0</v>
      </c>
      <c r="K152" s="137"/>
      <c r="L152" s="29"/>
      <c r="M152" s="138" t="s">
        <v>1</v>
      </c>
      <c r="N152" s="139" t="s">
        <v>39</v>
      </c>
      <c r="O152" s="140">
        <v>0</v>
      </c>
      <c r="P152" s="140">
        <f t="shared" si="1"/>
        <v>0</v>
      </c>
      <c r="Q152" s="140">
        <v>0</v>
      </c>
      <c r="R152" s="140">
        <f t="shared" si="2"/>
        <v>0</v>
      </c>
      <c r="S152" s="140">
        <v>0</v>
      </c>
      <c r="T152" s="141">
        <f t="shared" si="3"/>
        <v>0</v>
      </c>
      <c r="AR152" s="142" t="s">
        <v>206</v>
      </c>
      <c r="AT152" s="142" t="s">
        <v>202</v>
      </c>
      <c r="AU152" s="142" t="s">
        <v>214</v>
      </c>
      <c r="AY152" s="17" t="s">
        <v>200</v>
      </c>
      <c r="BE152" s="143">
        <f t="shared" si="4"/>
        <v>0</v>
      </c>
      <c r="BF152" s="143">
        <f t="shared" si="5"/>
        <v>0</v>
      </c>
      <c r="BG152" s="143">
        <f t="shared" si="6"/>
        <v>0</v>
      </c>
      <c r="BH152" s="143">
        <f t="shared" si="7"/>
        <v>0</v>
      </c>
      <c r="BI152" s="143">
        <f t="shared" si="8"/>
        <v>0</v>
      </c>
      <c r="BJ152" s="17" t="s">
        <v>82</v>
      </c>
      <c r="BK152" s="143">
        <f t="shared" si="9"/>
        <v>0</v>
      </c>
      <c r="BL152" s="17" t="s">
        <v>206</v>
      </c>
      <c r="BM152" s="142" t="s">
        <v>296</v>
      </c>
    </row>
    <row r="153" spans="2:65" s="1" customFormat="1" ht="24.2" customHeight="1">
      <c r="B153" s="130"/>
      <c r="C153" s="131" t="s">
        <v>246</v>
      </c>
      <c r="D153" s="131" t="s">
        <v>202</v>
      </c>
      <c r="E153" s="132" t="s">
        <v>1001</v>
      </c>
      <c r="F153" s="133" t="s">
        <v>1002</v>
      </c>
      <c r="G153" s="134" t="s">
        <v>349</v>
      </c>
      <c r="H153" s="135">
        <v>15</v>
      </c>
      <c r="I153" s="136"/>
      <c r="J153" s="136">
        <f t="shared" si="0"/>
        <v>0</v>
      </c>
      <c r="K153" s="137"/>
      <c r="L153" s="29"/>
      <c r="M153" s="138" t="s">
        <v>1</v>
      </c>
      <c r="N153" s="139" t="s">
        <v>39</v>
      </c>
      <c r="O153" s="140">
        <v>0</v>
      </c>
      <c r="P153" s="140">
        <f t="shared" si="1"/>
        <v>0</v>
      </c>
      <c r="Q153" s="140">
        <v>0</v>
      </c>
      <c r="R153" s="140">
        <f t="shared" si="2"/>
        <v>0</v>
      </c>
      <c r="S153" s="140">
        <v>0</v>
      </c>
      <c r="T153" s="141">
        <f t="shared" si="3"/>
        <v>0</v>
      </c>
      <c r="AR153" s="142" t="s">
        <v>206</v>
      </c>
      <c r="AT153" s="142" t="s">
        <v>202</v>
      </c>
      <c r="AU153" s="142" t="s">
        <v>214</v>
      </c>
      <c r="AY153" s="17" t="s">
        <v>200</v>
      </c>
      <c r="BE153" s="143">
        <f t="shared" si="4"/>
        <v>0</v>
      </c>
      <c r="BF153" s="143">
        <f t="shared" si="5"/>
        <v>0</v>
      </c>
      <c r="BG153" s="143">
        <f t="shared" si="6"/>
        <v>0</v>
      </c>
      <c r="BH153" s="143">
        <f t="shared" si="7"/>
        <v>0</v>
      </c>
      <c r="BI153" s="143">
        <f t="shared" si="8"/>
        <v>0</v>
      </c>
      <c r="BJ153" s="17" t="s">
        <v>82</v>
      </c>
      <c r="BK153" s="143">
        <f t="shared" si="9"/>
        <v>0</v>
      </c>
      <c r="BL153" s="17" t="s">
        <v>206</v>
      </c>
      <c r="BM153" s="142" t="s">
        <v>308</v>
      </c>
    </row>
    <row r="154" spans="2:65" s="1" customFormat="1" ht="24.2" customHeight="1">
      <c r="B154" s="130"/>
      <c r="C154" s="131" t="s">
        <v>253</v>
      </c>
      <c r="D154" s="131" t="s">
        <v>202</v>
      </c>
      <c r="E154" s="132" t="s">
        <v>1003</v>
      </c>
      <c r="F154" s="133" t="s">
        <v>1004</v>
      </c>
      <c r="G154" s="134" t="s">
        <v>349</v>
      </c>
      <c r="H154" s="135">
        <v>5</v>
      </c>
      <c r="I154" s="136"/>
      <c r="J154" s="136">
        <f t="shared" si="0"/>
        <v>0</v>
      </c>
      <c r="K154" s="137"/>
      <c r="L154" s="29"/>
      <c r="M154" s="138" t="s">
        <v>1</v>
      </c>
      <c r="N154" s="139" t="s">
        <v>39</v>
      </c>
      <c r="O154" s="140">
        <v>0</v>
      </c>
      <c r="P154" s="140">
        <f t="shared" si="1"/>
        <v>0</v>
      </c>
      <c r="Q154" s="140">
        <v>0</v>
      </c>
      <c r="R154" s="140">
        <f t="shared" si="2"/>
        <v>0</v>
      </c>
      <c r="S154" s="140">
        <v>0</v>
      </c>
      <c r="T154" s="141">
        <f t="shared" si="3"/>
        <v>0</v>
      </c>
      <c r="AR154" s="142" t="s">
        <v>206</v>
      </c>
      <c r="AT154" s="142" t="s">
        <v>202</v>
      </c>
      <c r="AU154" s="142" t="s">
        <v>214</v>
      </c>
      <c r="AY154" s="17" t="s">
        <v>200</v>
      </c>
      <c r="BE154" s="143">
        <f t="shared" si="4"/>
        <v>0</v>
      </c>
      <c r="BF154" s="143">
        <f t="shared" si="5"/>
        <v>0</v>
      </c>
      <c r="BG154" s="143">
        <f t="shared" si="6"/>
        <v>0</v>
      </c>
      <c r="BH154" s="143">
        <f t="shared" si="7"/>
        <v>0</v>
      </c>
      <c r="BI154" s="143">
        <f t="shared" si="8"/>
        <v>0</v>
      </c>
      <c r="BJ154" s="17" t="s">
        <v>82</v>
      </c>
      <c r="BK154" s="143">
        <f t="shared" si="9"/>
        <v>0</v>
      </c>
      <c r="BL154" s="17" t="s">
        <v>206</v>
      </c>
      <c r="BM154" s="142" t="s">
        <v>323</v>
      </c>
    </row>
    <row r="155" spans="2:65" s="1" customFormat="1" ht="24.2" customHeight="1">
      <c r="B155" s="130"/>
      <c r="C155" s="131" t="s">
        <v>259</v>
      </c>
      <c r="D155" s="131" t="s">
        <v>202</v>
      </c>
      <c r="E155" s="132" t="s">
        <v>1005</v>
      </c>
      <c r="F155" s="133" t="s">
        <v>1006</v>
      </c>
      <c r="G155" s="134" t="s">
        <v>349</v>
      </c>
      <c r="H155" s="135">
        <v>5</v>
      </c>
      <c r="I155" s="136"/>
      <c r="J155" s="136">
        <f t="shared" si="0"/>
        <v>0</v>
      </c>
      <c r="K155" s="137"/>
      <c r="L155" s="29"/>
      <c r="M155" s="138" t="s">
        <v>1</v>
      </c>
      <c r="N155" s="139" t="s">
        <v>39</v>
      </c>
      <c r="O155" s="140">
        <v>0</v>
      </c>
      <c r="P155" s="140">
        <f t="shared" si="1"/>
        <v>0</v>
      </c>
      <c r="Q155" s="140">
        <v>0</v>
      </c>
      <c r="R155" s="140">
        <f t="shared" si="2"/>
        <v>0</v>
      </c>
      <c r="S155" s="140">
        <v>0</v>
      </c>
      <c r="T155" s="141">
        <f t="shared" si="3"/>
        <v>0</v>
      </c>
      <c r="AR155" s="142" t="s">
        <v>206</v>
      </c>
      <c r="AT155" s="142" t="s">
        <v>202</v>
      </c>
      <c r="AU155" s="142" t="s">
        <v>214</v>
      </c>
      <c r="AY155" s="17" t="s">
        <v>200</v>
      </c>
      <c r="BE155" s="143">
        <f t="shared" si="4"/>
        <v>0</v>
      </c>
      <c r="BF155" s="143">
        <f t="shared" si="5"/>
        <v>0</v>
      </c>
      <c r="BG155" s="143">
        <f t="shared" si="6"/>
        <v>0</v>
      </c>
      <c r="BH155" s="143">
        <f t="shared" si="7"/>
        <v>0</v>
      </c>
      <c r="BI155" s="143">
        <f t="shared" si="8"/>
        <v>0</v>
      </c>
      <c r="BJ155" s="17" t="s">
        <v>82</v>
      </c>
      <c r="BK155" s="143">
        <f t="shared" si="9"/>
        <v>0</v>
      </c>
      <c r="BL155" s="17" t="s">
        <v>206</v>
      </c>
      <c r="BM155" s="142" t="s">
        <v>330</v>
      </c>
    </row>
    <row r="156" spans="2:63" s="11" customFormat="1" ht="22.9" customHeight="1">
      <c r="B156" s="119"/>
      <c r="D156" s="120" t="s">
        <v>73</v>
      </c>
      <c r="E156" s="128" t="s">
        <v>1007</v>
      </c>
      <c r="F156" s="128" t="s">
        <v>1008</v>
      </c>
      <c r="J156" s="129">
        <f>BK156</f>
        <v>0</v>
      </c>
      <c r="L156" s="119"/>
      <c r="M156" s="123"/>
      <c r="P156" s="124">
        <f>P157</f>
        <v>0</v>
      </c>
      <c r="R156" s="124">
        <f>R157</f>
        <v>0</v>
      </c>
      <c r="T156" s="125">
        <f>T157</f>
        <v>0</v>
      </c>
      <c r="AR156" s="120" t="s">
        <v>82</v>
      </c>
      <c r="AT156" s="126" t="s">
        <v>73</v>
      </c>
      <c r="AU156" s="126" t="s">
        <v>82</v>
      </c>
      <c r="AY156" s="120" t="s">
        <v>200</v>
      </c>
      <c r="BK156" s="127">
        <f>BK157</f>
        <v>0</v>
      </c>
    </row>
    <row r="157" spans="2:63" s="11" customFormat="1" ht="20.85" customHeight="1">
      <c r="B157" s="119"/>
      <c r="D157" s="120" t="s">
        <v>73</v>
      </c>
      <c r="E157" s="128" t="s">
        <v>1009</v>
      </c>
      <c r="F157" s="128" t="s">
        <v>1010</v>
      </c>
      <c r="J157" s="129">
        <f>BK157</f>
        <v>0</v>
      </c>
      <c r="L157" s="119"/>
      <c r="M157" s="123"/>
      <c r="P157" s="124">
        <f>SUM(P158:P161)</f>
        <v>0</v>
      </c>
      <c r="R157" s="124">
        <f>SUM(R158:R161)</f>
        <v>0</v>
      </c>
      <c r="T157" s="125">
        <f>SUM(T158:T161)</f>
        <v>0</v>
      </c>
      <c r="AR157" s="120" t="s">
        <v>82</v>
      </c>
      <c r="AT157" s="126" t="s">
        <v>73</v>
      </c>
      <c r="AU157" s="126" t="s">
        <v>84</v>
      </c>
      <c r="AY157" s="120" t="s">
        <v>200</v>
      </c>
      <c r="BK157" s="127">
        <f>SUM(BK158:BK161)</f>
        <v>0</v>
      </c>
    </row>
    <row r="158" spans="2:65" s="1" customFormat="1" ht="21.75" customHeight="1">
      <c r="B158" s="130"/>
      <c r="C158" s="131" t="s">
        <v>8</v>
      </c>
      <c r="D158" s="131" t="s">
        <v>202</v>
      </c>
      <c r="E158" s="132" t="s">
        <v>1011</v>
      </c>
      <c r="F158" s="133" t="s">
        <v>1012</v>
      </c>
      <c r="G158" s="134" t="s">
        <v>262</v>
      </c>
      <c r="H158" s="135">
        <v>0.15</v>
      </c>
      <c r="I158" s="136"/>
      <c r="J158" s="136">
        <f>ROUND(I158*H158,2)</f>
        <v>0</v>
      </c>
      <c r="K158" s="137"/>
      <c r="L158" s="29"/>
      <c r="M158" s="138" t="s">
        <v>1</v>
      </c>
      <c r="N158" s="139" t="s">
        <v>39</v>
      </c>
      <c r="O158" s="140">
        <v>0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206</v>
      </c>
      <c r="AT158" s="142" t="s">
        <v>202</v>
      </c>
      <c r="AU158" s="142" t="s">
        <v>214</v>
      </c>
      <c r="AY158" s="17" t="s">
        <v>200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82</v>
      </c>
      <c r="BK158" s="143">
        <f>ROUND(I158*H158,2)</f>
        <v>0</v>
      </c>
      <c r="BL158" s="17" t="s">
        <v>206</v>
      </c>
      <c r="BM158" s="142" t="s">
        <v>341</v>
      </c>
    </row>
    <row r="159" spans="2:65" s="1" customFormat="1" ht="21.75" customHeight="1">
      <c r="B159" s="130"/>
      <c r="C159" s="131" t="s">
        <v>273</v>
      </c>
      <c r="D159" s="131" t="s">
        <v>202</v>
      </c>
      <c r="E159" s="132" t="s">
        <v>1013</v>
      </c>
      <c r="F159" s="133" t="s">
        <v>1014</v>
      </c>
      <c r="G159" s="134" t="s">
        <v>262</v>
      </c>
      <c r="H159" s="135">
        <v>0.6</v>
      </c>
      <c r="I159" s="136"/>
      <c r="J159" s="136">
        <f>ROUND(I159*H159,2)</f>
        <v>0</v>
      </c>
      <c r="K159" s="137"/>
      <c r="L159" s="29"/>
      <c r="M159" s="138" t="s">
        <v>1</v>
      </c>
      <c r="N159" s="139" t="s">
        <v>39</v>
      </c>
      <c r="O159" s="140">
        <v>0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206</v>
      </c>
      <c r="AT159" s="142" t="s">
        <v>202</v>
      </c>
      <c r="AU159" s="142" t="s">
        <v>214</v>
      </c>
      <c r="AY159" s="17" t="s">
        <v>200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82</v>
      </c>
      <c r="BK159" s="143">
        <f>ROUND(I159*H159,2)</f>
        <v>0</v>
      </c>
      <c r="BL159" s="17" t="s">
        <v>206</v>
      </c>
      <c r="BM159" s="142" t="s">
        <v>352</v>
      </c>
    </row>
    <row r="160" spans="2:65" s="1" customFormat="1" ht="24.2" customHeight="1">
      <c r="B160" s="130"/>
      <c r="C160" s="131" t="s">
        <v>280</v>
      </c>
      <c r="D160" s="131" t="s">
        <v>202</v>
      </c>
      <c r="E160" s="132" t="s">
        <v>1015</v>
      </c>
      <c r="F160" s="133" t="s">
        <v>1016</v>
      </c>
      <c r="G160" s="134" t="s">
        <v>262</v>
      </c>
      <c r="H160" s="135">
        <v>0.15</v>
      </c>
      <c r="I160" s="136"/>
      <c r="J160" s="136">
        <f>ROUND(I160*H160,2)</f>
        <v>0</v>
      </c>
      <c r="K160" s="137"/>
      <c r="L160" s="29"/>
      <c r="M160" s="138" t="s">
        <v>1</v>
      </c>
      <c r="N160" s="139" t="s">
        <v>39</v>
      </c>
      <c r="O160" s="140">
        <v>0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206</v>
      </c>
      <c r="AT160" s="142" t="s">
        <v>202</v>
      </c>
      <c r="AU160" s="142" t="s">
        <v>214</v>
      </c>
      <c r="AY160" s="17" t="s">
        <v>200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82</v>
      </c>
      <c r="BK160" s="143">
        <f>ROUND(I160*H160,2)</f>
        <v>0</v>
      </c>
      <c r="BL160" s="17" t="s">
        <v>206</v>
      </c>
      <c r="BM160" s="142" t="s">
        <v>362</v>
      </c>
    </row>
    <row r="161" spans="2:65" s="1" customFormat="1" ht="24.2" customHeight="1">
      <c r="B161" s="130"/>
      <c r="C161" s="131" t="s">
        <v>290</v>
      </c>
      <c r="D161" s="131" t="s">
        <v>202</v>
      </c>
      <c r="E161" s="132" t="s">
        <v>1017</v>
      </c>
      <c r="F161" s="133" t="s">
        <v>1018</v>
      </c>
      <c r="G161" s="134" t="s">
        <v>262</v>
      </c>
      <c r="H161" s="135">
        <v>0.6</v>
      </c>
      <c r="I161" s="136"/>
      <c r="J161" s="136">
        <f>ROUND(I161*H161,2)</f>
        <v>0</v>
      </c>
      <c r="K161" s="137"/>
      <c r="L161" s="29"/>
      <c r="M161" s="138" t="s">
        <v>1</v>
      </c>
      <c r="N161" s="139" t="s">
        <v>39</v>
      </c>
      <c r="O161" s="140">
        <v>0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206</v>
      </c>
      <c r="AT161" s="142" t="s">
        <v>202</v>
      </c>
      <c r="AU161" s="142" t="s">
        <v>214</v>
      </c>
      <c r="AY161" s="17" t="s">
        <v>200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82</v>
      </c>
      <c r="BK161" s="143">
        <f>ROUND(I161*H161,2)</f>
        <v>0</v>
      </c>
      <c r="BL161" s="17" t="s">
        <v>206</v>
      </c>
      <c r="BM161" s="142" t="s">
        <v>370</v>
      </c>
    </row>
    <row r="162" spans="2:63" s="11" customFormat="1" ht="25.9" customHeight="1">
      <c r="B162" s="119"/>
      <c r="D162" s="120" t="s">
        <v>73</v>
      </c>
      <c r="E162" s="121" t="s">
        <v>385</v>
      </c>
      <c r="F162" s="121" t="s">
        <v>386</v>
      </c>
      <c r="J162" s="122">
        <f>BK162</f>
        <v>0</v>
      </c>
      <c r="L162" s="119"/>
      <c r="M162" s="123"/>
      <c r="P162" s="124">
        <f>P163</f>
        <v>0</v>
      </c>
      <c r="R162" s="124">
        <f>R163</f>
        <v>0</v>
      </c>
      <c r="T162" s="125">
        <f>T163</f>
        <v>0</v>
      </c>
      <c r="AR162" s="120" t="s">
        <v>84</v>
      </c>
      <c r="AT162" s="126" t="s">
        <v>73</v>
      </c>
      <c r="AU162" s="126" t="s">
        <v>74</v>
      </c>
      <c r="AY162" s="120" t="s">
        <v>200</v>
      </c>
      <c r="BK162" s="127">
        <f>BK163</f>
        <v>0</v>
      </c>
    </row>
    <row r="163" spans="2:63" s="11" customFormat="1" ht="22.9" customHeight="1">
      <c r="B163" s="119"/>
      <c r="D163" s="120" t="s">
        <v>73</v>
      </c>
      <c r="E163" s="128" t="s">
        <v>655</v>
      </c>
      <c r="F163" s="128" t="s">
        <v>1019</v>
      </c>
      <c r="J163" s="129">
        <f>BK163</f>
        <v>0</v>
      </c>
      <c r="L163" s="119"/>
      <c r="M163" s="123"/>
      <c r="P163" s="124">
        <f>P164+P166+P171+P178+P181+P186+P190+P198</f>
        <v>0</v>
      </c>
      <c r="R163" s="124">
        <f>R164+R166+R171+R178+R181+R186+R190+R198</f>
        <v>0</v>
      </c>
      <c r="T163" s="125">
        <f>T164+T166+T171+T178+T181+T186+T190+T198</f>
        <v>0</v>
      </c>
      <c r="AR163" s="120" t="s">
        <v>84</v>
      </c>
      <c r="AT163" s="126" t="s">
        <v>73</v>
      </c>
      <c r="AU163" s="126" t="s">
        <v>82</v>
      </c>
      <c r="AY163" s="120" t="s">
        <v>200</v>
      </c>
      <c r="BK163" s="127">
        <f>BK164+BK166+BK171+BK178+BK181+BK186+BK190+BK198</f>
        <v>0</v>
      </c>
    </row>
    <row r="164" spans="2:63" s="11" customFormat="1" ht="20.85" customHeight="1">
      <c r="B164" s="119"/>
      <c r="D164" s="120" t="s">
        <v>73</v>
      </c>
      <c r="E164" s="128" t="s">
        <v>1020</v>
      </c>
      <c r="F164" s="128" t="s">
        <v>1021</v>
      </c>
      <c r="J164" s="129">
        <f>BK164</f>
        <v>0</v>
      </c>
      <c r="L164" s="119"/>
      <c r="M164" s="123"/>
      <c r="P164" s="124">
        <f>P165</f>
        <v>0</v>
      </c>
      <c r="R164" s="124">
        <f>R165</f>
        <v>0</v>
      </c>
      <c r="T164" s="125">
        <f>T165</f>
        <v>0</v>
      </c>
      <c r="AR164" s="120" t="s">
        <v>82</v>
      </c>
      <c r="AT164" s="126" t="s">
        <v>73</v>
      </c>
      <c r="AU164" s="126" t="s">
        <v>84</v>
      </c>
      <c r="AY164" s="120" t="s">
        <v>200</v>
      </c>
      <c r="BK164" s="127">
        <f>BK165</f>
        <v>0</v>
      </c>
    </row>
    <row r="165" spans="2:65" s="1" customFormat="1" ht="16.5" customHeight="1">
      <c r="B165" s="130"/>
      <c r="C165" s="157" t="s">
        <v>296</v>
      </c>
      <c r="D165" s="157" t="s">
        <v>247</v>
      </c>
      <c r="E165" s="158" t="s">
        <v>2151</v>
      </c>
      <c r="F165" s="159" t="s">
        <v>1023</v>
      </c>
      <c r="G165" s="160" t="s">
        <v>1024</v>
      </c>
      <c r="H165" s="161">
        <v>5</v>
      </c>
      <c r="I165" s="162"/>
      <c r="J165" s="162">
        <f>ROUND(I165*H165,2)</f>
        <v>0</v>
      </c>
      <c r="K165" s="163"/>
      <c r="L165" s="164"/>
      <c r="M165" s="165" t="s">
        <v>1</v>
      </c>
      <c r="N165" s="166" t="s">
        <v>39</v>
      </c>
      <c r="O165" s="140">
        <v>0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237</v>
      </c>
      <c r="AT165" s="142" t="s">
        <v>247</v>
      </c>
      <c r="AU165" s="142" t="s">
        <v>214</v>
      </c>
      <c r="AY165" s="17" t="s">
        <v>200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82</v>
      </c>
      <c r="BK165" s="143">
        <f>ROUND(I165*H165,2)</f>
        <v>0</v>
      </c>
      <c r="BL165" s="17" t="s">
        <v>206</v>
      </c>
      <c r="BM165" s="142" t="s">
        <v>381</v>
      </c>
    </row>
    <row r="166" spans="2:63" s="11" customFormat="1" ht="20.85" customHeight="1">
      <c r="B166" s="119"/>
      <c r="D166" s="120" t="s">
        <v>73</v>
      </c>
      <c r="E166" s="128" t="s">
        <v>1025</v>
      </c>
      <c r="F166" s="128" t="s">
        <v>1026</v>
      </c>
      <c r="J166" s="129">
        <f>BK166</f>
        <v>0</v>
      </c>
      <c r="L166" s="119"/>
      <c r="M166" s="123"/>
      <c r="P166" s="124">
        <f>SUM(P167:P170)</f>
        <v>0</v>
      </c>
      <c r="R166" s="124">
        <f>SUM(R167:R170)</f>
        <v>0</v>
      </c>
      <c r="T166" s="125">
        <f>SUM(T167:T170)</f>
        <v>0</v>
      </c>
      <c r="AR166" s="120" t="s">
        <v>82</v>
      </c>
      <c r="AT166" s="126" t="s">
        <v>73</v>
      </c>
      <c r="AU166" s="126" t="s">
        <v>84</v>
      </c>
      <c r="AY166" s="120" t="s">
        <v>200</v>
      </c>
      <c r="BK166" s="127">
        <f>SUM(BK167:BK170)</f>
        <v>0</v>
      </c>
    </row>
    <row r="167" spans="2:65" s="1" customFormat="1" ht="24.2" customHeight="1">
      <c r="B167" s="130"/>
      <c r="C167" s="131" t="s">
        <v>304</v>
      </c>
      <c r="D167" s="131" t="s">
        <v>202</v>
      </c>
      <c r="E167" s="132" t="s">
        <v>1027</v>
      </c>
      <c r="F167" s="133" t="s">
        <v>1028</v>
      </c>
      <c r="G167" s="134" t="s">
        <v>349</v>
      </c>
      <c r="H167" s="135">
        <v>15</v>
      </c>
      <c r="I167" s="136"/>
      <c r="J167" s="136">
        <f>ROUND(I167*H167,2)</f>
        <v>0</v>
      </c>
      <c r="K167" s="137"/>
      <c r="L167" s="29"/>
      <c r="M167" s="138" t="s">
        <v>1</v>
      </c>
      <c r="N167" s="139" t="s">
        <v>39</v>
      </c>
      <c r="O167" s="140">
        <v>0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206</v>
      </c>
      <c r="AT167" s="142" t="s">
        <v>202</v>
      </c>
      <c r="AU167" s="142" t="s">
        <v>214</v>
      </c>
      <c r="AY167" s="17" t="s">
        <v>200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82</v>
      </c>
      <c r="BK167" s="143">
        <f>ROUND(I167*H167,2)</f>
        <v>0</v>
      </c>
      <c r="BL167" s="17" t="s">
        <v>206</v>
      </c>
      <c r="BM167" s="142" t="s">
        <v>394</v>
      </c>
    </row>
    <row r="168" spans="2:65" s="1" customFormat="1" ht="21.75" customHeight="1">
      <c r="B168" s="130"/>
      <c r="C168" s="157" t="s">
        <v>308</v>
      </c>
      <c r="D168" s="157" t="s">
        <v>247</v>
      </c>
      <c r="E168" s="158" t="s">
        <v>1029</v>
      </c>
      <c r="F168" s="159" t="s">
        <v>1030</v>
      </c>
      <c r="G168" s="160" t="s">
        <v>349</v>
      </c>
      <c r="H168" s="161">
        <v>15</v>
      </c>
      <c r="I168" s="162"/>
      <c r="J168" s="162">
        <f>ROUND(I168*H168,2)</f>
        <v>0</v>
      </c>
      <c r="K168" s="163"/>
      <c r="L168" s="164"/>
      <c r="M168" s="165" t="s">
        <v>1</v>
      </c>
      <c r="N168" s="166" t="s">
        <v>39</v>
      </c>
      <c r="O168" s="140">
        <v>0</v>
      </c>
      <c r="P168" s="140">
        <f>O168*H168</f>
        <v>0</v>
      </c>
      <c r="Q168" s="140">
        <v>0</v>
      </c>
      <c r="R168" s="140">
        <f>Q168*H168</f>
        <v>0</v>
      </c>
      <c r="S168" s="140">
        <v>0</v>
      </c>
      <c r="T168" s="141">
        <f>S168*H168</f>
        <v>0</v>
      </c>
      <c r="AR168" s="142" t="s">
        <v>237</v>
      </c>
      <c r="AT168" s="142" t="s">
        <v>247</v>
      </c>
      <c r="AU168" s="142" t="s">
        <v>214</v>
      </c>
      <c r="AY168" s="17" t="s">
        <v>200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82</v>
      </c>
      <c r="BK168" s="143">
        <f>ROUND(I168*H168,2)</f>
        <v>0</v>
      </c>
      <c r="BL168" s="17" t="s">
        <v>206</v>
      </c>
      <c r="BM168" s="142" t="s">
        <v>405</v>
      </c>
    </row>
    <row r="169" spans="2:65" s="1" customFormat="1" ht="21.75" customHeight="1">
      <c r="B169" s="130"/>
      <c r="C169" s="131" t="s">
        <v>312</v>
      </c>
      <c r="D169" s="131" t="s">
        <v>202</v>
      </c>
      <c r="E169" s="132" t="s">
        <v>1031</v>
      </c>
      <c r="F169" s="133" t="s">
        <v>1032</v>
      </c>
      <c r="G169" s="134" t="s">
        <v>269</v>
      </c>
      <c r="H169" s="135">
        <v>10</v>
      </c>
      <c r="I169" s="136"/>
      <c r="J169" s="136">
        <f>ROUND(I169*H169,2)</f>
        <v>0</v>
      </c>
      <c r="K169" s="137"/>
      <c r="L169" s="29"/>
      <c r="M169" s="138" t="s">
        <v>1</v>
      </c>
      <c r="N169" s="139" t="s">
        <v>39</v>
      </c>
      <c r="O169" s="140">
        <v>0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206</v>
      </c>
      <c r="AT169" s="142" t="s">
        <v>202</v>
      </c>
      <c r="AU169" s="142" t="s">
        <v>214</v>
      </c>
      <c r="AY169" s="17" t="s">
        <v>200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82</v>
      </c>
      <c r="BK169" s="143">
        <f>ROUND(I169*H169,2)</f>
        <v>0</v>
      </c>
      <c r="BL169" s="17" t="s">
        <v>206</v>
      </c>
      <c r="BM169" s="142" t="s">
        <v>415</v>
      </c>
    </row>
    <row r="170" spans="2:65" s="1" customFormat="1" ht="24.2" customHeight="1">
      <c r="B170" s="130"/>
      <c r="C170" s="157" t="s">
        <v>323</v>
      </c>
      <c r="D170" s="157" t="s">
        <v>247</v>
      </c>
      <c r="E170" s="158" t="s">
        <v>1033</v>
      </c>
      <c r="F170" s="159" t="s">
        <v>1034</v>
      </c>
      <c r="G170" s="160" t="s">
        <v>269</v>
      </c>
      <c r="H170" s="161">
        <v>10</v>
      </c>
      <c r="I170" s="162"/>
      <c r="J170" s="162">
        <f>ROUND(I170*H170,2)</f>
        <v>0</v>
      </c>
      <c r="K170" s="163"/>
      <c r="L170" s="164"/>
      <c r="M170" s="165" t="s">
        <v>1</v>
      </c>
      <c r="N170" s="166" t="s">
        <v>39</v>
      </c>
      <c r="O170" s="140">
        <v>0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237</v>
      </c>
      <c r="AT170" s="142" t="s">
        <v>247</v>
      </c>
      <c r="AU170" s="142" t="s">
        <v>214</v>
      </c>
      <c r="AY170" s="17" t="s">
        <v>200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82</v>
      </c>
      <c r="BK170" s="143">
        <f>ROUND(I170*H170,2)</f>
        <v>0</v>
      </c>
      <c r="BL170" s="17" t="s">
        <v>206</v>
      </c>
      <c r="BM170" s="142" t="s">
        <v>423</v>
      </c>
    </row>
    <row r="171" spans="2:63" s="11" customFormat="1" ht="20.85" customHeight="1">
      <c r="B171" s="119"/>
      <c r="D171" s="120" t="s">
        <v>73</v>
      </c>
      <c r="E171" s="128" t="s">
        <v>1035</v>
      </c>
      <c r="F171" s="128" t="s">
        <v>1036</v>
      </c>
      <c r="J171" s="129">
        <f>BK171</f>
        <v>0</v>
      </c>
      <c r="L171" s="119"/>
      <c r="M171" s="123"/>
      <c r="P171" s="124">
        <f>SUM(P172:P177)</f>
        <v>0</v>
      </c>
      <c r="R171" s="124">
        <f>SUM(R172:R177)</f>
        <v>0</v>
      </c>
      <c r="T171" s="125">
        <f>SUM(T172:T177)</f>
        <v>0</v>
      </c>
      <c r="AR171" s="120" t="s">
        <v>82</v>
      </c>
      <c r="AT171" s="126" t="s">
        <v>73</v>
      </c>
      <c r="AU171" s="126" t="s">
        <v>84</v>
      </c>
      <c r="AY171" s="120" t="s">
        <v>200</v>
      </c>
      <c r="BK171" s="127">
        <f>SUM(BK172:BK177)</f>
        <v>0</v>
      </c>
    </row>
    <row r="172" spans="2:65" s="1" customFormat="1" ht="24.2" customHeight="1">
      <c r="B172" s="130"/>
      <c r="C172" s="131" t="s">
        <v>7</v>
      </c>
      <c r="D172" s="131" t="s">
        <v>202</v>
      </c>
      <c r="E172" s="132" t="s">
        <v>1037</v>
      </c>
      <c r="F172" s="133" t="s">
        <v>1038</v>
      </c>
      <c r="G172" s="134" t="s">
        <v>349</v>
      </c>
      <c r="H172" s="135">
        <v>28</v>
      </c>
      <c r="I172" s="136"/>
      <c r="J172" s="136">
        <f aca="true" t="shared" si="10" ref="J172:J177">ROUND(I172*H172,2)</f>
        <v>0</v>
      </c>
      <c r="K172" s="137"/>
      <c r="L172" s="29"/>
      <c r="M172" s="138" t="s">
        <v>1</v>
      </c>
      <c r="N172" s="139" t="s">
        <v>39</v>
      </c>
      <c r="O172" s="140">
        <v>0</v>
      </c>
      <c r="P172" s="140">
        <f aca="true" t="shared" si="11" ref="P172:P177">O172*H172</f>
        <v>0</v>
      </c>
      <c r="Q172" s="140">
        <v>0</v>
      </c>
      <c r="R172" s="140">
        <f aca="true" t="shared" si="12" ref="R172:R177">Q172*H172</f>
        <v>0</v>
      </c>
      <c r="S172" s="140">
        <v>0</v>
      </c>
      <c r="T172" s="141">
        <f aca="true" t="shared" si="13" ref="T172:T177">S172*H172</f>
        <v>0</v>
      </c>
      <c r="AR172" s="142" t="s">
        <v>206</v>
      </c>
      <c r="AT172" s="142" t="s">
        <v>202</v>
      </c>
      <c r="AU172" s="142" t="s">
        <v>214</v>
      </c>
      <c r="AY172" s="17" t="s">
        <v>200</v>
      </c>
      <c r="BE172" s="143">
        <f aca="true" t="shared" si="14" ref="BE172:BE177">IF(N172="základní",J172,0)</f>
        <v>0</v>
      </c>
      <c r="BF172" s="143">
        <f aca="true" t="shared" si="15" ref="BF172:BF177">IF(N172="snížená",J172,0)</f>
        <v>0</v>
      </c>
      <c r="BG172" s="143">
        <f aca="true" t="shared" si="16" ref="BG172:BG177">IF(N172="zákl. přenesená",J172,0)</f>
        <v>0</v>
      </c>
      <c r="BH172" s="143">
        <f aca="true" t="shared" si="17" ref="BH172:BH177">IF(N172="sníž. přenesená",J172,0)</f>
        <v>0</v>
      </c>
      <c r="BI172" s="143">
        <f aca="true" t="shared" si="18" ref="BI172:BI177">IF(N172="nulová",J172,0)</f>
        <v>0</v>
      </c>
      <c r="BJ172" s="17" t="s">
        <v>82</v>
      </c>
      <c r="BK172" s="143">
        <f aca="true" t="shared" si="19" ref="BK172:BK177">ROUND(I172*H172,2)</f>
        <v>0</v>
      </c>
      <c r="BL172" s="17" t="s">
        <v>206</v>
      </c>
      <c r="BM172" s="142" t="s">
        <v>433</v>
      </c>
    </row>
    <row r="173" spans="2:65" s="1" customFormat="1" ht="24.2" customHeight="1">
      <c r="B173" s="130"/>
      <c r="C173" s="157" t="s">
        <v>330</v>
      </c>
      <c r="D173" s="157" t="s">
        <v>247</v>
      </c>
      <c r="E173" s="158" t="s">
        <v>1039</v>
      </c>
      <c r="F173" s="159" t="s">
        <v>1040</v>
      </c>
      <c r="G173" s="160" t="s">
        <v>349</v>
      </c>
      <c r="H173" s="161">
        <v>28</v>
      </c>
      <c r="I173" s="162"/>
      <c r="J173" s="162">
        <f t="shared" si="10"/>
        <v>0</v>
      </c>
      <c r="K173" s="163"/>
      <c r="L173" s="164"/>
      <c r="M173" s="165" t="s">
        <v>1</v>
      </c>
      <c r="N173" s="166" t="s">
        <v>39</v>
      </c>
      <c r="O173" s="140">
        <v>0</v>
      </c>
      <c r="P173" s="140">
        <f t="shared" si="11"/>
        <v>0</v>
      </c>
      <c r="Q173" s="140">
        <v>0</v>
      </c>
      <c r="R173" s="140">
        <f t="shared" si="12"/>
        <v>0</v>
      </c>
      <c r="S173" s="140">
        <v>0</v>
      </c>
      <c r="T173" s="141">
        <f t="shared" si="13"/>
        <v>0</v>
      </c>
      <c r="AR173" s="142" t="s">
        <v>237</v>
      </c>
      <c r="AT173" s="142" t="s">
        <v>247</v>
      </c>
      <c r="AU173" s="142" t="s">
        <v>214</v>
      </c>
      <c r="AY173" s="17" t="s">
        <v>200</v>
      </c>
      <c r="BE173" s="143">
        <f t="shared" si="14"/>
        <v>0</v>
      </c>
      <c r="BF173" s="143">
        <f t="shared" si="15"/>
        <v>0</v>
      </c>
      <c r="BG173" s="143">
        <f t="shared" si="16"/>
        <v>0</v>
      </c>
      <c r="BH173" s="143">
        <f t="shared" si="17"/>
        <v>0</v>
      </c>
      <c r="BI173" s="143">
        <f t="shared" si="18"/>
        <v>0</v>
      </c>
      <c r="BJ173" s="17" t="s">
        <v>82</v>
      </c>
      <c r="BK173" s="143">
        <f t="shared" si="19"/>
        <v>0</v>
      </c>
      <c r="BL173" s="17" t="s">
        <v>206</v>
      </c>
      <c r="BM173" s="142" t="s">
        <v>443</v>
      </c>
    </row>
    <row r="174" spans="2:65" s="1" customFormat="1" ht="24.2" customHeight="1">
      <c r="B174" s="130"/>
      <c r="C174" s="131" t="s">
        <v>335</v>
      </c>
      <c r="D174" s="131" t="s">
        <v>202</v>
      </c>
      <c r="E174" s="132" t="s">
        <v>1041</v>
      </c>
      <c r="F174" s="133" t="s">
        <v>1042</v>
      </c>
      <c r="G174" s="134" t="s">
        <v>349</v>
      </c>
      <c r="H174" s="135">
        <v>43</v>
      </c>
      <c r="I174" s="136"/>
      <c r="J174" s="136">
        <f t="shared" si="10"/>
        <v>0</v>
      </c>
      <c r="K174" s="137"/>
      <c r="L174" s="29"/>
      <c r="M174" s="138" t="s">
        <v>1</v>
      </c>
      <c r="N174" s="139" t="s">
        <v>39</v>
      </c>
      <c r="O174" s="140">
        <v>0</v>
      </c>
      <c r="P174" s="140">
        <f t="shared" si="11"/>
        <v>0</v>
      </c>
      <c r="Q174" s="140">
        <v>0</v>
      </c>
      <c r="R174" s="140">
        <f t="shared" si="12"/>
        <v>0</v>
      </c>
      <c r="S174" s="140">
        <v>0</v>
      </c>
      <c r="T174" s="141">
        <f t="shared" si="13"/>
        <v>0</v>
      </c>
      <c r="AR174" s="142" t="s">
        <v>206</v>
      </c>
      <c r="AT174" s="142" t="s">
        <v>202</v>
      </c>
      <c r="AU174" s="142" t="s">
        <v>214</v>
      </c>
      <c r="AY174" s="17" t="s">
        <v>200</v>
      </c>
      <c r="BE174" s="143">
        <f t="shared" si="14"/>
        <v>0</v>
      </c>
      <c r="BF174" s="143">
        <f t="shared" si="15"/>
        <v>0</v>
      </c>
      <c r="BG174" s="143">
        <f t="shared" si="16"/>
        <v>0</v>
      </c>
      <c r="BH174" s="143">
        <f t="shared" si="17"/>
        <v>0</v>
      </c>
      <c r="BI174" s="143">
        <f t="shared" si="18"/>
        <v>0</v>
      </c>
      <c r="BJ174" s="17" t="s">
        <v>82</v>
      </c>
      <c r="BK174" s="143">
        <f t="shared" si="19"/>
        <v>0</v>
      </c>
      <c r="BL174" s="17" t="s">
        <v>206</v>
      </c>
      <c r="BM174" s="142" t="s">
        <v>453</v>
      </c>
    </row>
    <row r="175" spans="2:65" s="1" customFormat="1" ht="24.2" customHeight="1">
      <c r="B175" s="130"/>
      <c r="C175" s="157" t="s">
        <v>341</v>
      </c>
      <c r="D175" s="157" t="s">
        <v>247</v>
      </c>
      <c r="E175" s="158" t="s">
        <v>1043</v>
      </c>
      <c r="F175" s="159" t="s">
        <v>1044</v>
      </c>
      <c r="G175" s="160" t="s">
        <v>349</v>
      </c>
      <c r="H175" s="161">
        <v>43</v>
      </c>
      <c r="I175" s="162"/>
      <c r="J175" s="162">
        <f t="shared" si="10"/>
        <v>0</v>
      </c>
      <c r="K175" s="163"/>
      <c r="L175" s="164"/>
      <c r="M175" s="165" t="s">
        <v>1</v>
      </c>
      <c r="N175" s="166" t="s">
        <v>39</v>
      </c>
      <c r="O175" s="140">
        <v>0</v>
      </c>
      <c r="P175" s="140">
        <f t="shared" si="11"/>
        <v>0</v>
      </c>
      <c r="Q175" s="140">
        <v>0</v>
      </c>
      <c r="R175" s="140">
        <f t="shared" si="12"/>
        <v>0</v>
      </c>
      <c r="S175" s="140">
        <v>0</v>
      </c>
      <c r="T175" s="141">
        <f t="shared" si="13"/>
        <v>0</v>
      </c>
      <c r="AR175" s="142" t="s">
        <v>237</v>
      </c>
      <c r="AT175" s="142" t="s">
        <v>247</v>
      </c>
      <c r="AU175" s="142" t="s">
        <v>214</v>
      </c>
      <c r="AY175" s="17" t="s">
        <v>200</v>
      </c>
      <c r="BE175" s="143">
        <f t="shared" si="14"/>
        <v>0</v>
      </c>
      <c r="BF175" s="143">
        <f t="shared" si="15"/>
        <v>0</v>
      </c>
      <c r="BG175" s="143">
        <f t="shared" si="16"/>
        <v>0</v>
      </c>
      <c r="BH175" s="143">
        <f t="shared" si="17"/>
        <v>0</v>
      </c>
      <c r="BI175" s="143">
        <f t="shared" si="18"/>
        <v>0</v>
      </c>
      <c r="BJ175" s="17" t="s">
        <v>82</v>
      </c>
      <c r="BK175" s="143">
        <f t="shared" si="19"/>
        <v>0</v>
      </c>
      <c r="BL175" s="17" t="s">
        <v>206</v>
      </c>
      <c r="BM175" s="142" t="s">
        <v>469</v>
      </c>
    </row>
    <row r="176" spans="2:65" s="1" customFormat="1" ht="24.2" customHeight="1">
      <c r="B176" s="130"/>
      <c r="C176" s="131" t="s">
        <v>346</v>
      </c>
      <c r="D176" s="131" t="s">
        <v>202</v>
      </c>
      <c r="E176" s="132" t="s">
        <v>1045</v>
      </c>
      <c r="F176" s="133" t="s">
        <v>1046</v>
      </c>
      <c r="G176" s="134" t="s">
        <v>349</v>
      </c>
      <c r="H176" s="135">
        <v>1</v>
      </c>
      <c r="I176" s="136"/>
      <c r="J176" s="136">
        <f t="shared" si="10"/>
        <v>0</v>
      </c>
      <c r="K176" s="137"/>
      <c r="L176" s="29"/>
      <c r="M176" s="138" t="s">
        <v>1</v>
      </c>
      <c r="N176" s="139" t="s">
        <v>39</v>
      </c>
      <c r="O176" s="140">
        <v>0</v>
      </c>
      <c r="P176" s="140">
        <f t="shared" si="11"/>
        <v>0</v>
      </c>
      <c r="Q176" s="140">
        <v>0</v>
      </c>
      <c r="R176" s="140">
        <f t="shared" si="12"/>
        <v>0</v>
      </c>
      <c r="S176" s="140">
        <v>0</v>
      </c>
      <c r="T176" s="141">
        <f t="shared" si="13"/>
        <v>0</v>
      </c>
      <c r="AR176" s="142" t="s">
        <v>206</v>
      </c>
      <c r="AT176" s="142" t="s">
        <v>202</v>
      </c>
      <c r="AU176" s="142" t="s">
        <v>214</v>
      </c>
      <c r="AY176" s="17" t="s">
        <v>200</v>
      </c>
      <c r="BE176" s="143">
        <f t="shared" si="14"/>
        <v>0</v>
      </c>
      <c r="BF176" s="143">
        <f t="shared" si="15"/>
        <v>0</v>
      </c>
      <c r="BG176" s="143">
        <f t="shared" si="16"/>
        <v>0</v>
      </c>
      <c r="BH176" s="143">
        <f t="shared" si="17"/>
        <v>0</v>
      </c>
      <c r="BI176" s="143">
        <f t="shared" si="18"/>
        <v>0</v>
      </c>
      <c r="BJ176" s="17" t="s">
        <v>82</v>
      </c>
      <c r="BK176" s="143">
        <f t="shared" si="19"/>
        <v>0</v>
      </c>
      <c r="BL176" s="17" t="s">
        <v>206</v>
      </c>
      <c r="BM176" s="142" t="s">
        <v>483</v>
      </c>
    </row>
    <row r="177" spans="2:65" s="1" customFormat="1" ht="24.2" customHeight="1">
      <c r="B177" s="130"/>
      <c r="C177" s="157" t="s">
        <v>352</v>
      </c>
      <c r="D177" s="157" t="s">
        <v>247</v>
      </c>
      <c r="E177" s="158" t="s">
        <v>1047</v>
      </c>
      <c r="F177" s="159" t="s">
        <v>1048</v>
      </c>
      <c r="G177" s="160" t="s">
        <v>349</v>
      </c>
      <c r="H177" s="161">
        <v>1</v>
      </c>
      <c r="I177" s="162"/>
      <c r="J177" s="162">
        <f t="shared" si="10"/>
        <v>0</v>
      </c>
      <c r="K177" s="163"/>
      <c r="L177" s="164"/>
      <c r="M177" s="165" t="s">
        <v>1</v>
      </c>
      <c r="N177" s="166" t="s">
        <v>39</v>
      </c>
      <c r="O177" s="140">
        <v>0</v>
      </c>
      <c r="P177" s="140">
        <f t="shared" si="11"/>
        <v>0</v>
      </c>
      <c r="Q177" s="140">
        <v>0</v>
      </c>
      <c r="R177" s="140">
        <f t="shared" si="12"/>
        <v>0</v>
      </c>
      <c r="S177" s="140">
        <v>0</v>
      </c>
      <c r="T177" s="141">
        <f t="shared" si="13"/>
        <v>0</v>
      </c>
      <c r="AR177" s="142" t="s">
        <v>237</v>
      </c>
      <c r="AT177" s="142" t="s">
        <v>247</v>
      </c>
      <c r="AU177" s="142" t="s">
        <v>214</v>
      </c>
      <c r="AY177" s="17" t="s">
        <v>200</v>
      </c>
      <c r="BE177" s="143">
        <f t="shared" si="14"/>
        <v>0</v>
      </c>
      <c r="BF177" s="143">
        <f t="shared" si="15"/>
        <v>0</v>
      </c>
      <c r="BG177" s="143">
        <f t="shared" si="16"/>
        <v>0</v>
      </c>
      <c r="BH177" s="143">
        <f t="shared" si="17"/>
        <v>0</v>
      </c>
      <c r="BI177" s="143">
        <f t="shared" si="18"/>
        <v>0</v>
      </c>
      <c r="BJ177" s="17" t="s">
        <v>82</v>
      </c>
      <c r="BK177" s="143">
        <f t="shared" si="19"/>
        <v>0</v>
      </c>
      <c r="BL177" s="17" t="s">
        <v>206</v>
      </c>
      <c r="BM177" s="142" t="s">
        <v>494</v>
      </c>
    </row>
    <row r="178" spans="2:63" s="11" customFormat="1" ht="20.85" customHeight="1">
      <c r="B178" s="119"/>
      <c r="D178" s="120" t="s">
        <v>73</v>
      </c>
      <c r="E178" s="128" t="s">
        <v>1049</v>
      </c>
      <c r="F178" s="128" t="s">
        <v>1050</v>
      </c>
      <c r="J178" s="129">
        <f>BK178</f>
        <v>0</v>
      </c>
      <c r="L178" s="119"/>
      <c r="M178" s="123"/>
      <c r="P178" s="124">
        <f>SUM(P179:P180)</f>
        <v>0</v>
      </c>
      <c r="R178" s="124">
        <f>SUM(R179:R180)</f>
        <v>0</v>
      </c>
      <c r="T178" s="125">
        <f>SUM(T179:T180)</f>
        <v>0</v>
      </c>
      <c r="AR178" s="120" t="s">
        <v>82</v>
      </c>
      <c r="AT178" s="126" t="s">
        <v>73</v>
      </c>
      <c r="AU178" s="126" t="s">
        <v>84</v>
      </c>
      <c r="AY178" s="120" t="s">
        <v>200</v>
      </c>
      <c r="BK178" s="127">
        <f>SUM(BK179:BK180)</f>
        <v>0</v>
      </c>
    </row>
    <row r="179" spans="2:65" s="1" customFormat="1" ht="24.2" customHeight="1">
      <c r="B179" s="130"/>
      <c r="C179" s="131" t="s">
        <v>356</v>
      </c>
      <c r="D179" s="131" t="s">
        <v>202</v>
      </c>
      <c r="E179" s="132" t="s">
        <v>1051</v>
      </c>
      <c r="F179" s="133" t="s">
        <v>1052</v>
      </c>
      <c r="G179" s="134" t="s">
        <v>269</v>
      </c>
      <c r="H179" s="135">
        <v>15</v>
      </c>
      <c r="I179" s="136"/>
      <c r="J179" s="136">
        <f>ROUND(I179*H179,2)</f>
        <v>0</v>
      </c>
      <c r="K179" s="137"/>
      <c r="L179" s="29"/>
      <c r="M179" s="138" t="s">
        <v>1</v>
      </c>
      <c r="N179" s="139" t="s">
        <v>39</v>
      </c>
      <c r="O179" s="140">
        <v>0</v>
      </c>
      <c r="P179" s="140">
        <f>O179*H179</f>
        <v>0</v>
      </c>
      <c r="Q179" s="140">
        <v>0</v>
      </c>
      <c r="R179" s="140">
        <f>Q179*H179</f>
        <v>0</v>
      </c>
      <c r="S179" s="140">
        <v>0</v>
      </c>
      <c r="T179" s="141">
        <f>S179*H179</f>
        <v>0</v>
      </c>
      <c r="AR179" s="142" t="s">
        <v>206</v>
      </c>
      <c r="AT179" s="142" t="s">
        <v>202</v>
      </c>
      <c r="AU179" s="142" t="s">
        <v>214</v>
      </c>
      <c r="AY179" s="17" t="s">
        <v>200</v>
      </c>
      <c r="BE179" s="143">
        <f>IF(N179="základní",J179,0)</f>
        <v>0</v>
      </c>
      <c r="BF179" s="143">
        <f>IF(N179="snížená",J179,0)</f>
        <v>0</v>
      </c>
      <c r="BG179" s="143">
        <f>IF(N179="zákl. přenesená",J179,0)</f>
        <v>0</v>
      </c>
      <c r="BH179" s="143">
        <f>IF(N179="sníž. přenesená",J179,0)</f>
        <v>0</v>
      </c>
      <c r="BI179" s="143">
        <f>IF(N179="nulová",J179,0)</f>
        <v>0</v>
      </c>
      <c r="BJ179" s="17" t="s">
        <v>82</v>
      </c>
      <c r="BK179" s="143">
        <f>ROUND(I179*H179,2)</f>
        <v>0</v>
      </c>
      <c r="BL179" s="17" t="s">
        <v>206</v>
      </c>
      <c r="BM179" s="142" t="s">
        <v>505</v>
      </c>
    </row>
    <row r="180" spans="2:65" s="1" customFormat="1" ht="24.2" customHeight="1">
      <c r="B180" s="130"/>
      <c r="C180" s="131" t="s">
        <v>362</v>
      </c>
      <c r="D180" s="131" t="s">
        <v>202</v>
      </c>
      <c r="E180" s="132" t="s">
        <v>1053</v>
      </c>
      <c r="F180" s="133" t="s">
        <v>1054</v>
      </c>
      <c r="G180" s="134" t="s">
        <v>269</v>
      </c>
      <c r="H180" s="135">
        <v>8</v>
      </c>
      <c r="I180" s="136"/>
      <c r="J180" s="136">
        <f>ROUND(I180*H180,2)</f>
        <v>0</v>
      </c>
      <c r="K180" s="137"/>
      <c r="L180" s="29"/>
      <c r="M180" s="138" t="s">
        <v>1</v>
      </c>
      <c r="N180" s="139" t="s">
        <v>39</v>
      </c>
      <c r="O180" s="140">
        <v>0</v>
      </c>
      <c r="P180" s="140">
        <f>O180*H180</f>
        <v>0</v>
      </c>
      <c r="Q180" s="140">
        <v>0</v>
      </c>
      <c r="R180" s="140">
        <f>Q180*H180</f>
        <v>0</v>
      </c>
      <c r="S180" s="140">
        <v>0</v>
      </c>
      <c r="T180" s="141">
        <f>S180*H180</f>
        <v>0</v>
      </c>
      <c r="AR180" s="142" t="s">
        <v>206</v>
      </c>
      <c r="AT180" s="142" t="s">
        <v>202</v>
      </c>
      <c r="AU180" s="142" t="s">
        <v>214</v>
      </c>
      <c r="AY180" s="17" t="s">
        <v>200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82</v>
      </c>
      <c r="BK180" s="143">
        <f>ROUND(I180*H180,2)</f>
        <v>0</v>
      </c>
      <c r="BL180" s="17" t="s">
        <v>206</v>
      </c>
      <c r="BM180" s="142" t="s">
        <v>525</v>
      </c>
    </row>
    <row r="181" spans="2:63" s="11" customFormat="1" ht="20.85" customHeight="1">
      <c r="B181" s="119"/>
      <c r="D181" s="120" t="s">
        <v>73</v>
      </c>
      <c r="E181" s="128" t="s">
        <v>1055</v>
      </c>
      <c r="F181" s="128" t="s">
        <v>1056</v>
      </c>
      <c r="J181" s="129">
        <f>BK181</f>
        <v>0</v>
      </c>
      <c r="L181" s="119"/>
      <c r="M181" s="123"/>
      <c r="P181" s="124">
        <f>SUM(P182:P185)</f>
        <v>0</v>
      </c>
      <c r="R181" s="124">
        <f>SUM(R182:R185)</f>
        <v>0</v>
      </c>
      <c r="T181" s="125">
        <f>SUM(T182:T185)</f>
        <v>0</v>
      </c>
      <c r="AR181" s="120" t="s">
        <v>82</v>
      </c>
      <c r="AT181" s="126" t="s">
        <v>73</v>
      </c>
      <c r="AU181" s="126" t="s">
        <v>84</v>
      </c>
      <c r="AY181" s="120" t="s">
        <v>200</v>
      </c>
      <c r="BK181" s="127">
        <f>SUM(BK182:BK185)</f>
        <v>0</v>
      </c>
    </row>
    <row r="182" spans="2:65" s="1" customFormat="1" ht="24.2" customHeight="1">
      <c r="B182" s="130"/>
      <c r="C182" s="131" t="s">
        <v>366</v>
      </c>
      <c r="D182" s="131" t="s">
        <v>202</v>
      </c>
      <c r="E182" s="132" t="s">
        <v>1057</v>
      </c>
      <c r="F182" s="133" t="s">
        <v>1058</v>
      </c>
      <c r="G182" s="134" t="s">
        <v>269</v>
      </c>
      <c r="H182" s="135">
        <v>1</v>
      </c>
      <c r="I182" s="136"/>
      <c r="J182" s="136">
        <f>ROUND(I182*H182,2)</f>
        <v>0</v>
      </c>
      <c r="K182" s="137"/>
      <c r="L182" s="29"/>
      <c r="M182" s="138" t="s">
        <v>1</v>
      </c>
      <c r="N182" s="139" t="s">
        <v>39</v>
      </c>
      <c r="O182" s="140">
        <v>0</v>
      </c>
      <c r="P182" s="140">
        <f>O182*H182</f>
        <v>0</v>
      </c>
      <c r="Q182" s="140">
        <v>0</v>
      </c>
      <c r="R182" s="140">
        <f>Q182*H182</f>
        <v>0</v>
      </c>
      <c r="S182" s="140">
        <v>0</v>
      </c>
      <c r="T182" s="141">
        <f>S182*H182</f>
        <v>0</v>
      </c>
      <c r="AR182" s="142" t="s">
        <v>206</v>
      </c>
      <c r="AT182" s="142" t="s">
        <v>202</v>
      </c>
      <c r="AU182" s="142" t="s">
        <v>214</v>
      </c>
      <c r="AY182" s="17" t="s">
        <v>200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82</v>
      </c>
      <c r="BK182" s="143">
        <f>ROUND(I182*H182,2)</f>
        <v>0</v>
      </c>
      <c r="BL182" s="17" t="s">
        <v>206</v>
      </c>
      <c r="BM182" s="142" t="s">
        <v>540</v>
      </c>
    </row>
    <row r="183" spans="2:65" s="1" customFormat="1" ht="24.2" customHeight="1">
      <c r="B183" s="130"/>
      <c r="C183" s="157" t="s">
        <v>370</v>
      </c>
      <c r="D183" s="157" t="s">
        <v>247</v>
      </c>
      <c r="E183" s="158" t="s">
        <v>1059</v>
      </c>
      <c r="F183" s="159" t="s">
        <v>1060</v>
      </c>
      <c r="G183" s="160" t="s">
        <v>269</v>
      </c>
      <c r="H183" s="161">
        <v>1</v>
      </c>
      <c r="I183" s="162"/>
      <c r="J183" s="162">
        <f>ROUND(I183*H183,2)</f>
        <v>0</v>
      </c>
      <c r="K183" s="163"/>
      <c r="L183" s="164"/>
      <c r="M183" s="165" t="s">
        <v>1</v>
      </c>
      <c r="N183" s="166" t="s">
        <v>39</v>
      </c>
      <c r="O183" s="140">
        <v>0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237</v>
      </c>
      <c r="AT183" s="142" t="s">
        <v>247</v>
      </c>
      <c r="AU183" s="142" t="s">
        <v>214</v>
      </c>
      <c r="AY183" s="17" t="s">
        <v>200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82</v>
      </c>
      <c r="BK183" s="143">
        <f>ROUND(I183*H183,2)</f>
        <v>0</v>
      </c>
      <c r="BL183" s="17" t="s">
        <v>206</v>
      </c>
      <c r="BM183" s="142" t="s">
        <v>551</v>
      </c>
    </row>
    <row r="184" spans="2:65" s="1" customFormat="1" ht="24.2" customHeight="1">
      <c r="B184" s="130"/>
      <c r="C184" s="131" t="s">
        <v>375</v>
      </c>
      <c r="D184" s="131" t="s">
        <v>202</v>
      </c>
      <c r="E184" s="132" t="s">
        <v>1061</v>
      </c>
      <c r="F184" s="133" t="s">
        <v>1062</v>
      </c>
      <c r="G184" s="134" t="s">
        <v>269</v>
      </c>
      <c r="H184" s="135">
        <v>1</v>
      </c>
      <c r="I184" s="136"/>
      <c r="J184" s="136">
        <f>ROUND(I184*H184,2)</f>
        <v>0</v>
      </c>
      <c r="K184" s="137"/>
      <c r="L184" s="29"/>
      <c r="M184" s="138" t="s">
        <v>1</v>
      </c>
      <c r="N184" s="139" t="s">
        <v>39</v>
      </c>
      <c r="O184" s="140">
        <v>0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206</v>
      </c>
      <c r="AT184" s="142" t="s">
        <v>202</v>
      </c>
      <c r="AU184" s="142" t="s">
        <v>214</v>
      </c>
      <c r="AY184" s="17" t="s">
        <v>200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82</v>
      </c>
      <c r="BK184" s="143">
        <f>ROUND(I184*H184,2)</f>
        <v>0</v>
      </c>
      <c r="BL184" s="17" t="s">
        <v>206</v>
      </c>
      <c r="BM184" s="142" t="s">
        <v>570</v>
      </c>
    </row>
    <row r="185" spans="2:65" s="1" customFormat="1" ht="16.5" customHeight="1">
      <c r="B185" s="130"/>
      <c r="C185" s="157" t="s">
        <v>381</v>
      </c>
      <c r="D185" s="157" t="s">
        <v>247</v>
      </c>
      <c r="E185" s="158" t="s">
        <v>1063</v>
      </c>
      <c r="F185" s="159" t="s">
        <v>1064</v>
      </c>
      <c r="G185" s="160" t="s">
        <v>269</v>
      </c>
      <c r="H185" s="161">
        <v>1</v>
      </c>
      <c r="I185" s="162"/>
      <c r="J185" s="162">
        <f>ROUND(I185*H185,2)</f>
        <v>0</v>
      </c>
      <c r="K185" s="163"/>
      <c r="L185" s="164"/>
      <c r="M185" s="165" t="s">
        <v>1</v>
      </c>
      <c r="N185" s="166" t="s">
        <v>39</v>
      </c>
      <c r="O185" s="140">
        <v>0</v>
      </c>
      <c r="P185" s="140">
        <f>O185*H185</f>
        <v>0</v>
      </c>
      <c r="Q185" s="140">
        <v>0</v>
      </c>
      <c r="R185" s="140">
        <f>Q185*H185</f>
        <v>0</v>
      </c>
      <c r="S185" s="140">
        <v>0</v>
      </c>
      <c r="T185" s="141">
        <f>S185*H185</f>
        <v>0</v>
      </c>
      <c r="AR185" s="142" t="s">
        <v>237</v>
      </c>
      <c r="AT185" s="142" t="s">
        <v>247</v>
      </c>
      <c r="AU185" s="142" t="s">
        <v>214</v>
      </c>
      <c r="AY185" s="17" t="s">
        <v>200</v>
      </c>
      <c r="BE185" s="143">
        <f>IF(N185="základní",J185,0)</f>
        <v>0</v>
      </c>
      <c r="BF185" s="143">
        <f>IF(N185="snížená",J185,0)</f>
        <v>0</v>
      </c>
      <c r="BG185" s="143">
        <f>IF(N185="zákl. přenesená",J185,0)</f>
        <v>0</v>
      </c>
      <c r="BH185" s="143">
        <f>IF(N185="sníž. přenesená",J185,0)</f>
        <v>0</v>
      </c>
      <c r="BI185" s="143">
        <f>IF(N185="nulová",J185,0)</f>
        <v>0</v>
      </c>
      <c r="BJ185" s="17" t="s">
        <v>82</v>
      </c>
      <c r="BK185" s="143">
        <f>ROUND(I185*H185,2)</f>
        <v>0</v>
      </c>
      <c r="BL185" s="17" t="s">
        <v>206</v>
      </c>
      <c r="BM185" s="142" t="s">
        <v>579</v>
      </c>
    </row>
    <row r="186" spans="2:63" s="11" customFormat="1" ht="20.85" customHeight="1">
      <c r="B186" s="119"/>
      <c r="D186" s="120" t="s">
        <v>73</v>
      </c>
      <c r="E186" s="128" t="s">
        <v>1065</v>
      </c>
      <c r="F186" s="128" t="s">
        <v>1066</v>
      </c>
      <c r="J186" s="129">
        <f>BK186</f>
        <v>0</v>
      </c>
      <c r="L186" s="119"/>
      <c r="M186" s="123"/>
      <c r="P186" s="124">
        <f>SUM(P187:P189)</f>
        <v>0</v>
      </c>
      <c r="R186" s="124">
        <f>SUM(R187:R189)</f>
        <v>0</v>
      </c>
      <c r="T186" s="125">
        <f>SUM(T187:T189)</f>
        <v>0</v>
      </c>
      <c r="AR186" s="120" t="s">
        <v>82</v>
      </c>
      <c r="AT186" s="126" t="s">
        <v>73</v>
      </c>
      <c r="AU186" s="126" t="s">
        <v>84</v>
      </c>
      <c r="AY186" s="120" t="s">
        <v>200</v>
      </c>
      <c r="BK186" s="127">
        <f>SUM(BK187:BK189)</f>
        <v>0</v>
      </c>
    </row>
    <row r="187" spans="2:65" s="1" customFormat="1" ht="24.2" customHeight="1">
      <c r="B187" s="130"/>
      <c r="C187" s="131" t="s">
        <v>389</v>
      </c>
      <c r="D187" s="131" t="s">
        <v>202</v>
      </c>
      <c r="E187" s="132" t="s">
        <v>1067</v>
      </c>
      <c r="F187" s="133" t="s">
        <v>1068</v>
      </c>
      <c r="G187" s="134" t="s">
        <v>269</v>
      </c>
      <c r="H187" s="135">
        <v>5</v>
      </c>
      <c r="I187" s="136"/>
      <c r="J187" s="136">
        <f>ROUND(I187*H187,2)</f>
        <v>0</v>
      </c>
      <c r="K187" s="137"/>
      <c r="L187" s="29"/>
      <c r="M187" s="138" t="s">
        <v>1</v>
      </c>
      <c r="N187" s="139" t="s">
        <v>39</v>
      </c>
      <c r="O187" s="140">
        <v>0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206</v>
      </c>
      <c r="AT187" s="142" t="s">
        <v>202</v>
      </c>
      <c r="AU187" s="142" t="s">
        <v>214</v>
      </c>
      <c r="AY187" s="17" t="s">
        <v>200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82</v>
      </c>
      <c r="BK187" s="143">
        <f>ROUND(I187*H187,2)</f>
        <v>0</v>
      </c>
      <c r="BL187" s="17" t="s">
        <v>206</v>
      </c>
      <c r="BM187" s="142" t="s">
        <v>594</v>
      </c>
    </row>
    <row r="188" spans="2:65" s="1" customFormat="1" ht="24.2" customHeight="1">
      <c r="B188" s="130"/>
      <c r="C188" s="157" t="s">
        <v>394</v>
      </c>
      <c r="D188" s="157" t="s">
        <v>247</v>
      </c>
      <c r="E188" s="158" t="s">
        <v>1069</v>
      </c>
      <c r="F188" s="159" t="s">
        <v>1070</v>
      </c>
      <c r="G188" s="160" t="s">
        <v>269</v>
      </c>
      <c r="H188" s="161">
        <v>1</v>
      </c>
      <c r="I188" s="162"/>
      <c r="J188" s="162">
        <f>ROUND(I188*H188,2)</f>
        <v>0</v>
      </c>
      <c r="K188" s="163"/>
      <c r="L188" s="164"/>
      <c r="M188" s="165" t="s">
        <v>1</v>
      </c>
      <c r="N188" s="166" t="s">
        <v>39</v>
      </c>
      <c r="O188" s="140">
        <v>0</v>
      </c>
      <c r="P188" s="140">
        <f>O188*H188</f>
        <v>0</v>
      </c>
      <c r="Q188" s="140">
        <v>0</v>
      </c>
      <c r="R188" s="140">
        <f>Q188*H188</f>
        <v>0</v>
      </c>
      <c r="S188" s="140">
        <v>0</v>
      </c>
      <c r="T188" s="141">
        <f>S188*H188</f>
        <v>0</v>
      </c>
      <c r="AR188" s="142" t="s">
        <v>237</v>
      </c>
      <c r="AT188" s="142" t="s">
        <v>247</v>
      </c>
      <c r="AU188" s="142" t="s">
        <v>214</v>
      </c>
      <c r="AY188" s="17" t="s">
        <v>200</v>
      </c>
      <c r="BE188" s="143">
        <f>IF(N188="základní",J188,0)</f>
        <v>0</v>
      </c>
      <c r="BF188" s="143">
        <f>IF(N188="snížená",J188,0)</f>
        <v>0</v>
      </c>
      <c r="BG188" s="143">
        <f>IF(N188="zákl. přenesená",J188,0)</f>
        <v>0</v>
      </c>
      <c r="BH188" s="143">
        <f>IF(N188="sníž. přenesená",J188,0)</f>
        <v>0</v>
      </c>
      <c r="BI188" s="143">
        <f>IF(N188="nulová",J188,0)</f>
        <v>0</v>
      </c>
      <c r="BJ188" s="17" t="s">
        <v>82</v>
      </c>
      <c r="BK188" s="143">
        <f>ROUND(I188*H188,2)</f>
        <v>0</v>
      </c>
      <c r="BL188" s="17" t="s">
        <v>206</v>
      </c>
      <c r="BM188" s="142" t="s">
        <v>605</v>
      </c>
    </row>
    <row r="189" spans="2:65" s="1" customFormat="1" ht="24.2" customHeight="1">
      <c r="B189" s="130"/>
      <c r="C189" s="157" t="s">
        <v>399</v>
      </c>
      <c r="D189" s="157" t="s">
        <v>247</v>
      </c>
      <c r="E189" s="158" t="s">
        <v>1071</v>
      </c>
      <c r="F189" s="159" t="s">
        <v>1072</v>
      </c>
      <c r="G189" s="160" t="s">
        <v>269</v>
      </c>
      <c r="H189" s="161">
        <v>4</v>
      </c>
      <c r="I189" s="162"/>
      <c r="J189" s="162">
        <f>ROUND(I189*H189,2)</f>
        <v>0</v>
      </c>
      <c r="K189" s="163"/>
      <c r="L189" s="164"/>
      <c r="M189" s="165" t="s">
        <v>1</v>
      </c>
      <c r="N189" s="166" t="s">
        <v>39</v>
      </c>
      <c r="O189" s="140">
        <v>0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237</v>
      </c>
      <c r="AT189" s="142" t="s">
        <v>247</v>
      </c>
      <c r="AU189" s="142" t="s">
        <v>214</v>
      </c>
      <c r="AY189" s="17" t="s">
        <v>200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82</v>
      </c>
      <c r="BK189" s="143">
        <f>ROUND(I189*H189,2)</f>
        <v>0</v>
      </c>
      <c r="BL189" s="17" t="s">
        <v>206</v>
      </c>
      <c r="BM189" s="142" t="s">
        <v>613</v>
      </c>
    </row>
    <row r="190" spans="2:63" s="11" customFormat="1" ht="20.85" customHeight="1">
      <c r="B190" s="119"/>
      <c r="D190" s="120" t="s">
        <v>73</v>
      </c>
      <c r="E190" s="128" t="s">
        <v>1073</v>
      </c>
      <c r="F190" s="128" t="s">
        <v>1074</v>
      </c>
      <c r="J190" s="129">
        <f>BK190</f>
        <v>0</v>
      </c>
      <c r="L190" s="119"/>
      <c r="M190" s="123"/>
      <c r="P190" s="124">
        <f>SUM(P191:P197)</f>
        <v>0</v>
      </c>
      <c r="R190" s="124">
        <f>SUM(R191:R197)</f>
        <v>0</v>
      </c>
      <c r="T190" s="125">
        <f>SUM(T191:T197)</f>
        <v>0</v>
      </c>
      <c r="AR190" s="120" t="s">
        <v>82</v>
      </c>
      <c r="AT190" s="126" t="s">
        <v>73</v>
      </c>
      <c r="AU190" s="126" t="s">
        <v>84</v>
      </c>
      <c r="AY190" s="120" t="s">
        <v>200</v>
      </c>
      <c r="BK190" s="127">
        <f>SUM(BK191:BK197)</f>
        <v>0</v>
      </c>
    </row>
    <row r="191" spans="2:65" s="1" customFormat="1" ht="24.2" customHeight="1">
      <c r="B191" s="130"/>
      <c r="C191" s="131" t="s">
        <v>405</v>
      </c>
      <c r="D191" s="131" t="s">
        <v>202</v>
      </c>
      <c r="E191" s="132" t="s">
        <v>1075</v>
      </c>
      <c r="F191" s="133" t="s">
        <v>1076</v>
      </c>
      <c r="G191" s="134" t="s">
        <v>269</v>
      </c>
      <c r="H191" s="135">
        <v>2</v>
      </c>
      <c r="I191" s="136"/>
      <c r="J191" s="136">
        <f aca="true" t="shared" si="20" ref="J191:J197">ROUND(I191*H191,2)</f>
        <v>0</v>
      </c>
      <c r="K191" s="137"/>
      <c r="L191" s="29"/>
      <c r="M191" s="138" t="s">
        <v>1</v>
      </c>
      <c r="N191" s="139" t="s">
        <v>39</v>
      </c>
      <c r="O191" s="140">
        <v>0</v>
      </c>
      <c r="P191" s="140">
        <f aca="true" t="shared" si="21" ref="P191:P197">O191*H191</f>
        <v>0</v>
      </c>
      <c r="Q191" s="140">
        <v>0</v>
      </c>
      <c r="R191" s="140">
        <f aca="true" t="shared" si="22" ref="R191:R197">Q191*H191</f>
        <v>0</v>
      </c>
      <c r="S191" s="140">
        <v>0</v>
      </c>
      <c r="T191" s="141">
        <f aca="true" t="shared" si="23" ref="T191:T197">S191*H191</f>
        <v>0</v>
      </c>
      <c r="AR191" s="142" t="s">
        <v>206</v>
      </c>
      <c r="AT191" s="142" t="s">
        <v>202</v>
      </c>
      <c r="AU191" s="142" t="s">
        <v>214</v>
      </c>
      <c r="AY191" s="17" t="s">
        <v>200</v>
      </c>
      <c r="BE191" s="143">
        <f aca="true" t="shared" si="24" ref="BE191:BE197">IF(N191="základní",J191,0)</f>
        <v>0</v>
      </c>
      <c r="BF191" s="143">
        <f aca="true" t="shared" si="25" ref="BF191:BF197">IF(N191="snížená",J191,0)</f>
        <v>0</v>
      </c>
      <c r="BG191" s="143">
        <f aca="true" t="shared" si="26" ref="BG191:BG197">IF(N191="zákl. přenesená",J191,0)</f>
        <v>0</v>
      </c>
      <c r="BH191" s="143">
        <f aca="true" t="shared" si="27" ref="BH191:BH197">IF(N191="sníž. přenesená",J191,0)</f>
        <v>0</v>
      </c>
      <c r="BI191" s="143">
        <f aca="true" t="shared" si="28" ref="BI191:BI197">IF(N191="nulová",J191,0)</f>
        <v>0</v>
      </c>
      <c r="BJ191" s="17" t="s">
        <v>82</v>
      </c>
      <c r="BK191" s="143">
        <f aca="true" t="shared" si="29" ref="BK191:BK197">ROUND(I191*H191,2)</f>
        <v>0</v>
      </c>
      <c r="BL191" s="17" t="s">
        <v>206</v>
      </c>
      <c r="BM191" s="142" t="s">
        <v>622</v>
      </c>
    </row>
    <row r="192" spans="2:65" s="1" customFormat="1" ht="16.5" customHeight="1">
      <c r="B192" s="130"/>
      <c r="C192" s="157" t="s">
        <v>410</v>
      </c>
      <c r="D192" s="157" t="s">
        <v>247</v>
      </c>
      <c r="E192" s="158" t="s">
        <v>1077</v>
      </c>
      <c r="F192" s="159" t="s">
        <v>1078</v>
      </c>
      <c r="G192" s="160" t="s">
        <v>269</v>
      </c>
      <c r="H192" s="161">
        <v>2</v>
      </c>
      <c r="I192" s="162"/>
      <c r="J192" s="162">
        <f t="shared" si="20"/>
        <v>0</v>
      </c>
      <c r="K192" s="163"/>
      <c r="L192" s="164"/>
      <c r="M192" s="165" t="s">
        <v>1</v>
      </c>
      <c r="N192" s="166" t="s">
        <v>39</v>
      </c>
      <c r="O192" s="140">
        <v>0</v>
      </c>
      <c r="P192" s="140">
        <f t="shared" si="21"/>
        <v>0</v>
      </c>
      <c r="Q192" s="140">
        <v>0</v>
      </c>
      <c r="R192" s="140">
        <f t="shared" si="22"/>
        <v>0</v>
      </c>
      <c r="S192" s="140">
        <v>0</v>
      </c>
      <c r="T192" s="141">
        <f t="shared" si="23"/>
        <v>0</v>
      </c>
      <c r="AR192" s="142" t="s">
        <v>237</v>
      </c>
      <c r="AT192" s="142" t="s">
        <v>247</v>
      </c>
      <c r="AU192" s="142" t="s">
        <v>214</v>
      </c>
      <c r="AY192" s="17" t="s">
        <v>200</v>
      </c>
      <c r="BE192" s="143">
        <f t="shared" si="24"/>
        <v>0</v>
      </c>
      <c r="BF192" s="143">
        <f t="shared" si="25"/>
        <v>0</v>
      </c>
      <c r="BG192" s="143">
        <f t="shared" si="26"/>
        <v>0</v>
      </c>
      <c r="BH192" s="143">
        <f t="shared" si="27"/>
        <v>0</v>
      </c>
      <c r="BI192" s="143">
        <f t="shared" si="28"/>
        <v>0</v>
      </c>
      <c r="BJ192" s="17" t="s">
        <v>82</v>
      </c>
      <c r="BK192" s="143">
        <f t="shared" si="29"/>
        <v>0</v>
      </c>
      <c r="BL192" s="17" t="s">
        <v>206</v>
      </c>
      <c r="BM192" s="142" t="s">
        <v>631</v>
      </c>
    </row>
    <row r="193" spans="2:65" s="1" customFormat="1" ht="24.2" customHeight="1">
      <c r="B193" s="130"/>
      <c r="C193" s="131" t="s">
        <v>415</v>
      </c>
      <c r="D193" s="131" t="s">
        <v>202</v>
      </c>
      <c r="E193" s="132" t="s">
        <v>1079</v>
      </c>
      <c r="F193" s="133" t="s">
        <v>1080</v>
      </c>
      <c r="G193" s="134" t="s">
        <v>269</v>
      </c>
      <c r="H193" s="135">
        <v>2</v>
      </c>
      <c r="I193" s="136"/>
      <c r="J193" s="136">
        <f t="shared" si="20"/>
        <v>0</v>
      </c>
      <c r="K193" s="137"/>
      <c r="L193" s="29"/>
      <c r="M193" s="138" t="s">
        <v>1</v>
      </c>
      <c r="N193" s="139" t="s">
        <v>39</v>
      </c>
      <c r="O193" s="140">
        <v>0</v>
      </c>
      <c r="P193" s="140">
        <f t="shared" si="21"/>
        <v>0</v>
      </c>
      <c r="Q193" s="140">
        <v>0</v>
      </c>
      <c r="R193" s="140">
        <f t="shared" si="22"/>
        <v>0</v>
      </c>
      <c r="S193" s="140">
        <v>0</v>
      </c>
      <c r="T193" s="141">
        <f t="shared" si="23"/>
        <v>0</v>
      </c>
      <c r="AR193" s="142" t="s">
        <v>206</v>
      </c>
      <c r="AT193" s="142" t="s">
        <v>202</v>
      </c>
      <c r="AU193" s="142" t="s">
        <v>214</v>
      </c>
      <c r="AY193" s="17" t="s">
        <v>200</v>
      </c>
      <c r="BE193" s="143">
        <f t="shared" si="24"/>
        <v>0</v>
      </c>
      <c r="BF193" s="143">
        <f t="shared" si="25"/>
        <v>0</v>
      </c>
      <c r="BG193" s="143">
        <f t="shared" si="26"/>
        <v>0</v>
      </c>
      <c r="BH193" s="143">
        <f t="shared" si="27"/>
        <v>0</v>
      </c>
      <c r="BI193" s="143">
        <f t="shared" si="28"/>
        <v>0</v>
      </c>
      <c r="BJ193" s="17" t="s">
        <v>82</v>
      </c>
      <c r="BK193" s="143">
        <f t="shared" si="29"/>
        <v>0</v>
      </c>
      <c r="BL193" s="17" t="s">
        <v>206</v>
      </c>
      <c r="BM193" s="142" t="s">
        <v>641</v>
      </c>
    </row>
    <row r="194" spans="2:65" s="1" customFormat="1" ht="24.2" customHeight="1">
      <c r="B194" s="130"/>
      <c r="C194" s="157" t="s">
        <v>419</v>
      </c>
      <c r="D194" s="157" t="s">
        <v>247</v>
      </c>
      <c r="E194" s="158" t="s">
        <v>1081</v>
      </c>
      <c r="F194" s="159" t="s">
        <v>1082</v>
      </c>
      <c r="G194" s="160" t="s">
        <v>269</v>
      </c>
      <c r="H194" s="161">
        <v>2</v>
      </c>
      <c r="I194" s="162"/>
      <c r="J194" s="162">
        <f t="shared" si="20"/>
        <v>0</v>
      </c>
      <c r="K194" s="163"/>
      <c r="L194" s="164"/>
      <c r="M194" s="165" t="s">
        <v>1</v>
      </c>
      <c r="N194" s="166" t="s">
        <v>39</v>
      </c>
      <c r="O194" s="140">
        <v>0</v>
      </c>
      <c r="P194" s="140">
        <f t="shared" si="21"/>
        <v>0</v>
      </c>
      <c r="Q194" s="140">
        <v>0</v>
      </c>
      <c r="R194" s="140">
        <f t="shared" si="22"/>
        <v>0</v>
      </c>
      <c r="S194" s="140">
        <v>0</v>
      </c>
      <c r="T194" s="141">
        <f t="shared" si="23"/>
        <v>0</v>
      </c>
      <c r="AR194" s="142" t="s">
        <v>237</v>
      </c>
      <c r="AT194" s="142" t="s">
        <v>247</v>
      </c>
      <c r="AU194" s="142" t="s">
        <v>214</v>
      </c>
      <c r="AY194" s="17" t="s">
        <v>200</v>
      </c>
      <c r="BE194" s="143">
        <f t="shared" si="24"/>
        <v>0</v>
      </c>
      <c r="BF194" s="143">
        <f t="shared" si="25"/>
        <v>0</v>
      </c>
      <c r="BG194" s="143">
        <f t="shared" si="26"/>
        <v>0</v>
      </c>
      <c r="BH194" s="143">
        <f t="shared" si="27"/>
        <v>0</v>
      </c>
      <c r="BI194" s="143">
        <f t="shared" si="28"/>
        <v>0</v>
      </c>
      <c r="BJ194" s="17" t="s">
        <v>82</v>
      </c>
      <c r="BK194" s="143">
        <f t="shared" si="29"/>
        <v>0</v>
      </c>
      <c r="BL194" s="17" t="s">
        <v>206</v>
      </c>
      <c r="BM194" s="142" t="s">
        <v>651</v>
      </c>
    </row>
    <row r="195" spans="2:65" s="1" customFormat="1" ht="24.2" customHeight="1">
      <c r="B195" s="130"/>
      <c r="C195" s="131" t="s">
        <v>423</v>
      </c>
      <c r="D195" s="131" t="s">
        <v>202</v>
      </c>
      <c r="E195" s="132" t="s">
        <v>1083</v>
      </c>
      <c r="F195" s="133" t="s">
        <v>1084</v>
      </c>
      <c r="G195" s="134" t="s">
        <v>269</v>
      </c>
      <c r="H195" s="135">
        <v>4</v>
      </c>
      <c r="I195" s="136"/>
      <c r="J195" s="136">
        <f t="shared" si="20"/>
        <v>0</v>
      </c>
      <c r="K195" s="137"/>
      <c r="L195" s="29"/>
      <c r="M195" s="138" t="s">
        <v>1</v>
      </c>
      <c r="N195" s="139" t="s">
        <v>39</v>
      </c>
      <c r="O195" s="140">
        <v>0</v>
      </c>
      <c r="P195" s="140">
        <f t="shared" si="21"/>
        <v>0</v>
      </c>
      <c r="Q195" s="140">
        <v>0</v>
      </c>
      <c r="R195" s="140">
        <f t="shared" si="22"/>
        <v>0</v>
      </c>
      <c r="S195" s="140">
        <v>0</v>
      </c>
      <c r="T195" s="141">
        <f t="shared" si="23"/>
        <v>0</v>
      </c>
      <c r="AR195" s="142" t="s">
        <v>206</v>
      </c>
      <c r="AT195" s="142" t="s">
        <v>202</v>
      </c>
      <c r="AU195" s="142" t="s">
        <v>214</v>
      </c>
      <c r="AY195" s="17" t="s">
        <v>200</v>
      </c>
      <c r="BE195" s="143">
        <f t="shared" si="24"/>
        <v>0</v>
      </c>
      <c r="BF195" s="143">
        <f t="shared" si="25"/>
        <v>0</v>
      </c>
      <c r="BG195" s="143">
        <f t="shared" si="26"/>
        <v>0</v>
      </c>
      <c r="BH195" s="143">
        <f t="shared" si="27"/>
        <v>0</v>
      </c>
      <c r="BI195" s="143">
        <f t="shared" si="28"/>
        <v>0</v>
      </c>
      <c r="BJ195" s="17" t="s">
        <v>82</v>
      </c>
      <c r="BK195" s="143">
        <f t="shared" si="29"/>
        <v>0</v>
      </c>
      <c r="BL195" s="17" t="s">
        <v>206</v>
      </c>
      <c r="BM195" s="142" t="s">
        <v>661</v>
      </c>
    </row>
    <row r="196" spans="2:65" s="1" customFormat="1" ht="16.5" customHeight="1">
      <c r="B196" s="130"/>
      <c r="C196" s="157" t="s">
        <v>428</v>
      </c>
      <c r="D196" s="157" t="s">
        <v>247</v>
      </c>
      <c r="E196" s="158" t="s">
        <v>1085</v>
      </c>
      <c r="F196" s="159" t="s">
        <v>1086</v>
      </c>
      <c r="G196" s="160" t="s">
        <v>269</v>
      </c>
      <c r="H196" s="161">
        <v>4</v>
      </c>
      <c r="I196" s="162"/>
      <c r="J196" s="162">
        <f t="shared" si="20"/>
        <v>0</v>
      </c>
      <c r="K196" s="163"/>
      <c r="L196" s="164"/>
      <c r="M196" s="165" t="s">
        <v>1</v>
      </c>
      <c r="N196" s="166" t="s">
        <v>39</v>
      </c>
      <c r="O196" s="140">
        <v>0</v>
      </c>
      <c r="P196" s="140">
        <f t="shared" si="21"/>
        <v>0</v>
      </c>
      <c r="Q196" s="140">
        <v>0</v>
      </c>
      <c r="R196" s="140">
        <f t="shared" si="22"/>
        <v>0</v>
      </c>
      <c r="S196" s="140">
        <v>0</v>
      </c>
      <c r="T196" s="141">
        <f t="shared" si="23"/>
        <v>0</v>
      </c>
      <c r="AR196" s="142" t="s">
        <v>237</v>
      </c>
      <c r="AT196" s="142" t="s">
        <v>247</v>
      </c>
      <c r="AU196" s="142" t="s">
        <v>214</v>
      </c>
      <c r="AY196" s="17" t="s">
        <v>200</v>
      </c>
      <c r="BE196" s="143">
        <f t="shared" si="24"/>
        <v>0</v>
      </c>
      <c r="BF196" s="143">
        <f t="shared" si="25"/>
        <v>0</v>
      </c>
      <c r="BG196" s="143">
        <f t="shared" si="26"/>
        <v>0</v>
      </c>
      <c r="BH196" s="143">
        <f t="shared" si="27"/>
        <v>0</v>
      </c>
      <c r="BI196" s="143">
        <f t="shared" si="28"/>
        <v>0</v>
      </c>
      <c r="BJ196" s="17" t="s">
        <v>82</v>
      </c>
      <c r="BK196" s="143">
        <f t="shared" si="29"/>
        <v>0</v>
      </c>
      <c r="BL196" s="17" t="s">
        <v>206</v>
      </c>
      <c r="BM196" s="142" t="s">
        <v>674</v>
      </c>
    </row>
    <row r="197" spans="2:65" s="1" customFormat="1" ht="24.2" customHeight="1">
      <c r="B197" s="130"/>
      <c r="C197" s="157" t="s">
        <v>433</v>
      </c>
      <c r="D197" s="157" t="s">
        <v>247</v>
      </c>
      <c r="E197" s="158" t="s">
        <v>1087</v>
      </c>
      <c r="F197" s="159" t="s">
        <v>1088</v>
      </c>
      <c r="G197" s="160" t="s">
        <v>269</v>
      </c>
      <c r="H197" s="161">
        <v>4</v>
      </c>
      <c r="I197" s="162"/>
      <c r="J197" s="162">
        <f t="shared" si="20"/>
        <v>0</v>
      </c>
      <c r="K197" s="163"/>
      <c r="L197" s="164"/>
      <c r="M197" s="165" t="s">
        <v>1</v>
      </c>
      <c r="N197" s="166" t="s">
        <v>39</v>
      </c>
      <c r="O197" s="140">
        <v>0</v>
      </c>
      <c r="P197" s="140">
        <f t="shared" si="21"/>
        <v>0</v>
      </c>
      <c r="Q197" s="140">
        <v>0</v>
      </c>
      <c r="R197" s="140">
        <f t="shared" si="22"/>
        <v>0</v>
      </c>
      <c r="S197" s="140">
        <v>0</v>
      </c>
      <c r="T197" s="141">
        <f t="shared" si="23"/>
        <v>0</v>
      </c>
      <c r="AR197" s="142" t="s">
        <v>237</v>
      </c>
      <c r="AT197" s="142" t="s">
        <v>247</v>
      </c>
      <c r="AU197" s="142" t="s">
        <v>214</v>
      </c>
      <c r="AY197" s="17" t="s">
        <v>200</v>
      </c>
      <c r="BE197" s="143">
        <f t="shared" si="24"/>
        <v>0</v>
      </c>
      <c r="BF197" s="143">
        <f t="shared" si="25"/>
        <v>0</v>
      </c>
      <c r="BG197" s="143">
        <f t="shared" si="26"/>
        <v>0</v>
      </c>
      <c r="BH197" s="143">
        <f t="shared" si="27"/>
        <v>0</v>
      </c>
      <c r="BI197" s="143">
        <f t="shared" si="28"/>
        <v>0</v>
      </c>
      <c r="BJ197" s="17" t="s">
        <v>82</v>
      </c>
      <c r="BK197" s="143">
        <f t="shared" si="29"/>
        <v>0</v>
      </c>
      <c r="BL197" s="17" t="s">
        <v>206</v>
      </c>
      <c r="BM197" s="142" t="s">
        <v>682</v>
      </c>
    </row>
    <row r="198" spans="2:63" s="11" customFormat="1" ht="20.85" customHeight="1">
      <c r="B198" s="119"/>
      <c r="D198" s="120" t="s">
        <v>73</v>
      </c>
      <c r="E198" s="128" t="s">
        <v>1089</v>
      </c>
      <c r="F198" s="128" t="s">
        <v>1090</v>
      </c>
      <c r="J198" s="129">
        <f>BK198</f>
        <v>0</v>
      </c>
      <c r="L198" s="119"/>
      <c r="M198" s="123"/>
      <c r="P198" s="124">
        <f>SUM(P199:P203)</f>
        <v>0</v>
      </c>
      <c r="R198" s="124">
        <f>SUM(R199:R203)</f>
        <v>0</v>
      </c>
      <c r="T198" s="125">
        <f>SUM(T199:T203)</f>
        <v>0</v>
      </c>
      <c r="AR198" s="120" t="s">
        <v>82</v>
      </c>
      <c r="AT198" s="126" t="s">
        <v>73</v>
      </c>
      <c r="AU198" s="126" t="s">
        <v>84</v>
      </c>
      <c r="AY198" s="120" t="s">
        <v>200</v>
      </c>
      <c r="BK198" s="127">
        <f>SUM(BK199:BK203)</f>
        <v>0</v>
      </c>
    </row>
    <row r="199" spans="2:65" s="1" customFormat="1" ht="24.2" customHeight="1">
      <c r="B199" s="130"/>
      <c r="C199" s="131" t="s">
        <v>438</v>
      </c>
      <c r="D199" s="131" t="s">
        <v>202</v>
      </c>
      <c r="E199" s="132" t="s">
        <v>1091</v>
      </c>
      <c r="F199" s="133" t="s">
        <v>1092</v>
      </c>
      <c r="G199" s="134" t="s">
        <v>269</v>
      </c>
      <c r="H199" s="135">
        <v>10</v>
      </c>
      <c r="I199" s="136"/>
      <c r="J199" s="136">
        <f>ROUND(I199*H199,2)</f>
        <v>0</v>
      </c>
      <c r="K199" s="137"/>
      <c r="L199" s="29"/>
      <c r="M199" s="138" t="s">
        <v>1</v>
      </c>
      <c r="N199" s="139" t="s">
        <v>39</v>
      </c>
      <c r="O199" s="140">
        <v>0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206</v>
      </c>
      <c r="AT199" s="142" t="s">
        <v>202</v>
      </c>
      <c r="AU199" s="142" t="s">
        <v>214</v>
      </c>
      <c r="AY199" s="17" t="s">
        <v>200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82</v>
      </c>
      <c r="BK199" s="143">
        <f>ROUND(I199*H199,2)</f>
        <v>0</v>
      </c>
      <c r="BL199" s="17" t="s">
        <v>206</v>
      </c>
      <c r="BM199" s="142" t="s">
        <v>690</v>
      </c>
    </row>
    <row r="200" spans="2:65" s="1" customFormat="1" ht="24.2" customHeight="1">
      <c r="B200" s="130"/>
      <c r="C200" s="131" t="s">
        <v>443</v>
      </c>
      <c r="D200" s="131" t="s">
        <v>202</v>
      </c>
      <c r="E200" s="132" t="s">
        <v>1093</v>
      </c>
      <c r="F200" s="133" t="s">
        <v>1094</v>
      </c>
      <c r="G200" s="134" t="s">
        <v>269</v>
      </c>
      <c r="H200" s="135">
        <v>24</v>
      </c>
      <c r="I200" s="136"/>
      <c r="J200" s="136">
        <f>ROUND(I200*H200,2)</f>
        <v>0</v>
      </c>
      <c r="K200" s="137"/>
      <c r="L200" s="29"/>
      <c r="M200" s="138" t="s">
        <v>1</v>
      </c>
      <c r="N200" s="139" t="s">
        <v>39</v>
      </c>
      <c r="O200" s="140">
        <v>0</v>
      </c>
      <c r="P200" s="140">
        <f>O200*H200</f>
        <v>0</v>
      </c>
      <c r="Q200" s="140">
        <v>0</v>
      </c>
      <c r="R200" s="140">
        <f>Q200*H200</f>
        <v>0</v>
      </c>
      <c r="S200" s="140">
        <v>0</v>
      </c>
      <c r="T200" s="141">
        <f>S200*H200</f>
        <v>0</v>
      </c>
      <c r="AR200" s="142" t="s">
        <v>206</v>
      </c>
      <c r="AT200" s="142" t="s">
        <v>202</v>
      </c>
      <c r="AU200" s="142" t="s">
        <v>214</v>
      </c>
      <c r="AY200" s="17" t="s">
        <v>200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82</v>
      </c>
      <c r="BK200" s="143">
        <f>ROUND(I200*H200,2)</f>
        <v>0</v>
      </c>
      <c r="BL200" s="17" t="s">
        <v>206</v>
      </c>
      <c r="BM200" s="142" t="s">
        <v>702</v>
      </c>
    </row>
    <row r="201" spans="2:65" s="1" customFormat="1" ht="24.2" customHeight="1">
      <c r="B201" s="130"/>
      <c r="C201" s="157" t="s">
        <v>448</v>
      </c>
      <c r="D201" s="157" t="s">
        <v>247</v>
      </c>
      <c r="E201" s="158" t="s">
        <v>1095</v>
      </c>
      <c r="F201" s="159" t="s">
        <v>1096</v>
      </c>
      <c r="G201" s="160" t="s">
        <v>269</v>
      </c>
      <c r="H201" s="161">
        <v>2</v>
      </c>
      <c r="I201" s="162"/>
      <c r="J201" s="162">
        <f>ROUND(I201*H201,2)</f>
        <v>0</v>
      </c>
      <c r="K201" s="163"/>
      <c r="L201" s="164"/>
      <c r="M201" s="165" t="s">
        <v>1</v>
      </c>
      <c r="N201" s="166" t="s">
        <v>39</v>
      </c>
      <c r="O201" s="140">
        <v>0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237</v>
      </c>
      <c r="AT201" s="142" t="s">
        <v>247</v>
      </c>
      <c r="AU201" s="142" t="s">
        <v>214</v>
      </c>
      <c r="AY201" s="17" t="s">
        <v>200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82</v>
      </c>
      <c r="BK201" s="143">
        <f>ROUND(I201*H201,2)</f>
        <v>0</v>
      </c>
      <c r="BL201" s="17" t="s">
        <v>206</v>
      </c>
      <c r="BM201" s="142" t="s">
        <v>713</v>
      </c>
    </row>
    <row r="202" spans="2:65" s="1" customFormat="1" ht="24.2" customHeight="1">
      <c r="B202" s="130"/>
      <c r="C202" s="157" t="s">
        <v>453</v>
      </c>
      <c r="D202" s="157" t="s">
        <v>247</v>
      </c>
      <c r="E202" s="158" t="s">
        <v>1097</v>
      </c>
      <c r="F202" s="159" t="s">
        <v>1098</v>
      </c>
      <c r="G202" s="160" t="s">
        <v>269</v>
      </c>
      <c r="H202" s="161">
        <v>18</v>
      </c>
      <c r="I202" s="162"/>
      <c r="J202" s="162">
        <f>ROUND(I202*H202,2)</f>
        <v>0</v>
      </c>
      <c r="K202" s="163"/>
      <c r="L202" s="164"/>
      <c r="M202" s="165" t="s">
        <v>1</v>
      </c>
      <c r="N202" s="166" t="s">
        <v>39</v>
      </c>
      <c r="O202" s="140">
        <v>0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237</v>
      </c>
      <c r="AT202" s="142" t="s">
        <v>247</v>
      </c>
      <c r="AU202" s="142" t="s">
        <v>214</v>
      </c>
      <c r="AY202" s="17" t="s">
        <v>200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82</v>
      </c>
      <c r="BK202" s="143">
        <f>ROUND(I202*H202,2)</f>
        <v>0</v>
      </c>
      <c r="BL202" s="17" t="s">
        <v>206</v>
      </c>
      <c r="BM202" s="142" t="s">
        <v>725</v>
      </c>
    </row>
    <row r="203" spans="2:65" s="1" customFormat="1" ht="24.2" customHeight="1">
      <c r="B203" s="130"/>
      <c r="C203" s="157" t="s">
        <v>458</v>
      </c>
      <c r="D203" s="157" t="s">
        <v>247</v>
      </c>
      <c r="E203" s="158" t="s">
        <v>1099</v>
      </c>
      <c r="F203" s="159" t="s">
        <v>1100</v>
      </c>
      <c r="G203" s="160" t="s">
        <v>269</v>
      </c>
      <c r="H203" s="161">
        <v>14</v>
      </c>
      <c r="I203" s="162"/>
      <c r="J203" s="162">
        <f>ROUND(I203*H203,2)</f>
        <v>0</v>
      </c>
      <c r="K203" s="163"/>
      <c r="L203" s="164"/>
      <c r="M203" s="175" t="s">
        <v>1</v>
      </c>
      <c r="N203" s="176" t="s">
        <v>39</v>
      </c>
      <c r="O203" s="177">
        <v>0</v>
      </c>
      <c r="P203" s="177">
        <f>O203*H203</f>
        <v>0</v>
      </c>
      <c r="Q203" s="177">
        <v>0</v>
      </c>
      <c r="R203" s="177">
        <f>Q203*H203</f>
        <v>0</v>
      </c>
      <c r="S203" s="177">
        <v>0</v>
      </c>
      <c r="T203" s="178">
        <f>S203*H203</f>
        <v>0</v>
      </c>
      <c r="AR203" s="142" t="s">
        <v>237</v>
      </c>
      <c r="AT203" s="142" t="s">
        <v>247</v>
      </c>
      <c r="AU203" s="142" t="s">
        <v>214</v>
      </c>
      <c r="AY203" s="17" t="s">
        <v>200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7" t="s">
        <v>82</v>
      </c>
      <c r="BK203" s="143">
        <f>ROUND(I203*H203,2)</f>
        <v>0</v>
      </c>
      <c r="BL203" s="17" t="s">
        <v>206</v>
      </c>
      <c r="BM203" s="142" t="s">
        <v>733</v>
      </c>
    </row>
    <row r="204" spans="2:12" s="1" customFormat="1" ht="6.95" customHeight="1">
      <c r="B204" s="41"/>
      <c r="C204" s="42"/>
      <c r="D204" s="42"/>
      <c r="E204" s="42"/>
      <c r="F204" s="42"/>
      <c r="G204" s="42"/>
      <c r="H204" s="42"/>
      <c r="I204" s="42"/>
      <c r="J204" s="42"/>
      <c r="K204" s="42"/>
      <c r="L204" s="29"/>
    </row>
  </sheetData>
  <autoFilter ref="C135:K203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27"/>
  <sheetViews>
    <sheetView showGridLines="0" workbookViewId="0" topLeftCell="A98">
      <selection activeCell="V125" sqref="V125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30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105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ht="24.95" customHeight="1">
      <c r="B4" s="20"/>
      <c r="D4" s="21" t="s">
        <v>110</v>
      </c>
      <c r="L4" s="20"/>
      <c r="M4" s="86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6" t="s">
        <v>14</v>
      </c>
      <c r="L6" s="20"/>
    </row>
    <row r="7" spans="2:12" ht="16.5" customHeight="1">
      <c r="B7" s="20"/>
      <c r="E7" s="231" t="str">
        <f>'Rekapitulace stavby'!K6</f>
        <v>Výměna ZTI a modernizace sociálního zázemí</v>
      </c>
      <c r="F7" s="232"/>
      <c r="G7" s="232"/>
      <c r="H7" s="232"/>
      <c r="L7" s="20"/>
    </row>
    <row r="8" spans="2:12" s="1" customFormat="1" ht="12" customHeight="1">
      <c r="B8" s="29"/>
      <c r="D8" s="26" t="s">
        <v>118</v>
      </c>
      <c r="L8" s="29"/>
    </row>
    <row r="9" spans="2:12" s="1" customFormat="1" ht="16.5" customHeight="1">
      <c r="B9" s="29"/>
      <c r="E9" s="197" t="s">
        <v>2152</v>
      </c>
      <c r="F9" s="233"/>
      <c r="G9" s="233"/>
      <c r="H9" s="233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6" t="s">
        <v>16</v>
      </c>
      <c r="F11" s="24" t="s">
        <v>1</v>
      </c>
      <c r="I11" s="26" t="s">
        <v>17</v>
      </c>
      <c r="J11" s="24" t="s">
        <v>1</v>
      </c>
      <c r="L11" s="29"/>
    </row>
    <row r="12" spans="2:12" s="1" customFormat="1" ht="12" customHeight="1">
      <c r="B12" s="29"/>
      <c r="D12" s="26" t="s">
        <v>18</v>
      </c>
      <c r="F12" s="24" t="s">
        <v>19</v>
      </c>
      <c r="I12" s="26" t="s">
        <v>20</v>
      </c>
      <c r="J12" s="49" t="str">
        <f>'Rekapitulace stavby'!AN8</f>
        <v>3. 2. 2024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6" t="s">
        <v>22</v>
      </c>
      <c r="I14" s="26" t="s">
        <v>23</v>
      </c>
      <c r="J14" s="24" t="s">
        <v>1</v>
      </c>
      <c r="L14" s="29"/>
    </row>
    <row r="15" spans="2:12" s="1" customFormat="1" ht="18" customHeight="1">
      <c r="B15" s="29"/>
      <c r="E15" s="24" t="s">
        <v>24</v>
      </c>
      <c r="I15" s="26" t="s">
        <v>25</v>
      </c>
      <c r="J15" s="24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6" t="s">
        <v>26</v>
      </c>
      <c r="I17" s="26" t="s">
        <v>23</v>
      </c>
      <c r="J17" s="24" t="str">
        <f>'Rekapitulace stavby'!AN13</f>
        <v/>
      </c>
      <c r="L17" s="29"/>
    </row>
    <row r="18" spans="2:12" s="1" customFormat="1" ht="18" customHeight="1">
      <c r="B18" s="29"/>
      <c r="E18" s="216" t="str">
        <f>'Rekapitulace stavby'!E14</f>
        <v xml:space="preserve"> </v>
      </c>
      <c r="F18" s="216"/>
      <c r="G18" s="216"/>
      <c r="H18" s="216"/>
      <c r="I18" s="26" t="s">
        <v>25</v>
      </c>
      <c r="J18" s="24" t="str">
        <f>'Rekapitulace stavby'!AN14</f>
        <v/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6" t="s">
        <v>28</v>
      </c>
      <c r="I20" s="26" t="s">
        <v>23</v>
      </c>
      <c r="J20" s="24" t="s">
        <v>1</v>
      </c>
      <c r="L20" s="29"/>
    </row>
    <row r="21" spans="2:12" s="1" customFormat="1" ht="18" customHeight="1">
      <c r="B21" s="29"/>
      <c r="E21" s="24" t="s">
        <v>29</v>
      </c>
      <c r="I21" s="26" t="s">
        <v>25</v>
      </c>
      <c r="J21" s="24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6" t="s">
        <v>31</v>
      </c>
      <c r="I23" s="26" t="s">
        <v>23</v>
      </c>
      <c r="J23" s="24" t="s">
        <v>1</v>
      </c>
      <c r="L23" s="29"/>
    </row>
    <row r="24" spans="2:12" s="1" customFormat="1" ht="18" customHeight="1">
      <c r="B24" s="29"/>
      <c r="E24" s="24" t="s">
        <v>32</v>
      </c>
      <c r="I24" s="26" t="s">
        <v>25</v>
      </c>
      <c r="J24" s="24" t="s">
        <v>1</v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6" t="s">
        <v>33</v>
      </c>
      <c r="L26" s="29"/>
    </row>
    <row r="27" spans="2:12" s="7" customFormat="1" ht="16.5" customHeight="1">
      <c r="B27" s="87"/>
      <c r="E27" s="219" t="s">
        <v>1</v>
      </c>
      <c r="F27" s="219"/>
      <c r="G27" s="219"/>
      <c r="H27" s="219"/>
      <c r="L27" s="87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8" t="s">
        <v>34</v>
      </c>
      <c r="J30" s="63">
        <f>ROUND(J119,2)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36</v>
      </c>
      <c r="I32" s="32" t="s">
        <v>35</v>
      </c>
      <c r="J32" s="32" t="s">
        <v>37</v>
      </c>
      <c r="L32" s="29"/>
    </row>
    <row r="33" spans="2:12" s="1" customFormat="1" ht="14.45" customHeight="1">
      <c r="B33" s="29"/>
      <c r="D33" s="52" t="s">
        <v>38</v>
      </c>
      <c r="E33" s="26" t="s">
        <v>39</v>
      </c>
      <c r="F33" s="89">
        <f>ROUND((SUM(BE119:BE126)),2)</f>
        <v>0</v>
      </c>
      <c r="I33" s="90">
        <v>0.21</v>
      </c>
      <c r="J33" s="89">
        <f>ROUND(((SUM(BE119:BE126))*I33),2)</f>
        <v>0</v>
      </c>
      <c r="L33" s="29"/>
    </row>
    <row r="34" spans="2:12" s="1" customFormat="1" ht="14.45" customHeight="1">
      <c r="B34" s="29"/>
      <c r="E34" s="26" t="s">
        <v>40</v>
      </c>
      <c r="F34" s="89">
        <f>ROUND((SUM(BF119:BF126)),2)</f>
        <v>0</v>
      </c>
      <c r="I34" s="90">
        <v>0.12</v>
      </c>
      <c r="J34" s="89">
        <f>ROUND(((SUM(BF119:BF126))*I34),2)</f>
        <v>0</v>
      </c>
      <c r="L34" s="29"/>
    </row>
    <row r="35" spans="2:12" s="1" customFormat="1" ht="14.45" customHeight="1" hidden="1">
      <c r="B35" s="29"/>
      <c r="E35" s="26" t="s">
        <v>41</v>
      </c>
      <c r="F35" s="89">
        <f>ROUND((SUM(BG119:BG126)),2)</f>
        <v>0</v>
      </c>
      <c r="I35" s="90">
        <v>0.21</v>
      </c>
      <c r="J35" s="89">
        <f>0</f>
        <v>0</v>
      </c>
      <c r="L35" s="29"/>
    </row>
    <row r="36" spans="2:12" s="1" customFormat="1" ht="14.45" customHeight="1" hidden="1">
      <c r="B36" s="29"/>
      <c r="E36" s="26" t="s">
        <v>42</v>
      </c>
      <c r="F36" s="89">
        <f>ROUND((SUM(BH119:BH126)),2)</f>
        <v>0</v>
      </c>
      <c r="I36" s="90">
        <v>0.12</v>
      </c>
      <c r="J36" s="89">
        <f>0</f>
        <v>0</v>
      </c>
      <c r="L36" s="29"/>
    </row>
    <row r="37" spans="2:12" s="1" customFormat="1" ht="14.45" customHeight="1" hidden="1">
      <c r="B37" s="29"/>
      <c r="E37" s="26" t="s">
        <v>43</v>
      </c>
      <c r="F37" s="89">
        <f>ROUND((SUM(BI119:BI126)),2)</f>
        <v>0</v>
      </c>
      <c r="I37" s="90">
        <v>0</v>
      </c>
      <c r="J37" s="89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1"/>
      <c r="D39" s="92" t="s">
        <v>44</v>
      </c>
      <c r="E39" s="54"/>
      <c r="F39" s="54"/>
      <c r="G39" s="93" t="s">
        <v>45</v>
      </c>
      <c r="H39" s="94" t="s">
        <v>46</v>
      </c>
      <c r="I39" s="54"/>
      <c r="J39" s="95">
        <f>SUM(J30:J37)</f>
        <v>0</v>
      </c>
      <c r="K39" s="96"/>
      <c r="L39" s="29"/>
    </row>
    <row r="40" spans="2:12" s="1" customFormat="1" ht="14.45" customHeight="1">
      <c r="B40" s="29"/>
      <c r="L40" s="29"/>
    </row>
    <row r="41" spans="2:12" ht="14.45" customHeight="1">
      <c r="B41" s="20"/>
      <c r="L41" s="20"/>
    </row>
    <row r="42" spans="2:12" ht="14.45" customHeight="1">
      <c r="B42" s="20"/>
      <c r="L42" s="20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29"/>
      <c r="D50" s="38" t="s">
        <v>47</v>
      </c>
      <c r="E50" s="39"/>
      <c r="F50" s="39"/>
      <c r="G50" s="38" t="s">
        <v>48</v>
      </c>
      <c r="H50" s="39"/>
      <c r="I50" s="39"/>
      <c r="J50" s="39"/>
      <c r="K50" s="39"/>
      <c r="L50" s="29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2:12" s="1" customFormat="1" ht="12.75">
      <c r="B61" s="29"/>
      <c r="D61" s="40" t="s">
        <v>49</v>
      </c>
      <c r="E61" s="31"/>
      <c r="F61" s="97" t="s">
        <v>50</v>
      </c>
      <c r="G61" s="40" t="s">
        <v>49</v>
      </c>
      <c r="H61" s="31"/>
      <c r="I61" s="31"/>
      <c r="J61" s="98" t="s">
        <v>50</v>
      </c>
      <c r="K61" s="31"/>
      <c r="L61" s="29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2:12" s="1" customFormat="1" ht="12.75">
      <c r="B65" s="29"/>
      <c r="D65" s="38" t="s">
        <v>51</v>
      </c>
      <c r="E65" s="39"/>
      <c r="F65" s="39"/>
      <c r="G65" s="38" t="s">
        <v>52</v>
      </c>
      <c r="H65" s="39"/>
      <c r="I65" s="39"/>
      <c r="J65" s="39"/>
      <c r="K65" s="39"/>
      <c r="L65" s="29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2:12" s="1" customFormat="1" ht="12.75">
      <c r="B76" s="29"/>
      <c r="D76" s="40" t="s">
        <v>49</v>
      </c>
      <c r="E76" s="31"/>
      <c r="F76" s="97" t="s">
        <v>50</v>
      </c>
      <c r="G76" s="40" t="s">
        <v>49</v>
      </c>
      <c r="H76" s="31"/>
      <c r="I76" s="31"/>
      <c r="J76" s="98" t="s">
        <v>50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21" t="s">
        <v>155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6" t="s">
        <v>14</v>
      </c>
      <c r="L84" s="29"/>
    </row>
    <row r="85" spans="2:12" s="1" customFormat="1" ht="16.5" customHeight="1">
      <c r="B85" s="29"/>
      <c r="E85" s="231" t="str">
        <f>E7</f>
        <v>Výměna ZTI a modernizace sociálního zázemí</v>
      </c>
      <c r="F85" s="232"/>
      <c r="G85" s="232"/>
      <c r="H85" s="232"/>
      <c r="L85" s="29"/>
    </row>
    <row r="86" spans="2:12" s="1" customFormat="1" ht="12" customHeight="1">
      <c r="B86" s="29"/>
      <c r="C86" s="26" t="s">
        <v>118</v>
      </c>
      <c r="L86" s="29"/>
    </row>
    <row r="87" spans="2:12" s="1" customFormat="1" ht="16.5" customHeight="1">
      <c r="B87" s="29"/>
      <c r="E87" s="197" t="str">
        <f>E9</f>
        <v>VRN - Vedlejší a ostatní náklady</v>
      </c>
      <c r="F87" s="233"/>
      <c r="G87" s="233"/>
      <c r="H87" s="233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6" t="s">
        <v>18</v>
      </c>
      <c r="F89" s="24" t="str">
        <f>F12</f>
        <v>Májová 372, 407 11 Děčín XXXII - Boletice n.L.</v>
      </c>
      <c r="I89" s="26" t="s">
        <v>20</v>
      </c>
      <c r="J89" s="49" t="str">
        <f>IF(J12="","",J12)</f>
        <v>3. 2. 2024</v>
      </c>
      <c r="L89" s="29"/>
    </row>
    <row r="90" spans="2:12" s="1" customFormat="1" ht="6.95" customHeight="1">
      <c r="B90" s="29"/>
      <c r="L90" s="29"/>
    </row>
    <row r="91" spans="2:12" s="1" customFormat="1" ht="15.2" customHeight="1">
      <c r="B91" s="29"/>
      <c r="C91" s="26" t="s">
        <v>22</v>
      </c>
      <c r="F91" s="24" t="str">
        <f>E15</f>
        <v>Statutární město Děčín</v>
      </c>
      <c r="I91" s="26" t="s">
        <v>28</v>
      </c>
      <c r="J91" s="27" t="str">
        <f>E21</f>
        <v>NORDARCH s.r.o.</v>
      </c>
      <c r="L91" s="29"/>
    </row>
    <row r="92" spans="2:12" s="1" customFormat="1" ht="15.2" customHeight="1">
      <c r="B92" s="29"/>
      <c r="C92" s="26" t="s">
        <v>26</v>
      </c>
      <c r="F92" s="24" t="str">
        <f>IF(E18="","",E18)</f>
        <v xml:space="preserve"> </v>
      </c>
      <c r="I92" s="26" t="s">
        <v>31</v>
      </c>
      <c r="J92" s="27" t="str">
        <f>E24</f>
        <v>Ing. Jan Duben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9" t="s">
        <v>156</v>
      </c>
      <c r="D94" s="91"/>
      <c r="E94" s="91"/>
      <c r="F94" s="91"/>
      <c r="G94" s="91"/>
      <c r="H94" s="91"/>
      <c r="I94" s="91"/>
      <c r="J94" s="100" t="s">
        <v>157</v>
      </c>
      <c r="K94" s="91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1" t="s">
        <v>158</v>
      </c>
      <c r="J96" s="63">
        <f>J119</f>
        <v>0</v>
      </c>
      <c r="L96" s="29"/>
      <c r="AU96" s="17" t="s">
        <v>159</v>
      </c>
    </row>
    <row r="97" spans="2:12" s="8" customFormat="1" ht="24.95" customHeight="1">
      <c r="B97" s="102"/>
      <c r="D97" s="103" t="s">
        <v>1120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2153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9.9" customHeight="1">
      <c r="B99" s="106"/>
      <c r="D99" s="107" t="s">
        <v>2154</v>
      </c>
      <c r="E99" s="108"/>
      <c r="F99" s="108"/>
      <c r="G99" s="108"/>
      <c r="H99" s="108"/>
      <c r="I99" s="108"/>
      <c r="J99" s="109">
        <f>J124</f>
        <v>0</v>
      </c>
      <c r="L99" s="106"/>
    </row>
    <row r="100" spans="2:12" s="1" customFormat="1" ht="21.75" customHeight="1">
      <c r="B100" s="29"/>
      <c r="L100" s="29"/>
    </row>
    <row r="101" spans="2:12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29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9"/>
    </row>
    <row r="106" spans="2:12" s="1" customFormat="1" ht="24.95" customHeight="1">
      <c r="B106" s="29"/>
      <c r="C106" s="21" t="s">
        <v>185</v>
      </c>
      <c r="L106" s="29"/>
    </row>
    <row r="107" spans="2:12" s="1" customFormat="1" ht="6.95" customHeight="1">
      <c r="B107" s="29"/>
      <c r="L107" s="29"/>
    </row>
    <row r="108" spans="2:12" s="1" customFormat="1" ht="12" customHeight="1">
      <c r="B108" s="29"/>
      <c r="C108" s="26" t="s">
        <v>14</v>
      </c>
      <c r="L108" s="29"/>
    </row>
    <row r="109" spans="2:12" s="1" customFormat="1" ht="16.5" customHeight="1">
      <c r="B109" s="29"/>
      <c r="E109" s="231" t="str">
        <f>E7</f>
        <v>Výměna ZTI a modernizace sociálního zázemí</v>
      </c>
      <c r="F109" s="232"/>
      <c r="G109" s="232"/>
      <c r="H109" s="232"/>
      <c r="L109" s="29"/>
    </row>
    <row r="110" spans="2:12" s="1" customFormat="1" ht="12" customHeight="1">
      <c r="B110" s="29"/>
      <c r="C110" s="26" t="s">
        <v>118</v>
      </c>
      <c r="L110" s="29"/>
    </row>
    <row r="111" spans="2:12" s="1" customFormat="1" ht="16.5" customHeight="1">
      <c r="B111" s="29"/>
      <c r="E111" s="197" t="str">
        <f>E9</f>
        <v>VRN - Vedlejší a ostatní náklady</v>
      </c>
      <c r="F111" s="233"/>
      <c r="G111" s="233"/>
      <c r="H111" s="233"/>
      <c r="L111" s="29"/>
    </row>
    <row r="112" spans="2:12" s="1" customFormat="1" ht="6.95" customHeight="1">
      <c r="B112" s="29"/>
      <c r="L112" s="29"/>
    </row>
    <row r="113" spans="2:12" s="1" customFormat="1" ht="12" customHeight="1">
      <c r="B113" s="29"/>
      <c r="C113" s="26" t="s">
        <v>18</v>
      </c>
      <c r="F113" s="24" t="str">
        <f>F12</f>
        <v>Májová 372, 407 11 Děčín XXXII - Boletice n.L.</v>
      </c>
      <c r="I113" s="26" t="s">
        <v>20</v>
      </c>
      <c r="J113" s="49" t="str">
        <f>IF(J12="","",J12)</f>
        <v>3. 2. 2024</v>
      </c>
      <c r="L113" s="29"/>
    </row>
    <row r="114" spans="2:12" s="1" customFormat="1" ht="6.95" customHeight="1">
      <c r="B114" s="29"/>
      <c r="L114" s="29"/>
    </row>
    <row r="115" spans="2:12" s="1" customFormat="1" ht="15.2" customHeight="1">
      <c r="B115" s="29"/>
      <c r="C115" s="26" t="s">
        <v>22</v>
      </c>
      <c r="F115" s="24" t="str">
        <f>E15</f>
        <v>Statutární město Děčín</v>
      </c>
      <c r="I115" s="26" t="s">
        <v>28</v>
      </c>
      <c r="J115" s="27" t="str">
        <f>E21</f>
        <v>NORDARCH s.r.o.</v>
      </c>
      <c r="L115" s="29"/>
    </row>
    <row r="116" spans="2:12" s="1" customFormat="1" ht="15.2" customHeight="1">
      <c r="B116" s="29"/>
      <c r="C116" s="26" t="s">
        <v>26</v>
      </c>
      <c r="F116" s="24" t="str">
        <f>IF(E18="","",E18)</f>
        <v xml:space="preserve"> </v>
      </c>
      <c r="I116" s="26" t="s">
        <v>31</v>
      </c>
      <c r="J116" s="27" t="str">
        <f>E24</f>
        <v>Ing. Jan Duben</v>
      </c>
      <c r="L116" s="29"/>
    </row>
    <row r="117" spans="2:12" s="1" customFormat="1" ht="10.35" customHeight="1">
      <c r="B117" s="29"/>
      <c r="L117" s="29"/>
    </row>
    <row r="118" spans="2:20" s="10" customFormat="1" ht="29.25" customHeight="1">
      <c r="B118" s="110"/>
      <c r="C118" s="111" t="s">
        <v>186</v>
      </c>
      <c r="D118" s="112" t="s">
        <v>59</v>
      </c>
      <c r="E118" s="112" t="s">
        <v>55</v>
      </c>
      <c r="F118" s="112" t="s">
        <v>56</v>
      </c>
      <c r="G118" s="112" t="s">
        <v>187</v>
      </c>
      <c r="H118" s="112" t="s">
        <v>188</v>
      </c>
      <c r="I118" s="112" t="s">
        <v>189</v>
      </c>
      <c r="J118" s="113" t="s">
        <v>157</v>
      </c>
      <c r="K118" s="114" t="s">
        <v>190</v>
      </c>
      <c r="L118" s="110"/>
      <c r="M118" s="56" t="s">
        <v>1</v>
      </c>
      <c r="N118" s="57" t="s">
        <v>38</v>
      </c>
      <c r="O118" s="57" t="s">
        <v>191</v>
      </c>
      <c r="P118" s="57" t="s">
        <v>192</v>
      </c>
      <c r="Q118" s="57" t="s">
        <v>193</v>
      </c>
      <c r="R118" s="57" t="s">
        <v>194</v>
      </c>
      <c r="S118" s="57" t="s">
        <v>195</v>
      </c>
      <c r="T118" s="58" t="s">
        <v>196</v>
      </c>
    </row>
    <row r="119" spans="2:63" s="1" customFormat="1" ht="22.9" customHeight="1">
      <c r="B119" s="29"/>
      <c r="C119" s="61" t="s">
        <v>197</v>
      </c>
      <c r="J119" s="115">
        <f>BK119</f>
        <v>0</v>
      </c>
      <c r="L119" s="29"/>
      <c r="M119" s="59"/>
      <c r="N119" s="50"/>
      <c r="O119" s="50"/>
      <c r="P119" s="116">
        <f>P120</f>
        <v>0</v>
      </c>
      <c r="Q119" s="50"/>
      <c r="R119" s="116">
        <f>R120</f>
        <v>0</v>
      </c>
      <c r="S119" s="50"/>
      <c r="T119" s="117">
        <f>T120</f>
        <v>0</v>
      </c>
      <c r="AT119" s="17" t="s">
        <v>73</v>
      </c>
      <c r="AU119" s="17" t="s">
        <v>159</v>
      </c>
      <c r="BK119" s="118">
        <f>BK120</f>
        <v>0</v>
      </c>
    </row>
    <row r="120" spans="2:63" s="11" customFormat="1" ht="25.9" customHeight="1">
      <c r="B120" s="119"/>
      <c r="D120" s="120" t="s">
        <v>73</v>
      </c>
      <c r="E120" s="121" t="s">
        <v>103</v>
      </c>
      <c r="F120" s="121" t="s">
        <v>1415</v>
      </c>
      <c r="J120" s="122">
        <f>BK120</f>
        <v>0</v>
      </c>
      <c r="L120" s="119"/>
      <c r="M120" s="123"/>
      <c r="P120" s="124">
        <f>P121+P124</f>
        <v>0</v>
      </c>
      <c r="R120" s="124">
        <f>R121+R124</f>
        <v>0</v>
      </c>
      <c r="T120" s="125">
        <f>T121+T124</f>
        <v>0</v>
      </c>
      <c r="AR120" s="120" t="s">
        <v>222</v>
      </c>
      <c r="AT120" s="126" t="s">
        <v>73</v>
      </c>
      <c r="AU120" s="126" t="s">
        <v>74</v>
      </c>
      <c r="AY120" s="120" t="s">
        <v>200</v>
      </c>
      <c r="BK120" s="127">
        <f>BK121+BK124</f>
        <v>0</v>
      </c>
    </row>
    <row r="121" spans="2:63" s="11" customFormat="1" ht="22.9" customHeight="1">
      <c r="B121" s="119"/>
      <c r="D121" s="120" t="s">
        <v>73</v>
      </c>
      <c r="E121" s="128" t="s">
        <v>2155</v>
      </c>
      <c r="F121" s="128" t="s">
        <v>2156</v>
      </c>
      <c r="J121" s="129">
        <f>BK121</f>
        <v>0</v>
      </c>
      <c r="L121" s="119"/>
      <c r="M121" s="123"/>
      <c r="P121" s="124">
        <f>SUM(P122:P123)</f>
        <v>0</v>
      </c>
      <c r="R121" s="124">
        <f>SUM(R122:R123)</f>
        <v>0</v>
      </c>
      <c r="T121" s="125">
        <f>SUM(T122:T123)</f>
        <v>0</v>
      </c>
      <c r="AR121" s="120" t="s">
        <v>222</v>
      </c>
      <c r="AT121" s="126" t="s">
        <v>73</v>
      </c>
      <c r="AU121" s="126" t="s">
        <v>82</v>
      </c>
      <c r="AY121" s="120" t="s">
        <v>200</v>
      </c>
      <c r="BK121" s="127">
        <f>SUM(BK122:BK123)</f>
        <v>0</v>
      </c>
    </row>
    <row r="122" spans="2:65" s="1" customFormat="1" ht="16.5" customHeight="1">
      <c r="B122" s="130"/>
      <c r="C122" s="131" t="s">
        <v>82</v>
      </c>
      <c r="D122" s="131" t="s">
        <v>202</v>
      </c>
      <c r="E122" s="132" t="s">
        <v>2157</v>
      </c>
      <c r="F122" s="133" t="s">
        <v>2156</v>
      </c>
      <c r="G122" s="134" t="s">
        <v>1420</v>
      </c>
      <c r="H122" s="135">
        <v>1</v>
      </c>
      <c r="I122" s="136"/>
      <c r="J122" s="136">
        <f>ROUND(I122*H122,2)</f>
        <v>0</v>
      </c>
      <c r="K122" s="137"/>
      <c r="L122" s="29"/>
      <c r="M122" s="138" t="s">
        <v>1</v>
      </c>
      <c r="N122" s="139" t="s">
        <v>39</v>
      </c>
      <c r="O122" s="140">
        <v>0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1421</v>
      </c>
      <c r="AT122" s="142" t="s">
        <v>202</v>
      </c>
      <c r="AU122" s="142" t="s">
        <v>84</v>
      </c>
      <c r="AY122" s="17" t="s">
        <v>200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82</v>
      </c>
      <c r="BK122" s="143">
        <f>ROUND(I122*H122,2)</f>
        <v>0</v>
      </c>
      <c r="BL122" s="17" t="s">
        <v>1421</v>
      </c>
      <c r="BM122" s="142" t="s">
        <v>2158</v>
      </c>
    </row>
    <row r="123" spans="2:51" s="12" customFormat="1" ht="11.25">
      <c r="B123" s="144"/>
      <c r="D123" s="145" t="s">
        <v>208</v>
      </c>
      <c r="E123" s="146" t="s">
        <v>1</v>
      </c>
      <c r="F123" s="147" t="s">
        <v>2159</v>
      </c>
      <c r="H123" s="148">
        <v>1</v>
      </c>
      <c r="L123" s="144"/>
      <c r="M123" s="149"/>
      <c r="T123" s="150"/>
      <c r="AT123" s="146" t="s">
        <v>208</v>
      </c>
      <c r="AU123" s="146" t="s">
        <v>84</v>
      </c>
      <c r="AV123" s="12" t="s">
        <v>84</v>
      </c>
      <c r="AW123" s="12" t="s">
        <v>30</v>
      </c>
      <c r="AX123" s="12" t="s">
        <v>82</v>
      </c>
      <c r="AY123" s="146" t="s">
        <v>200</v>
      </c>
    </row>
    <row r="124" spans="2:63" s="11" customFormat="1" ht="22.9" customHeight="1">
      <c r="B124" s="119"/>
      <c r="D124" s="120" t="s">
        <v>73</v>
      </c>
      <c r="E124" s="128" t="s">
        <v>2160</v>
      </c>
      <c r="F124" s="128" t="s">
        <v>2161</v>
      </c>
      <c r="J124" s="129">
        <f>BK124</f>
        <v>0</v>
      </c>
      <c r="L124" s="119"/>
      <c r="M124" s="123"/>
      <c r="P124" s="124">
        <f>SUM(P125:P126)</f>
        <v>0</v>
      </c>
      <c r="R124" s="124">
        <f>SUM(R125:R126)</f>
        <v>0</v>
      </c>
      <c r="T124" s="125">
        <f>SUM(T125:T126)</f>
        <v>0</v>
      </c>
      <c r="AR124" s="120" t="s">
        <v>222</v>
      </c>
      <c r="AT124" s="126" t="s">
        <v>73</v>
      </c>
      <c r="AU124" s="126" t="s">
        <v>82</v>
      </c>
      <c r="AY124" s="120" t="s">
        <v>200</v>
      </c>
      <c r="BK124" s="127">
        <f>SUM(BK125:BK126)</f>
        <v>0</v>
      </c>
    </row>
    <row r="125" spans="2:65" s="1" customFormat="1" ht="16.5" customHeight="1">
      <c r="B125" s="130"/>
      <c r="C125" s="131" t="s">
        <v>84</v>
      </c>
      <c r="D125" s="131" t="s">
        <v>202</v>
      </c>
      <c r="E125" s="132" t="s">
        <v>2162</v>
      </c>
      <c r="F125" s="133" t="s">
        <v>2161</v>
      </c>
      <c r="G125" s="134" t="s">
        <v>1420</v>
      </c>
      <c r="H125" s="135">
        <v>1</v>
      </c>
      <c r="I125" s="136"/>
      <c r="J125" s="136">
        <f>ROUND(I125*H125,2)</f>
        <v>0</v>
      </c>
      <c r="K125" s="137"/>
      <c r="L125" s="29"/>
      <c r="M125" s="138" t="s">
        <v>1</v>
      </c>
      <c r="N125" s="139" t="s">
        <v>39</v>
      </c>
      <c r="O125" s="140">
        <v>0</v>
      </c>
      <c r="P125" s="140">
        <f>O125*H125</f>
        <v>0</v>
      </c>
      <c r="Q125" s="140">
        <v>0</v>
      </c>
      <c r="R125" s="140">
        <f>Q125*H125</f>
        <v>0</v>
      </c>
      <c r="S125" s="140">
        <v>0</v>
      </c>
      <c r="T125" s="141">
        <f>S125*H125</f>
        <v>0</v>
      </c>
      <c r="AR125" s="142" t="s">
        <v>1421</v>
      </c>
      <c r="AT125" s="142" t="s">
        <v>202</v>
      </c>
      <c r="AU125" s="142" t="s">
        <v>84</v>
      </c>
      <c r="AY125" s="17" t="s">
        <v>200</v>
      </c>
      <c r="BE125" s="143">
        <f>IF(N125="základní",J125,0)</f>
        <v>0</v>
      </c>
      <c r="BF125" s="143">
        <f>IF(N125="snížená",J125,0)</f>
        <v>0</v>
      </c>
      <c r="BG125" s="143">
        <f>IF(N125="zákl. přenesená",J125,0)</f>
        <v>0</v>
      </c>
      <c r="BH125" s="143">
        <f>IF(N125="sníž. přenesená",J125,0)</f>
        <v>0</v>
      </c>
      <c r="BI125" s="143">
        <f>IF(N125="nulová",J125,0)</f>
        <v>0</v>
      </c>
      <c r="BJ125" s="17" t="s">
        <v>82</v>
      </c>
      <c r="BK125" s="143">
        <f>ROUND(I125*H125,2)</f>
        <v>0</v>
      </c>
      <c r="BL125" s="17" t="s">
        <v>1421</v>
      </c>
      <c r="BM125" s="142" t="s">
        <v>2163</v>
      </c>
    </row>
    <row r="126" spans="2:51" s="12" customFormat="1" ht="11.25">
      <c r="B126" s="144"/>
      <c r="D126" s="145" t="s">
        <v>208</v>
      </c>
      <c r="E126" s="146" t="s">
        <v>1</v>
      </c>
      <c r="F126" s="147" t="s">
        <v>2164</v>
      </c>
      <c r="H126" s="148">
        <v>1</v>
      </c>
      <c r="L126" s="144"/>
      <c r="M126" s="172"/>
      <c r="N126" s="173"/>
      <c r="O126" s="173"/>
      <c r="P126" s="173"/>
      <c r="Q126" s="173"/>
      <c r="R126" s="173"/>
      <c r="S126" s="173"/>
      <c r="T126" s="174"/>
      <c r="AT126" s="146" t="s">
        <v>208</v>
      </c>
      <c r="AU126" s="146" t="s">
        <v>84</v>
      </c>
      <c r="AV126" s="12" t="s">
        <v>84</v>
      </c>
      <c r="AW126" s="12" t="s">
        <v>30</v>
      </c>
      <c r="AX126" s="12" t="s">
        <v>82</v>
      </c>
      <c r="AY126" s="146" t="s">
        <v>200</v>
      </c>
    </row>
    <row r="127" spans="2:12" s="1" customFormat="1" ht="6.95" customHeight="1">
      <c r="B127" s="41"/>
      <c r="C127" s="42"/>
      <c r="D127" s="42"/>
      <c r="E127" s="42"/>
      <c r="F127" s="42"/>
      <c r="G127" s="42"/>
      <c r="H127" s="42"/>
      <c r="I127" s="42"/>
      <c r="J127" s="42"/>
      <c r="K127" s="42"/>
      <c r="L127" s="29"/>
    </row>
  </sheetData>
  <autoFilter ref="C118:K126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Duben</dc:creator>
  <cp:keywords/>
  <dc:description/>
  <cp:lastModifiedBy>Matějíček Jaromír</cp:lastModifiedBy>
  <dcterms:created xsi:type="dcterms:W3CDTF">2024-02-29T06:40:32Z</dcterms:created>
  <dcterms:modified xsi:type="dcterms:W3CDTF">2024-02-29T15:28:15Z</dcterms:modified>
  <cp:category/>
  <cp:version/>
  <cp:contentType/>
  <cp:contentStatus/>
</cp:coreProperties>
</file>