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16" yWindow="65416" windowWidth="29040" windowHeight="15840" activeTab="1"/>
  </bookViews>
  <sheets>
    <sheet name="Rekapitulace stavby" sheetId="1" r:id="rId1"/>
    <sheet name="415-2019 - OPRAVA KOMUNIK..." sheetId="2" r:id="rId2"/>
    <sheet name="Seznam figur" sheetId="3" r:id="rId3"/>
  </sheets>
  <definedNames>
    <definedName name="_xlnm._FilterDatabase" localSheetId="1" hidden="1">'415-2019 - OPRAVA KOMUNIK...'!$C$124:$K$273</definedName>
    <definedName name="_xlnm.Print_Area" localSheetId="1">'415-2019 - OPRAVA KOMUNIK...'!$C$4:$J$76,'415-2019 - OPRAVA KOMUNIK...'!$C$82:$J$108,'415-2019 - OPRAVA KOMUNIK...'!$C$114:$J$273</definedName>
    <definedName name="_xlnm.Print_Area" localSheetId="0">'Rekapitulace stavby'!$D$4:$AO$76,'Rekapitulace stavby'!$C$82:$AQ$96</definedName>
    <definedName name="_xlnm.Print_Area" localSheetId="2">'Seznam figur'!$C$4:$G$46</definedName>
    <definedName name="_xlnm.Print_Titles" localSheetId="0">'Rekapitulace stavby'!$92:$92</definedName>
    <definedName name="_xlnm.Print_Titles" localSheetId="1">'415-2019 - OPRAVA KOMUNIK...'!$124:$124</definedName>
    <definedName name="_xlnm.Print_Titles" localSheetId="2">'Seznam figur'!$9:$9</definedName>
  </definedNames>
  <calcPr calcId="191029"/>
  <extLst/>
</workbook>
</file>

<file path=xl/sharedStrings.xml><?xml version="1.0" encoding="utf-8"?>
<sst xmlns="http://schemas.openxmlformats.org/spreadsheetml/2006/main" count="1911" uniqueCount="379">
  <si>
    <t>Export Komplet</t>
  </si>
  <si>
    <t/>
  </si>
  <si>
    <t>2.0</t>
  </si>
  <si>
    <t>False</t>
  </si>
  <si>
    <t>{dd2d09d3-6306-447f-ab35-3b6cabc038b4}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</si>
  <si>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</si>
  <si>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</si>
  <si>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</si>
  <si>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</si>
  <si>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</si>
  <si>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</si>
  <si>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</si>
  <si>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</si>
  <si>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415/2019</t>
  </si>
  <si>
    <t>Stavba:</t>
  </si>
  <si>
    <t>OPRAVA KOMUNIKACE A ÚPRAVA CHODNÍKOVÝCH TĚLES - ul. Štursova, Děčín</t>
  </si>
  <si>
    <t>KSO:</t>
  </si>
  <si>
    <t>CC-CZ:</t>
  </si>
  <si>
    <t>Místo:</t>
  </si>
  <si>
    <t>na p.p.č. 1944, 1979 a 2053</t>
  </si>
  <si>
    <t>Datum:</t>
  </si>
  <si>
    <t>21. 3. 2024</t>
  </si>
  <si>
    <t>Zadavatel:</t>
  </si>
  <si>
    <t>IČ:</t>
  </si>
  <si>
    <t>Statutární město Děčín</t>
  </si>
  <si>
    <t>DIČ:</t>
  </si>
  <si>
    <t>Zhotovitel:</t>
  </si>
  <si>
    <t xml:space="preserve"> </t>
  </si>
  <si>
    <t>Projektant:</t>
  </si>
  <si>
    <t>NORDARCH s.r.o.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</si>
  <si>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</si>
  <si>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</si>
  <si>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</si>
  <si>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</si>
  <si>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</si>
  <si>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</si>
  <si>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</si>
  <si>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</si>
  <si>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</si>
  <si>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</si>
  <si>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</si>
  <si>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</si>
  <si>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</si>
  <si>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</si>
  <si>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</si>
  <si>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</si>
  <si>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</si>
  <si>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</si>
  <si>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</si>
  <si>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</si>
  <si>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</si>
  <si>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</si>
  <si>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</si>
  <si>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</si>
  <si>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</si>
  <si>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</si>
  <si>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</si>
  <si>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</si>
  <si>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</si>
  <si>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</si>
  <si>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</si>
  <si>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</si>
  <si>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</si>
  <si>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</si>
  <si>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</si>
  <si>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</si>
  <si>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</si>
  <si>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</si>
  <si>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</si>
  <si>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</si>
  <si>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</si>
  <si>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</si>
  <si>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</si>
  <si>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</si>
  <si>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</si>
  <si>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</si>
  <si>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</si>
  <si>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</si>
  <si>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</si>
  <si>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</si>
  <si>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</si>
  <si>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varpásy</t>
  </si>
  <si>
    <t>22</t>
  </si>
  <si>
    <t>2</t>
  </si>
  <si>
    <t>komunikace</t>
  </si>
  <si>
    <t>500</t>
  </si>
  <si>
    <t>KRYCÍ LIST SOUPISU PRACÍ</t>
  </si>
  <si>
    <t>chodník</t>
  </si>
  <si>
    <t>161</t>
  </si>
  <si>
    <t>dělpásy</t>
  </si>
  <si>
    <t>15,2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</si>
  <si>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</si>
  <si>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</si>
  <si>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</si>
  <si>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</si>
  <si>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</si>
  <si>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</si>
  <si>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</si>
  <si>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</si>
  <si>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</si>
  <si>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</si>
  <si>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</si>
  <si>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</si>
  <si>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</si>
  <si>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</si>
  <si>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</si>
  <si>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</si>
  <si>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</si>
  <si>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</si>
  <si>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</si>
  <si>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</si>
  <si>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</si>
  <si>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</si>
  <si>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</si>
  <si>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</si>
  <si>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</si>
  <si>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</si>
  <si>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</si>
  <si>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</si>
  <si>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</si>
  <si>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</si>
  <si>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</si>
  <si>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</si>
  <si>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</si>
  <si>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</si>
  <si>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</si>
  <si>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</si>
  <si>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113106144</t>
  </si>
  <si>
    <t>Rozebrání dlažeb ze zámkových dlaždic komunikací pro pěší strojně pl přes 50 m2</t>
  </si>
  <si>
    <t>m2</t>
  </si>
  <si>
    <t>4</t>
  </si>
  <si>
    <t>1514926393</t>
  </si>
  <si>
    <t>VV</t>
  </si>
  <si>
    <t>"odstranění stávajících chodníků" 164</t>
  </si>
  <si>
    <t>113107162</t>
  </si>
  <si>
    <t>Odstranění podkladu z kameniva drceného tl přes 100 do 200 mm strojně pl přes 50 do 200 m2</t>
  </si>
  <si>
    <t>2114442055</t>
  </si>
  <si>
    <t>"odstranění stávající komunikace" 112</t>
  </si>
  <si>
    <t>"odstranění stávajících chodníků - živice" 14</t>
  </si>
  <si>
    <t>Součet</t>
  </si>
  <si>
    <t>3</t>
  </si>
  <si>
    <t>113107171</t>
  </si>
  <si>
    <t>Odstranění podkladu z betonu prostého tl přes 100 do 150 mm strojně pl přes 50 do 200 m2</t>
  </si>
  <si>
    <t>1929825679</t>
  </si>
  <si>
    <t>113107182</t>
  </si>
  <si>
    <t>Odstranění podkladu živičného tl přes 50 do 100 mm strojně pl přes 50 do 200 m2</t>
  </si>
  <si>
    <t>1672552287</t>
  </si>
  <si>
    <t>5</t>
  </si>
  <si>
    <t>113107225</t>
  </si>
  <si>
    <t>Odstranění podkladu z kameniva drceného tl přes 400 do 500 mm strojně pl přes 200 m2</t>
  </si>
  <si>
    <t>-1690632211</t>
  </si>
  <si>
    <t>"odstranění stávající komunikace - broušená" 388</t>
  </si>
  <si>
    <t>6</t>
  </si>
  <si>
    <t>113107341</t>
  </si>
  <si>
    <t>Odstranění podkladu živičného tl 50 mm strojně pl do 50 m2</t>
  </si>
  <si>
    <t>-295401515</t>
  </si>
  <si>
    <t>7</t>
  </si>
  <si>
    <t>113201112.</t>
  </si>
  <si>
    <t>Vytrhání obrub silničních ležatých - pro dlaší použití</t>
  </si>
  <si>
    <t>m</t>
  </si>
  <si>
    <t>2073396210</t>
  </si>
  <si>
    <t>"odstranění žulových obrub" 144</t>
  </si>
  <si>
    <t>8</t>
  </si>
  <si>
    <t>113202111</t>
  </si>
  <si>
    <t>Vytrhání obrub krajníků obrubníků stojatých</t>
  </si>
  <si>
    <t>575091328</t>
  </si>
  <si>
    <t>"odstranění betonových obrub" 11</t>
  </si>
  <si>
    <t>9</t>
  </si>
  <si>
    <t>181951112</t>
  </si>
  <si>
    <t>Úprava pláně v hornině třídy těžitelnosti I skupiny 1 až 3 se zhutněním strojně</t>
  </si>
  <si>
    <t>-1025473422</t>
  </si>
  <si>
    <t>"navrhovaná komunikce" 500</t>
  </si>
  <si>
    <t>"navrhované chodníkové těleso" 161</t>
  </si>
  <si>
    <t>"navrhované chodníkové těleso - dělící pásy" 15,2</t>
  </si>
  <si>
    <t>"navrhované chodníkové těleso - varovné pásy" 22</t>
  </si>
  <si>
    <t>Komunikace pozemní</t>
  </si>
  <si>
    <t>10</t>
  </si>
  <si>
    <t>564751111</t>
  </si>
  <si>
    <t>Podklad z kameniva hrubého drceného vel. 32-63 mm plochy přes 100 m2 tl 150 mm</t>
  </si>
  <si>
    <t>2123070080</t>
  </si>
  <si>
    <t>"navrhované chodníkové těleso" chodník</t>
  </si>
  <si>
    <t>"navrhované chodníkové těleso - dělící pásy" dělpásy</t>
  </si>
  <si>
    <t>"navrhované chodníkové těleso - varovné pásy" varpásy</t>
  </si>
  <si>
    <t>11</t>
  </si>
  <si>
    <t>564861111</t>
  </si>
  <si>
    <t>Podklad ze štěrkodrtě ŠD plochy přes 100 m2 tl 200 mm</t>
  </si>
  <si>
    <t>240054968</t>
  </si>
  <si>
    <t>"navrhovaná komunikce" komunikace</t>
  </si>
  <si>
    <t>565145121</t>
  </si>
  <si>
    <t>Asfaltový beton vrstva podkladní ACP 16 (obalované kamenivo OKS) tl 60 mm š přes 3 m</t>
  </si>
  <si>
    <t>-568476537</t>
  </si>
  <si>
    <t>13</t>
  </si>
  <si>
    <t>567122114</t>
  </si>
  <si>
    <t>Podklad ze směsi stmelené cementem SC C 8/10 (KSC I) tl 150 mm</t>
  </si>
  <si>
    <t>328288977</t>
  </si>
  <si>
    <t>14</t>
  </si>
  <si>
    <t>573231106</t>
  </si>
  <si>
    <t>Postřik živičný spojovací ze silniční emulze v množství 0,30 kg/m2</t>
  </si>
  <si>
    <t>-76466208</t>
  </si>
  <si>
    <t>"navrhovaná komunikce" komunikace*2</t>
  </si>
  <si>
    <t>15</t>
  </si>
  <si>
    <t>577134121</t>
  </si>
  <si>
    <t>Asfaltový beton vrstva obrusná ACO 11+ (ABS) tř. I tl 40 mm š přes 3 m z nemodifikovaného asfaltu</t>
  </si>
  <si>
    <t>-1910074330</t>
  </si>
  <si>
    <t>16</t>
  </si>
  <si>
    <t>596211212</t>
  </si>
  <si>
    <t>Kladení zámkové dlažby komunikací pro pěší ručně tl 80 mm skupiny A pl přes 100 do 300 m2</t>
  </si>
  <si>
    <t>1779767876</t>
  </si>
  <si>
    <t>17</t>
  </si>
  <si>
    <t>M</t>
  </si>
  <si>
    <t>59245020</t>
  </si>
  <si>
    <t>dlažba skladebná betonová 200x100mm tl 80mm přírodní</t>
  </si>
  <si>
    <t>2075768967</t>
  </si>
  <si>
    <t>"navrhované chodníkové těleso - antracitové pruhy" -6,5</t>
  </si>
  <si>
    <t>169,7*1,02 'Přepočtené koeficientem množství</t>
  </si>
  <si>
    <t>18</t>
  </si>
  <si>
    <t>59245005</t>
  </si>
  <si>
    <t>dlažba skladebná betonová 200x100mm tl 80mm barevná</t>
  </si>
  <si>
    <t>-349262461</t>
  </si>
  <si>
    <t>"navrhované chodníkové těleso - antracitové pruhy" 6,5</t>
  </si>
  <si>
    <t>19</t>
  </si>
  <si>
    <t>59245226</t>
  </si>
  <si>
    <t>dlažba pro nevidomé betonová 200x100mm tl 80mm barevná</t>
  </si>
  <si>
    <t>-627925319</t>
  </si>
  <si>
    <t>22*1,02 'Přepočtené koeficientem množství</t>
  </si>
  <si>
    <t>20</t>
  </si>
  <si>
    <t>596211214</t>
  </si>
  <si>
    <t>Příplatek za kombinaci dvou barev u kladení betonových dlažeb komunikací pro pěší ručně tl 80 mm skupiny A</t>
  </si>
  <si>
    <t>-1267042480</t>
  </si>
  <si>
    <t>599141111</t>
  </si>
  <si>
    <t>Vyplnění spár mezi silničními dílci živičnou zálivkou</t>
  </si>
  <si>
    <t>-833663251</t>
  </si>
  <si>
    <t>"spára u obrub" 155</t>
  </si>
  <si>
    <t>Trubní vedení</t>
  </si>
  <si>
    <t>899623141</t>
  </si>
  <si>
    <t>Obetonování potrubí nebo zdiva stok betonem prostým tř. C 12/15 v otevřeném výkopu</t>
  </si>
  <si>
    <t>m3</t>
  </si>
  <si>
    <t>-1175261587</t>
  </si>
  <si>
    <t>"elektrochráničky" (2*8,15+2*8,7)*3,15*0,15*0,2</t>
  </si>
  <si>
    <t>Ostatní konstrukce a práce, bourání</t>
  </si>
  <si>
    <t>23</t>
  </si>
  <si>
    <t>916131213</t>
  </si>
  <si>
    <t>Osazení silničního obrubníku betonového stojatého s boční opěrou do lože z betonu prostého</t>
  </si>
  <si>
    <t>442957326</t>
  </si>
  <si>
    <t>"OB 150/250" 94</t>
  </si>
  <si>
    <t>"OB 150/150-250" 12</t>
  </si>
  <si>
    <t>"OB 150/150" 49</t>
  </si>
  <si>
    <t>24</t>
  </si>
  <si>
    <t>59217031</t>
  </si>
  <si>
    <t>obrubník silniční betonový 1000x150x250mm</t>
  </si>
  <si>
    <t>-785366473</t>
  </si>
  <si>
    <t>94*1,02 'Přepočtené koeficientem množství</t>
  </si>
  <si>
    <t>25</t>
  </si>
  <si>
    <t>59217029</t>
  </si>
  <si>
    <t>obrubník silniční betonový nájezdový 1000x150x150mm</t>
  </si>
  <si>
    <t>1925396974</t>
  </si>
  <si>
    <t>49*1,02 'Přepočtené koeficientem množství</t>
  </si>
  <si>
    <t>26</t>
  </si>
  <si>
    <t>59217030</t>
  </si>
  <si>
    <t>obrubník silniční betonový přechodový 1000x150x150-250mm</t>
  </si>
  <si>
    <t>-523435892</t>
  </si>
  <si>
    <t>12*1,02 'Přepočtené koeficientem množství</t>
  </si>
  <si>
    <t>27</t>
  </si>
  <si>
    <t>919122112</t>
  </si>
  <si>
    <t>Těsnění spár zálivkou za tepla pro komůrky š 10 mm hl 25 mm s těsnicím profilem</t>
  </si>
  <si>
    <t>-1969889035</t>
  </si>
  <si>
    <t>"napojení na stávající komunikace" 13</t>
  </si>
  <si>
    <t>28</t>
  </si>
  <si>
    <t>919726122</t>
  </si>
  <si>
    <t>Geotextilie pro ochranu, separaci a filtraci netkaná měrná hm přes 200 do 300 g/m2</t>
  </si>
  <si>
    <t>-26485099</t>
  </si>
  <si>
    <t>29</t>
  </si>
  <si>
    <t>919735112</t>
  </si>
  <si>
    <t>Řezání stávajícího živičného krytu hl přes 50 do 100 mm</t>
  </si>
  <si>
    <t>1131806442</t>
  </si>
  <si>
    <t>"odstranění stávající komunikace" 13</t>
  </si>
  <si>
    <t>997</t>
  </si>
  <si>
    <t>Přesun sutě</t>
  </si>
  <si>
    <t>30</t>
  </si>
  <si>
    <t>997221551</t>
  </si>
  <si>
    <t>Vodorovná doprava suti ze sypkých materiálů do 1 km</t>
  </si>
  <si>
    <t>t</t>
  </si>
  <si>
    <t>989617567</t>
  </si>
  <si>
    <t>"podkladní vrstvy - beton" 36,4</t>
  </si>
  <si>
    <t>"broušenka" 291</t>
  </si>
  <si>
    <t>"podkladní vrstvy - štěrky" 84,1</t>
  </si>
  <si>
    <t>31</t>
  </si>
  <si>
    <t>997221559</t>
  </si>
  <si>
    <t>Příplatek ZKD 1 km u vodorovné dopravy suti ze sypkých materiálů</t>
  </si>
  <si>
    <t>-1300493703</t>
  </si>
  <si>
    <t>411,5*7 'Přepočtené koeficientem množství</t>
  </si>
  <si>
    <t>32</t>
  </si>
  <si>
    <t>997221561</t>
  </si>
  <si>
    <t>Vodorovná doprava suti z kusových materiálů do 1 km</t>
  </si>
  <si>
    <t>48121937</t>
  </si>
  <si>
    <t>"betonová dlažba" 42,64</t>
  </si>
  <si>
    <t>"betonové obruby" 2,255</t>
  </si>
  <si>
    <t>"živičné vrstvy" 24,64+1,372</t>
  </si>
  <si>
    <t>"žulové obruby na mezidepo" 41,76</t>
  </si>
  <si>
    <t>"žulové obruby z mezidepo" 41,76</t>
  </si>
  <si>
    <t>33</t>
  </si>
  <si>
    <t>997221569</t>
  </si>
  <si>
    <t>Příplatek ZKD 1 km u vodorovné dopravy suti z kusových materiálů</t>
  </si>
  <si>
    <t>-1720937316</t>
  </si>
  <si>
    <t>na skládku</t>
  </si>
  <si>
    <t>"betonová dlažba" 42,64*7</t>
  </si>
  <si>
    <t>"betonové obruby" 2,255*7</t>
  </si>
  <si>
    <t>"živičné vrstvy" (24,64+1,372)*7</t>
  </si>
  <si>
    <t>na/z mezidepo</t>
  </si>
  <si>
    <t>34</t>
  </si>
  <si>
    <t>997221612</t>
  </si>
  <si>
    <t>Nakládání vybouraných hmot na dopravní prostředky pro vodorovnou dopravu</t>
  </si>
  <si>
    <t>512805421</t>
  </si>
  <si>
    <t>35</t>
  </si>
  <si>
    <t>997221615</t>
  </si>
  <si>
    <t>Poplatek za uložení na skládce (skládkovné) stavebního odpadu betonového kód odpadu 17 01 01</t>
  </si>
  <si>
    <t>-1136161062</t>
  </si>
  <si>
    <t>"podkladní vrstvy" 36,4</t>
  </si>
  <si>
    <t>36</t>
  </si>
  <si>
    <t>997221645</t>
  </si>
  <si>
    <t>Poplatek za uložení na skládce (skládkovné) odpadu asfaltového bez dehtu kód odpadu 17 03 02</t>
  </si>
  <si>
    <t>751630070</t>
  </si>
  <si>
    <t>37</t>
  </si>
  <si>
    <t>997221655</t>
  </si>
  <si>
    <t>Poplatek za uložení na skládce (skládkovné) zeminy a kamení kód odpadu 17 05 04</t>
  </si>
  <si>
    <t>1020142530</t>
  </si>
  <si>
    <t>"podkladní vrstvy" 84,1</t>
  </si>
  <si>
    <t>998</t>
  </si>
  <si>
    <t>Přesun hmot</t>
  </si>
  <si>
    <t>38</t>
  </si>
  <si>
    <t>998225111</t>
  </si>
  <si>
    <t>Přesun hmot pro pozemní komunikace s krytem z kamene, monolitickým betonovým nebo živičným</t>
  </si>
  <si>
    <t>650322770</t>
  </si>
  <si>
    <t>Práce a dodávky M</t>
  </si>
  <si>
    <t>46-M</t>
  </si>
  <si>
    <t>Zemní práce při extr.mont.pracích</t>
  </si>
  <si>
    <t>39</t>
  </si>
  <si>
    <t>460791116</t>
  </si>
  <si>
    <t>Montáž trubek ochranných plastových uložených volně do rýhy tuhých D přes 133 do 172 mm</t>
  </si>
  <si>
    <t>64</t>
  </si>
  <si>
    <t>-48292271</t>
  </si>
  <si>
    <t>"elektrochráničky" 2*8,15+2*8,7</t>
  </si>
  <si>
    <t>40</t>
  </si>
  <si>
    <t>34571099</t>
  </si>
  <si>
    <t>trubka elektroinstalační dělená (chránička) D 138/160mm, HDPE</t>
  </si>
  <si>
    <t>128</t>
  </si>
  <si>
    <t>1649253603</t>
  </si>
  <si>
    <t>33,7*1,05 'Přepočtené koeficientem množství</t>
  </si>
  <si>
    <t>VRN</t>
  </si>
  <si>
    <t>Vedlejší rozpočtové náklady</t>
  </si>
  <si>
    <t>VRN1</t>
  </si>
  <si>
    <t>Průzkumné, geodetické a projektové práce</t>
  </si>
  <si>
    <t>41</t>
  </si>
  <si>
    <t>012103000</t>
  </si>
  <si>
    <t>Geodetické práce před výstavbou</t>
  </si>
  <si>
    <t>Kč</t>
  </si>
  <si>
    <t>1024</t>
  </si>
  <si>
    <t>-992089060</t>
  </si>
  <si>
    <t>geodetické vytýčení hranici pozemků pro potřeby realizace stavby</t>
  </si>
  <si>
    <t>geodetická vytýčení osazení dělených chrániček dle požadavků správců sítí</t>
  </si>
  <si>
    <t xml:space="preserve">vytýčení inženýrských sítí v zájmovém území </t>
  </si>
  <si>
    <t>42</t>
  </si>
  <si>
    <t>013254000</t>
  </si>
  <si>
    <t>Dokumentace skutečného provedení stavby</t>
  </si>
  <si>
    <t>-1022559044</t>
  </si>
  <si>
    <t>VRN3</t>
  </si>
  <si>
    <t>Zařízení staveniště</t>
  </si>
  <si>
    <t>43</t>
  </si>
  <si>
    <t>030001000</t>
  </si>
  <si>
    <t>504383815</t>
  </si>
  <si>
    <t>VRN7</t>
  </si>
  <si>
    <t>Provozní vlivy</t>
  </si>
  <si>
    <t>44</t>
  </si>
  <si>
    <t>072103001</t>
  </si>
  <si>
    <t>Zajištění DIR a realizace DIO pro realizaci stavby</t>
  </si>
  <si>
    <t>1600644373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</si>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</sst>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4" fontId="21" fillId="0" borderId="21" xfId="0" applyNumberFormat="1" applyFont="1" applyBorder="1" applyAlignment="1" applyProtection="1">
      <alignment vertical="center"/>
      <protection locked="0"/>
    </xf>
    <xf numFmtId="4" fontId="34" fillId="0" borderId="2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/>
    </xf>
    <xf numFmtId="167" fontId="36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2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Protection="1">
      <protection/>
    </xf>
    <xf numFmtId="0" fontId="14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21" fillId="3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0" fontId="21" fillId="3" borderId="15" xfId="0" applyFont="1" applyFill="1" applyBorder="1" applyAlignment="1" applyProtection="1">
      <alignment horizontal="center" vertical="center" wrapText="1"/>
      <protection/>
    </xf>
    <xf numFmtId="0" fontId="21" fillId="3" borderId="0" xfId="0" applyFont="1" applyFill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Protection="1">
      <protection/>
    </xf>
    <xf numFmtId="0" fontId="0" fillId="0" borderId="16" xfId="0" applyBorder="1" applyAlignment="1" applyProtection="1">
      <alignment vertical="center"/>
      <protection/>
    </xf>
    <xf numFmtId="166" fontId="31" fillId="0" borderId="10" xfId="0" applyNumberFormat="1" applyFont="1" applyBorder="1" applyProtection="1">
      <protection/>
    </xf>
    <xf numFmtId="166" fontId="31" fillId="0" borderId="11" xfId="0" applyNumberFormat="1" applyFont="1" applyBorder="1" applyProtection="1">
      <protection/>
    </xf>
    <xf numFmtId="4" fontId="32" fillId="0" borderId="0" xfId="0" applyNumberFormat="1" applyFont="1" applyAlignment="1" applyProtection="1">
      <alignment vertical="center"/>
      <protection/>
    </xf>
    <xf numFmtId="0" fontId="9" fillId="0" borderId="3" xfId="0" applyFont="1" applyBorder="1" applyProtection="1"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Protection="1">
      <protection/>
    </xf>
    <xf numFmtId="0" fontId="9" fillId="0" borderId="17" xfId="0" applyFont="1" applyBorder="1" applyProtection="1">
      <protection/>
    </xf>
    <xf numFmtId="166" fontId="9" fillId="0" borderId="0" xfId="0" applyNumberFormat="1" applyFont="1" applyProtection="1">
      <protection/>
    </xf>
    <xf numFmtId="166" fontId="9" fillId="0" borderId="12" xfId="0" applyNumberFormat="1" applyFont="1" applyBorder="1" applyProtection="1"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Protection="1">
      <protection/>
    </xf>
    <xf numFmtId="0" fontId="21" fillId="0" borderId="21" xfId="0" applyFont="1" applyBorder="1" applyAlignment="1" applyProtection="1">
      <alignment horizontal="center" vertical="center"/>
      <protection/>
    </xf>
    <xf numFmtId="49" fontId="21" fillId="0" borderId="21" xfId="0" applyNumberFormat="1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167" fontId="21" fillId="0" borderId="21" xfId="0" applyNumberFormat="1" applyFont="1" applyBorder="1" applyAlignment="1" applyProtection="1">
      <alignment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166" fontId="22" fillId="0" borderId="0" xfId="0" applyNumberFormat="1" applyFont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4" fillId="0" borderId="21" xfId="0" applyFont="1" applyBorder="1" applyAlignment="1" applyProtection="1">
      <alignment horizontal="center" vertical="center"/>
      <protection/>
    </xf>
    <xf numFmtId="49" fontId="34" fillId="0" borderId="21" xfId="0" applyNumberFormat="1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167" fontId="34" fillId="0" borderId="21" xfId="0" applyNumberFormat="1" applyFont="1" applyBorder="1" applyAlignment="1" applyProtection="1">
      <alignment vertical="center"/>
      <protection/>
    </xf>
    <xf numFmtId="4" fontId="34" fillId="0" borderId="21" xfId="0" applyNumberFormat="1" applyFont="1" applyBorder="1" applyAlignment="1" applyProtection="1">
      <alignment vertical="center"/>
      <protection/>
    </xf>
    <xf numFmtId="0" fontId="35" fillId="0" borderId="21" xfId="0" applyFont="1" applyBorder="1" applyAlignment="1" applyProtection="1">
      <alignment vertical="center"/>
      <protection/>
    </xf>
    <xf numFmtId="0" fontId="35" fillId="0" borderId="3" xfId="0" applyFont="1" applyBorder="1" applyAlignment="1" applyProtection="1">
      <alignment vertical="center"/>
      <protection/>
    </xf>
    <xf numFmtId="0" fontId="34" fillId="0" borderId="17" xfId="0" applyFont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3">
      <selection activeCell="D14" sqref="D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ht="36.95" customHeight="1">
      <c r="AR2" s="82" t="s">
        <v>5</v>
      </c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S2" s="9" t="s">
        <v>6</v>
      </c>
      <c r="BT2" s="9" t="s">
        <v>7</v>
      </c>
    </row>
    <row r="3" spans="2:72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ht="24.95" customHeight="1">
      <c r="B4" s="12"/>
      <c r="D4" s="13" t="s">
        <v>9</v>
      </c>
      <c r="AR4" s="12"/>
      <c r="AS4" s="14" t="s">
        <v>10</v>
      </c>
      <c r="BS4" s="9" t="s">
        <v>11</v>
      </c>
    </row>
    <row r="5" spans="2:71" ht="12" customHeight="1">
      <c r="B5" s="12"/>
      <c r="D5" s="15" t="s">
        <v>12</v>
      </c>
      <c r="K5" s="110" t="s">
        <v>13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R5" s="12"/>
      <c r="BS5" s="9" t="s">
        <v>6</v>
      </c>
    </row>
    <row r="6" spans="2:71" ht="36.95" customHeight="1">
      <c r="B6" s="12"/>
      <c r="D6" s="17" t="s">
        <v>14</v>
      </c>
      <c r="K6" s="111" t="s">
        <v>15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R6" s="12"/>
      <c r="BS6" s="9" t="s">
        <v>6</v>
      </c>
    </row>
    <row r="7" spans="2:71" ht="12" customHeight="1">
      <c r="B7" s="12"/>
      <c r="D7" s="18" t="s">
        <v>16</v>
      </c>
      <c r="K7" s="16" t="s">
        <v>1</v>
      </c>
      <c r="AK7" s="18" t="s">
        <v>17</v>
      </c>
      <c r="AN7" s="16" t="s">
        <v>1</v>
      </c>
      <c r="AR7" s="12"/>
      <c r="BS7" s="9" t="s">
        <v>6</v>
      </c>
    </row>
    <row r="8" spans="2:71" ht="12" customHeight="1">
      <c r="B8" s="12"/>
      <c r="D8" s="18" t="s">
        <v>18</v>
      </c>
      <c r="K8" s="16" t="s">
        <v>19</v>
      </c>
      <c r="AK8" s="18" t="s">
        <v>20</v>
      </c>
      <c r="AN8" s="16" t="s">
        <v>21</v>
      </c>
      <c r="AR8" s="12"/>
      <c r="BS8" s="9" t="s">
        <v>6</v>
      </c>
    </row>
    <row r="9" spans="2:71" ht="14.45" customHeight="1">
      <c r="B9" s="12"/>
      <c r="AR9" s="12"/>
      <c r="BS9" s="9" t="s">
        <v>6</v>
      </c>
    </row>
    <row r="10" spans="2:71" ht="12" customHeight="1">
      <c r="B10" s="12"/>
      <c r="D10" s="18" t="s">
        <v>22</v>
      </c>
      <c r="AK10" s="18" t="s">
        <v>23</v>
      </c>
      <c r="AN10" s="16" t="s">
        <v>1</v>
      </c>
      <c r="AR10" s="12"/>
      <c r="BS10" s="9" t="s">
        <v>6</v>
      </c>
    </row>
    <row r="11" spans="2:71" ht="18.4" customHeight="1">
      <c r="B11" s="12"/>
      <c r="E11" s="16" t="s">
        <v>24</v>
      </c>
      <c r="AK11" s="18" t="s">
        <v>25</v>
      </c>
      <c r="AN11" s="16" t="s">
        <v>1</v>
      </c>
      <c r="AR11" s="12"/>
      <c r="BS11" s="9" t="s">
        <v>6</v>
      </c>
    </row>
    <row r="12" spans="2:71" ht="6.95" customHeight="1">
      <c r="B12" s="12"/>
      <c r="AR12" s="12"/>
      <c r="BS12" s="9" t="s">
        <v>6</v>
      </c>
    </row>
    <row r="13" spans="2:71" ht="12" customHeight="1">
      <c r="B13" s="12"/>
      <c r="D13" s="18" t="s">
        <v>26</v>
      </c>
      <c r="AK13" s="18" t="s">
        <v>23</v>
      </c>
      <c r="AN13" s="16" t="s">
        <v>1</v>
      </c>
      <c r="AR13" s="12"/>
      <c r="BS13" s="9" t="s">
        <v>6</v>
      </c>
    </row>
    <row r="14" spans="2:71" ht="12.75">
      <c r="B14" s="12"/>
      <c r="E14" s="16" t="s">
        <v>27</v>
      </c>
      <c r="AK14" s="18" t="s">
        <v>25</v>
      </c>
      <c r="AN14" s="16" t="s">
        <v>1</v>
      </c>
      <c r="AR14" s="12"/>
      <c r="BS14" s="9" t="s">
        <v>6</v>
      </c>
    </row>
    <row r="15" spans="2:71" ht="6.95" customHeight="1">
      <c r="B15" s="12"/>
      <c r="AR15" s="12"/>
      <c r="BS15" s="9" t="s">
        <v>3</v>
      </c>
    </row>
    <row r="16" spans="2:71" ht="12" customHeight="1">
      <c r="B16" s="12"/>
      <c r="D16" s="18" t="s">
        <v>28</v>
      </c>
      <c r="AK16" s="18" t="s">
        <v>23</v>
      </c>
      <c r="AN16" s="16" t="s">
        <v>1</v>
      </c>
      <c r="AR16" s="12"/>
      <c r="BS16" s="9" t="s">
        <v>3</v>
      </c>
    </row>
    <row r="17" spans="2:71" ht="18.4" customHeight="1">
      <c r="B17" s="12"/>
      <c r="E17" s="16" t="s">
        <v>29</v>
      </c>
      <c r="AK17" s="18" t="s">
        <v>25</v>
      </c>
      <c r="AN17" s="16" t="s">
        <v>1</v>
      </c>
      <c r="AR17" s="12"/>
      <c r="BS17" s="9" t="s">
        <v>30</v>
      </c>
    </row>
    <row r="18" spans="2:71" ht="6.95" customHeight="1">
      <c r="B18" s="12"/>
      <c r="AR18" s="12"/>
      <c r="BS18" s="9" t="s">
        <v>6</v>
      </c>
    </row>
    <row r="19" spans="2:71" ht="12" customHeight="1">
      <c r="B19" s="12"/>
      <c r="D19" s="18" t="s">
        <v>31</v>
      </c>
      <c r="AK19" s="18" t="s">
        <v>23</v>
      </c>
      <c r="AN19" s="16" t="s">
        <v>1</v>
      </c>
      <c r="AR19" s="12"/>
      <c r="BS19" s="9" t="s">
        <v>6</v>
      </c>
    </row>
    <row r="20" spans="2:71" ht="18.4" customHeight="1">
      <c r="B20" s="12"/>
      <c r="E20" s="16" t="s">
        <v>32</v>
      </c>
      <c r="AK20" s="18" t="s">
        <v>25</v>
      </c>
      <c r="AN20" s="16" t="s">
        <v>1</v>
      </c>
      <c r="AR20" s="12"/>
      <c r="BS20" s="9" t="s">
        <v>30</v>
      </c>
    </row>
    <row r="21" spans="2:44" ht="6.95" customHeight="1">
      <c r="B21" s="12"/>
      <c r="AR21" s="12"/>
    </row>
    <row r="22" spans="2:44" ht="12" customHeight="1">
      <c r="B22" s="12"/>
      <c r="D22" s="18" t="s">
        <v>33</v>
      </c>
      <c r="AR22" s="12"/>
    </row>
    <row r="23" spans="2:44" ht="16.5" customHeight="1">
      <c r="B23" s="12"/>
      <c r="E23" s="112" t="s">
        <v>1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R23" s="12"/>
    </row>
    <row r="24" spans="2:44" ht="6.95" customHeight="1">
      <c r="B24" s="12"/>
      <c r="AR24" s="12"/>
    </row>
    <row r="25" spans="2:44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2:44" s="1" customFormat="1" ht="25.9" customHeight="1">
      <c r="B26" s="20"/>
      <c r="D26" s="21" t="s">
        <v>34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13">
        <f>ROUND(AG94,2)</f>
        <v>0</v>
      </c>
      <c r="AL26" s="114"/>
      <c r="AM26" s="114"/>
      <c r="AN26" s="114"/>
      <c r="AO26" s="114"/>
      <c r="AR26" s="20"/>
    </row>
    <row r="27" spans="2:44" s="1" customFormat="1" ht="6.95" customHeight="1">
      <c r="B27" s="20"/>
      <c r="AR27" s="20"/>
    </row>
    <row r="28" spans="2:44" s="1" customFormat="1" ht="12.75">
      <c r="B28" s="20"/>
      <c r="L28" s="115" t="s">
        <v>35</v>
      </c>
      <c r="M28" s="115"/>
      <c r="N28" s="115"/>
      <c r="O28" s="115"/>
      <c r="P28" s="115"/>
      <c r="W28" s="115" t="s">
        <v>36</v>
      </c>
      <c r="X28" s="115"/>
      <c r="Y28" s="115"/>
      <c r="Z28" s="115"/>
      <c r="AA28" s="115"/>
      <c r="AB28" s="115"/>
      <c r="AC28" s="115"/>
      <c r="AD28" s="115"/>
      <c r="AE28" s="115"/>
      <c r="AK28" s="115" t="s">
        <v>37</v>
      </c>
      <c r="AL28" s="115"/>
      <c r="AM28" s="115"/>
      <c r="AN28" s="115"/>
      <c r="AO28" s="115"/>
      <c r="AR28" s="20"/>
    </row>
    <row r="29" spans="2:44" s="2" customFormat="1" ht="14.45" customHeight="1">
      <c r="B29" s="23"/>
      <c r="D29" s="18" t="s">
        <v>38</v>
      </c>
      <c r="F29" s="18" t="s">
        <v>39</v>
      </c>
      <c r="L29" s="105">
        <v>0.21</v>
      </c>
      <c r="M29" s="104"/>
      <c r="N29" s="104"/>
      <c r="O29" s="104"/>
      <c r="P29" s="104"/>
      <c r="W29" s="103">
        <f>ROUND(AZ94,2)</f>
        <v>0</v>
      </c>
      <c r="X29" s="104"/>
      <c r="Y29" s="104"/>
      <c r="Z29" s="104"/>
      <c r="AA29" s="104"/>
      <c r="AB29" s="104"/>
      <c r="AC29" s="104"/>
      <c r="AD29" s="104"/>
      <c r="AE29" s="104"/>
      <c r="AK29" s="103">
        <f>ROUND(AV94,2)</f>
        <v>0</v>
      </c>
      <c r="AL29" s="104"/>
      <c r="AM29" s="104"/>
      <c r="AN29" s="104"/>
      <c r="AO29" s="104"/>
      <c r="AR29" s="23"/>
    </row>
    <row r="30" spans="2:44" s="2" customFormat="1" ht="14.45" customHeight="1">
      <c r="B30" s="23"/>
      <c r="F30" s="18" t="s">
        <v>40</v>
      </c>
      <c r="L30" s="105">
        <v>0.12</v>
      </c>
      <c r="M30" s="104"/>
      <c r="N30" s="104"/>
      <c r="O30" s="104"/>
      <c r="P30" s="104"/>
      <c r="W30" s="103">
        <f>ROUND(BA94,2)</f>
        <v>0</v>
      </c>
      <c r="X30" s="104"/>
      <c r="Y30" s="104"/>
      <c r="Z30" s="104"/>
      <c r="AA30" s="104"/>
      <c r="AB30" s="104"/>
      <c r="AC30" s="104"/>
      <c r="AD30" s="104"/>
      <c r="AE30" s="104"/>
      <c r="AK30" s="103">
        <f>ROUND(AW94,2)</f>
        <v>0</v>
      </c>
      <c r="AL30" s="104"/>
      <c r="AM30" s="104"/>
      <c r="AN30" s="104"/>
      <c r="AO30" s="104"/>
      <c r="AR30" s="23"/>
    </row>
    <row r="31" spans="2:44" s="2" customFormat="1" ht="14.45" customHeight="1" hidden="1">
      <c r="B31" s="23"/>
      <c r="F31" s="18" t="s">
        <v>41</v>
      </c>
      <c r="L31" s="105">
        <v>0.21</v>
      </c>
      <c r="M31" s="104"/>
      <c r="N31" s="104"/>
      <c r="O31" s="104"/>
      <c r="P31" s="104"/>
      <c r="W31" s="103">
        <f>ROUND(BB94,2)</f>
        <v>0</v>
      </c>
      <c r="X31" s="104"/>
      <c r="Y31" s="104"/>
      <c r="Z31" s="104"/>
      <c r="AA31" s="104"/>
      <c r="AB31" s="104"/>
      <c r="AC31" s="104"/>
      <c r="AD31" s="104"/>
      <c r="AE31" s="104"/>
      <c r="AK31" s="103">
        <v>0</v>
      </c>
      <c r="AL31" s="104"/>
      <c r="AM31" s="104"/>
      <c r="AN31" s="104"/>
      <c r="AO31" s="104"/>
      <c r="AR31" s="23"/>
    </row>
    <row r="32" spans="2:44" s="2" customFormat="1" ht="14.45" customHeight="1" hidden="1">
      <c r="B32" s="23"/>
      <c r="F32" s="18" t="s">
        <v>42</v>
      </c>
      <c r="L32" s="105">
        <v>0.12</v>
      </c>
      <c r="M32" s="104"/>
      <c r="N32" s="104"/>
      <c r="O32" s="104"/>
      <c r="P32" s="104"/>
      <c r="W32" s="103">
        <f>ROUND(BC94,2)</f>
        <v>0</v>
      </c>
      <c r="X32" s="104"/>
      <c r="Y32" s="104"/>
      <c r="Z32" s="104"/>
      <c r="AA32" s="104"/>
      <c r="AB32" s="104"/>
      <c r="AC32" s="104"/>
      <c r="AD32" s="104"/>
      <c r="AE32" s="104"/>
      <c r="AK32" s="103">
        <v>0</v>
      </c>
      <c r="AL32" s="104"/>
      <c r="AM32" s="104"/>
      <c r="AN32" s="104"/>
      <c r="AO32" s="104"/>
      <c r="AR32" s="23"/>
    </row>
    <row r="33" spans="2:44" s="2" customFormat="1" ht="14.45" customHeight="1" hidden="1">
      <c r="B33" s="23"/>
      <c r="F33" s="18" t="s">
        <v>43</v>
      </c>
      <c r="L33" s="105">
        <v>0</v>
      </c>
      <c r="M33" s="104"/>
      <c r="N33" s="104"/>
      <c r="O33" s="104"/>
      <c r="P33" s="104"/>
      <c r="W33" s="103">
        <f>ROUND(BD94,2)</f>
        <v>0</v>
      </c>
      <c r="X33" s="104"/>
      <c r="Y33" s="104"/>
      <c r="Z33" s="104"/>
      <c r="AA33" s="104"/>
      <c r="AB33" s="104"/>
      <c r="AC33" s="104"/>
      <c r="AD33" s="104"/>
      <c r="AE33" s="104"/>
      <c r="AK33" s="103">
        <v>0</v>
      </c>
      <c r="AL33" s="104"/>
      <c r="AM33" s="104"/>
      <c r="AN33" s="104"/>
      <c r="AO33" s="104"/>
      <c r="AR33" s="23"/>
    </row>
    <row r="34" spans="2:44" s="1" customFormat="1" ht="6.95" customHeight="1">
      <c r="B34" s="20"/>
      <c r="AR34" s="20"/>
    </row>
    <row r="35" spans="2:44" s="1" customFormat="1" ht="25.9" customHeight="1">
      <c r="B35" s="20"/>
      <c r="C35" s="24"/>
      <c r="D35" s="25" t="s">
        <v>44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45</v>
      </c>
      <c r="U35" s="26"/>
      <c r="V35" s="26"/>
      <c r="W35" s="26"/>
      <c r="X35" s="106" t="s">
        <v>46</v>
      </c>
      <c r="Y35" s="107"/>
      <c r="Z35" s="107"/>
      <c r="AA35" s="107"/>
      <c r="AB35" s="107"/>
      <c r="AC35" s="26"/>
      <c r="AD35" s="26"/>
      <c r="AE35" s="26"/>
      <c r="AF35" s="26"/>
      <c r="AG35" s="26"/>
      <c r="AH35" s="26"/>
      <c r="AI35" s="26"/>
      <c r="AJ35" s="26"/>
      <c r="AK35" s="108">
        <f>SUM(AK26:AK33)</f>
        <v>0</v>
      </c>
      <c r="AL35" s="107"/>
      <c r="AM35" s="107"/>
      <c r="AN35" s="107"/>
      <c r="AO35" s="109"/>
      <c r="AP35" s="24"/>
      <c r="AQ35" s="24"/>
      <c r="AR35" s="20"/>
    </row>
    <row r="36" spans="2:44" s="1" customFormat="1" ht="6.95" customHeight="1">
      <c r="B36" s="20"/>
      <c r="AR36" s="20"/>
    </row>
    <row r="37" spans="2:44" s="1" customFormat="1" ht="14.45" customHeight="1">
      <c r="B37" s="20"/>
      <c r="AR37" s="20"/>
    </row>
    <row r="38" spans="2:44" ht="14.45" customHeight="1">
      <c r="B38" s="12"/>
      <c r="AR38" s="12"/>
    </row>
    <row r="39" spans="2:44" ht="14.45" customHeight="1">
      <c r="B39" s="12"/>
      <c r="AR39" s="12"/>
    </row>
    <row r="40" spans="2:44" ht="14.45" customHeight="1">
      <c r="B40" s="12"/>
      <c r="AR40" s="12"/>
    </row>
    <row r="41" spans="2:44" ht="14.45" customHeight="1">
      <c r="B41" s="12"/>
      <c r="AR41" s="12"/>
    </row>
    <row r="42" spans="2:44" ht="14.45" customHeight="1">
      <c r="B42" s="12"/>
      <c r="AR42" s="12"/>
    </row>
    <row r="43" spans="2:44" ht="14.45" customHeight="1">
      <c r="B43" s="12"/>
      <c r="AR43" s="12"/>
    </row>
    <row r="44" spans="2:44" ht="14.45" customHeight="1">
      <c r="B44" s="12"/>
      <c r="AR44" s="12"/>
    </row>
    <row r="45" spans="2:44" ht="14.45" customHeight="1">
      <c r="B45" s="12"/>
      <c r="AR45" s="12"/>
    </row>
    <row r="46" spans="2:44" ht="14.45" customHeight="1">
      <c r="B46" s="12"/>
      <c r="AR46" s="12"/>
    </row>
    <row r="47" spans="2:44" ht="14.45" customHeight="1">
      <c r="B47" s="12"/>
      <c r="AR47" s="12"/>
    </row>
    <row r="48" spans="2:44" ht="14.45" customHeight="1">
      <c r="B48" s="12"/>
      <c r="AR48" s="12"/>
    </row>
    <row r="49" spans="2:44" s="1" customFormat="1" ht="14.45" customHeight="1">
      <c r="B49" s="20"/>
      <c r="D49" s="28" t="s">
        <v>47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 t="s">
        <v>48</v>
      </c>
      <c r="AI49" s="29"/>
      <c r="AJ49" s="29"/>
      <c r="AK49" s="29"/>
      <c r="AL49" s="29"/>
      <c r="AM49" s="29"/>
      <c r="AN49" s="29"/>
      <c r="AO49" s="29"/>
      <c r="AR49" s="20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2:44" s="1" customFormat="1" ht="12.75">
      <c r="B60" s="20"/>
      <c r="D60" s="30" t="s">
        <v>49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0" t="s">
        <v>50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0" t="s">
        <v>49</v>
      </c>
      <c r="AI60" s="22"/>
      <c r="AJ60" s="22"/>
      <c r="AK60" s="22"/>
      <c r="AL60" s="22"/>
      <c r="AM60" s="30" t="s">
        <v>50</v>
      </c>
      <c r="AN60" s="22"/>
      <c r="AO60" s="22"/>
      <c r="AR60" s="20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2:44" s="1" customFormat="1" ht="12.75">
      <c r="B64" s="20"/>
      <c r="D64" s="28" t="s">
        <v>51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8" t="s">
        <v>52</v>
      </c>
      <c r="AI64" s="29"/>
      <c r="AJ64" s="29"/>
      <c r="AK64" s="29"/>
      <c r="AL64" s="29"/>
      <c r="AM64" s="29"/>
      <c r="AN64" s="29"/>
      <c r="AO64" s="29"/>
      <c r="AR64" s="20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2:44" s="1" customFormat="1" ht="12.75">
      <c r="B75" s="20"/>
      <c r="D75" s="30" t="s">
        <v>49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0" t="s">
        <v>50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30" t="s">
        <v>49</v>
      </c>
      <c r="AI75" s="22"/>
      <c r="AJ75" s="22"/>
      <c r="AK75" s="22"/>
      <c r="AL75" s="22"/>
      <c r="AM75" s="30" t="s">
        <v>50</v>
      </c>
      <c r="AN75" s="22"/>
      <c r="AO75" s="22"/>
      <c r="AR75" s="20"/>
    </row>
    <row r="76" spans="2:44" s="1" customFormat="1" ht="12">
      <c r="B76" s="20"/>
      <c r="AR76" s="20"/>
    </row>
    <row r="77" spans="2:44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20"/>
    </row>
    <row r="81" spans="2:44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20"/>
    </row>
    <row r="82" spans="2:44" s="1" customFormat="1" ht="24.95" customHeight="1">
      <c r="B82" s="20"/>
      <c r="C82" s="13" t="s">
        <v>53</v>
      </c>
      <c r="AR82" s="20"/>
    </row>
    <row r="83" spans="2:44" s="1" customFormat="1" ht="6.95" customHeight="1">
      <c r="B83" s="20"/>
      <c r="AR83" s="20"/>
    </row>
    <row r="84" spans="2:44" s="3" customFormat="1" ht="12" customHeight="1">
      <c r="B84" s="35"/>
      <c r="C84" s="18" t="s">
        <v>12</v>
      </c>
      <c r="L84" s="3" t="str">
        <f>K5</f>
        <v>415/2019</v>
      </c>
      <c r="AR84" s="35"/>
    </row>
    <row r="85" spans="2:44" s="4" customFormat="1" ht="36.95" customHeight="1">
      <c r="B85" s="36"/>
      <c r="C85" s="37" t="s">
        <v>14</v>
      </c>
      <c r="L85" s="94" t="str">
        <f>K6</f>
        <v>OPRAVA KOMUNIKACE A ÚPRAVA CHODNÍKOVÝCH TĚLES - ul. Štursova, Děčín</v>
      </c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R85" s="36"/>
    </row>
    <row r="86" spans="2:44" s="1" customFormat="1" ht="6.95" customHeight="1">
      <c r="B86" s="20"/>
      <c r="AR86" s="20"/>
    </row>
    <row r="87" spans="2:44" s="1" customFormat="1" ht="12" customHeight="1">
      <c r="B87" s="20"/>
      <c r="C87" s="18" t="s">
        <v>18</v>
      </c>
      <c r="L87" s="38" t="str">
        <f>IF(K8="","",K8)</f>
        <v>na p.p.č. 1944, 1979 a 2053</v>
      </c>
      <c r="AI87" s="18" t="s">
        <v>20</v>
      </c>
      <c r="AM87" s="96" t="str">
        <f>IF(AN8="","",AN8)</f>
        <v>21. 3. 2024</v>
      </c>
      <c r="AN87" s="96"/>
      <c r="AR87" s="20"/>
    </row>
    <row r="88" spans="2:44" s="1" customFormat="1" ht="6.95" customHeight="1">
      <c r="B88" s="20"/>
      <c r="AR88" s="20"/>
    </row>
    <row r="89" spans="2:56" s="1" customFormat="1" ht="15.2" customHeight="1">
      <c r="B89" s="20"/>
      <c r="C89" s="18" t="s">
        <v>22</v>
      </c>
      <c r="L89" s="3" t="str">
        <f>IF(E11="","",E11)</f>
        <v>Statutární město Děčín</v>
      </c>
      <c r="AI89" s="18" t="s">
        <v>28</v>
      </c>
      <c r="AM89" s="97" t="str">
        <f>IF(E17="","",E17)</f>
        <v>NORDARCH s.r.o.</v>
      </c>
      <c r="AN89" s="98"/>
      <c r="AO89" s="98"/>
      <c r="AP89" s="98"/>
      <c r="AR89" s="20"/>
      <c r="AS89" s="99" t="s">
        <v>54</v>
      </c>
      <c r="AT89" s="100"/>
      <c r="AU89" s="40"/>
      <c r="AV89" s="40"/>
      <c r="AW89" s="40"/>
      <c r="AX89" s="40"/>
      <c r="AY89" s="40"/>
      <c r="AZ89" s="40"/>
      <c r="BA89" s="40"/>
      <c r="BB89" s="40"/>
      <c r="BC89" s="40"/>
      <c r="BD89" s="41"/>
    </row>
    <row r="90" spans="2:56" s="1" customFormat="1" ht="15.2" customHeight="1">
      <c r="B90" s="20"/>
      <c r="C90" s="18" t="s">
        <v>26</v>
      </c>
      <c r="L90" s="3" t="str">
        <f>IF(E14="","",E14)</f>
        <v xml:space="preserve"> </v>
      </c>
      <c r="AI90" s="18" t="s">
        <v>31</v>
      </c>
      <c r="AM90" s="97" t="str">
        <f>IF(E20="","",E20)</f>
        <v>Ing. Jan Duben</v>
      </c>
      <c r="AN90" s="98"/>
      <c r="AO90" s="98"/>
      <c r="AP90" s="98"/>
      <c r="AR90" s="20"/>
      <c r="AS90" s="101"/>
      <c r="AT90" s="102"/>
      <c r="BD90" s="42"/>
    </row>
    <row r="91" spans="2:56" s="1" customFormat="1" ht="10.9" customHeight="1">
      <c r="B91" s="20"/>
      <c r="AR91" s="20"/>
      <c r="AS91" s="101"/>
      <c r="AT91" s="102"/>
      <c r="BD91" s="42"/>
    </row>
    <row r="92" spans="2:56" s="1" customFormat="1" ht="29.25" customHeight="1">
      <c r="B92" s="20"/>
      <c r="C92" s="84" t="s">
        <v>55</v>
      </c>
      <c r="D92" s="85"/>
      <c r="E92" s="85"/>
      <c r="F92" s="85"/>
      <c r="G92" s="85"/>
      <c r="H92" s="43"/>
      <c r="I92" s="86" t="s">
        <v>56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7" t="s">
        <v>57</v>
      </c>
      <c r="AH92" s="85"/>
      <c r="AI92" s="85"/>
      <c r="AJ92" s="85"/>
      <c r="AK92" s="85"/>
      <c r="AL92" s="85"/>
      <c r="AM92" s="85"/>
      <c r="AN92" s="86" t="s">
        <v>58</v>
      </c>
      <c r="AO92" s="85"/>
      <c r="AP92" s="88"/>
      <c r="AQ92" s="44" t="s">
        <v>59</v>
      </c>
      <c r="AR92" s="20"/>
      <c r="AS92" s="45" t="s">
        <v>60</v>
      </c>
      <c r="AT92" s="46" t="s">
        <v>61</v>
      </c>
      <c r="AU92" s="46" t="s">
        <v>62</v>
      </c>
      <c r="AV92" s="46" t="s">
        <v>63</v>
      </c>
      <c r="AW92" s="46" t="s">
        <v>64</v>
      </c>
      <c r="AX92" s="46" t="s">
        <v>65</v>
      </c>
      <c r="AY92" s="46" t="s">
        <v>66</v>
      </c>
      <c r="AZ92" s="46" t="s">
        <v>67</v>
      </c>
      <c r="BA92" s="46" t="s">
        <v>68</v>
      </c>
      <c r="BB92" s="46" t="s">
        <v>69</v>
      </c>
      <c r="BC92" s="46" t="s">
        <v>70</v>
      </c>
      <c r="BD92" s="47" t="s">
        <v>71</v>
      </c>
    </row>
    <row r="93" spans="2:56" s="1" customFormat="1" ht="10.9" customHeight="1">
      <c r="B93" s="20"/>
      <c r="AR93" s="20"/>
      <c r="AS93" s="48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1"/>
    </row>
    <row r="94" spans="2:90" s="5" customFormat="1" ht="32.45" customHeight="1">
      <c r="B94" s="49"/>
      <c r="C94" s="50" t="s">
        <v>72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52" t="s">
        <v>1</v>
      </c>
      <c r="AR94" s="49"/>
      <c r="AS94" s="53">
        <f>ROUND(AS95,2)</f>
        <v>0</v>
      </c>
      <c r="AT94" s="54">
        <f>ROUND(SUM(AV94:AW94),2)</f>
        <v>0</v>
      </c>
      <c r="AU94" s="55">
        <f>ROUND(AU95,5)</f>
        <v>544.57314</v>
      </c>
      <c r="AV94" s="54">
        <f>ROUND(AZ94*L29,2)</f>
        <v>0</v>
      </c>
      <c r="AW94" s="54">
        <f>ROUND(BA94*L30,2)</f>
        <v>0</v>
      </c>
      <c r="AX94" s="54">
        <f>ROUND(BB94*L29,2)</f>
        <v>0</v>
      </c>
      <c r="AY94" s="54">
        <f>ROUND(BC94*L30,2)</f>
        <v>0</v>
      </c>
      <c r="AZ94" s="54">
        <f>ROUND(AZ95,2)</f>
        <v>0</v>
      </c>
      <c r="BA94" s="54">
        <f>ROUND(BA95,2)</f>
        <v>0</v>
      </c>
      <c r="BB94" s="54">
        <f>ROUND(BB95,2)</f>
        <v>0</v>
      </c>
      <c r="BC94" s="54">
        <f>ROUND(BC95,2)</f>
        <v>0</v>
      </c>
      <c r="BD94" s="56">
        <f>ROUND(BD95,2)</f>
        <v>0</v>
      </c>
      <c r="BS94" s="57" t="s">
        <v>73</v>
      </c>
      <c r="BT94" s="57" t="s">
        <v>74</v>
      </c>
      <c r="BV94" s="57" t="s">
        <v>75</v>
      </c>
      <c r="BW94" s="57" t="s">
        <v>4</v>
      </c>
      <c r="BX94" s="57" t="s">
        <v>76</v>
      </c>
      <c r="CL94" s="57" t="s">
        <v>1</v>
      </c>
    </row>
    <row r="95" spans="1:90" s="6" customFormat="1" ht="37.5" customHeight="1">
      <c r="A95" s="58" t="s">
        <v>77</v>
      </c>
      <c r="B95" s="59"/>
      <c r="C95" s="60"/>
      <c r="D95" s="91" t="s">
        <v>13</v>
      </c>
      <c r="E95" s="91"/>
      <c r="F95" s="91"/>
      <c r="G95" s="91"/>
      <c r="H95" s="91"/>
      <c r="I95" s="61"/>
      <c r="J95" s="91" t="s">
        <v>15</v>
      </c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89">
        <f>'415-2019 - OPRAVA KOMUNIK...'!J28</f>
        <v>0</v>
      </c>
      <c r="AH95" s="90"/>
      <c r="AI95" s="90"/>
      <c r="AJ95" s="90"/>
      <c r="AK95" s="90"/>
      <c r="AL95" s="90"/>
      <c r="AM95" s="90"/>
      <c r="AN95" s="89">
        <f>SUM(AG95,AT95)</f>
        <v>0</v>
      </c>
      <c r="AO95" s="90"/>
      <c r="AP95" s="90"/>
      <c r="AQ95" s="62" t="s">
        <v>78</v>
      </c>
      <c r="AR95" s="59"/>
      <c r="AS95" s="63">
        <v>0</v>
      </c>
      <c r="AT95" s="64">
        <f>ROUND(SUM(AV95:AW95),2)</f>
        <v>0</v>
      </c>
      <c r="AU95" s="65">
        <f>'415-2019 - OPRAVA KOMUNIK...'!P125</f>
        <v>544.57314</v>
      </c>
      <c r="AV95" s="64">
        <f>'415-2019 - OPRAVA KOMUNIK...'!J31</f>
        <v>0</v>
      </c>
      <c r="AW95" s="64">
        <f>'415-2019 - OPRAVA KOMUNIK...'!J32</f>
        <v>0</v>
      </c>
      <c r="AX95" s="64">
        <f>'415-2019 - OPRAVA KOMUNIK...'!J33</f>
        <v>0</v>
      </c>
      <c r="AY95" s="64">
        <f>'415-2019 - OPRAVA KOMUNIK...'!J34</f>
        <v>0</v>
      </c>
      <c r="AZ95" s="64">
        <f>'415-2019 - OPRAVA KOMUNIK...'!F31</f>
        <v>0</v>
      </c>
      <c r="BA95" s="64">
        <f>'415-2019 - OPRAVA KOMUNIK...'!F32</f>
        <v>0</v>
      </c>
      <c r="BB95" s="64">
        <f>'415-2019 - OPRAVA KOMUNIK...'!F33</f>
        <v>0</v>
      </c>
      <c r="BC95" s="64">
        <f>'415-2019 - OPRAVA KOMUNIK...'!F34</f>
        <v>0</v>
      </c>
      <c r="BD95" s="66">
        <f>'415-2019 - OPRAVA KOMUNIK...'!F35</f>
        <v>0</v>
      </c>
      <c r="BT95" s="67" t="s">
        <v>79</v>
      </c>
      <c r="BU95" s="67" t="s">
        <v>80</v>
      </c>
      <c r="BV95" s="67" t="s">
        <v>75</v>
      </c>
      <c r="BW95" s="67" t="s">
        <v>4</v>
      </c>
      <c r="BX95" s="67" t="s">
        <v>76</v>
      </c>
      <c r="CL95" s="67" t="s">
        <v>1</v>
      </c>
    </row>
    <row r="96" spans="2:44" s="1" customFormat="1" ht="30" customHeight="1">
      <c r="B96" s="20"/>
      <c r="AR96" s="20"/>
    </row>
    <row r="97" spans="2:44" s="1" customFormat="1" ht="6.9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20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415-2019 - OPRAVA KOMUNI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74"/>
  <sheetViews>
    <sheetView showGridLines="0" tabSelected="1" workbookViewId="0" topLeftCell="A103">
      <selection activeCell="I118" sqref="I1:I1048576"/>
    </sheetView>
  </sheetViews>
  <sheetFormatPr defaultColWidth="9.140625" defaultRowHeight="12"/>
  <cols>
    <col min="1" max="1" width="8.28125" style="116" customWidth="1"/>
    <col min="2" max="2" width="1.1484375" style="116" customWidth="1"/>
    <col min="3" max="3" width="4.140625" style="116" customWidth="1"/>
    <col min="4" max="4" width="4.28125" style="116" customWidth="1"/>
    <col min="5" max="5" width="17.140625" style="116" customWidth="1"/>
    <col min="6" max="6" width="50.8515625" style="116" customWidth="1"/>
    <col min="7" max="7" width="7.421875" style="116" customWidth="1"/>
    <col min="8" max="8" width="14.00390625" style="116" customWidth="1"/>
    <col min="9" max="9" width="15.8515625" style="249" customWidth="1"/>
    <col min="10" max="10" width="22.28125" style="116" customWidth="1"/>
    <col min="11" max="11" width="22.28125" style="116" hidden="1" customWidth="1"/>
    <col min="12" max="12" width="9.28125" style="116" customWidth="1"/>
    <col min="13" max="13" width="10.8515625" style="116" hidden="1" customWidth="1"/>
    <col min="14" max="14" width="9.28125" style="116" hidden="1" customWidth="1"/>
    <col min="15" max="20" width="14.140625" style="116" hidden="1" customWidth="1"/>
    <col min="21" max="21" width="16.28125" style="116" hidden="1" customWidth="1"/>
    <col min="22" max="22" width="12.28125" style="116" customWidth="1"/>
    <col min="23" max="23" width="16.28125" style="116" customWidth="1"/>
    <col min="24" max="24" width="12.28125" style="116" customWidth="1"/>
    <col min="25" max="25" width="15.00390625" style="116" customWidth="1"/>
    <col min="26" max="26" width="11.00390625" style="116" customWidth="1"/>
    <col min="27" max="27" width="15.00390625" style="116" customWidth="1"/>
    <col min="28" max="28" width="16.28125" style="116" customWidth="1"/>
    <col min="29" max="29" width="11.00390625" style="116" customWidth="1"/>
    <col min="30" max="30" width="15.00390625" style="116" customWidth="1"/>
    <col min="31" max="31" width="16.28125" style="116" customWidth="1"/>
    <col min="32" max="43" width="9.28125" style="116" customWidth="1"/>
    <col min="44" max="65" width="9.28125" style="116" hidden="1" customWidth="1"/>
    <col min="66" max="16384" width="9.28125" style="116" customWidth="1"/>
  </cols>
  <sheetData>
    <row r="1" ht="12"/>
    <row r="2" spans="12:56" ht="36.95" customHeight="1">
      <c r="L2" s="117" t="s">
        <v>5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AT2" s="119" t="s">
        <v>4</v>
      </c>
      <c r="AZ2" s="120" t="s">
        <v>81</v>
      </c>
      <c r="BA2" s="120" t="s">
        <v>1</v>
      </c>
      <c r="BB2" s="120" t="s">
        <v>1</v>
      </c>
      <c r="BC2" s="120" t="s">
        <v>82</v>
      </c>
      <c r="BD2" s="120" t="s">
        <v>83</v>
      </c>
    </row>
    <row r="3" spans="2:56" ht="6.95" customHeight="1">
      <c r="B3" s="121"/>
      <c r="C3" s="122"/>
      <c r="D3" s="122"/>
      <c r="E3" s="122"/>
      <c r="F3" s="122"/>
      <c r="G3" s="122"/>
      <c r="H3" s="122"/>
      <c r="I3" s="250"/>
      <c r="J3" s="122"/>
      <c r="K3" s="122"/>
      <c r="L3" s="123"/>
      <c r="AT3" s="119" t="s">
        <v>83</v>
      </c>
      <c r="AZ3" s="120" t="s">
        <v>84</v>
      </c>
      <c r="BA3" s="120" t="s">
        <v>1</v>
      </c>
      <c r="BB3" s="120" t="s">
        <v>1</v>
      </c>
      <c r="BC3" s="120" t="s">
        <v>85</v>
      </c>
      <c r="BD3" s="120" t="s">
        <v>83</v>
      </c>
    </row>
    <row r="4" spans="2:56" ht="24.95" customHeight="1">
      <c r="B4" s="123"/>
      <c r="D4" s="124" t="s">
        <v>86</v>
      </c>
      <c r="L4" s="123"/>
      <c r="M4" s="125" t="s">
        <v>10</v>
      </c>
      <c r="AT4" s="119" t="s">
        <v>3</v>
      </c>
      <c r="AZ4" s="120" t="s">
        <v>87</v>
      </c>
      <c r="BA4" s="120" t="s">
        <v>1</v>
      </c>
      <c r="BB4" s="120" t="s">
        <v>1</v>
      </c>
      <c r="BC4" s="120" t="s">
        <v>88</v>
      </c>
      <c r="BD4" s="120" t="s">
        <v>83</v>
      </c>
    </row>
    <row r="5" spans="2:56" ht="6.95" customHeight="1">
      <c r="B5" s="123"/>
      <c r="L5" s="123"/>
      <c r="AZ5" s="120" t="s">
        <v>89</v>
      </c>
      <c r="BA5" s="120" t="s">
        <v>1</v>
      </c>
      <c r="BB5" s="120" t="s">
        <v>1</v>
      </c>
      <c r="BC5" s="120" t="s">
        <v>90</v>
      </c>
      <c r="BD5" s="120" t="s">
        <v>83</v>
      </c>
    </row>
    <row r="6" spans="2:12" s="127" customFormat="1" ht="12" customHeight="1">
      <c r="B6" s="126"/>
      <c r="D6" s="128" t="s">
        <v>14</v>
      </c>
      <c r="I6" s="251"/>
      <c r="L6" s="126"/>
    </row>
    <row r="7" spans="2:12" s="127" customFormat="1" ht="30" customHeight="1">
      <c r="B7" s="126"/>
      <c r="E7" s="129" t="s">
        <v>15</v>
      </c>
      <c r="F7" s="130"/>
      <c r="G7" s="130"/>
      <c r="H7" s="130"/>
      <c r="I7" s="251"/>
      <c r="L7" s="126"/>
    </row>
    <row r="8" spans="2:12" s="127" customFormat="1" ht="12">
      <c r="B8" s="126"/>
      <c r="I8" s="251"/>
      <c r="L8" s="126"/>
    </row>
    <row r="9" spans="2:12" s="127" customFormat="1" ht="12" customHeight="1">
      <c r="B9" s="126"/>
      <c r="D9" s="128" t="s">
        <v>16</v>
      </c>
      <c r="F9" s="131" t="s">
        <v>1</v>
      </c>
      <c r="I9" s="252" t="s">
        <v>17</v>
      </c>
      <c r="J9" s="131" t="s">
        <v>1</v>
      </c>
      <c r="L9" s="126"/>
    </row>
    <row r="10" spans="2:12" s="127" customFormat="1" ht="12" customHeight="1">
      <c r="B10" s="126"/>
      <c r="D10" s="128" t="s">
        <v>18</v>
      </c>
      <c r="F10" s="131" t="s">
        <v>19</v>
      </c>
      <c r="I10" s="252" t="s">
        <v>20</v>
      </c>
      <c r="J10" s="132" t="str">
        <f>'Rekapitulace stavby'!AN8</f>
        <v>21. 3. 2024</v>
      </c>
      <c r="L10" s="126"/>
    </row>
    <row r="11" spans="2:12" s="127" customFormat="1" ht="10.9" customHeight="1">
      <c r="B11" s="126"/>
      <c r="I11" s="251"/>
      <c r="L11" s="126"/>
    </row>
    <row r="12" spans="2:12" s="127" customFormat="1" ht="12" customHeight="1">
      <c r="B12" s="126"/>
      <c r="D12" s="128" t="s">
        <v>22</v>
      </c>
      <c r="I12" s="252" t="s">
        <v>23</v>
      </c>
      <c r="J12" s="131" t="s">
        <v>1</v>
      </c>
      <c r="L12" s="126"/>
    </row>
    <row r="13" spans="2:12" s="127" customFormat="1" ht="18" customHeight="1">
      <c r="B13" s="126"/>
      <c r="E13" s="131" t="s">
        <v>24</v>
      </c>
      <c r="I13" s="252" t="s">
        <v>25</v>
      </c>
      <c r="J13" s="131" t="s">
        <v>1</v>
      </c>
      <c r="L13" s="126"/>
    </row>
    <row r="14" spans="2:12" s="127" customFormat="1" ht="6.95" customHeight="1">
      <c r="B14" s="126"/>
      <c r="I14" s="251"/>
      <c r="L14" s="126"/>
    </row>
    <row r="15" spans="2:12" s="127" customFormat="1" ht="12" customHeight="1">
      <c r="B15" s="126"/>
      <c r="D15" s="128" t="s">
        <v>26</v>
      </c>
      <c r="I15" s="252" t="s">
        <v>23</v>
      </c>
      <c r="J15" s="131" t="str">
        <f>'Rekapitulace stavby'!AN13</f>
        <v/>
      </c>
      <c r="L15" s="126"/>
    </row>
    <row r="16" spans="2:12" s="127" customFormat="1" ht="18" customHeight="1">
      <c r="B16" s="126"/>
      <c r="E16" s="133" t="str">
        <f>'Rekapitulace stavby'!E14</f>
        <v xml:space="preserve"> </v>
      </c>
      <c r="F16" s="133"/>
      <c r="G16" s="133"/>
      <c r="H16" s="133"/>
      <c r="I16" s="252" t="s">
        <v>25</v>
      </c>
      <c r="J16" s="131" t="str">
        <f>'Rekapitulace stavby'!AN14</f>
        <v/>
      </c>
      <c r="L16" s="126"/>
    </row>
    <row r="17" spans="2:12" s="127" customFormat="1" ht="6.95" customHeight="1">
      <c r="B17" s="126"/>
      <c r="I17" s="251"/>
      <c r="L17" s="126"/>
    </row>
    <row r="18" spans="2:12" s="127" customFormat="1" ht="12" customHeight="1">
      <c r="B18" s="126"/>
      <c r="D18" s="128" t="s">
        <v>28</v>
      </c>
      <c r="I18" s="252" t="s">
        <v>23</v>
      </c>
      <c r="J18" s="131" t="s">
        <v>1</v>
      </c>
      <c r="L18" s="126"/>
    </row>
    <row r="19" spans="2:12" s="127" customFormat="1" ht="18" customHeight="1">
      <c r="B19" s="126"/>
      <c r="E19" s="131" t="s">
        <v>29</v>
      </c>
      <c r="I19" s="252" t="s">
        <v>25</v>
      </c>
      <c r="J19" s="131" t="s">
        <v>1</v>
      </c>
      <c r="L19" s="126"/>
    </row>
    <row r="20" spans="2:12" s="127" customFormat="1" ht="6.95" customHeight="1">
      <c r="B20" s="126"/>
      <c r="I20" s="251"/>
      <c r="L20" s="126"/>
    </row>
    <row r="21" spans="2:12" s="127" customFormat="1" ht="12" customHeight="1">
      <c r="B21" s="126"/>
      <c r="D21" s="128" t="s">
        <v>31</v>
      </c>
      <c r="I21" s="252" t="s">
        <v>23</v>
      </c>
      <c r="J21" s="131" t="s">
        <v>1</v>
      </c>
      <c r="L21" s="126"/>
    </row>
    <row r="22" spans="2:12" s="127" customFormat="1" ht="18" customHeight="1">
      <c r="B22" s="126"/>
      <c r="E22" s="131" t="s">
        <v>32</v>
      </c>
      <c r="I22" s="252" t="s">
        <v>25</v>
      </c>
      <c r="J22" s="131" t="s">
        <v>1</v>
      </c>
      <c r="L22" s="126"/>
    </row>
    <row r="23" spans="2:12" s="127" customFormat="1" ht="6.95" customHeight="1">
      <c r="B23" s="126"/>
      <c r="I23" s="251"/>
      <c r="L23" s="126"/>
    </row>
    <row r="24" spans="2:12" s="127" customFormat="1" ht="12" customHeight="1">
      <c r="B24" s="126"/>
      <c r="D24" s="128" t="s">
        <v>33</v>
      </c>
      <c r="I24" s="251"/>
      <c r="L24" s="126"/>
    </row>
    <row r="25" spans="2:12" s="135" customFormat="1" ht="16.5" customHeight="1">
      <c r="B25" s="134"/>
      <c r="E25" s="136" t="s">
        <v>1</v>
      </c>
      <c r="F25" s="136"/>
      <c r="G25" s="136"/>
      <c r="H25" s="136"/>
      <c r="I25" s="253"/>
      <c r="L25" s="134"/>
    </row>
    <row r="26" spans="2:12" s="127" customFormat="1" ht="6.95" customHeight="1">
      <c r="B26" s="126"/>
      <c r="I26" s="251"/>
      <c r="L26" s="126"/>
    </row>
    <row r="27" spans="2:12" s="127" customFormat="1" ht="6.95" customHeight="1">
      <c r="B27" s="126"/>
      <c r="D27" s="137"/>
      <c r="E27" s="137"/>
      <c r="F27" s="137"/>
      <c r="G27" s="137"/>
      <c r="H27" s="137"/>
      <c r="I27" s="254"/>
      <c r="J27" s="137"/>
      <c r="K27" s="137"/>
      <c r="L27" s="126"/>
    </row>
    <row r="28" spans="2:12" s="127" customFormat="1" ht="25.35" customHeight="1">
      <c r="B28" s="126"/>
      <c r="D28" s="138" t="s">
        <v>34</v>
      </c>
      <c r="I28" s="251"/>
      <c r="J28" s="139">
        <f>ROUND(J125,2)</f>
        <v>0</v>
      </c>
      <c r="L28" s="126"/>
    </row>
    <row r="29" spans="2:12" s="127" customFormat="1" ht="6.95" customHeight="1">
      <c r="B29" s="126"/>
      <c r="D29" s="137"/>
      <c r="E29" s="137"/>
      <c r="F29" s="137"/>
      <c r="G29" s="137"/>
      <c r="H29" s="137"/>
      <c r="I29" s="254"/>
      <c r="J29" s="137"/>
      <c r="K29" s="137"/>
      <c r="L29" s="126"/>
    </row>
    <row r="30" spans="2:12" s="127" customFormat="1" ht="14.45" customHeight="1">
      <c r="B30" s="126"/>
      <c r="F30" s="140" t="s">
        <v>36</v>
      </c>
      <c r="I30" s="255" t="s">
        <v>35</v>
      </c>
      <c r="J30" s="140" t="s">
        <v>37</v>
      </c>
      <c r="L30" s="126"/>
    </row>
    <row r="31" spans="2:12" s="127" customFormat="1" ht="14.45" customHeight="1">
      <c r="B31" s="126"/>
      <c r="D31" s="141" t="s">
        <v>38</v>
      </c>
      <c r="E31" s="128" t="s">
        <v>39</v>
      </c>
      <c r="F31" s="142">
        <f>ROUND((SUM(BE125:BE273)),2)</f>
        <v>0</v>
      </c>
      <c r="I31" s="256">
        <v>0.21</v>
      </c>
      <c r="J31" s="142">
        <f>ROUND(((SUM(BE125:BE273))*I31),2)</f>
        <v>0</v>
      </c>
      <c r="L31" s="126"/>
    </row>
    <row r="32" spans="2:12" s="127" customFormat="1" ht="14.45" customHeight="1">
      <c r="B32" s="126"/>
      <c r="E32" s="128" t="s">
        <v>40</v>
      </c>
      <c r="F32" s="142">
        <f>ROUND((SUM(BF125:BF273)),2)</f>
        <v>0</v>
      </c>
      <c r="I32" s="256">
        <v>0.12</v>
      </c>
      <c r="J32" s="142">
        <f>ROUND(((SUM(BF125:BF273))*I32),2)</f>
        <v>0</v>
      </c>
      <c r="L32" s="126"/>
    </row>
    <row r="33" spans="2:12" s="127" customFormat="1" ht="14.45" customHeight="1" hidden="1">
      <c r="B33" s="126"/>
      <c r="E33" s="128" t="s">
        <v>41</v>
      </c>
      <c r="F33" s="142">
        <f>ROUND((SUM(BG125:BG273)),2)</f>
        <v>0</v>
      </c>
      <c r="I33" s="256">
        <v>0.21</v>
      </c>
      <c r="J33" s="142">
        <f>0</f>
        <v>0</v>
      </c>
      <c r="L33" s="126"/>
    </row>
    <row r="34" spans="2:12" s="127" customFormat="1" ht="14.45" customHeight="1" hidden="1">
      <c r="B34" s="126"/>
      <c r="E34" s="128" t="s">
        <v>42</v>
      </c>
      <c r="F34" s="142">
        <f>ROUND((SUM(BH125:BH273)),2)</f>
        <v>0</v>
      </c>
      <c r="I34" s="256">
        <v>0.12</v>
      </c>
      <c r="J34" s="142">
        <f>0</f>
        <v>0</v>
      </c>
      <c r="L34" s="126"/>
    </row>
    <row r="35" spans="2:12" s="127" customFormat="1" ht="14.45" customHeight="1" hidden="1">
      <c r="B35" s="126"/>
      <c r="E35" s="128" t="s">
        <v>43</v>
      </c>
      <c r="F35" s="142">
        <f>ROUND((SUM(BI125:BI273)),2)</f>
        <v>0</v>
      </c>
      <c r="I35" s="256">
        <v>0</v>
      </c>
      <c r="J35" s="142">
        <f>0</f>
        <v>0</v>
      </c>
      <c r="L35" s="126"/>
    </row>
    <row r="36" spans="2:12" s="127" customFormat="1" ht="6.95" customHeight="1">
      <c r="B36" s="126"/>
      <c r="I36" s="251"/>
      <c r="L36" s="126"/>
    </row>
    <row r="37" spans="2:12" s="127" customFormat="1" ht="25.35" customHeight="1">
      <c r="B37" s="126"/>
      <c r="C37" s="143"/>
      <c r="D37" s="144" t="s">
        <v>44</v>
      </c>
      <c r="E37" s="145"/>
      <c r="F37" s="145"/>
      <c r="G37" s="146" t="s">
        <v>45</v>
      </c>
      <c r="H37" s="147" t="s">
        <v>46</v>
      </c>
      <c r="I37" s="257"/>
      <c r="J37" s="148">
        <f>SUM(J28:J35)</f>
        <v>0</v>
      </c>
      <c r="K37" s="149"/>
      <c r="L37" s="126"/>
    </row>
    <row r="38" spans="2:12" s="127" customFormat="1" ht="14.45" customHeight="1">
      <c r="B38" s="126"/>
      <c r="I38" s="251"/>
      <c r="L38" s="126"/>
    </row>
    <row r="39" spans="2:12" ht="14.45" customHeight="1">
      <c r="B39" s="123"/>
      <c r="L39" s="123"/>
    </row>
    <row r="40" spans="2:12" ht="14.45" customHeight="1">
      <c r="B40" s="123"/>
      <c r="L40" s="123"/>
    </row>
    <row r="41" spans="2:12" ht="14.45" customHeight="1">
      <c r="B41" s="123"/>
      <c r="L41" s="123"/>
    </row>
    <row r="42" spans="2:12" ht="14.45" customHeight="1">
      <c r="B42" s="123"/>
      <c r="L42" s="123"/>
    </row>
    <row r="43" spans="2:12" ht="14.45" customHeight="1">
      <c r="B43" s="123"/>
      <c r="L43" s="123"/>
    </row>
    <row r="44" spans="2:12" ht="14.45" customHeight="1">
      <c r="B44" s="123"/>
      <c r="L44" s="123"/>
    </row>
    <row r="45" spans="2:12" ht="14.45" customHeight="1">
      <c r="B45" s="123"/>
      <c r="L45" s="123"/>
    </row>
    <row r="46" spans="2:12" ht="14.45" customHeight="1">
      <c r="B46" s="123"/>
      <c r="L46" s="123"/>
    </row>
    <row r="47" spans="2:12" ht="14.45" customHeight="1">
      <c r="B47" s="123"/>
      <c r="L47" s="123"/>
    </row>
    <row r="48" spans="2:12" ht="14.45" customHeight="1">
      <c r="B48" s="123"/>
      <c r="L48" s="123"/>
    </row>
    <row r="49" spans="2:12" ht="14.45" customHeight="1">
      <c r="B49" s="123"/>
      <c r="L49" s="123"/>
    </row>
    <row r="50" spans="2:12" s="127" customFormat="1" ht="14.45" customHeight="1">
      <c r="B50" s="126"/>
      <c r="D50" s="150" t="s">
        <v>47</v>
      </c>
      <c r="E50" s="151"/>
      <c r="F50" s="151"/>
      <c r="G50" s="150" t="s">
        <v>48</v>
      </c>
      <c r="H50" s="151"/>
      <c r="I50" s="258"/>
      <c r="J50" s="151"/>
      <c r="K50" s="151"/>
      <c r="L50" s="126"/>
    </row>
    <row r="51" spans="2:12" ht="12">
      <c r="B51" s="123"/>
      <c r="L51" s="123"/>
    </row>
    <row r="52" spans="2:12" ht="12">
      <c r="B52" s="123"/>
      <c r="L52" s="123"/>
    </row>
    <row r="53" spans="2:12" ht="12">
      <c r="B53" s="123"/>
      <c r="L53" s="123"/>
    </row>
    <row r="54" spans="2:12" ht="12">
      <c r="B54" s="123"/>
      <c r="L54" s="123"/>
    </row>
    <row r="55" spans="2:12" ht="12">
      <c r="B55" s="123"/>
      <c r="L55" s="123"/>
    </row>
    <row r="56" spans="2:12" ht="12">
      <c r="B56" s="123"/>
      <c r="L56" s="123"/>
    </row>
    <row r="57" spans="2:12" ht="12">
      <c r="B57" s="123"/>
      <c r="L57" s="123"/>
    </row>
    <row r="58" spans="2:12" ht="12">
      <c r="B58" s="123"/>
      <c r="L58" s="123"/>
    </row>
    <row r="59" spans="2:12" ht="12">
      <c r="B59" s="123"/>
      <c r="L59" s="123"/>
    </row>
    <row r="60" spans="2:12" ht="12">
      <c r="B60" s="123"/>
      <c r="L60" s="123"/>
    </row>
    <row r="61" spans="2:12" s="127" customFormat="1" ht="12.75">
      <c r="B61" s="126"/>
      <c r="D61" s="152" t="s">
        <v>49</v>
      </c>
      <c r="E61" s="153"/>
      <c r="F61" s="154" t="s">
        <v>50</v>
      </c>
      <c r="G61" s="152" t="s">
        <v>49</v>
      </c>
      <c r="H61" s="153"/>
      <c r="I61" s="259"/>
      <c r="J61" s="155" t="s">
        <v>50</v>
      </c>
      <c r="K61" s="153"/>
      <c r="L61" s="126"/>
    </row>
    <row r="62" spans="2:12" ht="12">
      <c r="B62" s="123"/>
      <c r="L62" s="123"/>
    </row>
    <row r="63" spans="2:12" ht="12">
      <c r="B63" s="123"/>
      <c r="L63" s="123"/>
    </row>
    <row r="64" spans="2:12" ht="12">
      <c r="B64" s="123"/>
      <c r="L64" s="123"/>
    </row>
    <row r="65" spans="2:12" s="127" customFormat="1" ht="12.75">
      <c r="B65" s="126"/>
      <c r="D65" s="150" t="s">
        <v>51</v>
      </c>
      <c r="E65" s="151"/>
      <c r="F65" s="151"/>
      <c r="G65" s="150" t="s">
        <v>52</v>
      </c>
      <c r="H65" s="151"/>
      <c r="I65" s="258"/>
      <c r="J65" s="151"/>
      <c r="K65" s="151"/>
      <c r="L65" s="126"/>
    </row>
    <row r="66" spans="2:12" ht="12">
      <c r="B66" s="123"/>
      <c r="L66" s="123"/>
    </row>
    <row r="67" spans="2:12" ht="12">
      <c r="B67" s="123"/>
      <c r="L67" s="123"/>
    </row>
    <row r="68" spans="2:12" ht="12">
      <c r="B68" s="123"/>
      <c r="L68" s="123"/>
    </row>
    <row r="69" spans="2:12" ht="12">
      <c r="B69" s="123"/>
      <c r="L69" s="123"/>
    </row>
    <row r="70" spans="2:12" ht="12">
      <c r="B70" s="123"/>
      <c r="L70" s="123"/>
    </row>
    <row r="71" spans="2:12" ht="12">
      <c r="B71" s="123"/>
      <c r="L71" s="123"/>
    </row>
    <row r="72" spans="2:12" ht="12">
      <c r="B72" s="123"/>
      <c r="L72" s="123"/>
    </row>
    <row r="73" spans="2:12" ht="12">
      <c r="B73" s="123"/>
      <c r="L73" s="123"/>
    </row>
    <row r="74" spans="2:12" ht="12">
      <c r="B74" s="123"/>
      <c r="L74" s="123"/>
    </row>
    <row r="75" spans="2:12" ht="12">
      <c r="B75" s="123"/>
      <c r="L75" s="123"/>
    </row>
    <row r="76" spans="2:12" s="127" customFormat="1" ht="12.75">
      <c r="B76" s="126"/>
      <c r="D76" s="152" t="s">
        <v>49</v>
      </c>
      <c r="E76" s="153"/>
      <c r="F76" s="154" t="s">
        <v>50</v>
      </c>
      <c r="G76" s="152" t="s">
        <v>49</v>
      </c>
      <c r="H76" s="153"/>
      <c r="I76" s="259"/>
      <c r="J76" s="155" t="s">
        <v>50</v>
      </c>
      <c r="K76" s="153"/>
      <c r="L76" s="126"/>
    </row>
    <row r="77" spans="2:12" s="127" customFormat="1" ht="14.45" customHeight="1">
      <c r="B77" s="156"/>
      <c r="C77" s="157"/>
      <c r="D77" s="157"/>
      <c r="E77" s="157"/>
      <c r="F77" s="157"/>
      <c r="G77" s="157"/>
      <c r="H77" s="157"/>
      <c r="I77" s="260"/>
      <c r="J77" s="157"/>
      <c r="K77" s="157"/>
      <c r="L77" s="126"/>
    </row>
    <row r="81" spans="2:12" s="127" customFormat="1" ht="6.95" customHeight="1">
      <c r="B81" s="158"/>
      <c r="C81" s="159"/>
      <c r="D81" s="159"/>
      <c r="E81" s="159"/>
      <c r="F81" s="159"/>
      <c r="G81" s="159"/>
      <c r="H81" s="159"/>
      <c r="I81" s="261"/>
      <c r="J81" s="159"/>
      <c r="K81" s="159"/>
      <c r="L81" s="126"/>
    </row>
    <row r="82" spans="2:12" s="127" customFormat="1" ht="24.95" customHeight="1">
      <c r="B82" s="126"/>
      <c r="C82" s="124" t="s">
        <v>91</v>
      </c>
      <c r="I82" s="251"/>
      <c r="L82" s="126"/>
    </row>
    <row r="83" spans="2:12" s="127" customFormat="1" ht="6.95" customHeight="1">
      <c r="B83" s="126"/>
      <c r="I83" s="251"/>
      <c r="L83" s="126"/>
    </row>
    <row r="84" spans="2:12" s="127" customFormat="1" ht="12" customHeight="1">
      <c r="B84" s="126"/>
      <c r="C84" s="128" t="s">
        <v>14</v>
      </c>
      <c r="I84" s="251"/>
      <c r="L84" s="126"/>
    </row>
    <row r="85" spans="2:12" s="127" customFormat="1" ht="30" customHeight="1">
      <c r="B85" s="126"/>
      <c r="E85" s="129" t="str">
        <f>E7</f>
        <v>OPRAVA KOMUNIKACE A ÚPRAVA CHODNÍKOVÝCH TĚLES - ul. Štursova, Děčín</v>
      </c>
      <c r="F85" s="130"/>
      <c r="G85" s="130"/>
      <c r="H85" s="130"/>
      <c r="I85" s="251"/>
      <c r="L85" s="126"/>
    </row>
    <row r="86" spans="2:12" s="127" customFormat="1" ht="6.95" customHeight="1">
      <c r="B86" s="126"/>
      <c r="I86" s="251"/>
      <c r="L86" s="126"/>
    </row>
    <row r="87" spans="2:12" s="127" customFormat="1" ht="12" customHeight="1">
      <c r="B87" s="126"/>
      <c r="C87" s="128" t="s">
        <v>18</v>
      </c>
      <c r="F87" s="131" t="str">
        <f>F10</f>
        <v>na p.p.č. 1944, 1979 a 2053</v>
      </c>
      <c r="I87" s="252" t="s">
        <v>20</v>
      </c>
      <c r="J87" s="132" t="str">
        <f>IF(J10="","",J10)</f>
        <v>21. 3. 2024</v>
      </c>
      <c r="L87" s="126"/>
    </row>
    <row r="88" spans="2:12" s="127" customFormat="1" ht="6.95" customHeight="1">
      <c r="B88" s="126"/>
      <c r="I88" s="251"/>
      <c r="L88" s="126"/>
    </row>
    <row r="89" spans="2:12" s="127" customFormat="1" ht="15.2" customHeight="1">
      <c r="B89" s="126"/>
      <c r="C89" s="128" t="s">
        <v>22</v>
      </c>
      <c r="F89" s="131" t="str">
        <f>E13</f>
        <v>Statutární město Děčín</v>
      </c>
      <c r="I89" s="252" t="s">
        <v>28</v>
      </c>
      <c r="J89" s="160" t="str">
        <f>E19</f>
        <v>NORDARCH s.r.o.</v>
      </c>
      <c r="L89" s="126"/>
    </row>
    <row r="90" spans="2:12" s="127" customFormat="1" ht="15.2" customHeight="1">
      <c r="B90" s="126"/>
      <c r="C90" s="128" t="s">
        <v>26</v>
      </c>
      <c r="F90" s="131" t="str">
        <f>IF(E16="","",E16)</f>
        <v xml:space="preserve"> </v>
      </c>
      <c r="I90" s="252" t="s">
        <v>31</v>
      </c>
      <c r="J90" s="160" t="str">
        <f>E22</f>
        <v>Ing. Jan Duben</v>
      </c>
      <c r="L90" s="126"/>
    </row>
    <row r="91" spans="2:12" s="127" customFormat="1" ht="10.35" customHeight="1">
      <c r="B91" s="126"/>
      <c r="I91" s="251"/>
      <c r="L91" s="126"/>
    </row>
    <row r="92" spans="2:12" s="127" customFormat="1" ht="29.25" customHeight="1">
      <c r="B92" s="126"/>
      <c r="C92" s="161" t="s">
        <v>92</v>
      </c>
      <c r="D92" s="143"/>
      <c r="E92" s="143"/>
      <c r="F92" s="143"/>
      <c r="G92" s="143"/>
      <c r="H92" s="143"/>
      <c r="I92" s="262"/>
      <c r="J92" s="162" t="s">
        <v>93</v>
      </c>
      <c r="K92" s="143"/>
      <c r="L92" s="126"/>
    </row>
    <row r="93" spans="2:12" s="127" customFormat="1" ht="10.35" customHeight="1">
      <c r="B93" s="126"/>
      <c r="I93" s="251"/>
      <c r="L93" s="126"/>
    </row>
    <row r="94" spans="2:47" s="127" customFormat="1" ht="22.9" customHeight="1">
      <c r="B94" s="126"/>
      <c r="C94" s="163" t="s">
        <v>94</v>
      </c>
      <c r="I94" s="251"/>
      <c r="J94" s="139">
        <f>J125</f>
        <v>0</v>
      </c>
      <c r="L94" s="126"/>
      <c r="AU94" s="119" t="s">
        <v>95</v>
      </c>
    </row>
    <row r="95" spans="2:12" s="165" customFormat="1" ht="24.95" customHeight="1">
      <c r="B95" s="164"/>
      <c r="D95" s="166" t="s">
        <v>96</v>
      </c>
      <c r="E95" s="167"/>
      <c r="F95" s="167"/>
      <c r="G95" s="167"/>
      <c r="H95" s="167"/>
      <c r="I95" s="263"/>
      <c r="J95" s="168">
        <f>J126</f>
        <v>0</v>
      </c>
      <c r="L95" s="164"/>
    </row>
    <row r="96" spans="2:12" s="170" customFormat="1" ht="19.9" customHeight="1">
      <c r="B96" s="169"/>
      <c r="D96" s="171" t="s">
        <v>97</v>
      </c>
      <c r="E96" s="172"/>
      <c r="F96" s="172"/>
      <c r="G96" s="172"/>
      <c r="H96" s="172"/>
      <c r="I96" s="264"/>
      <c r="J96" s="173">
        <f>J127</f>
        <v>0</v>
      </c>
      <c r="L96" s="169"/>
    </row>
    <row r="97" spans="2:12" s="170" customFormat="1" ht="19.9" customHeight="1">
      <c r="B97" s="169"/>
      <c r="D97" s="171" t="s">
        <v>98</v>
      </c>
      <c r="E97" s="172"/>
      <c r="F97" s="172"/>
      <c r="G97" s="172"/>
      <c r="H97" s="172"/>
      <c r="I97" s="264"/>
      <c r="J97" s="173">
        <f>J153</f>
        <v>0</v>
      </c>
      <c r="L97" s="169"/>
    </row>
    <row r="98" spans="2:12" s="170" customFormat="1" ht="19.9" customHeight="1">
      <c r="B98" s="169"/>
      <c r="D98" s="171" t="s">
        <v>99</v>
      </c>
      <c r="E98" s="172"/>
      <c r="F98" s="172"/>
      <c r="G98" s="172"/>
      <c r="H98" s="172"/>
      <c r="I98" s="264"/>
      <c r="J98" s="173">
        <f>J192</f>
        <v>0</v>
      </c>
      <c r="L98" s="169"/>
    </row>
    <row r="99" spans="2:12" s="170" customFormat="1" ht="19.9" customHeight="1">
      <c r="B99" s="169"/>
      <c r="D99" s="171" t="s">
        <v>100</v>
      </c>
      <c r="E99" s="172"/>
      <c r="F99" s="172"/>
      <c r="G99" s="172"/>
      <c r="H99" s="172"/>
      <c r="I99" s="264"/>
      <c r="J99" s="173">
        <f>J195</f>
        <v>0</v>
      </c>
      <c r="L99" s="169"/>
    </row>
    <row r="100" spans="2:12" s="170" customFormat="1" ht="19.9" customHeight="1">
      <c r="B100" s="169"/>
      <c r="D100" s="171" t="s">
        <v>101</v>
      </c>
      <c r="E100" s="172"/>
      <c r="F100" s="172"/>
      <c r="G100" s="172"/>
      <c r="H100" s="172"/>
      <c r="I100" s="264"/>
      <c r="J100" s="173">
        <f>J217</f>
        <v>0</v>
      </c>
      <c r="L100" s="169"/>
    </row>
    <row r="101" spans="2:12" s="170" customFormat="1" ht="19.9" customHeight="1">
      <c r="B101" s="169"/>
      <c r="D101" s="171" t="s">
        <v>102</v>
      </c>
      <c r="E101" s="172"/>
      <c r="F101" s="172"/>
      <c r="G101" s="172"/>
      <c r="H101" s="172"/>
      <c r="I101" s="264"/>
      <c r="J101" s="173">
        <f>J254</f>
        <v>0</v>
      </c>
      <c r="L101" s="169"/>
    </row>
    <row r="102" spans="2:12" s="165" customFormat="1" ht="24.95" customHeight="1">
      <c r="B102" s="164"/>
      <c r="D102" s="166" t="s">
        <v>103</v>
      </c>
      <c r="E102" s="167"/>
      <c r="F102" s="167"/>
      <c r="G102" s="167"/>
      <c r="H102" s="167"/>
      <c r="I102" s="263"/>
      <c r="J102" s="168">
        <f>J256</f>
        <v>0</v>
      </c>
      <c r="L102" s="164"/>
    </row>
    <row r="103" spans="2:12" s="170" customFormat="1" ht="19.9" customHeight="1">
      <c r="B103" s="169"/>
      <c r="D103" s="171" t="s">
        <v>104</v>
      </c>
      <c r="E103" s="172"/>
      <c r="F103" s="172"/>
      <c r="G103" s="172"/>
      <c r="H103" s="172"/>
      <c r="I103" s="264"/>
      <c r="J103" s="173">
        <f>J257</f>
        <v>0</v>
      </c>
      <c r="L103" s="169"/>
    </row>
    <row r="104" spans="2:12" s="165" customFormat="1" ht="24.95" customHeight="1">
      <c r="B104" s="164"/>
      <c r="D104" s="166" t="s">
        <v>105</v>
      </c>
      <c r="E104" s="167"/>
      <c r="F104" s="167"/>
      <c r="G104" s="167"/>
      <c r="H104" s="167"/>
      <c r="I104" s="263"/>
      <c r="J104" s="168">
        <f>J262</f>
        <v>0</v>
      </c>
      <c r="L104" s="164"/>
    </row>
    <row r="105" spans="2:12" s="170" customFormat="1" ht="19.9" customHeight="1">
      <c r="B105" s="169"/>
      <c r="D105" s="171" t="s">
        <v>106</v>
      </c>
      <c r="E105" s="172"/>
      <c r="F105" s="172"/>
      <c r="G105" s="172"/>
      <c r="H105" s="172"/>
      <c r="I105" s="264"/>
      <c r="J105" s="173">
        <f>J263</f>
        <v>0</v>
      </c>
      <c r="L105" s="169"/>
    </row>
    <row r="106" spans="2:12" s="170" customFormat="1" ht="19.9" customHeight="1">
      <c r="B106" s="169"/>
      <c r="D106" s="171" t="s">
        <v>107</v>
      </c>
      <c r="E106" s="172"/>
      <c r="F106" s="172"/>
      <c r="G106" s="172"/>
      <c r="H106" s="172"/>
      <c r="I106" s="264"/>
      <c r="J106" s="173">
        <f>J270</f>
        <v>0</v>
      </c>
      <c r="L106" s="169"/>
    </row>
    <row r="107" spans="2:12" s="170" customFormat="1" ht="19.9" customHeight="1">
      <c r="B107" s="169"/>
      <c r="D107" s="171" t="s">
        <v>108</v>
      </c>
      <c r="E107" s="172"/>
      <c r="F107" s="172"/>
      <c r="G107" s="172"/>
      <c r="H107" s="172"/>
      <c r="I107" s="264"/>
      <c r="J107" s="173">
        <f>J272</f>
        <v>0</v>
      </c>
      <c r="L107" s="169"/>
    </row>
    <row r="108" spans="2:12" s="127" customFormat="1" ht="21.75" customHeight="1">
      <c r="B108" s="126"/>
      <c r="I108" s="251"/>
      <c r="L108" s="126"/>
    </row>
    <row r="109" spans="2:12" s="127" customFormat="1" ht="6.95" customHeight="1">
      <c r="B109" s="156"/>
      <c r="C109" s="157"/>
      <c r="D109" s="157"/>
      <c r="E109" s="157"/>
      <c r="F109" s="157"/>
      <c r="G109" s="157"/>
      <c r="H109" s="157"/>
      <c r="I109" s="260"/>
      <c r="J109" s="157"/>
      <c r="K109" s="157"/>
      <c r="L109" s="126"/>
    </row>
    <row r="113" spans="2:12" s="127" customFormat="1" ht="6.95" customHeight="1">
      <c r="B113" s="158"/>
      <c r="C113" s="159"/>
      <c r="D113" s="159"/>
      <c r="E113" s="159"/>
      <c r="F113" s="159"/>
      <c r="G113" s="159"/>
      <c r="H113" s="159"/>
      <c r="I113" s="261"/>
      <c r="J113" s="159"/>
      <c r="K113" s="159"/>
      <c r="L113" s="126"/>
    </row>
    <row r="114" spans="2:12" s="127" customFormat="1" ht="24.95" customHeight="1">
      <c r="B114" s="126"/>
      <c r="C114" s="124" t="s">
        <v>109</v>
      </c>
      <c r="I114" s="251"/>
      <c r="L114" s="126"/>
    </row>
    <row r="115" spans="2:12" s="127" customFormat="1" ht="6.95" customHeight="1">
      <c r="B115" s="126"/>
      <c r="I115" s="251"/>
      <c r="L115" s="126"/>
    </row>
    <row r="116" spans="2:12" s="127" customFormat="1" ht="12" customHeight="1">
      <c r="B116" s="126"/>
      <c r="C116" s="128" t="s">
        <v>14</v>
      </c>
      <c r="I116" s="251"/>
      <c r="L116" s="126"/>
    </row>
    <row r="117" spans="2:12" s="127" customFormat="1" ht="30" customHeight="1">
      <c r="B117" s="126"/>
      <c r="E117" s="129" t="str">
        <f>E7</f>
        <v>OPRAVA KOMUNIKACE A ÚPRAVA CHODNÍKOVÝCH TĚLES - ul. Štursova, Děčín</v>
      </c>
      <c r="F117" s="130"/>
      <c r="G117" s="130"/>
      <c r="H117" s="130"/>
      <c r="I117" s="251"/>
      <c r="L117" s="126"/>
    </row>
    <row r="118" spans="2:12" s="127" customFormat="1" ht="6.95" customHeight="1">
      <c r="B118" s="126"/>
      <c r="I118" s="251"/>
      <c r="L118" s="126"/>
    </row>
    <row r="119" spans="2:12" s="127" customFormat="1" ht="12" customHeight="1">
      <c r="B119" s="126"/>
      <c r="C119" s="128" t="s">
        <v>18</v>
      </c>
      <c r="F119" s="131" t="str">
        <f>F10</f>
        <v>na p.p.č. 1944, 1979 a 2053</v>
      </c>
      <c r="I119" s="252" t="s">
        <v>20</v>
      </c>
      <c r="J119" s="132" t="str">
        <f>IF(J10="","",J10)</f>
        <v>21. 3. 2024</v>
      </c>
      <c r="L119" s="126"/>
    </row>
    <row r="120" spans="2:12" s="127" customFormat="1" ht="6.95" customHeight="1">
      <c r="B120" s="126"/>
      <c r="I120" s="251"/>
      <c r="L120" s="126"/>
    </row>
    <row r="121" spans="2:12" s="127" customFormat="1" ht="15.2" customHeight="1">
      <c r="B121" s="126"/>
      <c r="C121" s="128" t="s">
        <v>22</v>
      </c>
      <c r="F121" s="131" t="str">
        <f>E13</f>
        <v>Statutární město Děčín</v>
      </c>
      <c r="I121" s="252" t="s">
        <v>28</v>
      </c>
      <c r="J121" s="160" t="str">
        <f>E19</f>
        <v>NORDARCH s.r.o.</v>
      </c>
      <c r="L121" s="126"/>
    </row>
    <row r="122" spans="2:12" s="127" customFormat="1" ht="15.2" customHeight="1">
      <c r="B122" s="126"/>
      <c r="C122" s="128" t="s">
        <v>26</v>
      </c>
      <c r="F122" s="131" t="str">
        <f>IF(E16="","",E16)</f>
        <v xml:space="preserve"> </v>
      </c>
      <c r="I122" s="252" t="s">
        <v>31</v>
      </c>
      <c r="J122" s="160" t="str">
        <f>E22</f>
        <v>Ing. Jan Duben</v>
      </c>
      <c r="L122" s="126"/>
    </row>
    <row r="123" spans="2:12" s="127" customFormat="1" ht="10.35" customHeight="1">
      <c r="B123" s="126"/>
      <c r="I123" s="251"/>
      <c r="L123" s="126"/>
    </row>
    <row r="124" spans="2:20" s="182" customFormat="1" ht="29.25" customHeight="1">
      <c r="B124" s="174"/>
      <c r="C124" s="175" t="s">
        <v>110</v>
      </c>
      <c r="D124" s="176" t="s">
        <v>59</v>
      </c>
      <c r="E124" s="176" t="s">
        <v>55</v>
      </c>
      <c r="F124" s="176" t="s">
        <v>56</v>
      </c>
      <c r="G124" s="176" t="s">
        <v>111</v>
      </c>
      <c r="H124" s="176" t="s">
        <v>112</v>
      </c>
      <c r="I124" s="265" t="s">
        <v>113</v>
      </c>
      <c r="J124" s="177" t="s">
        <v>93</v>
      </c>
      <c r="K124" s="178" t="s">
        <v>114</v>
      </c>
      <c r="L124" s="174"/>
      <c r="M124" s="179" t="s">
        <v>1</v>
      </c>
      <c r="N124" s="180" t="s">
        <v>38</v>
      </c>
      <c r="O124" s="180" t="s">
        <v>115</v>
      </c>
      <c r="P124" s="180" t="s">
        <v>116</v>
      </c>
      <c r="Q124" s="180" t="s">
        <v>117</v>
      </c>
      <c r="R124" s="180" t="s">
        <v>118</v>
      </c>
      <c r="S124" s="180" t="s">
        <v>119</v>
      </c>
      <c r="T124" s="181" t="s">
        <v>120</v>
      </c>
    </row>
    <row r="125" spans="2:63" s="127" customFormat="1" ht="22.9" customHeight="1">
      <c r="B125" s="126"/>
      <c r="C125" s="183" t="s">
        <v>121</v>
      </c>
      <c r="I125" s="251"/>
      <c r="J125" s="184">
        <f>BK125</f>
        <v>0</v>
      </c>
      <c r="L125" s="126"/>
      <c r="M125" s="185"/>
      <c r="N125" s="137"/>
      <c r="O125" s="137"/>
      <c r="P125" s="186">
        <f>P126+P256+P262</f>
        <v>544.57314</v>
      </c>
      <c r="Q125" s="137"/>
      <c r="R125" s="186">
        <f>R126+R256+R262</f>
        <v>89.40453959999999</v>
      </c>
      <c r="S125" s="137"/>
      <c r="T125" s="187">
        <f>T126+T256+T262</f>
        <v>524.167</v>
      </c>
      <c r="AT125" s="119" t="s">
        <v>73</v>
      </c>
      <c r="AU125" s="119" t="s">
        <v>95</v>
      </c>
      <c r="BK125" s="188">
        <f>BK126+BK256+BK262</f>
        <v>0</v>
      </c>
    </row>
    <row r="126" spans="2:63" s="190" customFormat="1" ht="25.9" customHeight="1">
      <c r="B126" s="189"/>
      <c r="D126" s="191" t="s">
        <v>73</v>
      </c>
      <c r="E126" s="192" t="s">
        <v>122</v>
      </c>
      <c r="F126" s="192" t="s">
        <v>123</v>
      </c>
      <c r="I126" s="266"/>
      <c r="J126" s="193">
        <f>BK126</f>
        <v>0</v>
      </c>
      <c r="L126" s="189"/>
      <c r="M126" s="194"/>
      <c r="P126" s="195">
        <f>P127+P153+P192+P195+P217+P254</f>
        <v>537.49614</v>
      </c>
      <c r="R126" s="195">
        <f>R127+R153+R192+R195+R217+R254</f>
        <v>89.3592468</v>
      </c>
      <c r="T126" s="196">
        <f>T127+T153+T192+T195+T217+T254</f>
        <v>524.167</v>
      </c>
      <c r="AR126" s="191" t="s">
        <v>79</v>
      </c>
      <c r="AT126" s="197" t="s">
        <v>73</v>
      </c>
      <c r="AU126" s="197" t="s">
        <v>74</v>
      </c>
      <c r="AY126" s="191" t="s">
        <v>124</v>
      </c>
      <c r="BK126" s="198">
        <f>BK127+BK153+BK192+BK195+BK217+BK254</f>
        <v>0</v>
      </c>
    </row>
    <row r="127" spans="2:63" s="190" customFormat="1" ht="22.9" customHeight="1">
      <c r="B127" s="189"/>
      <c r="D127" s="191" t="s">
        <v>73</v>
      </c>
      <c r="E127" s="199" t="s">
        <v>79</v>
      </c>
      <c r="F127" s="199" t="s">
        <v>125</v>
      </c>
      <c r="I127" s="266"/>
      <c r="J127" s="200">
        <f>BK127</f>
        <v>0</v>
      </c>
      <c r="L127" s="189"/>
      <c r="M127" s="194"/>
      <c r="P127" s="195">
        <f>SUM(P128:P152)</f>
        <v>206.97400000000002</v>
      </c>
      <c r="R127" s="195">
        <f>SUM(R128:R152)</f>
        <v>0</v>
      </c>
      <c r="T127" s="196">
        <f>SUM(T128:T152)</f>
        <v>524.167</v>
      </c>
      <c r="AR127" s="191" t="s">
        <v>79</v>
      </c>
      <c r="AT127" s="197" t="s">
        <v>73</v>
      </c>
      <c r="AU127" s="197" t="s">
        <v>79</v>
      </c>
      <c r="AY127" s="191" t="s">
        <v>124</v>
      </c>
      <c r="BK127" s="198">
        <f>SUM(BK128:BK152)</f>
        <v>0</v>
      </c>
    </row>
    <row r="128" spans="2:65" s="127" customFormat="1" ht="24.2" customHeight="1">
      <c r="B128" s="126"/>
      <c r="C128" s="201" t="s">
        <v>79</v>
      </c>
      <c r="D128" s="201" t="s">
        <v>126</v>
      </c>
      <c r="E128" s="202" t="s">
        <v>127</v>
      </c>
      <c r="F128" s="203" t="s">
        <v>128</v>
      </c>
      <c r="G128" s="204" t="s">
        <v>129</v>
      </c>
      <c r="H128" s="205">
        <v>164</v>
      </c>
      <c r="I128" s="72"/>
      <c r="J128" s="206">
        <f>ROUND(I128*H128,2)</f>
        <v>0</v>
      </c>
      <c r="K128" s="207"/>
      <c r="L128" s="126"/>
      <c r="M128" s="208" t="s">
        <v>1</v>
      </c>
      <c r="N128" s="209" t="s">
        <v>39</v>
      </c>
      <c r="O128" s="210">
        <v>0.026</v>
      </c>
      <c r="P128" s="210">
        <f>O128*H128</f>
        <v>4.264</v>
      </c>
      <c r="Q128" s="210">
        <v>0</v>
      </c>
      <c r="R128" s="210">
        <f>Q128*H128</f>
        <v>0</v>
      </c>
      <c r="S128" s="210">
        <v>0.26</v>
      </c>
      <c r="T128" s="211">
        <f>S128*H128</f>
        <v>42.64</v>
      </c>
      <c r="AR128" s="212" t="s">
        <v>130</v>
      </c>
      <c r="AT128" s="212" t="s">
        <v>126</v>
      </c>
      <c r="AU128" s="212" t="s">
        <v>83</v>
      </c>
      <c r="AY128" s="119" t="s">
        <v>124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9" t="s">
        <v>79</v>
      </c>
      <c r="BK128" s="213">
        <f>ROUND(I128*H128,2)</f>
        <v>0</v>
      </c>
      <c r="BL128" s="119" t="s">
        <v>130</v>
      </c>
      <c r="BM128" s="212" t="s">
        <v>131</v>
      </c>
    </row>
    <row r="129" spans="2:51" s="215" customFormat="1" ht="12">
      <c r="B129" s="214"/>
      <c r="D129" s="216" t="s">
        <v>132</v>
      </c>
      <c r="E129" s="217" t="s">
        <v>1</v>
      </c>
      <c r="F129" s="218" t="s">
        <v>133</v>
      </c>
      <c r="H129" s="219">
        <v>164</v>
      </c>
      <c r="I129" s="267"/>
      <c r="L129" s="214"/>
      <c r="M129" s="220"/>
      <c r="T129" s="221"/>
      <c r="AT129" s="217" t="s">
        <v>132</v>
      </c>
      <c r="AU129" s="217" t="s">
        <v>83</v>
      </c>
      <c r="AV129" s="215" t="s">
        <v>83</v>
      </c>
      <c r="AW129" s="215" t="s">
        <v>30</v>
      </c>
      <c r="AX129" s="215" t="s">
        <v>79</v>
      </c>
      <c r="AY129" s="217" t="s">
        <v>124</v>
      </c>
    </row>
    <row r="130" spans="2:65" s="127" customFormat="1" ht="33" customHeight="1">
      <c r="B130" s="126"/>
      <c r="C130" s="201" t="s">
        <v>83</v>
      </c>
      <c r="D130" s="201" t="s">
        <v>126</v>
      </c>
      <c r="E130" s="202" t="s">
        <v>134</v>
      </c>
      <c r="F130" s="203" t="s">
        <v>135</v>
      </c>
      <c r="G130" s="204" t="s">
        <v>129</v>
      </c>
      <c r="H130" s="205">
        <v>290</v>
      </c>
      <c r="I130" s="72"/>
      <c r="J130" s="206">
        <f>ROUND(I130*H130,2)</f>
        <v>0</v>
      </c>
      <c r="K130" s="207"/>
      <c r="L130" s="126"/>
      <c r="M130" s="208" t="s">
        <v>1</v>
      </c>
      <c r="N130" s="209" t="s">
        <v>39</v>
      </c>
      <c r="O130" s="210">
        <v>0.102</v>
      </c>
      <c r="P130" s="210">
        <f>O130*H130</f>
        <v>29.58</v>
      </c>
      <c r="Q130" s="210">
        <v>0</v>
      </c>
      <c r="R130" s="210">
        <f>Q130*H130</f>
        <v>0</v>
      </c>
      <c r="S130" s="210">
        <v>0.29</v>
      </c>
      <c r="T130" s="211">
        <f>S130*H130</f>
        <v>84.1</v>
      </c>
      <c r="AR130" s="212" t="s">
        <v>130</v>
      </c>
      <c r="AT130" s="212" t="s">
        <v>126</v>
      </c>
      <c r="AU130" s="212" t="s">
        <v>83</v>
      </c>
      <c r="AY130" s="119" t="s">
        <v>124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19" t="s">
        <v>79</v>
      </c>
      <c r="BK130" s="213">
        <f>ROUND(I130*H130,2)</f>
        <v>0</v>
      </c>
      <c r="BL130" s="119" t="s">
        <v>130</v>
      </c>
      <c r="BM130" s="212" t="s">
        <v>136</v>
      </c>
    </row>
    <row r="131" spans="2:51" s="215" customFormat="1" ht="12">
      <c r="B131" s="214"/>
      <c r="D131" s="216" t="s">
        <v>132</v>
      </c>
      <c r="E131" s="217" t="s">
        <v>1</v>
      </c>
      <c r="F131" s="218" t="s">
        <v>137</v>
      </c>
      <c r="H131" s="219">
        <v>112</v>
      </c>
      <c r="I131" s="267"/>
      <c r="L131" s="214"/>
      <c r="M131" s="220"/>
      <c r="T131" s="221"/>
      <c r="AT131" s="217" t="s">
        <v>132</v>
      </c>
      <c r="AU131" s="217" t="s">
        <v>83</v>
      </c>
      <c r="AV131" s="215" t="s">
        <v>83</v>
      </c>
      <c r="AW131" s="215" t="s">
        <v>30</v>
      </c>
      <c r="AX131" s="215" t="s">
        <v>74</v>
      </c>
      <c r="AY131" s="217" t="s">
        <v>124</v>
      </c>
    </row>
    <row r="132" spans="2:51" s="215" customFormat="1" ht="12">
      <c r="B132" s="214"/>
      <c r="D132" s="216" t="s">
        <v>132</v>
      </c>
      <c r="E132" s="217" t="s">
        <v>1</v>
      </c>
      <c r="F132" s="218" t="s">
        <v>133</v>
      </c>
      <c r="H132" s="219">
        <v>164</v>
      </c>
      <c r="I132" s="267"/>
      <c r="L132" s="214"/>
      <c r="M132" s="220"/>
      <c r="T132" s="221"/>
      <c r="AT132" s="217" t="s">
        <v>132</v>
      </c>
      <c r="AU132" s="217" t="s">
        <v>83</v>
      </c>
      <c r="AV132" s="215" t="s">
        <v>83</v>
      </c>
      <c r="AW132" s="215" t="s">
        <v>30</v>
      </c>
      <c r="AX132" s="215" t="s">
        <v>74</v>
      </c>
      <c r="AY132" s="217" t="s">
        <v>124</v>
      </c>
    </row>
    <row r="133" spans="2:51" s="215" customFormat="1" ht="12">
      <c r="B133" s="214"/>
      <c r="D133" s="216" t="s">
        <v>132</v>
      </c>
      <c r="E133" s="217" t="s">
        <v>1</v>
      </c>
      <c r="F133" s="218" t="s">
        <v>138</v>
      </c>
      <c r="H133" s="219">
        <v>14</v>
      </c>
      <c r="I133" s="267"/>
      <c r="L133" s="214"/>
      <c r="M133" s="220"/>
      <c r="T133" s="221"/>
      <c r="AT133" s="217" t="s">
        <v>132</v>
      </c>
      <c r="AU133" s="217" t="s">
        <v>83</v>
      </c>
      <c r="AV133" s="215" t="s">
        <v>83</v>
      </c>
      <c r="AW133" s="215" t="s">
        <v>30</v>
      </c>
      <c r="AX133" s="215" t="s">
        <v>74</v>
      </c>
      <c r="AY133" s="217" t="s">
        <v>124</v>
      </c>
    </row>
    <row r="134" spans="2:51" s="223" customFormat="1" ht="12">
      <c r="B134" s="222"/>
      <c r="D134" s="216" t="s">
        <v>132</v>
      </c>
      <c r="E134" s="224" t="s">
        <v>1</v>
      </c>
      <c r="F134" s="225" t="s">
        <v>139</v>
      </c>
      <c r="H134" s="226">
        <v>290</v>
      </c>
      <c r="I134" s="268"/>
      <c r="L134" s="222"/>
      <c r="M134" s="227"/>
      <c r="T134" s="228"/>
      <c r="AT134" s="224" t="s">
        <v>132</v>
      </c>
      <c r="AU134" s="224" t="s">
        <v>83</v>
      </c>
      <c r="AV134" s="223" t="s">
        <v>130</v>
      </c>
      <c r="AW134" s="223" t="s">
        <v>30</v>
      </c>
      <c r="AX134" s="223" t="s">
        <v>79</v>
      </c>
      <c r="AY134" s="224" t="s">
        <v>124</v>
      </c>
    </row>
    <row r="135" spans="2:65" s="127" customFormat="1" ht="33" customHeight="1">
      <c r="B135" s="126"/>
      <c r="C135" s="201" t="s">
        <v>140</v>
      </c>
      <c r="D135" s="201" t="s">
        <v>126</v>
      </c>
      <c r="E135" s="202" t="s">
        <v>141</v>
      </c>
      <c r="F135" s="203" t="s">
        <v>142</v>
      </c>
      <c r="G135" s="204" t="s">
        <v>129</v>
      </c>
      <c r="H135" s="205">
        <v>112</v>
      </c>
      <c r="I135" s="72"/>
      <c r="J135" s="206">
        <f>ROUND(I135*H135,2)</f>
        <v>0</v>
      </c>
      <c r="K135" s="207"/>
      <c r="L135" s="126"/>
      <c r="M135" s="208" t="s">
        <v>1</v>
      </c>
      <c r="N135" s="209" t="s">
        <v>39</v>
      </c>
      <c r="O135" s="210">
        <v>0.27</v>
      </c>
      <c r="P135" s="210">
        <f>O135*H135</f>
        <v>30.240000000000002</v>
      </c>
      <c r="Q135" s="210">
        <v>0</v>
      </c>
      <c r="R135" s="210">
        <f>Q135*H135</f>
        <v>0</v>
      </c>
      <c r="S135" s="210">
        <v>0.325</v>
      </c>
      <c r="T135" s="211">
        <f>S135*H135</f>
        <v>36.4</v>
      </c>
      <c r="AR135" s="212" t="s">
        <v>130</v>
      </c>
      <c r="AT135" s="212" t="s">
        <v>126</v>
      </c>
      <c r="AU135" s="212" t="s">
        <v>83</v>
      </c>
      <c r="AY135" s="119" t="s">
        <v>124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19" t="s">
        <v>79</v>
      </c>
      <c r="BK135" s="213">
        <f>ROUND(I135*H135,2)</f>
        <v>0</v>
      </c>
      <c r="BL135" s="119" t="s">
        <v>130</v>
      </c>
      <c r="BM135" s="212" t="s">
        <v>143</v>
      </c>
    </row>
    <row r="136" spans="2:51" s="215" customFormat="1" ht="12">
      <c r="B136" s="214"/>
      <c r="D136" s="216" t="s">
        <v>132</v>
      </c>
      <c r="E136" s="217" t="s">
        <v>1</v>
      </c>
      <c r="F136" s="218" t="s">
        <v>137</v>
      </c>
      <c r="H136" s="219">
        <v>112</v>
      </c>
      <c r="I136" s="267"/>
      <c r="L136" s="214"/>
      <c r="M136" s="220"/>
      <c r="T136" s="221"/>
      <c r="AT136" s="217" t="s">
        <v>132</v>
      </c>
      <c r="AU136" s="217" t="s">
        <v>83</v>
      </c>
      <c r="AV136" s="215" t="s">
        <v>83</v>
      </c>
      <c r="AW136" s="215" t="s">
        <v>30</v>
      </c>
      <c r="AX136" s="215" t="s">
        <v>79</v>
      </c>
      <c r="AY136" s="217" t="s">
        <v>124</v>
      </c>
    </row>
    <row r="137" spans="2:65" s="127" customFormat="1" ht="24.2" customHeight="1">
      <c r="B137" s="126"/>
      <c r="C137" s="201" t="s">
        <v>130</v>
      </c>
      <c r="D137" s="201" t="s">
        <v>126</v>
      </c>
      <c r="E137" s="202" t="s">
        <v>144</v>
      </c>
      <c r="F137" s="203" t="s">
        <v>145</v>
      </c>
      <c r="G137" s="204" t="s">
        <v>129</v>
      </c>
      <c r="H137" s="205">
        <v>112</v>
      </c>
      <c r="I137" s="72"/>
      <c r="J137" s="206">
        <f>ROUND(I137*H137,2)</f>
        <v>0</v>
      </c>
      <c r="K137" s="207"/>
      <c r="L137" s="126"/>
      <c r="M137" s="208" t="s">
        <v>1</v>
      </c>
      <c r="N137" s="209" t="s">
        <v>39</v>
      </c>
      <c r="O137" s="210">
        <v>0.108</v>
      </c>
      <c r="P137" s="210">
        <f>O137*H137</f>
        <v>12.096</v>
      </c>
      <c r="Q137" s="210">
        <v>0</v>
      </c>
      <c r="R137" s="210">
        <f>Q137*H137</f>
        <v>0</v>
      </c>
      <c r="S137" s="210">
        <v>0.22</v>
      </c>
      <c r="T137" s="211">
        <f>S137*H137</f>
        <v>24.64</v>
      </c>
      <c r="AR137" s="212" t="s">
        <v>130</v>
      </c>
      <c r="AT137" s="212" t="s">
        <v>126</v>
      </c>
      <c r="AU137" s="212" t="s">
        <v>83</v>
      </c>
      <c r="AY137" s="119" t="s">
        <v>124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19" t="s">
        <v>79</v>
      </c>
      <c r="BK137" s="213">
        <f>ROUND(I137*H137,2)</f>
        <v>0</v>
      </c>
      <c r="BL137" s="119" t="s">
        <v>130</v>
      </c>
      <c r="BM137" s="212" t="s">
        <v>146</v>
      </c>
    </row>
    <row r="138" spans="2:51" s="215" customFormat="1" ht="12">
      <c r="B138" s="214"/>
      <c r="D138" s="216" t="s">
        <v>132</v>
      </c>
      <c r="E138" s="217" t="s">
        <v>1</v>
      </c>
      <c r="F138" s="218" t="s">
        <v>137</v>
      </c>
      <c r="H138" s="219">
        <v>112</v>
      </c>
      <c r="I138" s="267"/>
      <c r="L138" s="214"/>
      <c r="M138" s="220"/>
      <c r="T138" s="221"/>
      <c r="AT138" s="217" t="s">
        <v>132</v>
      </c>
      <c r="AU138" s="217" t="s">
        <v>83</v>
      </c>
      <c r="AV138" s="215" t="s">
        <v>83</v>
      </c>
      <c r="AW138" s="215" t="s">
        <v>30</v>
      </c>
      <c r="AX138" s="215" t="s">
        <v>79</v>
      </c>
      <c r="AY138" s="217" t="s">
        <v>124</v>
      </c>
    </row>
    <row r="139" spans="2:65" s="127" customFormat="1" ht="24.2" customHeight="1">
      <c r="B139" s="126"/>
      <c r="C139" s="201" t="s">
        <v>147</v>
      </c>
      <c r="D139" s="201" t="s">
        <v>126</v>
      </c>
      <c r="E139" s="202" t="s">
        <v>148</v>
      </c>
      <c r="F139" s="203" t="s">
        <v>149</v>
      </c>
      <c r="G139" s="204" t="s">
        <v>129</v>
      </c>
      <c r="H139" s="205">
        <v>388</v>
      </c>
      <c r="I139" s="72"/>
      <c r="J139" s="206">
        <f>ROUND(I139*H139,2)</f>
        <v>0</v>
      </c>
      <c r="K139" s="207"/>
      <c r="L139" s="126"/>
      <c r="M139" s="208" t="s">
        <v>1</v>
      </c>
      <c r="N139" s="209" t="s">
        <v>39</v>
      </c>
      <c r="O139" s="210">
        <v>0.184</v>
      </c>
      <c r="P139" s="210">
        <f>O139*H139</f>
        <v>71.392</v>
      </c>
      <c r="Q139" s="210">
        <v>0</v>
      </c>
      <c r="R139" s="210">
        <f>Q139*H139</f>
        <v>0</v>
      </c>
      <c r="S139" s="210">
        <v>0.75</v>
      </c>
      <c r="T139" s="211">
        <f>S139*H139</f>
        <v>291</v>
      </c>
      <c r="AR139" s="212" t="s">
        <v>130</v>
      </c>
      <c r="AT139" s="212" t="s">
        <v>126</v>
      </c>
      <c r="AU139" s="212" t="s">
        <v>83</v>
      </c>
      <c r="AY139" s="119" t="s">
        <v>124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9" t="s">
        <v>79</v>
      </c>
      <c r="BK139" s="213">
        <f>ROUND(I139*H139,2)</f>
        <v>0</v>
      </c>
      <c r="BL139" s="119" t="s">
        <v>130</v>
      </c>
      <c r="BM139" s="212" t="s">
        <v>150</v>
      </c>
    </row>
    <row r="140" spans="2:51" s="215" customFormat="1" ht="12">
      <c r="B140" s="214"/>
      <c r="D140" s="216" t="s">
        <v>132</v>
      </c>
      <c r="E140" s="217" t="s">
        <v>1</v>
      </c>
      <c r="F140" s="218" t="s">
        <v>151</v>
      </c>
      <c r="H140" s="219">
        <v>388</v>
      </c>
      <c r="I140" s="267"/>
      <c r="L140" s="214"/>
      <c r="M140" s="220"/>
      <c r="T140" s="221"/>
      <c r="AT140" s="217" t="s">
        <v>132</v>
      </c>
      <c r="AU140" s="217" t="s">
        <v>83</v>
      </c>
      <c r="AV140" s="215" t="s">
        <v>83</v>
      </c>
      <c r="AW140" s="215" t="s">
        <v>30</v>
      </c>
      <c r="AX140" s="215" t="s">
        <v>79</v>
      </c>
      <c r="AY140" s="217" t="s">
        <v>124</v>
      </c>
    </row>
    <row r="141" spans="2:65" s="127" customFormat="1" ht="24.2" customHeight="1">
      <c r="B141" s="126"/>
      <c r="C141" s="201" t="s">
        <v>152</v>
      </c>
      <c r="D141" s="201" t="s">
        <v>126</v>
      </c>
      <c r="E141" s="202" t="s">
        <v>153</v>
      </c>
      <c r="F141" s="203" t="s">
        <v>154</v>
      </c>
      <c r="G141" s="204" t="s">
        <v>129</v>
      </c>
      <c r="H141" s="205">
        <v>14</v>
      </c>
      <c r="I141" s="72"/>
      <c r="J141" s="206">
        <f>ROUND(I141*H141,2)</f>
        <v>0</v>
      </c>
      <c r="K141" s="207"/>
      <c r="L141" s="126"/>
      <c r="M141" s="208" t="s">
        <v>1</v>
      </c>
      <c r="N141" s="209" t="s">
        <v>39</v>
      </c>
      <c r="O141" s="210">
        <v>0.094</v>
      </c>
      <c r="P141" s="210">
        <f>O141*H141</f>
        <v>1.316</v>
      </c>
      <c r="Q141" s="210">
        <v>0</v>
      </c>
      <c r="R141" s="210">
        <f>Q141*H141</f>
        <v>0</v>
      </c>
      <c r="S141" s="210">
        <v>0.098</v>
      </c>
      <c r="T141" s="211">
        <f>S141*H141</f>
        <v>1.372</v>
      </c>
      <c r="AR141" s="212" t="s">
        <v>130</v>
      </c>
      <c r="AT141" s="212" t="s">
        <v>126</v>
      </c>
      <c r="AU141" s="212" t="s">
        <v>83</v>
      </c>
      <c r="AY141" s="119" t="s">
        <v>124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9" t="s">
        <v>79</v>
      </c>
      <c r="BK141" s="213">
        <f>ROUND(I141*H141,2)</f>
        <v>0</v>
      </c>
      <c r="BL141" s="119" t="s">
        <v>130</v>
      </c>
      <c r="BM141" s="212" t="s">
        <v>155</v>
      </c>
    </row>
    <row r="142" spans="2:51" s="215" customFormat="1" ht="12">
      <c r="B142" s="214"/>
      <c r="D142" s="216" t="s">
        <v>132</v>
      </c>
      <c r="E142" s="217" t="s">
        <v>1</v>
      </c>
      <c r="F142" s="218" t="s">
        <v>138</v>
      </c>
      <c r="H142" s="219">
        <v>14</v>
      </c>
      <c r="I142" s="267"/>
      <c r="L142" s="214"/>
      <c r="M142" s="220"/>
      <c r="T142" s="221"/>
      <c r="AT142" s="217" t="s">
        <v>132</v>
      </c>
      <c r="AU142" s="217" t="s">
        <v>83</v>
      </c>
      <c r="AV142" s="215" t="s">
        <v>83</v>
      </c>
      <c r="AW142" s="215" t="s">
        <v>30</v>
      </c>
      <c r="AX142" s="215" t="s">
        <v>79</v>
      </c>
      <c r="AY142" s="217" t="s">
        <v>124</v>
      </c>
    </row>
    <row r="143" spans="2:65" s="127" customFormat="1" ht="21.75" customHeight="1">
      <c r="B143" s="126"/>
      <c r="C143" s="201" t="s">
        <v>156</v>
      </c>
      <c r="D143" s="201" t="s">
        <v>126</v>
      </c>
      <c r="E143" s="202" t="s">
        <v>157</v>
      </c>
      <c r="F143" s="203" t="s">
        <v>158</v>
      </c>
      <c r="G143" s="204" t="s">
        <v>159</v>
      </c>
      <c r="H143" s="205">
        <v>144</v>
      </c>
      <c r="I143" s="72"/>
      <c r="J143" s="206">
        <f>ROUND(I143*H143,2)</f>
        <v>0</v>
      </c>
      <c r="K143" s="207"/>
      <c r="L143" s="126"/>
      <c r="M143" s="208" t="s">
        <v>1</v>
      </c>
      <c r="N143" s="209" t="s">
        <v>39</v>
      </c>
      <c r="O143" s="210">
        <v>0.272</v>
      </c>
      <c r="P143" s="210">
        <f>O143*H143</f>
        <v>39.168000000000006</v>
      </c>
      <c r="Q143" s="210">
        <v>0</v>
      </c>
      <c r="R143" s="210">
        <f>Q143*H143</f>
        <v>0</v>
      </c>
      <c r="S143" s="210">
        <v>0.29</v>
      </c>
      <c r="T143" s="211">
        <f>S143*H143</f>
        <v>41.76</v>
      </c>
      <c r="AR143" s="212" t="s">
        <v>130</v>
      </c>
      <c r="AT143" s="212" t="s">
        <v>126</v>
      </c>
      <c r="AU143" s="212" t="s">
        <v>83</v>
      </c>
      <c r="AY143" s="119" t="s">
        <v>124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19" t="s">
        <v>79</v>
      </c>
      <c r="BK143" s="213">
        <f>ROUND(I143*H143,2)</f>
        <v>0</v>
      </c>
      <c r="BL143" s="119" t="s">
        <v>130</v>
      </c>
      <c r="BM143" s="212" t="s">
        <v>160</v>
      </c>
    </row>
    <row r="144" spans="2:51" s="215" customFormat="1" ht="12">
      <c r="B144" s="214"/>
      <c r="D144" s="216" t="s">
        <v>132</v>
      </c>
      <c r="E144" s="217" t="s">
        <v>1</v>
      </c>
      <c r="F144" s="218" t="s">
        <v>161</v>
      </c>
      <c r="H144" s="219">
        <v>144</v>
      </c>
      <c r="I144" s="267"/>
      <c r="L144" s="214"/>
      <c r="M144" s="220"/>
      <c r="T144" s="221"/>
      <c r="AT144" s="217" t="s">
        <v>132</v>
      </c>
      <c r="AU144" s="217" t="s">
        <v>83</v>
      </c>
      <c r="AV144" s="215" t="s">
        <v>83</v>
      </c>
      <c r="AW144" s="215" t="s">
        <v>30</v>
      </c>
      <c r="AX144" s="215" t="s">
        <v>79</v>
      </c>
      <c r="AY144" s="217" t="s">
        <v>124</v>
      </c>
    </row>
    <row r="145" spans="2:65" s="127" customFormat="1" ht="16.5" customHeight="1">
      <c r="B145" s="126"/>
      <c r="C145" s="201" t="s">
        <v>162</v>
      </c>
      <c r="D145" s="201" t="s">
        <v>126</v>
      </c>
      <c r="E145" s="202" t="s">
        <v>163</v>
      </c>
      <c r="F145" s="203" t="s">
        <v>164</v>
      </c>
      <c r="G145" s="204" t="s">
        <v>159</v>
      </c>
      <c r="H145" s="205">
        <v>11</v>
      </c>
      <c r="I145" s="72"/>
      <c r="J145" s="206">
        <f>ROUND(I145*H145,2)</f>
        <v>0</v>
      </c>
      <c r="K145" s="207"/>
      <c r="L145" s="126"/>
      <c r="M145" s="208" t="s">
        <v>1</v>
      </c>
      <c r="N145" s="209" t="s">
        <v>39</v>
      </c>
      <c r="O145" s="210">
        <v>0.133</v>
      </c>
      <c r="P145" s="210">
        <f>O145*H145</f>
        <v>1.463</v>
      </c>
      <c r="Q145" s="210">
        <v>0</v>
      </c>
      <c r="R145" s="210">
        <f>Q145*H145</f>
        <v>0</v>
      </c>
      <c r="S145" s="210">
        <v>0.205</v>
      </c>
      <c r="T145" s="211">
        <f>S145*H145</f>
        <v>2.255</v>
      </c>
      <c r="AR145" s="212" t="s">
        <v>130</v>
      </c>
      <c r="AT145" s="212" t="s">
        <v>126</v>
      </c>
      <c r="AU145" s="212" t="s">
        <v>83</v>
      </c>
      <c r="AY145" s="119" t="s">
        <v>124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19" t="s">
        <v>79</v>
      </c>
      <c r="BK145" s="213">
        <f>ROUND(I145*H145,2)</f>
        <v>0</v>
      </c>
      <c r="BL145" s="119" t="s">
        <v>130</v>
      </c>
      <c r="BM145" s="212" t="s">
        <v>165</v>
      </c>
    </row>
    <row r="146" spans="2:51" s="215" customFormat="1" ht="12">
      <c r="B146" s="214"/>
      <c r="D146" s="216" t="s">
        <v>132</v>
      </c>
      <c r="E146" s="217" t="s">
        <v>1</v>
      </c>
      <c r="F146" s="218" t="s">
        <v>166</v>
      </c>
      <c r="H146" s="219">
        <v>11</v>
      </c>
      <c r="I146" s="267"/>
      <c r="L146" s="214"/>
      <c r="M146" s="220"/>
      <c r="T146" s="221"/>
      <c r="AT146" s="217" t="s">
        <v>132</v>
      </c>
      <c r="AU146" s="217" t="s">
        <v>83</v>
      </c>
      <c r="AV146" s="215" t="s">
        <v>83</v>
      </c>
      <c r="AW146" s="215" t="s">
        <v>30</v>
      </c>
      <c r="AX146" s="215" t="s">
        <v>79</v>
      </c>
      <c r="AY146" s="217" t="s">
        <v>124</v>
      </c>
    </row>
    <row r="147" spans="2:65" s="127" customFormat="1" ht="24.2" customHeight="1">
      <c r="B147" s="126"/>
      <c r="C147" s="201" t="s">
        <v>167</v>
      </c>
      <c r="D147" s="201" t="s">
        <v>126</v>
      </c>
      <c r="E147" s="202" t="s">
        <v>168</v>
      </c>
      <c r="F147" s="203" t="s">
        <v>169</v>
      </c>
      <c r="G147" s="204" t="s">
        <v>129</v>
      </c>
      <c r="H147" s="205">
        <v>698.2</v>
      </c>
      <c r="I147" s="72"/>
      <c r="J147" s="206">
        <f>ROUND(I147*H147,2)</f>
        <v>0</v>
      </c>
      <c r="K147" s="207"/>
      <c r="L147" s="126"/>
      <c r="M147" s="208" t="s">
        <v>1</v>
      </c>
      <c r="N147" s="209" t="s">
        <v>39</v>
      </c>
      <c r="O147" s="210">
        <v>0.025</v>
      </c>
      <c r="P147" s="210">
        <f>O147*H147</f>
        <v>17.455000000000002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212" t="s">
        <v>130</v>
      </c>
      <c r="AT147" s="212" t="s">
        <v>126</v>
      </c>
      <c r="AU147" s="212" t="s">
        <v>83</v>
      </c>
      <c r="AY147" s="119" t="s">
        <v>124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19" t="s">
        <v>79</v>
      </c>
      <c r="BK147" s="213">
        <f>ROUND(I147*H147,2)</f>
        <v>0</v>
      </c>
      <c r="BL147" s="119" t="s">
        <v>130</v>
      </c>
      <c r="BM147" s="212" t="s">
        <v>170</v>
      </c>
    </row>
    <row r="148" spans="2:51" s="215" customFormat="1" ht="12">
      <c r="B148" s="214"/>
      <c r="D148" s="216" t="s">
        <v>132</v>
      </c>
      <c r="E148" s="217" t="s">
        <v>84</v>
      </c>
      <c r="F148" s="218" t="s">
        <v>171</v>
      </c>
      <c r="H148" s="219">
        <v>500</v>
      </c>
      <c r="I148" s="267"/>
      <c r="L148" s="214"/>
      <c r="M148" s="220"/>
      <c r="T148" s="221"/>
      <c r="AT148" s="217" t="s">
        <v>132</v>
      </c>
      <c r="AU148" s="217" t="s">
        <v>83</v>
      </c>
      <c r="AV148" s="215" t="s">
        <v>83</v>
      </c>
      <c r="AW148" s="215" t="s">
        <v>30</v>
      </c>
      <c r="AX148" s="215" t="s">
        <v>74</v>
      </c>
      <c r="AY148" s="217" t="s">
        <v>124</v>
      </c>
    </row>
    <row r="149" spans="2:51" s="215" customFormat="1" ht="12">
      <c r="B149" s="214"/>
      <c r="D149" s="216" t="s">
        <v>132</v>
      </c>
      <c r="E149" s="217" t="s">
        <v>87</v>
      </c>
      <c r="F149" s="218" t="s">
        <v>172</v>
      </c>
      <c r="H149" s="219">
        <v>161</v>
      </c>
      <c r="I149" s="267"/>
      <c r="L149" s="214"/>
      <c r="M149" s="220"/>
      <c r="T149" s="221"/>
      <c r="AT149" s="217" t="s">
        <v>132</v>
      </c>
      <c r="AU149" s="217" t="s">
        <v>83</v>
      </c>
      <c r="AV149" s="215" t="s">
        <v>83</v>
      </c>
      <c r="AW149" s="215" t="s">
        <v>30</v>
      </c>
      <c r="AX149" s="215" t="s">
        <v>74</v>
      </c>
      <c r="AY149" s="217" t="s">
        <v>124</v>
      </c>
    </row>
    <row r="150" spans="2:51" s="215" customFormat="1" ht="12">
      <c r="B150" s="214"/>
      <c r="D150" s="216" t="s">
        <v>132</v>
      </c>
      <c r="E150" s="217" t="s">
        <v>89</v>
      </c>
      <c r="F150" s="218" t="s">
        <v>173</v>
      </c>
      <c r="H150" s="219">
        <v>15.2</v>
      </c>
      <c r="I150" s="267"/>
      <c r="L150" s="214"/>
      <c r="M150" s="220"/>
      <c r="T150" s="221"/>
      <c r="AT150" s="217" t="s">
        <v>132</v>
      </c>
      <c r="AU150" s="217" t="s">
        <v>83</v>
      </c>
      <c r="AV150" s="215" t="s">
        <v>83</v>
      </c>
      <c r="AW150" s="215" t="s">
        <v>30</v>
      </c>
      <c r="AX150" s="215" t="s">
        <v>74</v>
      </c>
      <c r="AY150" s="217" t="s">
        <v>124</v>
      </c>
    </row>
    <row r="151" spans="2:51" s="215" customFormat="1" ht="12">
      <c r="B151" s="214"/>
      <c r="D151" s="216" t="s">
        <v>132</v>
      </c>
      <c r="E151" s="217" t="s">
        <v>81</v>
      </c>
      <c r="F151" s="218" t="s">
        <v>174</v>
      </c>
      <c r="H151" s="219">
        <v>22</v>
      </c>
      <c r="I151" s="267"/>
      <c r="L151" s="214"/>
      <c r="M151" s="220"/>
      <c r="T151" s="221"/>
      <c r="AT151" s="217" t="s">
        <v>132</v>
      </c>
      <c r="AU151" s="217" t="s">
        <v>83</v>
      </c>
      <c r="AV151" s="215" t="s">
        <v>83</v>
      </c>
      <c r="AW151" s="215" t="s">
        <v>30</v>
      </c>
      <c r="AX151" s="215" t="s">
        <v>74</v>
      </c>
      <c r="AY151" s="217" t="s">
        <v>124</v>
      </c>
    </row>
    <row r="152" spans="2:51" s="223" customFormat="1" ht="12">
      <c r="B152" s="222"/>
      <c r="D152" s="216" t="s">
        <v>132</v>
      </c>
      <c r="E152" s="224" t="s">
        <v>1</v>
      </c>
      <c r="F152" s="225" t="s">
        <v>139</v>
      </c>
      <c r="H152" s="226">
        <v>698.2</v>
      </c>
      <c r="I152" s="268"/>
      <c r="L152" s="222"/>
      <c r="M152" s="227"/>
      <c r="T152" s="228"/>
      <c r="AT152" s="224" t="s">
        <v>132</v>
      </c>
      <c r="AU152" s="224" t="s">
        <v>83</v>
      </c>
      <c r="AV152" s="223" t="s">
        <v>130</v>
      </c>
      <c r="AW152" s="223" t="s">
        <v>30</v>
      </c>
      <c r="AX152" s="223" t="s">
        <v>79</v>
      </c>
      <c r="AY152" s="224" t="s">
        <v>124</v>
      </c>
    </row>
    <row r="153" spans="2:63" s="190" customFormat="1" ht="22.9" customHeight="1">
      <c r="B153" s="189"/>
      <c r="D153" s="191" t="s">
        <v>73</v>
      </c>
      <c r="E153" s="199" t="s">
        <v>147</v>
      </c>
      <c r="F153" s="199" t="s">
        <v>175</v>
      </c>
      <c r="I153" s="266"/>
      <c r="J153" s="200">
        <f>BK153</f>
        <v>0</v>
      </c>
      <c r="L153" s="189"/>
      <c r="M153" s="194"/>
      <c r="P153" s="195">
        <f>SUM(P154:P191)</f>
        <v>179.0414</v>
      </c>
      <c r="R153" s="195">
        <f>SUM(R154:R191)</f>
        <v>54.054427999999994</v>
      </c>
      <c r="T153" s="196">
        <f>SUM(T154:T191)</f>
        <v>0</v>
      </c>
      <c r="AR153" s="191" t="s">
        <v>79</v>
      </c>
      <c r="AT153" s="197" t="s">
        <v>73</v>
      </c>
      <c r="AU153" s="197" t="s">
        <v>79</v>
      </c>
      <c r="AY153" s="191" t="s">
        <v>124</v>
      </c>
      <c r="BK153" s="198">
        <f>SUM(BK154:BK191)</f>
        <v>0</v>
      </c>
    </row>
    <row r="154" spans="2:65" s="127" customFormat="1" ht="24.2" customHeight="1">
      <c r="B154" s="126"/>
      <c r="C154" s="201" t="s">
        <v>176</v>
      </c>
      <c r="D154" s="201" t="s">
        <v>126</v>
      </c>
      <c r="E154" s="202" t="s">
        <v>177</v>
      </c>
      <c r="F154" s="203" t="s">
        <v>178</v>
      </c>
      <c r="G154" s="204" t="s">
        <v>129</v>
      </c>
      <c r="H154" s="205">
        <v>198.2</v>
      </c>
      <c r="I154" s="72"/>
      <c r="J154" s="206">
        <f>ROUND(I154*H154,2)</f>
        <v>0</v>
      </c>
      <c r="K154" s="207"/>
      <c r="L154" s="126"/>
      <c r="M154" s="208" t="s">
        <v>1</v>
      </c>
      <c r="N154" s="209" t="s">
        <v>39</v>
      </c>
      <c r="O154" s="210">
        <v>0.027</v>
      </c>
      <c r="P154" s="210">
        <f>O154*H154</f>
        <v>5.3514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212" t="s">
        <v>130</v>
      </c>
      <c r="AT154" s="212" t="s">
        <v>126</v>
      </c>
      <c r="AU154" s="212" t="s">
        <v>83</v>
      </c>
      <c r="AY154" s="119" t="s">
        <v>124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19" t="s">
        <v>79</v>
      </c>
      <c r="BK154" s="213">
        <f>ROUND(I154*H154,2)</f>
        <v>0</v>
      </c>
      <c r="BL154" s="119" t="s">
        <v>130</v>
      </c>
      <c r="BM154" s="212" t="s">
        <v>179</v>
      </c>
    </row>
    <row r="155" spans="2:51" s="215" customFormat="1" ht="12">
      <c r="B155" s="214"/>
      <c r="D155" s="216" t="s">
        <v>132</v>
      </c>
      <c r="E155" s="217" t="s">
        <v>1</v>
      </c>
      <c r="F155" s="218" t="s">
        <v>180</v>
      </c>
      <c r="H155" s="219">
        <v>161</v>
      </c>
      <c r="I155" s="267"/>
      <c r="L155" s="214"/>
      <c r="M155" s="220"/>
      <c r="T155" s="221"/>
      <c r="AT155" s="217" t="s">
        <v>132</v>
      </c>
      <c r="AU155" s="217" t="s">
        <v>83</v>
      </c>
      <c r="AV155" s="215" t="s">
        <v>83</v>
      </c>
      <c r="AW155" s="215" t="s">
        <v>30</v>
      </c>
      <c r="AX155" s="215" t="s">
        <v>74</v>
      </c>
      <c r="AY155" s="217" t="s">
        <v>124</v>
      </c>
    </row>
    <row r="156" spans="2:51" s="215" customFormat="1" ht="12">
      <c r="B156" s="214"/>
      <c r="D156" s="216" t="s">
        <v>132</v>
      </c>
      <c r="E156" s="217" t="s">
        <v>1</v>
      </c>
      <c r="F156" s="218" t="s">
        <v>181</v>
      </c>
      <c r="H156" s="219">
        <v>15.2</v>
      </c>
      <c r="I156" s="267"/>
      <c r="L156" s="214"/>
      <c r="M156" s="220"/>
      <c r="T156" s="221"/>
      <c r="AT156" s="217" t="s">
        <v>132</v>
      </c>
      <c r="AU156" s="217" t="s">
        <v>83</v>
      </c>
      <c r="AV156" s="215" t="s">
        <v>83</v>
      </c>
      <c r="AW156" s="215" t="s">
        <v>30</v>
      </c>
      <c r="AX156" s="215" t="s">
        <v>74</v>
      </c>
      <c r="AY156" s="217" t="s">
        <v>124</v>
      </c>
    </row>
    <row r="157" spans="2:51" s="215" customFormat="1" ht="12">
      <c r="B157" s="214"/>
      <c r="D157" s="216" t="s">
        <v>132</v>
      </c>
      <c r="E157" s="217" t="s">
        <v>1</v>
      </c>
      <c r="F157" s="218" t="s">
        <v>182</v>
      </c>
      <c r="H157" s="219">
        <v>22</v>
      </c>
      <c r="I157" s="267"/>
      <c r="L157" s="214"/>
      <c r="M157" s="220"/>
      <c r="T157" s="221"/>
      <c r="AT157" s="217" t="s">
        <v>132</v>
      </c>
      <c r="AU157" s="217" t="s">
        <v>83</v>
      </c>
      <c r="AV157" s="215" t="s">
        <v>83</v>
      </c>
      <c r="AW157" s="215" t="s">
        <v>30</v>
      </c>
      <c r="AX157" s="215" t="s">
        <v>74</v>
      </c>
      <c r="AY157" s="217" t="s">
        <v>124</v>
      </c>
    </row>
    <row r="158" spans="2:51" s="223" customFormat="1" ht="12">
      <c r="B158" s="222"/>
      <c r="D158" s="216" t="s">
        <v>132</v>
      </c>
      <c r="E158" s="224" t="s">
        <v>1</v>
      </c>
      <c r="F158" s="225" t="s">
        <v>139</v>
      </c>
      <c r="H158" s="226">
        <v>198.2</v>
      </c>
      <c r="I158" s="268"/>
      <c r="L158" s="222"/>
      <c r="M158" s="227"/>
      <c r="T158" s="228"/>
      <c r="AT158" s="224" t="s">
        <v>132</v>
      </c>
      <c r="AU158" s="224" t="s">
        <v>83</v>
      </c>
      <c r="AV158" s="223" t="s">
        <v>130</v>
      </c>
      <c r="AW158" s="223" t="s">
        <v>30</v>
      </c>
      <c r="AX158" s="223" t="s">
        <v>79</v>
      </c>
      <c r="AY158" s="224" t="s">
        <v>124</v>
      </c>
    </row>
    <row r="159" spans="2:65" s="127" customFormat="1" ht="24.2" customHeight="1">
      <c r="B159" s="126"/>
      <c r="C159" s="201" t="s">
        <v>183</v>
      </c>
      <c r="D159" s="201" t="s">
        <v>126</v>
      </c>
      <c r="E159" s="202" t="s">
        <v>184</v>
      </c>
      <c r="F159" s="203" t="s">
        <v>185</v>
      </c>
      <c r="G159" s="204" t="s">
        <v>129</v>
      </c>
      <c r="H159" s="205">
        <v>500</v>
      </c>
      <c r="I159" s="72"/>
      <c r="J159" s="206">
        <f>ROUND(I159*H159,2)</f>
        <v>0</v>
      </c>
      <c r="K159" s="207"/>
      <c r="L159" s="126"/>
      <c r="M159" s="208" t="s">
        <v>1</v>
      </c>
      <c r="N159" s="209" t="s">
        <v>39</v>
      </c>
      <c r="O159" s="210">
        <v>0.029</v>
      </c>
      <c r="P159" s="210">
        <f>O159*H159</f>
        <v>14.5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212" t="s">
        <v>130</v>
      </c>
      <c r="AT159" s="212" t="s">
        <v>126</v>
      </c>
      <c r="AU159" s="212" t="s">
        <v>83</v>
      </c>
      <c r="AY159" s="119" t="s">
        <v>124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19" t="s">
        <v>79</v>
      </c>
      <c r="BK159" s="213">
        <f>ROUND(I159*H159,2)</f>
        <v>0</v>
      </c>
      <c r="BL159" s="119" t="s">
        <v>130</v>
      </c>
      <c r="BM159" s="212" t="s">
        <v>186</v>
      </c>
    </row>
    <row r="160" spans="2:51" s="215" customFormat="1" ht="12">
      <c r="B160" s="214"/>
      <c r="D160" s="216" t="s">
        <v>132</v>
      </c>
      <c r="E160" s="217" t="s">
        <v>1</v>
      </c>
      <c r="F160" s="218" t="s">
        <v>187</v>
      </c>
      <c r="H160" s="219">
        <v>500</v>
      </c>
      <c r="I160" s="267"/>
      <c r="L160" s="214"/>
      <c r="M160" s="220"/>
      <c r="T160" s="221"/>
      <c r="AT160" s="217" t="s">
        <v>132</v>
      </c>
      <c r="AU160" s="217" t="s">
        <v>83</v>
      </c>
      <c r="AV160" s="215" t="s">
        <v>83</v>
      </c>
      <c r="AW160" s="215" t="s">
        <v>30</v>
      </c>
      <c r="AX160" s="215" t="s">
        <v>79</v>
      </c>
      <c r="AY160" s="217" t="s">
        <v>124</v>
      </c>
    </row>
    <row r="161" spans="2:65" s="127" customFormat="1" ht="33" customHeight="1">
      <c r="B161" s="126"/>
      <c r="C161" s="201" t="s">
        <v>8</v>
      </c>
      <c r="D161" s="201" t="s">
        <v>126</v>
      </c>
      <c r="E161" s="202" t="s">
        <v>188</v>
      </c>
      <c r="F161" s="203" t="s">
        <v>189</v>
      </c>
      <c r="G161" s="204" t="s">
        <v>129</v>
      </c>
      <c r="H161" s="205">
        <v>500</v>
      </c>
      <c r="I161" s="72"/>
      <c r="J161" s="206">
        <f>ROUND(I161*H161,2)</f>
        <v>0</v>
      </c>
      <c r="K161" s="207"/>
      <c r="L161" s="126"/>
      <c r="M161" s="208" t="s">
        <v>1</v>
      </c>
      <c r="N161" s="209" t="s">
        <v>39</v>
      </c>
      <c r="O161" s="210">
        <v>0.021</v>
      </c>
      <c r="P161" s="210">
        <f>O161*H161</f>
        <v>10.5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212" t="s">
        <v>130</v>
      </c>
      <c r="AT161" s="212" t="s">
        <v>126</v>
      </c>
      <c r="AU161" s="212" t="s">
        <v>83</v>
      </c>
      <c r="AY161" s="119" t="s">
        <v>124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19" t="s">
        <v>79</v>
      </c>
      <c r="BK161" s="213">
        <f>ROUND(I161*H161,2)</f>
        <v>0</v>
      </c>
      <c r="BL161" s="119" t="s">
        <v>130</v>
      </c>
      <c r="BM161" s="212" t="s">
        <v>190</v>
      </c>
    </row>
    <row r="162" spans="2:51" s="215" customFormat="1" ht="12">
      <c r="B162" s="214"/>
      <c r="D162" s="216" t="s">
        <v>132</v>
      </c>
      <c r="E162" s="217" t="s">
        <v>1</v>
      </c>
      <c r="F162" s="218" t="s">
        <v>187</v>
      </c>
      <c r="H162" s="219">
        <v>500</v>
      </c>
      <c r="I162" s="267"/>
      <c r="L162" s="214"/>
      <c r="M162" s="220"/>
      <c r="T162" s="221"/>
      <c r="AT162" s="217" t="s">
        <v>132</v>
      </c>
      <c r="AU162" s="217" t="s">
        <v>83</v>
      </c>
      <c r="AV162" s="215" t="s">
        <v>83</v>
      </c>
      <c r="AW162" s="215" t="s">
        <v>30</v>
      </c>
      <c r="AX162" s="215" t="s">
        <v>79</v>
      </c>
      <c r="AY162" s="217" t="s">
        <v>124</v>
      </c>
    </row>
    <row r="163" spans="2:65" s="127" customFormat="1" ht="24.2" customHeight="1">
      <c r="B163" s="126"/>
      <c r="C163" s="201" t="s">
        <v>191</v>
      </c>
      <c r="D163" s="201" t="s">
        <v>126</v>
      </c>
      <c r="E163" s="202" t="s">
        <v>192</v>
      </c>
      <c r="F163" s="203" t="s">
        <v>193</v>
      </c>
      <c r="G163" s="204" t="s">
        <v>129</v>
      </c>
      <c r="H163" s="205">
        <v>500</v>
      </c>
      <c r="I163" s="72"/>
      <c r="J163" s="206">
        <f>ROUND(I163*H163,2)</f>
        <v>0</v>
      </c>
      <c r="K163" s="207"/>
      <c r="L163" s="126"/>
      <c r="M163" s="208" t="s">
        <v>1</v>
      </c>
      <c r="N163" s="209" t="s">
        <v>39</v>
      </c>
      <c r="O163" s="210">
        <v>0.027</v>
      </c>
      <c r="P163" s="210">
        <f>O163*H163</f>
        <v>13.5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AR163" s="212" t="s">
        <v>130</v>
      </c>
      <c r="AT163" s="212" t="s">
        <v>126</v>
      </c>
      <c r="AU163" s="212" t="s">
        <v>83</v>
      </c>
      <c r="AY163" s="119" t="s">
        <v>124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19" t="s">
        <v>79</v>
      </c>
      <c r="BK163" s="213">
        <f>ROUND(I163*H163,2)</f>
        <v>0</v>
      </c>
      <c r="BL163" s="119" t="s">
        <v>130</v>
      </c>
      <c r="BM163" s="212" t="s">
        <v>194</v>
      </c>
    </row>
    <row r="164" spans="2:51" s="215" customFormat="1" ht="12">
      <c r="B164" s="214"/>
      <c r="D164" s="216" t="s">
        <v>132</v>
      </c>
      <c r="E164" s="217" t="s">
        <v>1</v>
      </c>
      <c r="F164" s="218" t="s">
        <v>187</v>
      </c>
      <c r="H164" s="219">
        <v>500</v>
      </c>
      <c r="I164" s="267"/>
      <c r="L164" s="214"/>
      <c r="M164" s="220"/>
      <c r="T164" s="221"/>
      <c r="AT164" s="217" t="s">
        <v>132</v>
      </c>
      <c r="AU164" s="217" t="s">
        <v>83</v>
      </c>
      <c r="AV164" s="215" t="s">
        <v>83</v>
      </c>
      <c r="AW164" s="215" t="s">
        <v>30</v>
      </c>
      <c r="AX164" s="215" t="s">
        <v>79</v>
      </c>
      <c r="AY164" s="217" t="s">
        <v>124</v>
      </c>
    </row>
    <row r="165" spans="2:65" s="127" customFormat="1" ht="24.2" customHeight="1">
      <c r="B165" s="126"/>
      <c r="C165" s="201" t="s">
        <v>195</v>
      </c>
      <c r="D165" s="201" t="s">
        <v>126</v>
      </c>
      <c r="E165" s="202" t="s">
        <v>196</v>
      </c>
      <c r="F165" s="203" t="s">
        <v>197</v>
      </c>
      <c r="G165" s="204" t="s">
        <v>129</v>
      </c>
      <c r="H165" s="205">
        <v>1000</v>
      </c>
      <c r="I165" s="72"/>
      <c r="J165" s="206">
        <f>ROUND(I165*H165,2)</f>
        <v>0</v>
      </c>
      <c r="K165" s="207"/>
      <c r="L165" s="126"/>
      <c r="M165" s="208" t="s">
        <v>1</v>
      </c>
      <c r="N165" s="209" t="s">
        <v>39</v>
      </c>
      <c r="O165" s="210">
        <v>0.002</v>
      </c>
      <c r="P165" s="210">
        <f>O165*H165</f>
        <v>2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212" t="s">
        <v>130</v>
      </c>
      <c r="AT165" s="212" t="s">
        <v>126</v>
      </c>
      <c r="AU165" s="212" t="s">
        <v>83</v>
      </c>
      <c r="AY165" s="119" t="s">
        <v>124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9" t="s">
        <v>79</v>
      </c>
      <c r="BK165" s="213">
        <f>ROUND(I165*H165,2)</f>
        <v>0</v>
      </c>
      <c r="BL165" s="119" t="s">
        <v>130</v>
      </c>
      <c r="BM165" s="212" t="s">
        <v>198</v>
      </c>
    </row>
    <row r="166" spans="2:51" s="215" customFormat="1" ht="12">
      <c r="B166" s="214"/>
      <c r="D166" s="216" t="s">
        <v>132</v>
      </c>
      <c r="E166" s="217" t="s">
        <v>1</v>
      </c>
      <c r="F166" s="218" t="s">
        <v>199</v>
      </c>
      <c r="H166" s="219">
        <v>1000</v>
      </c>
      <c r="I166" s="267"/>
      <c r="L166" s="214"/>
      <c r="M166" s="220"/>
      <c r="T166" s="221"/>
      <c r="AT166" s="217" t="s">
        <v>132</v>
      </c>
      <c r="AU166" s="217" t="s">
        <v>83</v>
      </c>
      <c r="AV166" s="215" t="s">
        <v>83</v>
      </c>
      <c r="AW166" s="215" t="s">
        <v>30</v>
      </c>
      <c r="AX166" s="215" t="s">
        <v>79</v>
      </c>
      <c r="AY166" s="217" t="s">
        <v>124</v>
      </c>
    </row>
    <row r="167" spans="2:65" s="127" customFormat="1" ht="33" customHeight="1">
      <c r="B167" s="126"/>
      <c r="C167" s="201" t="s">
        <v>200</v>
      </c>
      <c r="D167" s="201" t="s">
        <v>126</v>
      </c>
      <c r="E167" s="202" t="s">
        <v>201</v>
      </c>
      <c r="F167" s="203" t="s">
        <v>202</v>
      </c>
      <c r="G167" s="204" t="s">
        <v>129</v>
      </c>
      <c r="H167" s="205">
        <v>500</v>
      </c>
      <c r="I167" s="72"/>
      <c r="J167" s="206">
        <f>ROUND(I167*H167,2)</f>
        <v>0</v>
      </c>
      <c r="K167" s="207"/>
      <c r="L167" s="126"/>
      <c r="M167" s="208" t="s">
        <v>1</v>
      </c>
      <c r="N167" s="209" t="s">
        <v>39</v>
      </c>
      <c r="O167" s="210">
        <v>0.013</v>
      </c>
      <c r="P167" s="210">
        <f>O167*H167</f>
        <v>6.5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212" t="s">
        <v>130</v>
      </c>
      <c r="AT167" s="212" t="s">
        <v>126</v>
      </c>
      <c r="AU167" s="212" t="s">
        <v>83</v>
      </c>
      <c r="AY167" s="119" t="s">
        <v>124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9" t="s">
        <v>79</v>
      </c>
      <c r="BK167" s="213">
        <f>ROUND(I167*H167,2)</f>
        <v>0</v>
      </c>
      <c r="BL167" s="119" t="s">
        <v>130</v>
      </c>
      <c r="BM167" s="212" t="s">
        <v>203</v>
      </c>
    </row>
    <row r="168" spans="2:51" s="215" customFormat="1" ht="12">
      <c r="B168" s="214"/>
      <c r="D168" s="216" t="s">
        <v>132</v>
      </c>
      <c r="E168" s="217" t="s">
        <v>1</v>
      </c>
      <c r="F168" s="218" t="s">
        <v>187</v>
      </c>
      <c r="H168" s="219">
        <v>500</v>
      </c>
      <c r="I168" s="267"/>
      <c r="L168" s="214"/>
      <c r="M168" s="220"/>
      <c r="T168" s="221"/>
      <c r="AT168" s="217" t="s">
        <v>132</v>
      </c>
      <c r="AU168" s="217" t="s">
        <v>83</v>
      </c>
      <c r="AV168" s="215" t="s">
        <v>83</v>
      </c>
      <c r="AW168" s="215" t="s">
        <v>30</v>
      </c>
      <c r="AX168" s="215" t="s">
        <v>79</v>
      </c>
      <c r="AY168" s="217" t="s">
        <v>124</v>
      </c>
    </row>
    <row r="169" spans="2:65" s="127" customFormat="1" ht="33" customHeight="1">
      <c r="B169" s="126"/>
      <c r="C169" s="201" t="s">
        <v>204</v>
      </c>
      <c r="D169" s="201" t="s">
        <v>126</v>
      </c>
      <c r="E169" s="202" t="s">
        <v>205</v>
      </c>
      <c r="F169" s="203" t="s">
        <v>206</v>
      </c>
      <c r="G169" s="204" t="s">
        <v>129</v>
      </c>
      <c r="H169" s="205">
        <v>198.2</v>
      </c>
      <c r="I169" s="72"/>
      <c r="J169" s="206">
        <f>ROUND(I169*H169,2)</f>
        <v>0</v>
      </c>
      <c r="K169" s="207"/>
      <c r="L169" s="126"/>
      <c r="M169" s="208" t="s">
        <v>1</v>
      </c>
      <c r="N169" s="209" t="s">
        <v>39</v>
      </c>
      <c r="O169" s="210">
        <v>0.59</v>
      </c>
      <c r="P169" s="210">
        <f>O169*H169</f>
        <v>116.93799999999999</v>
      </c>
      <c r="Q169" s="210">
        <v>0.09062</v>
      </c>
      <c r="R169" s="210">
        <f>Q169*H169</f>
        <v>17.960884</v>
      </c>
      <c r="S169" s="210">
        <v>0</v>
      </c>
      <c r="T169" s="211">
        <f>S169*H169</f>
        <v>0</v>
      </c>
      <c r="AR169" s="212" t="s">
        <v>130</v>
      </c>
      <c r="AT169" s="212" t="s">
        <v>126</v>
      </c>
      <c r="AU169" s="212" t="s">
        <v>83</v>
      </c>
      <c r="AY169" s="119" t="s">
        <v>124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9" t="s">
        <v>79</v>
      </c>
      <c r="BK169" s="213">
        <f>ROUND(I169*H169,2)</f>
        <v>0</v>
      </c>
      <c r="BL169" s="119" t="s">
        <v>130</v>
      </c>
      <c r="BM169" s="212" t="s">
        <v>207</v>
      </c>
    </row>
    <row r="170" spans="2:51" s="215" customFormat="1" ht="12">
      <c r="B170" s="214"/>
      <c r="D170" s="216" t="s">
        <v>132</v>
      </c>
      <c r="E170" s="217" t="s">
        <v>1</v>
      </c>
      <c r="F170" s="218" t="s">
        <v>180</v>
      </c>
      <c r="H170" s="219">
        <v>161</v>
      </c>
      <c r="I170" s="267"/>
      <c r="L170" s="214"/>
      <c r="M170" s="220"/>
      <c r="T170" s="221"/>
      <c r="AT170" s="217" t="s">
        <v>132</v>
      </c>
      <c r="AU170" s="217" t="s">
        <v>83</v>
      </c>
      <c r="AV170" s="215" t="s">
        <v>83</v>
      </c>
      <c r="AW170" s="215" t="s">
        <v>30</v>
      </c>
      <c r="AX170" s="215" t="s">
        <v>74</v>
      </c>
      <c r="AY170" s="217" t="s">
        <v>124</v>
      </c>
    </row>
    <row r="171" spans="2:51" s="215" customFormat="1" ht="12">
      <c r="B171" s="214"/>
      <c r="D171" s="216" t="s">
        <v>132</v>
      </c>
      <c r="E171" s="217" t="s">
        <v>1</v>
      </c>
      <c r="F171" s="218" t="s">
        <v>181</v>
      </c>
      <c r="H171" s="219">
        <v>15.2</v>
      </c>
      <c r="I171" s="267"/>
      <c r="L171" s="214"/>
      <c r="M171" s="220"/>
      <c r="T171" s="221"/>
      <c r="AT171" s="217" t="s">
        <v>132</v>
      </c>
      <c r="AU171" s="217" t="s">
        <v>83</v>
      </c>
      <c r="AV171" s="215" t="s">
        <v>83</v>
      </c>
      <c r="AW171" s="215" t="s">
        <v>30</v>
      </c>
      <c r="AX171" s="215" t="s">
        <v>74</v>
      </c>
      <c r="AY171" s="217" t="s">
        <v>124</v>
      </c>
    </row>
    <row r="172" spans="2:51" s="215" customFormat="1" ht="12">
      <c r="B172" s="214"/>
      <c r="D172" s="216" t="s">
        <v>132</v>
      </c>
      <c r="E172" s="217" t="s">
        <v>1</v>
      </c>
      <c r="F172" s="218" t="s">
        <v>182</v>
      </c>
      <c r="H172" s="219">
        <v>22</v>
      </c>
      <c r="I172" s="267"/>
      <c r="L172" s="214"/>
      <c r="M172" s="220"/>
      <c r="T172" s="221"/>
      <c r="AT172" s="217" t="s">
        <v>132</v>
      </c>
      <c r="AU172" s="217" t="s">
        <v>83</v>
      </c>
      <c r="AV172" s="215" t="s">
        <v>83</v>
      </c>
      <c r="AW172" s="215" t="s">
        <v>30</v>
      </c>
      <c r="AX172" s="215" t="s">
        <v>74</v>
      </c>
      <c r="AY172" s="217" t="s">
        <v>124</v>
      </c>
    </row>
    <row r="173" spans="2:51" s="223" customFormat="1" ht="12">
      <c r="B173" s="222"/>
      <c r="D173" s="216" t="s">
        <v>132</v>
      </c>
      <c r="E173" s="224" t="s">
        <v>1</v>
      </c>
      <c r="F173" s="225" t="s">
        <v>139</v>
      </c>
      <c r="H173" s="226">
        <v>198.2</v>
      </c>
      <c r="I173" s="268"/>
      <c r="L173" s="222"/>
      <c r="M173" s="227"/>
      <c r="T173" s="228"/>
      <c r="AT173" s="224" t="s">
        <v>132</v>
      </c>
      <c r="AU173" s="224" t="s">
        <v>83</v>
      </c>
      <c r="AV173" s="223" t="s">
        <v>130</v>
      </c>
      <c r="AW173" s="223" t="s">
        <v>30</v>
      </c>
      <c r="AX173" s="223" t="s">
        <v>79</v>
      </c>
      <c r="AY173" s="224" t="s">
        <v>124</v>
      </c>
    </row>
    <row r="174" spans="2:65" s="127" customFormat="1" ht="24.2" customHeight="1">
      <c r="B174" s="126"/>
      <c r="C174" s="229" t="s">
        <v>208</v>
      </c>
      <c r="D174" s="229" t="s">
        <v>209</v>
      </c>
      <c r="E174" s="230" t="s">
        <v>210</v>
      </c>
      <c r="F174" s="231" t="s">
        <v>211</v>
      </c>
      <c r="G174" s="232" t="s">
        <v>129</v>
      </c>
      <c r="H174" s="233">
        <v>173.094</v>
      </c>
      <c r="I174" s="73"/>
      <c r="J174" s="234">
        <f>ROUND(I174*H174,2)</f>
        <v>0</v>
      </c>
      <c r="K174" s="235"/>
      <c r="L174" s="236"/>
      <c r="M174" s="237" t="s">
        <v>1</v>
      </c>
      <c r="N174" s="238" t="s">
        <v>39</v>
      </c>
      <c r="O174" s="210">
        <v>0</v>
      </c>
      <c r="P174" s="210">
        <f>O174*H174</f>
        <v>0</v>
      </c>
      <c r="Q174" s="210">
        <v>0.176</v>
      </c>
      <c r="R174" s="210">
        <f>Q174*H174</f>
        <v>30.464543999999997</v>
      </c>
      <c r="S174" s="210">
        <v>0</v>
      </c>
      <c r="T174" s="211">
        <f>S174*H174</f>
        <v>0</v>
      </c>
      <c r="AR174" s="212" t="s">
        <v>162</v>
      </c>
      <c r="AT174" s="212" t="s">
        <v>209</v>
      </c>
      <c r="AU174" s="212" t="s">
        <v>83</v>
      </c>
      <c r="AY174" s="119" t="s">
        <v>124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9" t="s">
        <v>79</v>
      </c>
      <c r="BK174" s="213">
        <f>ROUND(I174*H174,2)</f>
        <v>0</v>
      </c>
      <c r="BL174" s="119" t="s">
        <v>130</v>
      </c>
      <c r="BM174" s="212" t="s">
        <v>212</v>
      </c>
    </row>
    <row r="175" spans="2:51" s="215" customFormat="1" ht="12">
      <c r="B175" s="214"/>
      <c r="D175" s="216" t="s">
        <v>132</v>
      </c>
      <c r="E175" s="217" t="s">
        <v>1</v>
      </c>
      <c r="F175" s="218" t="s">
        <v>180</v>
      </c>
      <c r="H175" s="219">
        <v>161</v>
      </c>
      <c r="I175" s="267"/>
      <c r="L175" s="214"/>
      <c r="M175" s="220"/>
      <c r="T175" s="221"/>
      <c r="AT175" s="217" t="s">
        <v>132</v>
      </c>
      <c r="AU175" s="217" t="s">
        <v>83</v>
      </c>
      <c r="AV175" s="215" t="s">
        <v>83</v>
      </c>
      <c r="AW175" s="215" t="s">
        <v>30</v>
      </c>
      <c r="AX175" s="215" t="s">
        <v>74</v>
      </c>
      <c r="AY175" s="217" t="s">
        <v>124</v>
      </c>
    </row>
    <row r="176" spans="2:51" s="215" customFormat="1" ht="12">
      <c r="B176" s="214"/>
      <c r="D176" s="216" t="s">
        <v>132</v>
      </c>
      <c r="E176" s="217" t="s">
        <v>1</v>
      </c>
      <c r="F176" s="218" t="s">
        <v>213</v>
      </c>
      <c r="H176" s="219">
        <v>-6.5</v>
      </c>
      <c r="I176" s="267"/>
      <c r="L176" s="214"/>
      <c r="M176" s="220"/>
      <c r="T176" s="221"/>
      <c r="AT176" s="217" t="s">
        <v>132</v>
      </c>
      <c r="AU176" s="217" t="s">
        <v>83</v>
      </c>
      <c r="AV176" s="215" t="s">
        <v>83</v>
      </c>
      <c r="AW176" s="215" t="s">
        <v>30</v>
      </c>
      <c r="AX176" s="215" t="s">
        <v>74</v>
      </c>
      <c r="AY176" s="217" t="s">
        <v>124</v>
      </c>
    </row>
    <row r="177" spans="2:51" s="215" customFormat="1" ht="12">
      <c r="B177" s="214"/>
      <c r="D177" s="216" t="s">
        <v>132</v>
      </c>
      <c r="E177" s="217" t="s">
        <v>1</v>
      </c>
      <c r="F177" s="218" t="s">
        <v>181</v>
      </c>
      <c r="H177" s="219">
        <v>15.2</v>
      </c>
      <c r="I177" s="267"/>
      <c r="L177" s="214"/>
      <c r="M177" s="220"/>
      <c r="T177" s="221"/>
      <c r="AT177" s="217" t="s">
        <v>132</v>
      </c>
      <c r="AU177" s="217" t="s">
        <v>83</v>
      </c>
      <c r="AV177" s="215" t="s">
        <v>83</v>
      </c>
      <c r="AW177" s="215" t="s">
        <v>30</v>
      </c>
      <c r="AX177" s="215" t="s">
        <v>74</v>
      </c>
      <c r="AY177" s="217" t="s">
        <v>124</v>
      </c>
    </row>
    <row r="178" spans="2:51" s="223" customFormat="1" ht="12">
      <c r="B178" s="222"/>
      <c r="D178" s="216" t="s">
        <v>132</v>
      </c>
      <c r="E178" s="224" t="s">
        <v>1</v>
      </c>
      <c r="F178" s="225" t="s">
        <v>139</v>
      </c>
      <c r="H178" s="226">
        <v>169.7</v>
      </c>
      <c r="I178" s="268"/>
      <c r="L178" s="222"/>
      <c r="M178" s="227"/>
      <c r="T178" s="228"/>
      <c r="AT178" s="224" t="s">
        <v>132</v>
      </c>
      <c r="AU178" s="224" t="s">
        <v>83</v>
      </c>
      <c r="AV178" s="223" t="s">
        <v>130</v>
      </c>
      <c r="AW178" s="223" t="s">
        <v>30</v>
      </c>
      <c r="AX178" s="223" t="s">
        <v>79</v>
      </c>
      <c r="AY178" s="224" t="s">
        <v>124</v>
      </c>
    </row>
    <row r="179" spans="2:51" s="215" customFormat="1" ht="12">
      <c r="B179" s="214"/>
      <c r="D179" s="216" t="s">
        <v>132</v>
      </c>
      <c r="F179" s="218" t="s">
        <v>214</v>
      </c>
      <c r="H179" s="219">
        <v>173.094</v>
      </c>
      <c r="I179" s="267"/>
      <c r="L179" s="214"/>
      <c r="M179" s="220"/>
      <c r="T179" s="221"/>
      <c r="AT179" s="217" t="s">
        <v>132</v>
      </c>
      <c r="AU179" s="217" t="s">
        <v>83</v>
      </c>
      <c r="AV179" s="215" t="s">
        <v>83</v>
      </c>
      <c r="AW179" s="215" t="s">
        <v>3</v>
      </c>
      <c r="AX179" s="215" t="s">
        <v>79</v>
      </c>
      <c r="AY179" s="217" t="s">
        <v>124</v>
      </c>
    </row>
    <row r="180" spans="2:65" s="127" customFormat="1" ht="24.2" customHeight="1">
      <c r="B180" s="126"/>
      <c r="C180" s="229" t="s">
        <v>215</v>
      </c>
      <c r="D180" s="229" t="s">
        <v>209</v>
      </c>
      <c r="E180" s="230" t="s">
        <v>216</v>
      </c>
      <c r="F180" s="231" t="s">
        <v>217</v>
      </c>
      <c r="G180" s="232" t="s">
        <v>129</v>
      </c>
      <c r="H180" s="233">
        <v>6.5</v>
      </c>
      <c r="I180" s="73"/>
      <c r="J180" s="234">
        <f>ROUND(I180*H180,2)</f>
        <v>0</v>
      </c>
      <c r="K180" s="235"/>
      <c r="L180" s="236"/>
      <c r="M180" s="237" t="s">
        <v>1</v>
      </c>
      <c r="N180" s="238" t="s">
        <v>39</v>
      </c>
      <c r="O180" s="210">
        <v>0</v>
      </c>
      <c r="P180" s="210">
        <f>O180*H180</f>
        <v>0</v>
      </c>
      <c r="Q180" s="210">
        <v>0.176</v>
      </c>
      <c r="R180" s="210">
        <f>Q180*H180</f>
        <v>1.144</v>
      </c>
      <c r="S180" s="210">
        <v>0</v>
      </c>
      <c r="T180" s="211">
        <f>S180*H180</f>
        <v>0</v>
      </c>
      <c r="AR180" s="212" t="s">
        <v>162</v>
      </c>
      <c r="AT180" s="212" t="s">
        <v>209</v>
      </c>
      <c r="AU180" s="212" t="s">
        <v>83</v>
      </c>
      <c r="AY180" s="119" t="s">
        <v>124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19" t="s">
        <v>79</v>
      </c>
      <c r="BK180" s="213">
        <f>ROUND(I180*H180,2)</f>
        <v>0</v>
      </c>
      <c r="BL180" s="119" t="s">
        <v>130</v>
      </c>
      <c r="BM180" s="212" t="s">
        <v>218</v>
      </c>
    </row>
    <row r="181" spans="2:51" s="215" customFormat="1" ht="12">
      <c r="B181" s="214"/>
      <c r="D181" s="216" t="s">
        <v>132</v>
      </c>
      <c r="E181" s="217" t="s">
        <v>1</v>
      </c>
      <c r="F181" s="218" t="s">
        <v>219</v>
      </c>
      <c r="H181" s="219">
        <v>6.5</v>
      </c>
      <c r="I181" s="267"/>
      <c r="L181" s="214"/>
      <c r="M181" s="220"/>
      <c r="T181" s="221"/>
      <c r="AT181" s="217" t="s">
        <v>132</v>
      </c>
      <c r="AU181" s="217" t="s">
        <v>83</v>
      </c>
      <c r="AV181" s="215" t="s">
        <v>83</v>
      </c>
      <c r="AW181" s="215" t="s">
        <v>30</v>
      </c>
      <c r="AX181" s="215" t="s">
        <v>79</v>
      </c>
      <c r="AY181" s="217" t="s">
        <v>124</v>
      </c>
    </row>
    <row r="182" spans="2:65" s="127" customFormat="1" ht="24.2" customHeight="1">
      <c r="B182" s="126"/>
      <c r="C182" s="229" t="s">
        <v>220</v>
      </c>
      <c r="D182" s="229" t="s">
        <v>209</v>
      </c>
      <c r="E182" s="230" t="s">
        <v>221</v>
      </c>
      <c r="F182" s="231" t="s">
        <v>222</v>
      </c>
      <c r="G182" s="232" t="s">
        <v>129</v>
      </c>
      <c r="H182" s="233">
        <v>22.44</v>
      </c>
      <c r="I182" s="73"/>
      <c r="J182" s="234">
        <f>ROUND(I182*H182,2)</f>
        <v>0</v>
      </c>
      <c r="K182" s="235"/>
      <c r="L182" s="236"/>
      <c r="M182" s="237" t="s">
        <v>1</v>
      </c>
      <c r="N182" s="238" t="s">
        <v>39</v>
      </c>
      <c r="O182" s="210">
        <v>0</v>
      </c>
      <c r="P182" s="210">
        <f>O182*H182</f>
        <v>0</v>
      </c>
      <c r="Q182" s="210">
        <v>0.175</v>
      </c>
      <c r="R182" s="210">
        <f>Q182*H182</f>
        <v>3.927</v>
      </c>
      <c r="S182" s="210">
        <v>0</v>
      </c>
      <c r="T182" s="211">
        <f>S182*H182</f>
        <v>0</v>
      </c>
      <c r="AR182" s="212" t="s">
        <v>162</v>
      </c>
      <c r="AT182" s="212" t="s">
        <v>209</v>
      </c>
      <c r="AU182" s="212" t="s">
        <v>83</v>
      </c>
      <c r="AY182" s="119" t="s">
        <v>124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19" t="s">
        <v>79</v>
      </c>
      <c r="BK182" s="213">
        <f>ROUND(I182*H182,2)</f>
        <v>0</v>
      </c>
      <c r="BL182" s="119" t="s">
        <v>130</v>
      </c>
      <c r="BM182" s="212" t="s">
        <v>223</v>
      </c>
    </row>
    <row r="183" spans="2:51" s="215" customFormat="1" ht="12">
      <c r="B183" s="214"/>
      <c r="D183" s="216" t="s">
        <v>132</v>
      </c>
      <c r="E183" s="217" t="s">
        <v>1</v>
      </c>
      <c r="F183" s="218" t="s">
        <v>182</v>
      </c>
      <c r="H183" s="219">
        <v>22</v>
      </c>
      <c r="I183" s="267"/>
      <c r="L183" s="214"/>
      <c r="M183" s="220"/>
      <c r="T183" s="221"/>
      <c r="AT183" s="217" t="s">
        <v>132</v>
      </c>
      <c r="AU183" s="217" t="s">
        <v>83</v>
      </c>
      <c r="AV183" s="215" t="s">
        <v>83</v>
      </c>
      <c r="AW183" s="215" t="s">
        <v>30</v>
      </c>
      <c r="AX183" s="215" t="s">
        <v>79</v>
      </c>
      <c r="AY183" s="217" t="s">
        <v>124</v>
      </c>
    </row>
    <row r="184" spans="2:51" s="215" customFormat="1" ht="12">
      <c r="B184" s="214"/>
      <c r="D184" s="216" t="s">
        <v>132</v>
      </c>
      <c r="F184" s="218" t="s">
        <v>224</v>
      </c>
      <c r="H184" s="219">
        <v>22.44</v>
      </c>
      <c r="I184" s="267"/>
      <c r="L184" s="214"/>
      <c r="M184" s="220"/>
      <c r="T184" s="221"/>
      <c r="AT184" s="217" t="s">
        <v>132</v>
      </c>
      <c r="AU184" s="217" t="s">
        <v>83</v>
      </c>
      <c r="AV184" s="215" t="s">
        <v>83</v>
      </c>
      <c r="AW184" s="215" t="s">
        <v>3</v>
      </c>
      <c r="AX184" s="215" t="s">
        <v>79</v>
      </c>
      <c r="AY184" s="217" t="s">
        <v>124</v>
      </c>
    </row>
    <row r="185" spans="2:65" s="127" customFormat="1" ht="37.9" customHeight="1">
      <c r="B185" s="126"/>
      <c r="C185" s="201" t="s">
        <v>225</v>
      </c>
      <c r="D185" s="201" t="s">
        <v>126</v>
      </c>
      <c r="E185" s="202" t="s">
        <v>226</v>
      </c>
      <c r="F185" s="203" t="s">
        <v>227</v>
      </c>
      <c r="G185" s="204" t="s">
        <v>129</v>
      </c>
      <c r="H185" s="205">
        <v>43.7</v>
      </c>
      <c r="I185" s="72"/>
      <c r="J185" s="206">
        <f>ROUND(I185*H185,2)</f>
        <v>0</v>
      </c>
      <c r="K185" s="207"/>
      <c r="L185" s="126"/>
      <c r="M185" s="208" t="s">
        <v>1</v>
      </c>
      <c r="N185" s="209" t="s">
        <v>39</v>
      </c>
      <c r="O185" s="210">
        <v>0.06</v>
      </c>
      <c r="P185" s="210">
        <f>O185*H185</f>
        <v>2.622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AR185" s="212" t="s">
        <v>130</v>
      </c>
      <c r="AT185" s="212" t="s">
        <v>126</v>
      </c>
      <c r="AU185" s="212" t="s">
        <v>83</v>
      </c>
      <c r="AY185" s="119" t="s">
        <v>124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19" t="s">
        <v>79</v>
      </c>
      <c r="BK185" s="213">
        <f>ROUND(I185*H185,2)</f>
        <v>0</v>
      </c>
      <c r="BL185" s="119" t="s">
        <v>130</v>
      </c>
      <c r="BM185" s="212" t="s">
        <v>228</v>
      </c>
    </row>
    <row r="186" spans="2:51" s="215" customFormat="1" ht="12">
      <c r="B186" s="214"/>
      <c r="D186" s="216" t="s">
        <v>132</v>
      </c>
      <c r="E186" s="217" t="s">
        <v>1</v>
      </c>
      <c r="F186" s="218" t="s">
        <v>219</v>
      </c>
      <c r="H186" s="219">
        <v>6.5</v>
      </c>
      <c r="I186" s="267"/>
      <c r="L186" s="214"/>
      <c r="M186" s="220"/>
      <c r="T186" s="221"/>
      <c r="AT186" s="217" t="s">
        <v>132</v>
      </c>
      <c r="AU186" s="217" t="s">
        <v>83</v>
      </c>
      <c r="AV186" s="215" t="s">
        <v>83</v>
      </c>
      <c r="AW186" s="215" t="s">
        <v>30</v>
      </c>
      <c r="AX186" s="215" t="s">
        <v>74</v>
      </c>
      <c r="AY186" s="217" t="s">
        <v>124</v>
      </c>
    </row>
    <row r="187" spans="2:51" s="215" customFormat="1" ht="12">
      <c r="B187" s="214"/>
      <c r="D187" s="216" t="s">
        <v>132</v>
      </c>
      <c r="E187" s="217" t="s">
        <v>1</v>
      </c>
      <c r="F187" s="218" t="s">
        <v>181</v>
      </c>
      <c r="H187" s="219">
        <v>15.2</v>
      </c>
      <c r="I187" s="267"/>
      <c r="L187" s="214"/>
      <c r="M187" s="220"/>
      <c r="T187" s="221"/>
      <c r="AT187" s="217" t="s">
        <v>132</v>
      </c>
      <c r="AU187" s="217" t="s">
        <v>83</v>
      </c>
      <c r="AV187" s="215" t="s">
        <v>83</v>
      </c>
      <c r="AW187" s="215" t="s">
        <v>30</v>
      </c>
      <c r="AX187" s="215" t="s">
        <v>74</v>
      </c>
      <c r="AY187" s="217" t="s">
        <v>124</v>
      </c>
    </row>
    <row r="188" spans="2:51" s="215" customFormat="1" ht="12">
      <c r="B188" s="214"/>
      <c r="D188" s="216" t="s">
        <v>132</v>
      </c>
      <c r="E188" s="217" t="s">
        <v>1</v>
      </c>
      <c r="F188" s="218" t="s">
        <v>182</v>
      </c>
      <c r="H188" s="219">
        <v>22</v>
      </c>
      <c r="I188" s="267"/>
      <c r="L188" s="214"/>
      <c r="M188" s="220"/>
      <c r="T188" s="221"/>
      <c r="AT188" s="217" t="s">
        <v>132</v>
      </c>
      <c r="AU188" s="217" t="s">
        <v>83</v>
      </c>
      <c r="AV188" s="215" t="s">
        <v>83</v>
      </c>
      <c r="AW188" s="215" t="s">
        <v>30</v>
      </c>
      <c r="AX188" s="215" t="s">
        <v>74</v>
      </c>
      <c r="AY188" s="217" t="s">
        <v>124</v>
      </c>
    </row>
    <row r="189" spans="2:51" s="223" customFormat="1" ht="12">
      <c r="B189" s="222"/>
      <c r="D189" s="216" t="s">
        <v>132</v>
      </c>
      <c r="E189" s="224" t="s">
        <v>1</v>
      </c>
      <c r="F189" s="225" t="s">
        <v>139</v>
      </c>
      <c r="H189" s="226">
        <v>43.7</v>
      </c>
      <c r="I189" s="268"/>
      <c r="L189" s="222"/>
      <c r="M189" s="227"/>
      <c r="T189" s="228"/>
      <c r="AT189" s="224" t="s">
        <v>132</v>
      </c>
      <c r="AU189" s="224" t="s">
        <v>83</v>
      </c>
      <c r="AV189" s="223" t="s">
        <v>130</v>
      </c>
      <c r="AW189" s="223" t="s">
        <v>30</v>
      </c>
      <c r="AX189" s="223" t="s">
        <v>79</v>
      </c>
      <c r="AY189" s="224" t="s">
        <v>124</v>
      </c>
    </row>
    <row r="190" spans="2:65" s="127" customFormat="1" ht="21.75" customHeight="1">
      <c r="B190" s="126"/>
      <c r="C190" s="201" t="s">
        <v>7</v>
      </c>
      <c r="D190" s="201" t="s">
        <v>126</v>
      </c>
      <c r="E190" s="202" t="s">
        <v>229</v>
      </c>
      <c r="F190" s="203" t="s">
        <v>230</v>
      </c>
      <c r="G190" s="204" t="s">
        <v>159</v>
      </c>
      <c r="H190" s="205">
        <v>155</v>
      </c>
      <c r="I190" s="72"/>
      <c r="J190" s="206">
        <f>ROUND(I190*H190,2)</f>
        <v>0</v>
      </c>
      <c r="K190" s="207"/>
      <c r="L190" s="126"/>
      <c r="M190" s="208" t="s">
        <v>1</v>
      </c>
      <c r="N190" s="209" t="s">
        <v>39</v>
      </c>
      <c r="O190" s="210">
        <v>0.046</v>
      </c>
      <c r="P190" s="210">
        <f>O190*H190</f>
        <v>7.13</v>
      </c>
      <c r="Q190" s="210">
        <v>0.0036</v>
      </c>
      <c r="R190" s="210">
        <f>Q190*H190</f>
        <v>0.5579999999999999</v>
      </c>
      <c r="S190" s="210">
        <v>0</v>
      </c>
      <c r="T190" s="211">
        <f>S190*H190</f>
        <v>0</v>
      </c>
      <c r="AR190" s="212" t="s">
        <v>130</v>
      </c>
      <c r="AT190" s="212" t="s">
        <v>126</v>
      </c>
      <c r="AU190" s="212" t="s">
        <v>83</v>
      </c>
      <c r="AY190" s="119" t="s">
        <v>124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9" t="s">
        <v>79</v>
      </c>
      <c r="BK190" s="213">
        <f>ROUND(I190*H190,2)</f>
        <v>0</v>
      </c>
      <c r="BL190" s="119" t="s">
        <v>130</v>
      </c>
      <c r="BM190" s="212" t="s">
        <v>231</v>
      </c>
    </row>
    <row r="191" spans="2:51" s="215" customFormat="1" ht="12">
      <c r="B191" s="214"/>
      <c r="D191" s="216" t="s">
        <v>132</v>
      </c>
      <c r="E191" s="217" t="s">
        <v>1</v>
      </c>
      <c r="F191" s="218" t="s">
        <v>232</v>
      </c>
      <c r="H191" s="219">
        <v>155</v>
      </c>
      <c r="I191" s="267"/>
      <c r="L191" s="214"/>
      <c r="M191" s="220"/>
      <c r="T191" s="221"/>
      <c r="AT191" s="217" t="s">
        <v>132</v>
      </c>
      <c r="AU191" s="217" t="s">
        <v>83</v>
      </c>
      <c r="AV191" s="215" t="s">
        <v>83</v>
      </c>
      <c r="AW191" s="215" t="s">
        <v>30</v>
      </c>
      <c r="AX191" s="215" t="s">
        <v>79</v>
      </c>
      <c r="AY191" s="217" t="s">
        <v>124</v>
      </c>
    </row>
    <row r="192" spans="2:63" s="190" customFormat="1" ht="22.9" customHeight="1">
      <c r="B192" s="189"/>
      <c r="D192" s="191" t="s">
        <v>73</v>
      </c>
      <c r="E192" s="199" t="s">
        <v>162</v>
      </c>
      <c r="F192" s="199" t="s">
        <v>233</v>
      </c>
      <c r="I192" s="266"/>
      <c r="J192" s="200">
        <f>BK192</f>
        <v>0</v>
      </c>
      <c r="L192" s="189"/>
      <c r="M192" s="194"/>
      <c r="P192" s="195">
        <f>SUM(P193:P194)</f>
        <v>4.201015</v>
      </c>
      <c r="R192" s="195">
        <f>SUM(R193:R194)</f>
        <v>0</v>
      </c>
      <c r="T192" s="196">
        <f>SUM(T193:T194)</f>
        <v>0</v>
      </c>
      <c r="AR192" s="191" t="s">
        <v>79</v>
      </c>
      <c r="AT192" s="197" t="s">
        <v>73</v>
      </c>
      <c r="AU192" s="197" t="s">
        <v>79</v>
      </c>
      <c r="AY192" s="191" t="s">
        <v>124</v>
      </c>
      <c r="BK192" s="198">
        <f>SUM(BK193:BK194)</f>
        <v>0</v>
      </c>
    </row>
    <row r="193" spans="2:65" s="127" customFormat="1" ht="24.2" customHeight="1">
      <c r="B193" s="126"/>
      <c r="C193" s="201" t="s">
        <v>82</v>
      </c>
      <c r="D193" s="201" t="s">
        <v>126</v>
      </c>
      <c r="E193" s="202" t="s">
        <v>234</v>
      </c>
      <c r="F193" s="203" t="s">
        <v>235</v>
      </c>
      <c r="G193" s="204" t="s">
        <v>236</v>
      </c>
      <c r="H193" s="205">
        <v>3.185</v>
      </c>
      <c r="I193" s="72"/>
      <c r="J193" s="206">
        <f>ROUND(I193*H193,2)</f>
        <v>0</v>
      </c>
      <c r="K193" s="207"/>
      <c r="L193" s="126"/>
      <c r="M193" s="208" t="s">
        <v>1</v>
      </c>
      <c r="N193" s="209" t="s">
        <v>39</v>
      </c>
      <c r="O193" s="210">
        <v>1.319</v>
      </c>
      <c r="P193" s="210">
        <f>O193*H193</f>
        <v>4.201015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AR193" s="212" t="s">
        <v>130</v>
      </c>
      <c r="AT193" s="212" t="s">
        <v>126</v>
      </c>
      <c r="AU193" s="212" t="s">
        <v>83</v>
      </c>
      <c r="AY193" s="119" t="s">
        <v>124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19" t="s">
        <v>79</v>
      </c>
      <c r="BK193" s="213">
        <f>ROUND(I193*H193,2)</f>
        <v>0</v>
      </c>
      <c r="BL193" s="119" t="s">
        <v>130</v>
      </c>
      <c r="BM193" s="212" t="s">
        <v>237</v>
      </c>
    </row>
    <row r="194" spans="2:51" s="215" customFormat="1" ht="12">
      <c r="B194" s="214"/>
      <c r="D194" s="216" t="s">
        <v>132</v>
      </c>
      <c r="E194" s="217" t="s">
        <v>1</v>
      </c>
      <c r="F194" s="218" t="s">
        <v>238</v>
      </c>
      <c r="H194" s="219">
        <v>3.185</v>
      </c>
      <c r="I194" s="267"/>
      <c r="L194" s="214"/>
      <c r="M194" s="220"/>
      <c r="T194" s="221"/>
      <c r="AT194" s="217" t="s">
        <v>132</v>
      </c>
      <c r="AU194" s="217" t="s">
        <v>83</v>
      </c>
      <c r="AV194" s="215" t="s">
        <v>83</v>
      </c>
      <c r="AW194" s="215" t="s">
        <v>30</v>
      </c>
      <c r="AX194" s="215" t="s">
        <v>79</v>
      </c>
      <c r="AY194" s="217" t="s">
        <v>124</v>
      </c>
    </row>
    <row r="195" spans="2:63" s="190" customFormat="1" ht="22.9" customHeight="1">
      <c r="B195" s="189"/>
      <c r="D195" s="191" t="s">
        <v>73</v>
      </c>
      <c r="E195" s="199" t="s">
        <v>167</v>
      </c>
      <c r="F195" s="199" t="s">
        <v>239</v>
      </c>
      <c r="I195" s="266"/>
      <c r="J195" s="200">
        <f>BK195</f>
        <v>0</v>
      </c>
      <c r="L195" s="189"/>
      <c r="M195" s="194"/>
      <c r="P195" s="195">
        <f>SUM(P196:P216)</f>
        <v>100.893</v>
      </c>
      <c r="R195" s="195">
        <f>SUM(R196:R216)</f>
        <v>35.3048188</v>
      </c>
      <c r="T195" s="196">
        <f>SUM(T196:T216)</f>
        <v>0</v>
      </c>
      <c r="AR195" s="191" t="s">
        <v>79</v>
      </c>
      <c r="AT195" s="197" t="s">
        <v>73</v>
      </c>
      <c r="AU195" s="197" t="s">
        <v>79</v>
      </c>
      <c r="AY195" s="191" t="s">
        <v>124</v>
      </c>
      <c r="BK195" s="198">
        <f>SUM(BK196:BK216)</f>
        <v>0</v>
      </c>
    </row>
    <row r="196" spans="2:65" s="127" customFormat="1" ht="33" customHeight="1">
      <c r="B196" s="126"/>
      <c r="C196" s="201" t="s">
        <v>240</v>
      </c>
      <c r="D196" s="201" t="s">
        <v>126</v>
      </c>
      <c r="E196" s="202" t="s">
        <v>241</v>
      </c>
      <c r="F196" s="203" t="s">
        <v>242</v>
      </c>
      <c r="G196" s="204" t="s">
        <v>159</v>
      </c>
      <c r="H196" s="205">
        <v>155</v>
      </c>
      <c r="I196" s="72"/>
      <c r="J196" s="206">
        <f>ROUND(I196*H196,2)</f>
        <v>0</v>
      </c>
      <c r="K196" s="207"/>
      <c r="L196" s="126"/>
      <c r="M196" s="208" t="s">
        <v>1</v>
      </c>
      <c r="N196" s="209" t="s">
        <v>39</v>
      </c>
      <c r="O196" s="210">
        <v>0.268</v>
      </c>
      <c r="P196" s="210">
        <f>O196*H196</f>
        <v>41.54</v>
      </c>
      <c r="Q196" s="210">
        <v>0.1554</v>
      </c>
      <c r="R196" s="210">
        <f>Q196*H196</f>
        <v>24.087000000000003</v>
      </c>
      <c r="S196" s="210">
        <v>0</v>
      </c>
      <c r="T196" s="211">
        <f>S196*H196</f>
        <v>0</v>
      </c>
      <c r="AR196" s="212" t="s">
        <v>130</v>
      </c>
      <c r="AT196" s="212" t="s">
        <v>126</v>
      </c>
      <c r="AU196" s="212" t="s">
        <v>83</v>
      </c>
      <c r="AY196" s="119" t="s">
        <v>124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9" t="s">
        <v>79</v>
      </c>
      <c r="BK196" s="213">
        <f>ROUND(I196*H196,2)</f>
        <v>0</v>
      </c>
      <c r="BL196" s="119" t="s">
        <v>130</v>
      </c>
      <c r="BM196" s="212" t="s">
        <v>243</v>
      </c>
    </row>
    <row r="197" spans="2:51" s="215" customFormat="1" ht="12">
      <c r="B197" s="214"/>
      <c r="D197" s="216" t="s">
        <v>132</v>
      </c>
      <c r="E197" s="217" t="s">
        <v>1</v>
      </c>
      <c r="F197" s="218" t="s">
        <v>244</v>
      </c>
      <c r="H197" s="219">
        <v>94</v>
      </c>
      <c r="I197" s="267"/>
      <c r="L197" s="214"/>
      <c r="M197" s="220"/>
      <c r="T197" s="221"/>
      <c r="AT197" s="217" t="s">
        <v>132</v>
      </c>
      <c r="AU197" s="217" t="s">
        <v>83</v>
      </c>
      <c r="AV197" s="215" t="s">
        <v>83</v>
      </c>
      <c r="AW197" s="215" t="s">
        <v>30</v>
      </c>
      <c r="AX197" s="215" t="s">
        <v>74</v>
      </c>
      <c r="AY197" s="217" t="s">
        <v>124</v>
      </c>
    </row>
    <row r="198" spans="2:51" s="215" customFormat="1" ht="12">
      <c r="B198" s="214"/>
      <c r="D198" s="216" t="s">
        <v>132</v>
      </c>
      <c r="E198" s="217" t="s">
        <v>1</v>
      </c>
      <c r="F198" s="218" t="s">
        <v>245</v>
      </c>
      <c r="H198" s="219">
        <v>12</v>
      </c>
      <c r="I198" s="267"/>
      <c r="L198" s="214"/>
      <c r="M198" s="220"/>
      <c r="T198" s="221"/>
      <c r="AT198" s="217" t="s">
        <v>132</v>
      </c>
      <c r="AU198" s="217" t="s">
        <v>83</v>
      </c>
      <c r="AV198" s="215" t="s">
        <v>83</v>
      </c>
      <c r="AW198" s="215" t="s">
        <v>30</v>
      </c>
      <c r="AX198" s="215" t="s">
        <v>74</v>
      </c>
      <c r="AY198" s="217" t="s">
        <v>124</v>
      </c>
    </row>
    <row r="199" spans="2:51" s="215" customFormat="1" ht="12">
      <c r="B199" s="214"/>
      <c r="D199" s="216" t="s">
        <v>132</v>
      </c>
      <c r="E199" s="217" t="s">
        <v>1</v>
      </c>
      <c r="F199" s="218" t="s">
        <v>246</v>
      </c>
      <c r="H199" s="219">
        <v>49</v>
      </c>
      <c r="I199" s="267"/>
      <c r="L199" s="214"/>
      <c r="M199" s="220"/>
      <c r="T199" s="221"/>
      <c r="AT199" s="217" t="s">
        <v>132</v>
      </c>
      <c r="AU199" s="217" t="s">
        <v>83</v>
      </c>
      <c r="AV199" s="215" t="s">
        <v>83</v>
      </c>
      <c r="AW199" s="215" t="s">
        <v>30</v>
      </c>
      <c r="AX199" s="215" t="s">
        <v>74</v>
      </c>
      <c r="AY199" s="217" t="s">
        <v>124</v>
      </c>
    </row>
    <row r="200" spans="2:51" s="223" customFormat="1" ht="12">
      <c r="B200" s="222"/>
      <c r="D200" s="216" t="s">
        <v>132</v>
      </c>
      <c r="E200" s="224" t="s">
        <v>1</v>
      </c>
      <c r="F200" s="225" t="s">
        <v>139</v>
      </c>
      <c r="H200" s="226">
        <v>155</v>
      </c>
      <c r="I200" s="268"/>
      <c r="L200" s="222"/>
      <c r="M200" s="227"/>
      <c r="T200" s="228"/>
      <c r="AT200" s="224" t="s">
        <v>132</v>
      </c>
      <c r="AU200" s="224" t="s">
        <v>83</v>
      </c>
      <c r="AV200" s="223" t="s">
        <v>130</v>
      </c>
      <c r="AW200" s="223" t="s">
        <v>30</v>
      </c>
      <c r="AX200" s="223" t="s">
        <v>79</v>
      </c>
      <c r="AY200" s="224" t="s">
        <v>124</v>
      </c>
    </row>
    <row r="201" spans="2:65" s="127" customFormat="1" ht="16.5" customHeight="1">
      <c r="B201" s="126"/>
      <c r="C201" s="229" t="s">
        <v>247</v>
      </c>
      <c r="D201" s="229" t="s">
        <v>209</v>
      </c>
      <c r="E201" s="230" t="s">
        <v>248</v>
      </c>
      <c r="F201" s="231" t="s">
        <v>249</v>
      </c>
      <c r="G201" s="232" t="s">
        <v>159</v>
      </c>
      <c r="H201" s="233">
        <v>95.88</v>
      </c>
      <c r="I201" s="73"/>
      <c r="J201" s="234">
        <f>ROUND(I201*H201,2)</f>
        <v>0</v>
      </c>
      <c r="K201" s="235"/>
      <c r="L201" s="236"/>
      <c r="M201" s="237" t="s">
        <v>1</v>
      </c>
      <c r="N201" s="238" t="s">
        <v>39</v>
      </c>
      <c r="O201" s="210">
        <v>0</v>
      </c>
      <c r="P201" s="210">
        <f>O201*H201</f>
        <v>0</v>
      </c>
      <c r="Q201" s="210">
        <v>0.08</v>
      </c>
      <c r="R201" s="210">
        <f>Q201*H201</f>
        <v>7.6704</v>
      </c>
      <c r="S201" s="210">
        <v>0</v>
      </c>
      <c r="T201" s="211">
        <f>S201*H201</f>
        <v>0</v>
      </c>
      <c r="AR201" s="212" t="s">
        <v>162</v>
      </c>
      <c r="AT201" s="212" t="s">
        <v>209</v>
      </c>
      <c r="AU201" s="212" t="s">
        <v>83</v>
      </c>
      <c r="AY201" s="119" t="s">
        <v>124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9" t="s">
        <v>79</v>
      </c>
      <c r="BK201" s="213">
        <f>ROUND(I201*H201,2)</f>
        <v>0</v>
      </c>
      <c r="BL201" s="119" t="s">
        <v>130</v>
      </c>
      <c r="BM201" s="212" t="s">
        <v>250</v>
      </c>
    </row>
    <row r="202" spans="2:51" s="215" customFormat="1" ht="12">
      <c r="B202" s="214"/>
      <c r="D202" s="216" t="s">
        <v>132</v>
      </c>
      <c r="F202" s="218" t="s">
        <v>251</v>
      </c>
      <c r="H202" s="219">
        <v>95.88</v>
      </c>
      <c r="I202" s="267"/>
      <c r="L202" s="214"/>
      <c r="M202" s="220"/>
      <c r="T202" s="221"/>
      <c r="AT202" s="217" t="s">
        <v>132</v>
      </c>
      <c r="AU202" s="217" t="s">
        <v>83</v>
      </c>
      <c r="AV202" s="215" t="s">
        <v>83</v>
      </c>
      <c r="AW202" s="215" t="s">
        <v>3</v>
      </c>
      <c r="AX202" s="215" t="s">
        <v>79</v>
      </c>
      <c r="AY202" s="217" t="s">
        <v>124</v>
      </c>
    </row>
    <row r="203" spans="2:65" s="127" customFormat="1" ht="24.2" customHeight="1">
      <c r="B203" s="126"/>
      <c r="C203" s="229" t="s">
        <v>252</v>
      </c>
      <c r="D203" s="229" t="s">
        <v>209</v>
      </c>
      <c r="E203" s="230" t="s">
        <v>253</v>
      </c>
      <c r="F203" s="231" t="s">
        <v>254</v>
      </c>
      <c r="G203" s="232" t="s">
        <v>159</v>
      </c>
      <c r="H203" s="233">
        <v>49.98</v>
      </c>
      <c r="I203" s="73"/>
      <c r="J203" s="234">
        <f>ROUND(I203*H203,2)</f>
        <v>0</v>
      </c>
      <c r="K203" s="235"/>
      <c r="L203" s="236"/>
      <c r="M203" s="237" t="s">
        <v>1</v>
      </c>
      <c r="N203" s="238" t="s">
        <v>39</v>
      </c>
      <c r="O203" s="210">
        <v>0</v>
      </c>
      <c r="P203" s="210">
        <f>O203*H203</f>
        <v>0</v>
      </c>
      <c r="Q203" s="210">
        <v>0.0483</v>
      </c>
      <c r="R203" s="210">
        <f>Q203*H203</f>
        <v>2.414034</v>
      </c>
      <c r="S203" s="210">
        <v>0</v>
      </c>
      <c r="T203" s="211">
        <f>S203*H203</f>
        <v>0</v>
      </c>
      <c r="AR203" s="212" t="s">
        <v>162</v>
      </c>
      <c r="AT203" s="212" t="s">
        <v>209</v>
      </c>
      <c r="AU203" s="212" t="s">
        <v>83</v>
      </c>
      <c r="AY203" s="119" t="s">
        <v>124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9" t="s">
        <v>79</v>
      </c>
      <c r="BK203" s="213">
        <f>ROUND(I203*H203,2)</f>
        <v>0</v>
      </c>
      <c r="BL203" s="119" t="s">
        <v>130</v>
      </c>
      <c r="BM203" s="212" t="s">
        <v>255</v>
      </c>
    </row>
    <row r="204" spans="2:51" s="215" customFormat="1" ht="12">
      <c r="B204" s="214"/>
      <c r="D204" s="216" t="s">
        <v>132</v>
      </c>
      <c r="F204" s="218" t="s">
        <v>256</v>
      </c>
      <c r="H204" s="219">
        <v>49.98</v>
      </c>
      <c r="I204" s="267"/>
      <c r="L204" s="214"/>
      <c r="M204" s="220"/>
      <c r="T204" s="221"/>
      <c r="AT204" s="217" t="s">
        <v>132</v>
      </c>
      <c r="AU204" s="217" t="s">
        <v>83</v>
      </c>
      <c r="AV204" s="215" t="s">
        <v>83</v>
      </c>
      <c r="AW204" s="215" t="s">
        <v>3</v>
      </c>
      <c r="AX204" s="215" t="s">
        <v>79</v>
      </c>
      <c r="AY204" s="217" t="s">
        <v>124</v>
      </c>
    </row>
    <row r="205" spans="2:65" s="127" customFormat="1" ht="24.2" customHeight="1">
      <c r="B205" s="126"/>
      <c r="C205" s="229" t="s">
        <v>257</v>
      </c>
      <c r="D205" s="229" t="s">
        <v>209</v>
      </c>
      <c r="E205" s="230" t="s">
        <v>258</v>
      </c>
      <c r="F205" s="231" t="s">
        <v>259</v>
      </c>
      <c r="G205" s="232" t="s">
        <v>159</v>
      </c>
      <c r="H205" s="233">
        <v>12.24</v>
      </c>
      <c r="I205" s="73"/>
      <c r="J205" s="234">
        <f>ROUND(I205*H205,2)</f>
        <v>0</v>
      </c>
      <c r="K205" s="235"/>
      <c r="L205" s="236"/>
      <c r="M205" s="237" t="s">
        <v>1</v>
      </c>
      <c r="N205" s="238" t="s">
        <v>39</v>
      </c>
      <c r="O205" s="210">
        <v>0</v>
      </c>
      <c r="P205" s="210">
        <f>O205*H205</f>
        <v>0</v>
      </c>
      <c r="Q205" s="210">
        <v>0.06567</v>
      </c>
      <c r="R205" s="210">
        <f>Q205*H205</f>
        <v>0.8038008000000001</v>
      </c>
      <c r="S205" s="210">
        <v>0</v>
      </c>
      <c r="T205" s="211">
        <f>S205*H205</f>
        <v>0</v>
      </c>
      <c r="AR205" s="212" t="s">
        <v>162</v>
      </c>
      <c r="AT205" s="212" t="s">
        <v>209</v>
      </c>
      <c r="AU205" s="212" t="s">
        <v>83</v>
      </c>
      <c r="AY205" s="119" t="s">
        <v>124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9" t="s">
        <v>79</v>
      </c>
      <c r="BK205" s="213">
        <f>ROUND(I205*H205,2)</f>
        <v>0</v>
      </c>
      <c r="BL205" s="119" t="s">
        <v>130</v>
      </c>
      <c r="BM205" s="212" t="s">
        <v>260</v>
      </c>
    </row>
    <row r="206" spans="2:51" s="215" customFormat="1" ht="12">
      <c r="B206" s="214"/>
      <c r="D206" s="216" t="s">
        <v>132</v>
      </c>
      <c r="F206" s="218" t="s">
        <v>261</v>
      </c>
      <c r="H206" s="219">
        <v>12.24</v>
      </c>
      <c r="I206" s="267"/>
      <c r="L206" s="214"/>
      <c r="M206" s="220"/>
      <c r="T206" s="221"/>
      <c r="AT206" s="217" t="s">
        <v>132</v>
      </c>
      <c r="AU206" s="217" t="s">
        <v>83</v>
      </c>
      <c r="AV206" s="215" t="s">
        <v>83</v>
      </c>
      <c r="AW206" s="215" t="s">
        <v>3</v>
      </c>
      <c r="AX206" s="215" t="s">
        <v>79</v>
      </c>
      <c r="AY206" s="217" t="s">
        <v>124</v>
      </c>
    </row>
    <row r="207" spans="2:65" s="127" customFormat="1" ht="24.2" customHeight="1">
      <c r="B207" s="126"/>
      <c r="C207" s="201" t="s">
        <v>262</v>
      </c>
      <c r="D207" s="201" t="s">
        <v>126</v>
      </c>
      <c r="E207" s="202" t="s">
        <v>263</v>
      </c>
      <c r="F207" s="203" t="s">
        <v>264</v>
      </c>
      <c r="G207" s="204" t="s">
        <v>159</v>
      </c>
      <c r="H207" s="205">
        <v>13</v>
      </c>
      <c r="I207" s="72"/>
      <c r="J207" s="206">
        <f>ROUND(I207*H207,2)</f>
        <v>0</v>
      </c>
      <c r="K207" s="207"/>
      <c r="L207" s="126"/>
      <c r="M207" s="208" t="s">
        <v>1</v>
      </c>
      <c r="N207" s="209" t="s">
        <v>39</v>
      </c>
      <c r="O207" s="210">
        <v>0.073</v>
      </c>
      <c r="P207" s="210">
        <f>O207*H207</f>
        <v>0.949</v>
      </c>
      <c r="Q207" s="210">
        <v>0.00011</v>
      </c>
      <c r="R207" s="210">
        <f>Q207*H207</f>
        <v>0.00143</v>
      </c>
      <c r="S207" s="210">
        <v>0</v>
      </c>
      <c r="T207" s="211">
        <f>S207*H207</f>
        <v>0</v>
      </c>
      <c r="AR207" s="212" t="s">
        <v>130</v>
      </c>
      <c r="AT207" s="212" t="s">
        <v>126</v>
      </c>
      <c r="AU207" s="212" t="s">
        <v>83</v>
      </c>
      <c r="AY207" s="119" t="s">
        <v>124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19" t="s">
        <v>79</v>
      </c>
      <c r="BK207" s="213">
        <f>ROUND(I207*H207,2)</f>
        <v>0</v>
      </c>
      <c r="BL207" s="119" t="s">
        <v>130</v>
      </c>
      <c r="BM207" s="212" t="s">
        <v>265</v>
      </c>
    </row>
    <row r="208" spans="2:51" s="215" customFormat="1" ht="12">
      <c r="B208" s="214"/>
      <c r="D208" s="216" t="s">
        <v>132</v>
      </c>
      <c r="E208" s="217" t="s">
        <v>1</v>
      </c>
      <c r="F208" s="218" t="s">
        <v>266</v>
      </c>
      <c r="H208" s="219">
        <v>13</v>
      </c>
      <c r="I208" s="267"/>
      <c r="L208" s="214"/>
      <c r="M208" s="220"/>
      <c r="T208" s="221"/>
      <c r="AT208" s="217" t="s">
        <v>132</v>
      </c>
      <c r="AU208" s="217" t="s">
        <v>83</v>
      </c>
      <c r="AV208" s="215" t="s">
        <v>83</v>
      </c>
      <c r="AW208" s="215" t="s">
        <v>30</v>
      </c>
      <c r="AX208" s="215" t="s">
        <v>79</v>
      </c>
      <c r="AY208" s="217" t="s">
        <v>124</v>
      </c>
    </row>
    <row r="209" spans="2:65" s="127" customFormat="1" ht="24.2" customHeight="1">
      <c r="B209" s="126"/>
      <c r="C209" s="201" t="s">
        <v>267</v>
      </c>
      <c r="D209" s="201" t="s">
        <v>126</v>
      </c>
      <c r="E209" s="202" t="s">
        <v>268</v>
      </c>
      <c r="F209" s="203" t="s">
        <v>269</v>
      </c>
      <c r="G209" s="204" t="s">
        <v>129</v>
      </c>
      <c r="H209" s="205">
        <v>698.2</v>
      </c>
      <c r="I209" s="72"/>
      <c r="J209" s="206">
        <f>ROUND(I209*H209,2)</f>
        <v>0</v>
      </c>
      <c r="K209" s="207"/>
      <c r="L209" s="126"/>
      <c r="M209" s="208" t="s">
        <v>1</v>
      </c>
      <c r="N209" s="209" t="s">
        <v>39</v>
      </c>
      <c r="O209" s="210">
        <v>0.08</v>
      </c>
      <c r="P209" s="210">
        <f>O209*H209</f>
        <v>55.856</v>
      </c>
      <c r="Q209" s="210">
        <v>0.00047</v>
      </c>
      <c r="R209" s="210">
        <f>Q209*H209</f>
        <v>0.328154</v>
      </c>
      <c r="S209" s="210">
        <v>0</v>
      </c>
      <c r="T209" s="211">
        <f>S209*H209</f>
        <v>0</v>
      </c>
      <c r="AR209" s="212" t="s">
        <v>130</v>
      </c>
      <c r="AT209" s="212" t="s">
        <v>126</v>
      </c>
      <c r="AU209" s="212" t="s">
        <v>83</v>
      </c>
      <c r="AY209" s="119" t="s">
        <v>124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19" t="s">
        <v>79</v>
      </c>
      <c r="BK209" s="213">
        <f>ROUND(I209*H209,2)</f>
        <v>0</v>
      </c>
      <c r="BL209" s="119" t="s">
        <v>130</v>
      </c>
      <c r="BM209" s="212" t="s">
        <v>270</v>
      </c>
    </row>
    <row r="210" spans="2:51" s="215" customFormat="1" ht="12">
      <c r="B210" s="214"/>
      <c r="D210" s="216" t="s">
        <v>132</v>
      </c>
      <c r="E210" s="217" t="s">
        <v>1</v>
      </c>
      <c r="F210" s="218" t="s">
        <v>187</v>
      </c>
      <c r="H210" s="219">
        <v>500</v>
      </c>
      <c r="I210" s="267"/>
      <c r="L210" s="214"/>
      <c r="M210" s="220"/>
      <c r="T210" s="221"/>
      <c r="AT210" s="217" t="s">
        <v>132</v>
      </c>
      <c r="AU210" s="217" t="s">
        <v>83</v>
      </c>
      <c r="AV210" s="215" t="s">
        <v>83</v>
      </c>
      <c r="AW210" s="215" t="s">
        <v>30</v>
      </c>
      <c r="AX210" s="215" t="s">
        <v>74</v>
      </c>
      <c r="AY210" s="217" t="s">
        <v>124</v>
      </c>
    </row>
    <row r="211" spans="2:51" s="215" customFormat="1" ht="12">
      <c r="B211" s="214"/>
      <c r="D211" s="216" t="s">
        <v>132</v>
      </c>
      <c r="E211" s="217" t="s">
        <v>1</v>
      </c>
      <c r="F211" s="218" t="s">
        <v>180</v>
      </c>
      <c r="H211" s="219">
        <v>161</v>
      </c>
      <c r="I211" s="267"/>
      <c r="L211" s="214"/>
      <c r="M211" s="220"/>
      <c r="T211" s="221"/>
      <c r="AT211" s="217" t="s">
        <v>132</v>
      </c>
      <c r="AU211" s="217" t="s">
        <v>83</v>
      </c>
      <c r="AV211" s="215" t="s">
        <v>83</v>
      </c>
      <c r="AW211" s="215" t="s">
        <v>30</v>
      </c>
      <c r="AX211" s="215" t="s">
        <v>74</v>
      </c>
      <c r="AY211" s="217" t="s">
        <v>124</v>
      </c>
    </row>
    <row r="212" spans="2:51" s="215" customFormat="1" ht="12">
      <c r="B212" s="214"/>
      <c r="D212" s="216" t="s">
        <v>132</v>
      </c>
      <c r="E212" s="217" t="s">
        <v>1</v>
      </c>
      <c r="F212" s="218" t="s">
        <v>181</v>
      </c>
      <c r="H212" s="219">
        <v>15.2</v>
      </c>
      <c r="I212" s="267"/>
      <c r="L212" s="214"/>
      <c r="M212" s="220"/>
      <c r="T212" s="221"/>
      <c r="AT212" s="217" t="s">
        <v>132</v>
      </c>
      <c r="AU212" s="217" t="s">
        <v>83</v>
      </c>
      <c r="AV212" s="215" t="s">
        <v>83</v>
      </c>
      <c r="AW212" s="215" t="s">
        <v>30</v>
      </c>
      <c r="AX212" s="215" t="s">
        <v>74</v>
      </c>
      <c r="AY212" s="217" t="s">
        <v>124</v>
      </c>
    </row>
    <row r="213" spans="2:51" s="215" customFormat="1" ht="12">
      <c r="B213" s="214"/>
      <c r="D213" s="216" t="s">
        <v>132</v>
      </c>
      <c r="E213" s="217" t="s">
        <v>1</v>
      </c>
      <c r="F213" s="218" t="s">
        <v>182</v>
      </c>
      <c r="H213" s="219">
        <v>22</v>
      </c>
      <c r="I213" s="267"/>
      <c r="L213" s="214"/>
      <c r="M213" s="220"/>
      <c r="T213" s="221"/>
      <c r="AT213" s="217" t="s">
        <v>132</v>
      </c>
      <c r="AU213" s="217" t="s">
        <v>83</v>
      </c>
      <c r="AV213" s="215" t="s">
        <v>83</v>
      </c>
      <c r="AW213" s="215" t="s">
        <v>30</v>
      </c>
      <c r="AX213" s="215" t="s">
        <v>74</v>
      </c>
      <c r="AY213" s="217" t="s">
        <v>124</v>
      </c>
    </row>
    <row r="214" spans="2:51" s="223" customFormat="1" ht="12">
      <c r="B214" s="222"/>
      <c r="D214" s="216" t="s">
        <v>132</v>
      </c>
      <c r="E214" s="224" t="s">
        <v>1</v>
      </c>
      <c r="F214" s="225" t="s">
        <v>139</v>
      </c>
      <c r="H214" s="226">
        <v>698.2</v>
      </c>
      <c r="I214" s="268"/>
      <c r="L214" s="222"/>
      <c r="M214" s="227"/>
      <c r="T214" s="228"/>
      <c r="AT214" s="224" t="s">
        <v>132</v>
      </c>
      <c r="AU214" s="224" t="s">
        <v>83</v>
      </c>
      <c r="AV214" s="223" t="s">
        <v>130</v>
      </c>
      <c r="AW214" s="223" t="s">
        <v>30</v>
      </c>
      <c r="AX214" s="223" t="s">
        <v>79</v>
      </c>
      <c r="AY214" s="224" t="s">
        <v>124</v>
      </c>
    </row>
    <row r="215" spans="2:65" s="127" customFormat="1" ht="24.2" customHeight="1">
      <c r="B215" s="126"/>
      <c r="C215" s="201" t="s">
        <v>271</v>
      </c>
      <c r="D215" s="201" t="s">
        <v>126</v>
      </c>
      <c r="E215" s="202" t="s">
        <v>272</v>
      </c>
      <c r="F215" s="203" t="s">
        <v>273</v>
      </c>
      <c r="G215" s="204" t="s">
        <v>159</v>
      </c>
      <c r="H215" s="205">
        <v>13</v>
      </c>
      <c r="I215" s="72"/>
      <c r="J215" s="206">
        <f>ROUND(I215*H215,2)</f>
        <v>0</v>
      </c>
      <c r="K215" s="207"/>
      <c r="L215" s="126"/>
      <c r="M215" s="208" t="s">
        <v>1</v>
      </c>
      <c r="N215" s="209" t="s">
        <v>39</v>
      </c>
      <c r="O215" s="210">
        <v>0.196</v>
      </c>
      <c r="P215" s="210">
        <f>O215*H215</f>
        <v>2.548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AR215" s="212" t="s">
        <v>130</v>
      </c>
      <c r="AT215" s="212" t="s">
        <v>126</v>
      </c>
      <c r="AU215" s="212" t="s">
        <v>83</v>
      </c>
      <c r="AY215" s="119" t="s">
        <v>124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19" t="s">
        <v>79</v>
      </c>
      <c r="BK215" s="213">
        <f>ROUND(I215*H215,2)</f>
        <v>0</v>
      </c>
      <c r="BL215" s="119" t="s">
        <v>130</v>
      </c>
      <c r="BM215" s="212" t="s">
        <v>274</v>
      </c>
    </row>
    <row r="216" spans="2:51" s="215" customFormat="1" ht="12">
      <c r="B216" s="214"/>
      <c r="D216" s="216" t="s">
        <v>132</v>
      </c>
      <c r="E216" s="217" t="s">
        <v>1</v>
      </c>
      <c r="F216" s="218" t="s">
        <v>275</v>
      </c>
      <c r="H216" s="219">
        <v>13</v>
      </c>
      <c r="I216" s="267"/>
      <c r="L216" s="214"/>
      <c r="M216" s="220"/>
      <c r="T216" s="221"/>
      <c r="AT216" s="217" t="s">
        <v>132</v>
      </c>
      <c r="AU216" s="217" t="s">
        <v>83</v>
      </c>
      <c r="AV216" s="215" t="s">
        <v>83</v>
      </c>
      <c r="AW216" s="215" t="s">
        <v>30</v>
      </c>
      <c r="AX216" s="215" t="s">
        <v>79</v>
      </c>
      <c r="AY216" s="217" t="s">
        <v>124</v>
      </c>
    </row>
    <row r="217" spans="2:63" s="190" customFormat="1" ht="22.9" customHeight="1">
      <c r="B217" s="189"/>
      <c r="D217" s="191" t="s">
        <v>73</v>
      </c>
      <c r="E217" s="199" t="s">
        <v>276</v>
      </c>
      <c r="F217" s="199" t="s">
        <v>277</v>
      </c>
      <c r="I217" s="266"/>
      <c r="J217" s="200">
        <f>BK217</f>
        <v>0</v>
      </c>
      <c r="L217" s="189"/>
      <c r="M217" s="194"/>
      <c r="P217" s="195">
        <f>SUM(P218:P253)</f>
        <v>40.489031</v>
      </c>
      <c r="R217" s="195">
        <f>SUM(R218:R253)</f>
        <v>0</v>
      </c>
      <c r="T217" s="196">
        <f>SUM(T218:T253)</f>
        <v>0</v>
      </c>
      <c r="AR217" s="191" t="s">
        <v>79</v>
      </c>
      <c r="AT217" s="197" t="s">
        <v>73</v>
      </c>
      <c r="AU217" s="197" t="s">
        <v>79</v>
      </c>
      <c r="AY217" s="191" t="s">
        <v>124</v>
      </c>
      <c r="BK217" s="198">
        <f>SUM(BK218:BK253)</f>
        <v>0</v>
      </c>
    </row>
    <row r="218" spans="2:65" s="127" customFormat="1" ht="21.75" customHeight="1">
      <c r="B218" s="126"/>
      <c r="C218" s="201" t="s">
        <v>278</v>
      </c>
      <c r="D218" s="201" t="s">
        <v>126</v>
      </c>
      <c r="E218" s="202" t="s">
        <v>279</v>
      </c>
      <c r="F218" s="203" t="s">
        <v>280</v>
      </c>
      <c r="G218" s="204" t="s">
        <v>281</v>
      </c>
      <c r="H218" s="205">
        <v>411.5</v>
      </c>
      <c r="I218" s="72"/>
      <c r="J218" s="206">
        <f>ROUND(I218*H218,2)</f>
        <v>0</v>
      </c>
      <c r="K218" s="207"/>
      <c r="L218" s="126"/>
      <c r="M218" s="208" t="s">
        <v>1</v>
      </c>
      <c r="N218" s="209" t="s">
        <v>39</v>
      </c>
      <c r="O218" s="210">
        <v>0.03</v>
      </c>
      <c r="P218" s="210">
        <f>O218*H218</f>
        <v>12.344999999999999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AR218" s="212" t="s">
        <v>130</v>
      </c>
      <c r="AT218" s="212" t="s">
        <v>126</v>
      </c>
      <c r="AU218" s="212" t="s">
        <v>83</v>
      </c>
      <c r="AY218" s="119" t="s">
        <v>124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19" t="s">
        <v>79</v>
      </c>
      <c r="BK218" s="213">
        <f>ROUND(I218*H218,2)</f>
        <v>0</v>
      </c>
      <c r="BL218" s="119" t="s">
        <v>130</v>
      </c>
      <c r="BM218" s="212" t="s">
        <v>282</v>
      </c>
    </row>
    <row r="219" spans="2:51" s="215" customFormat="1" ht="12">
      <c r="B219" s="214"/>
      <c r="D219" s="216" t="s">
        <v>132</v>
      </c>
      <c r="E219" s="217" t="s">
        <v>1</v>
      </c>
      <c r="F219" s="218" t="s">
        <v>283</v>
      </c>
      <c r="H219" s="219">
        <v>36.4</v>
      </c>
      <c r="I219" s="267"/>
      <c r="L219" s="214"/>
      <c r="M219" s="220"/>
      <c r="T219" s="221"/>
      <c r="AT219" s="217" t="s">
        <v>132</v>
      </c>
      <c r="AU219" s="217" t="s">
        <v>83</v>
      </c>
      <c r="AV219" s="215" t="s">
        <v>83</v>
      </c>
      <c r="AW219" s="215" t="s">
        <v>30</v>
      </c>
      <c r="AX219" s="215" t="s">
        <v>74</v>
      </c>
      <c r="AY219" s="217" t="s">
        <v>124</v>
      </c>
    </row>
    <row r="220" spans="2:51" s="215" customFormat="1" ht="12">
      <c r="B220" s="214"/>
      <c r="D220" s="216" t="s">
        <v>132</v>
      </c>
      <c r="E220" s="217" t="s">
        <v>1</v>
      </c>
      <c r="F220" s="218" t="s">
        <v>284</v>
      </c>
      <c r="H220" s="219">
        <v>291</v>
      </c>
      <c r="I220" s="267"/>
      <c r="L220" s="214"/>
      <c r="M220" s="220"/>
      <c r="T220" s="221"/>
      <c r="AT220" s="217" t="s">
        <v>132</v>
      </c>
      <c r="AU220" s="217" t="s">
        <v>83</v>
      </c>
      <c r="AV220" s="215" t="s">
        <v>83</v>
      </c>
      <c r="AW220" s="215" t="s">
        <v>30</v>
      </c>
      <c r="AX220" s="215" t="s">
        <v>74</v>
      </c>
      <c r="AY220" s="217" t="s">
        <v>124</v>
      </c>
    </row>
    <row r="221" spans="2:51" s="215" customFormat="1" ht="12">
      <c r="B221" s="214"/>
      <c r="D221" s="216" t="s">
        <v>132</v>
      </c>
      <c r="E221" s="217" t="s">
        <v>1</v>
      </c>
      <c r="F221" s="218" t="s">
        <v>285</v>
      </c>
      <c r="H221" s="219">
        <v>84.1</v>
      </c>
      <c r="I221" s="267"/>
      <c r="L221" s="214"/>
      <c r="M221" s="220"/>
      <c r="T221" s="221"/>
      <c r="AT221" s="217" t="s">
        <v>132</v>
      </c>
      <c r="AU221" s="217" t="s">
        <v>83</v>
      </c>
      <c r="AV221" s="215" t="s">
        <v>83</v>
      </c>
      <c r="AW221" s="215" t="s">
        <v>30</v>
      </c>
      <c r="AX221" s="215" t="s">
        <v>74</v>
      </c>
      <c r="AY221" s="217" t="s">
        <v>124</v>
      </c>
    </row>
    <row r="222" spans="2:51" s="223" customFormat="1" ht="12">
      <c r="B222" s="222"/>
      <c r="D222" s="216" t="s">
        <v>132</v>
      </c>
      <c r="E222" s="224" t="s">
        <v>1</v>
      </c>
      <c r="F222" s="225" t="s">
        <v>139</v>
      </c>
      <c r="H222" s="226">
        <v>411.5</v>
      </c>
      <c r="I222" s="268"/>
      <c r="L222" s="222"/>
      <c r="M222" s="227"/>
      <c r="T222" s="228"/>
      <c r="AT222" s="224" t="s">
        <v>132</v>
      </c>
      <c r="AU222" s="224" t="s">
        <v>83</v>
      </c>
      <c r="AV222" s="223" t="s">
        <v>130</v>
      </c>
      <c r="AW222" s="223" t="s">
        <v>30</v>
      </c>
      <c r="AX222" s="223" t="s">
        <v>79</v>
      </c>
      <c r="AY222" s="224" t="s">
        <v>124</v>
      </c>
    </row>
    <row r="223" spans="2:65" s="127" customFormat="1" ht="24.2" customHeight="1">
      <c r="B223" s="126"/>
      <c r="C223" s="201" t="s">
        <v>286</v>
      </c>
      <c r="D223" s="201" t="s">
        <v>126</v>
      </c>
      <c r="E223" s="202" t="s">
        <v>287</v>
      </c>
      <c r="F223" s="203" t="s">
        <v>288</v>
      </c>
      <c r="G223" s="204" t="s">
        <v>281</v>
      </c>
      <c r="H223" s="205">
        <v>2880.5</v>
      </c>
      <c r="I223" s="72"/>
      <c r="J223" s="206">
        <f>ROUND(I223*H223,2)</f>
        <v>0</v>
      </c>
      <c r="K223" s="207"/>
      <c r="L223" s="126"/>
      <c r="M223" s="208" t="s">
        <v>1</v>
      </c>
      <c r="N223" s="209" t="s">
        <v>39</v>
      </c>
      <c r="O223" s="210">
        <v>0.002</v>
      </c>
      <c r="P223" s="210">
        <f>O223*H223</f>
        <v>5.761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AR223" s="212" t="s">
        <v>130</v>
      </c>
      <c r="AT223" s="212" t="s">
        <v>126</v>
      </c>
      <c r="AU223" s="212" t="s">
        <v>83</v>
      </c>
      <c r="AY223" s="119" t="s">
        <v>124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19" t="s">
        <v>79</v>
      </c>
      <c r="BK223" s="213">
        <f>ROUND(I223*H223,2)</f>
        <v>0</v>
      </c>
      <c r="BL223" s="119" t="s">
        <v>130</v>
      </c>
      <c r="BM223" s="212" t="s">
        <v>289</v>
      </c>
    </row>
    <row r="224" spans="2:51" s="215" customFormat="1" ht="12">
      <c r="B224" s="214"/>
      <c r="D224" s="216" t="s">
        <v>132</v>
      </c>
      <c r="F224" s="218" t="s">
        <v>290</v>
      </c>
      <c r="H224" s="219">
        <v>2880.5</v>
      </c>
      <c r="I224" s="267"/>
      <c r="L224" s="214"/>
      <c r="M224" s="220"/>
      <c r="T224" s="221"/>
      <c r="AT224" s="217" t="s">
        <v>132</v>
      </c>
      <c r="AU224" s="217" t="s">
        <v>83</v>
      </c>
      <c r="AV224" s="215" t="s">
        <v>83</v>
      </c>
      <c r="AW224" s="215" t="s">
        <v>3</v>
      </c>
      <c r="AX224" s="215" t="s">
        <v>79</v>
      </c>
      <c r="AY224" s="217" t="s">
        <v>124</v>
      </c>
    </row>
    <row r="225" spans="2:65" s="127" customFormat="1" ht="21.75" customHeight="1">
      <c r="B225" s="126"/>
      <c r="C225" s="201" t="s">
        <v>291</v>
      </c>
      <c r="D225" s="201" t="s">
        <v>126</v>
      </c>
      <c r="E225" s="202" t="s">
        <v>292</v>
      </c>
      <c r="F225" s="203" t="s">
        <v>293</v>
      </c>
      <c r="G225" s="204" t="s">
        <v>281</v>
      </c>
      <c r="H225" s="205">
        <v>154.427</v>
      </c>
      <c r="I225" s="72"/>
      <c r="J225" s="206">
        <f>ROUND(I225*H225,2)</f>
        <v>0</v>
      </c>
      <c r="K225" s="207"/>
      <c r="L225" s="126"/>
      <c r="M225" s="208" t="s">
        <v>1</v>
      </c>
      <c r="N225" s="209" t="s">
        <v>39</v>
      </c>
      <c r="O225" s="210">
        <v>0.032</v>
      </c>
      <c r="P225" s="210">
        <f>O225*H225</f>
        <v>4.941664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AR225" s="212" t="s">
        <v>130</v>
      </c>
      <c r="AT225" s="212" t="s">
        <v>126</v>
      </c>
      <c r="AU225" s="212" t="s">
        <v>83</v>
      </c>
      <c r="AY225" s="119" t="s">
        <v>124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19" t="s">
        <v>79</v>
      </c>
      <c r="BK225" s="213">
        <f>ROUND(I225*H225,2)</f>
        <v>0</v>
      </c>
      <c r="BL225" s="119" t="s">
        <v>130</v>
      </c>
      <c r="BM225" s="212" t="s">
        <v>294</v>
      </c>
    </row>
    <row r="226" spans="2:51" s="215" customFormat="1" ht="12">
      <c r="B226" s="214"/>
      <c r="D226" s="216" t="s">
        <v>132</v>
      </c>
      <c r="E226" s="217" t="s">
        <v>1</v>
      </c>
      <c r="F226" s="218" t="s">
        <v>295</v>
      </c>
      <c r="H226" s="219">
        <v>42.64</v>
      </c>
      <c r="I226" s="267"/>
      <c r="L226" s="214"/>
      <c r="M226" s="220"/>
      <c r="T226" s="221"/>
      <c r="AT226" s="217" t="s">
        <v>132</v>
      </c>
      <c r="AU226" s="217" t="s">
        <v>83</v>
      </c>
      <c r="AV226" s="215" t="s">
        <v>83</v>
      </c>
      <c r="AW226" s="215" t="s">
        <v>30</v>
      </c>
      <c r="AX226" s="215" t="s">
        <v>74</v>
      </c>
      <c r="AY226" s="217" t="s">
        <v>124</v>
      </c>
    </row>
    <row r="227" spans="2:51" s="215" customFormat="1" ht="12">
      <c r="B227" s="214"/>
      <c r="D227" s="216" t="s">
        <v>132</v>
      </c>
      <c r="E227" s="217" t="s">
        <v>1</v>
      </c>
      <c r="F227" s="218" t="s">
        <v>296</v>
      </c>
      <c r="H227" s="219">
        <v>2.255</v>
      </c>
      <c r="I227" s="267"/>
      <c r="L227" s="214"/>
      <c r="M227" s="220"/>
      <c r="T227" s="221"/>
      <c r="AT227" s="217" t="s">
        <v>132</v>
      </c>
      <c r="AU227" s="217" t="s">
        <v>83</v>
      </c>
      <c r="AV227" s="215" t="s">
        <v>83</v>
      </c>
      <c r="AW227" s="215" t="s">
        <v>30</v>
      </c>
      <c r="AX227" s="215" t="s">
        <v>74</v>
      </c>
      <c r="AY227" s="217" t="s">
        <v>124</v>
      </c>
    </row>
    <row r="228" spans="2:51" s="215" customFormat="1" ht="12">
      <c r="B228" s="214"/>
      <c r="D228" s="216" t="s">
        <v>132</v>
      </c>
      <c r="E228" s="217" t="s">
        <v>1</v>
      </c>
      <c r="F228" s="218" t="s">
        <v>297</v>
      </c>
      <c r="H228" s="219">
        <v>26.012</v>
      </c>
      <c r="I228" s="267"/>
      <c r="L228" s="214"/>
      <c r="M228" s="220"/>
      <c r="T228" s="221"/>
      <c r="AT228" s="217" t="s">
        <v>132</v>
      </c>
      <c r="AU228" s="217" t="s">
        <v>83</v>
      </c>
      <c r="AV228" s="215" t="s">
        <v>83</v>
      </c>
      <c r="AW228" s="215" t="s">
        <v>30</v>
      </c>
      <c r="AX228" s="215" t="s">
        <v>74</v>
      </c>
      <c r="AY228" s="217" t="s">
        <v>124</v>
      </c>
    </row>
    <row r="229" spans="2:51" s="215" customFormat="1" ht="12">
      <c r="B229" s="214"/>
      <c r="D229" s="216" t="s">
        <v>132</v>
      </c>
      <c r="E229" s="217" t="s">
        <v>1</v>
      </c>
      <c r="F229" s="218" t="s">
        <v>298</v>
      </c>
      <c r="H229" s="219">
        <v>41.76</v>
      </c>
      <c r="I229" s="267"/>
      <c r="L229" s="214"/>
      <c r="M229" s="220"/>
      <c r="T229" s="221"/>
      <c r="AT229" s="217" t="s">
        <v>132</v>
      </c>
      <c r="AU229" s="217" t="s">
        <v>83</v>
      </c>
      <c r="AV229" s="215" t="s">
        <v>83</v>
      </c>
      <c r="AW229" s="215" t="s">
        <v>30</v>
      </c>
      <c r="AX229" s="215" t="s">
        <v>74</v>
      </c>
      <c r="AY229" s="217" t="s">
        <v>124</v>
      </c>
    </row>
    <row r="230" spans="2:51" s="215" customFormat="1" ht="12">
      <c r="B230" s="214"/>
      <c r="D230" s="216" t="s">
        <v>132</v>
      </c>
      <c r="E230" s="217" t="s">
        <v>1</v>
      </c>
      <c r="F230" s="218" t="s">
        <v>299</v>
      </c>
      <c r="H230" s="219">
        <v>41.76</v>
      </c>
      <c r="I230" s="267"/>
      <c r="L230" s="214"/>
      <c r="M230" s="220"/>
      <c r="T230" s="221"/>
      <c r="AT230" s="217" t="s">
        <v>132</v>
      </c>
      <c r="AU230" s="217" t="s">
        <v>83</v>
      </c>
      <c r="AV230" s="215" t="s">
        <v>83</v>
      </c>
      <c r="AW230" s="215" t="s">
        <v>30</v>
      </c>
      <c r="AX230" s="215" t="s">
        <v>74</v>
      </c>
      <c r="AY230" s="217" t="s">
        <v>124</v>
      </c>
    </row>
    <row r="231" spans="2:51" s="223" customFormat="1" ht="12">
      <c r="B231" s="222"/>
      <c r="D231" s="216" t="s">
        <v>132</v>
      </c>
      <c r="E231" s="224" t="s">
        <v>1</v>
      </c>
      <c r="F231" s="225" t="s">
        <v>139</v>
      </c>
      <c r="H231" s="226">
        <v>154.427</v>
      </c>
      <c r="I231" s="268"/>
      <c r="L231" s="222"/>
      <c r="M231" s="227"/>
      <c r="T231" s="228"/>
      <c r="AT231" s="224" t="s">
        <v>132</v>
      </c>
      <c r="AU231" s="224" t="s">
        <v>83</v>
      </c>
      <c r="AV231" s="223" t="s">
        <v>130</v>
      </c>
      <c r="AW231" s="223" t="s">
        <v>30</v>
      </c>
      <c r="AX231" s="223" t="s">
        <v>79</v>
      </c>
      <c r="AY231" s="224" t="s">
        <v>124</v>
      </c>
    </row>
    <row r="232" spans="2:65" s="127" customFormat="1" ht="24.2" customHeight="1">
      <c r="B232" s="126"/>
      <c r="C232" s="201" t="s">
        <v>300</v>
      </c>
      <c r="D232" s="201" t="s">
        <v>126</v>
      </c>
      <c r="E232" s="202" t="s">
        <v>301</v>
      </c>
      <c r="F232" s="203" t="s">
        <v>302</v>
      </c>
      <c r="G232" s="204" t="s">
        <v>281</v>
      </c>
      <c r="H232" s="205">
        <v>579.869</v>
      </c>
      <c r="I232" s="72"/>
      <c r="J232" s="206">
        <f>ROUND(I232*H232,2)</f>
        <v>0</v>
      </c>
      <c r="K232" s="207"/>
      <c r="L232" s="126"/>
      <c r="M232" s="208" t="s">
        <v>1</v>
      </c>
      <c r="N232" s="209" t="s">
        <v>39</v>
      </c>
      <c r="O232" s="210">
        <v>0.003</v>
      </c>
      <c r="P232" s="210">
        <f>O232*H232</f>
        <v>1.7396070000000001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AR232" s="212" t="s">
        <v>130</v>
      </c>
      <c r="AT232" s="212" t="s">
        <v>126</v>
      </c>
      <c r="AU232" s="212" t="s">
        <v>83</v>
      </c>
      <c r="AY232" s="119" t="s">
        <v>124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19" t="s">
        <v>79</v>
      </c>
      <c r="BK232" s="213">
        <f>ROUND(I232*H232,2)</f>
        <v>0</v>
      </c>
      <c r="BL232" s="119" t="s">
        <v>130</v>
      </c>
      <c r="BM232" s="212" t="s">
        <v>303</v>
      </c>
    </row>
    <row r="233" spans="2:51" s="240" customFormat="1" ht="12">
      <c r="B233" s="239"/>
      <c r="D233" s="216" t="s">
        <v>132</v>
      </c>
      <c r="E233" s="241" t="s">
        <v>1</v>
      </c>
      <c r="F233" s="242" t="s">
        <v>304</v>
      </c>
      <c r="H233" s="241" t="s">
        <v>1</v>
      </c>
      <c r="I233" s="269"/>
      <c r="L233" s="239"/>
      <c r="M233" s="243"/>
      <c r="T233" s="244"/>
      <c r="AT233" s="241" t="s">
        <v>132</v>
      </c>
      <c r="AU233" s="241" t="s">
        <v>83</v>
      </c>
      <c r="AV233" s="240" t="s">
        <v>79</v>
      </c>
      <c r="AW233" s="240" t="s">
        <v>30</v>
      </c>
      <c r="AX233" s="240" t="s">
        <v>74</v>
      </c>
      <c r="AY233" s="241" t="s">
        <v>124</v>
      </c>
    </row>
    <row r="234" spans="2:51" s="215" customFormat="1" ht="12">
      <c r="B234" s="214"/>
      <c r="D234" s="216" t="s">
        <v>132</v>
      </c>
      <c r="E234" s="217" t="s">
        <v>1</v>
      </c>
      <c r="F234" s="218" t="s">
        <v>305</v>
      </c>
      <c r="H234" s="219">
        <v>298.48</v>
      </c>
      <c r="I234" s="267"/>
      <c r="L234" s="214"/>
      <c r="M234" s="220"/>
      <c r="T234" s="221"/>
      <c r="AT234" s="217" t="s">
        <v>132</v>
      </c>
      <c r="AU234" s="217" t="s">
        <v>83</v>
      </c>
      <c r="AV234" s="215" t="s">
        <v>83</v>
      </c>
      <c r="AW234" s="215" t="s">
        <v>30</v>
      </c>
      <c r="AX234" s="215" t="s">
        <v>74</v>
      </c>
      <c r="AY234" s="217" t="s">
        <v>124</v>
      </c>
    </row>
    <row r="235" spans="2:51" s="215" customFormat="1" ht="12">
      <c r="B235" s="214"/>
      <c r="D235" s="216" t="s">
        <v>132</v>
      </c>
      <c r="E235" s="217" t="s">
        <v>1</v>
      </c>
      <c r="F235" s="218" t="s">
        <v>306</v>
      </c>
      <c r="H235" s="219">
        <v>15.785</v>
      </c>
      <c r="I235" s="267"/>
      <c r="L235" s="214"/>
      <c r="M235" s="220"/>
      <c r="T235" s="221"/>
      <c r="AT235" s="217" t="s">
        <v>132</v>
      </c>
      <c r="AU235" s="217" t="s">
        <v>83</v>
      </c>
      <c r="AV235" s="215" t="s">
        <v>83</v>
      </c>
      <c r="AW235" s="215" t="s">
        <v>30</v>
      </c>
      <c r="AX235" s="215" t="s">
        <v>74</v>
      </c>
      <c r="AY235" s="217" t="s">
        <v>124</v>
      </c>
    </row>
    <row r="236" spans="2:51" s="215" customFormat="1" ht="12">
      <c r="B236" s="214"/>
      <c r="D236" s="216" t="s">
        <v>132</v>
      </c>
      <c r="E236" s="217" t="s">
        <v>1</v>
      </c>
      <c r="F236" s="218" t="s">
        <v>307</v>
      </c>
      <c r="H236" s="219">
        <v>182.084</v>
      </c>
      <c r="I236" s="267"/>
      <c r="L236" s="214"/>
      <c r="M236" s="220"/>
      <c r="T236" s="221"/>
      <c r="AT236" s="217" t="s">
        <v>132</v>
      </c>
      <c r="AU236" s="217" t="s">
        <v>83</v>
      </c>
      <c r="AV236" s="215" t="s">
        <v>83</v>
      </c>
      <c r="AW236" s="215" t="s">
        <v>30</v>
      </c>
      <c r="AX236" s="215" t="s">
        <v>74</v>
      </c>
      <c r="AY236" s="217" t="s">
        <v>124</v>
      </c>
    </row>
    <row r="237" spans="2:51" s="240" customFormat="1" ht="12">
      <c r="B237" s="239"/>
      <c r="D237" s="216" t="s">
        <v>132</v>
      </c>
      <c r="E237" s="241" t="s">
        <v>1</v>
      </c>
      <c r="F237" s="242" t="s">
        <v>308</v>
      </c>
      <c r="H237" s="241" t="s">
        <v>1</v>
      </c>
      <c r="I237" s="269"/>
      <c r="L237" s="239"/>
      <c r="M237" s="243"/>
      <c r="T237" s="244"/>
      <c r="AT237" s="241" t="s">
        <v>132</v>
      </c>
      <c r="AU237" s="241" t="s">
        <v>83</v>
      </c>
      <c r="AV237" s="240" t="s">
        <v>79</v>
      </c>
      <c r="AW237" s="240" t="s">
        <v>30</v>
      </c>
      <c r="AX237" s="240" t="s">
        <v>74</v>
      </c>
      <c r="AY237" s="241" t="s">
        <v>124</v>
      </c>
    </row>
    <row r="238" spans="2:51" s="215" customFormat="1" ht="12">
      <c r="B238" s="214"/>
      <c r="D238" s="216" t="s">
        <v>132</v>
      </c>
      <c r="E238" s="217" t="s">
        <v>1</v>
      </c>
      <c r="F238" s="218" t="s">
        <v>298</v>
      </c>
      <c r="H238" s="219">
        <v>41.76</v>
      </c>
      <c r="I238" s="267"/>
      <c r="L238" s="214"/>
      <c r="M238" s="220"/>
      <c r="T238" s="221"/>
      <c r="AT238" s="217" t="s">
        <v>132</v>
      </c>
      <c r="AU238" s="217" t="s">
        <v>83</v>
      </c>
      <c r="AV238" s="215" t="s">
        <v>83</v>
      </c>
      <c r="AW238" s="215" t="s">
        <v>30</v>
      </c>
      <c r="AX238" s="215" t="s">
        <v>74</v>
      </c>
      <c r="AY238" s="217" t="s">
        <v>124</v>
      </c>
    </row>
    <row r="239" spans="2:51" s="215" customFormat="1" ht="12">
      <c r="B239" s="214"/>
      <c r="D239" s="216" t="s">
        <v>132</v>
      </c>
      <c r="E239" s="217" t="s">
        <v>1</v>
      </c>
      <c r="F239" s="218" t="s">
        <v>299</v>
      </c>
      <c r="H239" s="219">
        <v>41.76</v>
      </c>
      <c r="I239" s="267"/>
      <c r="L239" s="214"/>
      <c r="M239" s="220"/>
      <c r="T239" s="221"/>
      <c r="AT239" s="217" t="s">
        <v>132</v>
      </c>
      <c r="AU239" s="217" t="s">
        <v>83</v>
      </c>
      <c r="AV239" s="215" t="s">
        <v>83</v>
      </c>
      <c r="AW239" s="215" t="s">
        <v>30</v>
      </c>
      <c r="AX239" s="215" t="s">
        <v>74</v>
      </c>
      <c r="AY239" s="217" t="s">
        <v>124</v>
      </c>
    </row>
    <row r="240" spans="2:51" s="223" customFormat="1" ht="12">
      <c r="B240" s="222"/>
      <c r="D240" s="216" t="s">
        <v>132</v>
      </c>
      <c r="E240" s="224" t="s">
        <v>1</v>
      </c>
      <c r="F240" s="225" t="s">
        <v>139</v>
      </c>
      <c r="H240" s="226">
        <v>579.869</v>
      </c>
      <c r="I240" s="268"/>
      <c r="L240" s="222"/>
      <c r="M240" s="227"/>
      <c r="T240" s="228"/>
      <c r="AT240" s="224" t="s">
        <v>132</v>
      </c>
      <c r="AU240" s="224" t="s">
        <v>83</v>
      </c>
      <c r="AV240" s="223" t="s">
        <v>130</v>
      </c>
      <c r="AW240" s="223" t="s">
        <v>30</v>
      </c>
      <c r="AX240" s="223" t="s">
        <v>79</v>
      </c>
      <c r="AY240" s="224" t="s">
        <v>124</v>
      </c>
    </row>
    <row r="241" spans="2:65" s="127" customFormat="1" ht="24.2" customHeight="1">
      <c r="B241" s="126"/>
      <c r="C241" s="201" t="s">
        <v>309</v>
      </c>
      <c r="D241" s="201" t="s">
        <v>126</v>
      </c>
      <c r="E241" s="202" t="s">
        <v>310</v>
      </c>
      <c r="F241" s="203" t="s">
        <v>311</v>
      </c>
      <c r="G241" s="204" t="s">
        <v>281</v>
      </c>
      <c r="H241" s="205">
        <v>41.76</v>
      </c>
      <c r="I241" s="72"/>
      <c r="J241" s="206">
        <f>ROUND(I241*H241,2)</f>
        <v>0</v>
      </c>
      <c r="K241" s="207"/>
      <c r="L241" s="126"/>
      <c r="M241" s="208" t="s">
        <v>1</v>
      </c>
      <c r="N241" s="209" t="s">
        <v>39</v>
      </c>
      <c r="O241" s="210">
        <v>0.376</v>
      </c>
      <c r="P241" s="210">
        <f>O241*H241</f>
        <v>15.70176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AR241" s="212" t="s">
        <v>130</v>
      </c>
      <c r="AT241" s="212" t="s">
        <v>126</v>
      </c>
      <c r="AU241" s="212" t="s">
        <v>83</v>
      </c>
      <c r="AY241" s="119" t="s">
        <v>124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119" t="s">
        <v>79</v>
      </c>
      <c r="BK241" s="213">
        <f>ROUND(I241*H241,2)</f>
        <v>0</v>
      </c>
      <c r="BL241" s="119" t="s">
        <v>130</v>
      </c>
      <c r="BM241" s="212" t="s">
        <v>312</v>
      </c>
    </row>
    <row r="242" spans="2:51" s="215" customFormat="1" ht="12">
      <c r="B242" s="214"/>
      <c r="D242" s="216" t="s">
        <v>132</v>
      </c>
      <c r="E242" s="217" t="s">
        <v>1</v>
      </c>
      <c r="F242" s="218" t="s">
        <v>298</v>
      </c>
      <c r="H242" s="219">
        <v>41.76</v>
      </c>
      <c r="I242" s="267"/>
      <c r="L242" s="214"/>
      <c r="M242" s="220"/>
      <c r="T242" s="221"/>
      <c r="AT242" s="217" t="s">
        <v>132</v>
      </c>
      <c r="AU242" s="217" t="s">
        <v>83</v>
      </c>
      <c r="AV242" s="215" t="s">
        <v>83</v>
      </c>
      <c r="AW242" s="215" t="s">
        <v>30</v>
      </c>
      <c r="AX242" s="215" t="s">
        <v>79</v>
      </c>
      <c r="AY242" s="217" t="s">
        <v>124</v>
      </c>
    </row>
    <row r="243" spans="2:65" s="127" customFormat="1" ht="33" customHeight="1">
      <c r="B243" s="126"/>
      <c r="C243" s="201" t="s">
        <v>313</v>
      </c>
      <c r="D243" s="201" t="s">
        <v>126</v>
      </c>
      <c r="E243" s="202" t="s">
        <v>314</v>
      </c>
      <c r="F243" s="203" t="s">
        <v>315</v>
      </c>
      <c r="G243" s="204" t="s">
        <v>281</v>
      </c>
      <c r="H243" s="205">
        <v>81.295</v>
      </c>
      <c r="I243" s="72"/>
      <c r="J243" s="206">
        <f>ROUND(I243*H243,2)</f>
        <v>0</v>
      </c>
      <c r="K243" s="207"/>
      <c r="L243" s="126"/>
      <c r="M243" s="208" t="s">
        <v>1</v>
      </c>
      <c r="N243" s="209" t="s">
        <v>39</v>
      </c>
      <c r="O243" s="210">
        <v>0</v>
      </c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AR243" s="212" t="s">
        <v>130</v>
      </c>
      <c r="AT243" s="212" t="s">
        <v>126</v>
      </c>
      <c r="AU243" s="212" t="s">
        <v>83</v>
      </c>
      <c r="AY243" s="119" t="s">
        <v>124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19" t="s">
        <v>79</v>
      </c>
      <c r="BK243" s="213">
        <f>ROUND(I243*H243,2)</f>
        <v>0</v>
      </c>
      <c r="BL243" s="119" t="s">
        <v>130</v>
      </c>
      <c r="BM243" s="212" t="s">
        <v>316</v>
      </c>
    </row>
    <row r="244" spans="2:51" s="215" customFormat="1" ht="12">
      <c r="B244" s="214"/>
      <c r="D244" s="216" t="s">
        <v>132</v>
      </c>
      <c r="E244" s="217" t="s">
        <v>1</v>
      </c>
      <c r="F244" s="218" t="s">
        <v>295</v>
      </c>
      <c r="H244" s="219">
        <v>42.64</v>
      </c>
      <c r="I244" s="267"/>
      <c r="L244" s="214"/>
      <c r="M244" s="220"/>
      <c r="T244" s="221"/>
      <c r="AT244" s="217" t="s">
        <v>132</v>
      </c>
      <c r="AU244" s="217" t="s">
        <v>83</v>
      </c>
      <c r="AV244" s="215" t="s">
        <v>83</v>
      </c>
      <c r="AW244" s="215" t="s">
        <v>30</v>
      </c>
      <c r="AX244" s="215" t="s">
        <v>74</v>
      </c>
      <c r="AY244" s="217" t="s">
        <v>124</v>
      </c>
    </row>
    <row r="245" spans="2:51" s="215" customFormat="1" ht="12">
      <c r="B245" s="214"/>
      <c r="D245" s="216" t="s">
        <v>132</v>
      </c>
      <c r="E245" s="217" t="s">
        <v>1</v>
      </c>
      <c r="F245" s="218" t="s">
        <v>296</v>
      </c>
      <c r="H245" s="219">
        <v>2.255</v>
      </c>
      <c r="I245" s="267"/>
      <c r="L245" s="214"/>
      <c r="M245" s="220"/>
      <c r="T245" s="221"/>
      <c r="AT245" s="217" t="s">
        <v>132</v>
      </c>
      <c r="AU245" s="217" t="s">
        <v>83</v>
      </c>
      <c r="AV245" s="215" t="s">
        <v>83</v>
      </c>
      <c r="AW245" s="215" t="s">
        <v>30</v>
      </c>
      <c r="AX245" s="215" t="s">
        <v>74</v>
      </c>
      <c r="AY245" s="217" t="s">
        <v>124</v>
      </c>
    </row>
    <row r="246" spans="2:51" s="215" customFormat="1" ht="12">
      <c r="B246" s="214"/>
      <c r="D246" s="216" t="s">
        <v>132</v>
      </c>
      <c r="E246" s="217" t="s">
        <v>1</v>
      </c>
      <c r="F246" s="218" t="s">
        <v>317</v>
      </c>
      <c r="H246" s="219">
        <v>36.4</v>
      </c>
      <c r="I246" s="267"/>
      <c r="L246" s="214"/>
      <c r="M246" s="220"/>
      <c r="T246" s="221"/>
      <c r="AT246" s="217" t="s">
        <v>132</v>
      </c>
      <c r="AU246" s="217" t="s">
        <v>83</v>
      </c>
      <c r="AV246" s="215" t="s">
        <v>83</v>
      </c>
      <c r="AW246" s="215" t="s">
        <v>30</v>
      </c>
      <c r="AX246" s="215" t="s">
        <v>74</v>
      </c>
      <c r="AY246" s="217" t="s">
        <v>124</v>
      </c>
    </row>
    <row r="247" spans="2:51" s="223" customFormat="1" ht="12">
      <c r="B247" s="222"/>
      <c r="D247" s="216" t="s">
        <v>132</v>
      </c>
      <c r="E247" s="224" t="s">
        <v>1</v>
      </c>
      <c r="F247" s="225" t="s">
        <v>139</v>
      </c>
      <c r="H247" s="226">
        <v>81.295</v>
      </c>
      <c r="I247" s="268"/>
      <c r="L247" s="222"/>
      <c r="M247" s="227"/>
      <c r="T247" s="228"/>
      <c r="AT247" s="224" t="s">
        <v>132</v>
      </c>
      <c r="AU247" s="224" t="s">
        <v>83</v>
      </c>
      <c r="AV247" s="223" t="s">
        <v>130</v>
      </c>
      <c r="AW247" s="223" t="s">
        <v>30</v>
      </c>
      <c r="AX247" s="223" t="s">
        <v>79</v>
      </c>
      <c r="AY247" s="224" t="s">
        <v>124</v>
      </c>
    </row>
    <row r="248" spans="2:65" s="127" customFormat="1" ht="33" customHeight="1">
      <c r="B248" s="126"/>
      <c r="C248" s="201" t="s">
        <v>318</v>
      </c>
      <c r="D248" s="201" t="s">
        <v>126</v>
      </c>
      <c r="E248" s="202" t="s">
        <v>319</v>
      </c>
      <c r="F248" s="203" t="s">
        <v>320</v>
      </c>
      <c r="G248" s="204" t="s">
        <v>281</v>
      </c>
      <c r="H248" s="205">
        <v>317.012</v>
      </c>
      <c r="I248" s="72"/>
      <c r="J248" s="206">
        <f>ROUND(I248*H248,2)</f>
        <v>0</v>
      </c>
      <c r="K248" s="207"/>
      <c r="L248" s="126"/>
      <c r="M248" s="208" t="s">
        <v>1</v>
      </c>
      <c r="N248" s="209" t="s">
        <v>39</v>
      </c>
      <c r="O248" s="210">
        <v>0</v>
      </c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AR248" s="212" t="s">
        <v>130</v>
      </c>
      <c r="AT248" s="212" t="s">
        <v>126</v>
      </c>
      <c r="AU248" s="212" t="s">
        <v>83</v>
      </c>
      <c r="AY248" s="119" t="s">
        <v>124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19" t="s">
        <v>79</v>
      </c>
      <c r="BK248" s="213">
        <f>ROUND(I248*H248,2)</f>
        <v>0</v>
      </c>
      <c r="BL248" s="119" t="s">
        <v>130</v>
      </c>
      <c r="BM248" s="212" t="s">
        <v>321</v>
      </c>
    </row>
    <row r="249" spans="2:51" s="215" customFormat="1" ht="12">
      <c r="B249" s="214"/>
      <c r="D249" s="216" t="s">
        <v>132</v>
      </c>
      <c r="E249" s="217" t="s">
        <v>1</v>
      </c>
      <c r="F249" s="218" t="s">
        <v>297</v>
      </c>
      <c r="H249" s="219">
        <v>26.012</v>
      </c>
      <c r="I249" s="267"/>
      <c r="L249" s="214"/>
      <c r="M249" s="220"/>
      <c r="T249" s="221"/>
      <c r="AT249" s="217" t="s">
        <v>132</v>
      </c>
      <c r="AU249" s="217" t="s">
        <v>83</v>
      </c>
      <c r="AV249" s="215" t="s">
        <v>83</v>
      </c>
      <c r="AW249" s="215" t="s">
        <v>30</v>
      </c>
      <c r="AX249" s="215" t="s">
        <v>74</v>
      </c>
      <c r="AY249" s="217" t="s">
        <v>124</v>
      </c>
    </row>
    <row r="250" spans="2:51" s="215" customFormat="1" ht="12">
      <c r="B250" s="214"/>
      <c r="D250" s="216" t="s">
        <v>132</v>
      </c>
      <c r="E250" s="217" t="s">
        <v>1</v>
      </c>
      <c r="F250" s="218" t="s">
        <v>284</v>
      </c>
      <c r="H250" s="219">
        <v>291</v>
      </c>
      <c r="I250" s="267"/>
      <c r="L250" s="214"/>
      <c r="M250" s="220"/>
      <c r="T250" s="221"/>
      <c r="AT250" s="217" t="s">
        <v>132</v>
      </c>
      <c r="AU250" s="217" t="s">
        <v>83</v>
      </c>
      <c r="AV250" s="215" t="s">
        <v>83</v>
      </c>
      <c r="AW250" s="215" t="s">
        <v>30</v>
      </c>
      <c r="AX250" s="215" t="s">
        <v>74</v>
      </c>
      <c r="AY250" s="217" t="s">
        <v>124</v>
      </c>
    </row>
    <row r="251" spans="2:51" s="223" customFormat="1" ht="12">
      <c r="B251" s="222"/>
      <c r="D251" s="216" t="s">
        <v>132</v>
      </c>
      <c r="E251" s="224" t="s">
        <v>1</v>
      </c>
      <c r="F251" s="225" t="s">
        <v>139</v>
      </c>
      <c r="H251" s="226">
        <v>317.012</v>
      </c>
      <c r="I251" s="268"/>
      <c r="L251" s="222"/>
      <c r="M251" s="227"/>
      <c r="T251" s="228"/>
      <c r="AT251" s="224" t="s">
        <v>132</v>
      </c>
      <c r="AU251" s="224" t="s">
        <v>83</v>
      </c>
      <c r="AV251" s="223" t="s">
        <v>130</v>
      </c>
      <c r="AW251" s="223" t="s">
        <v>30</v>
      </c>
      <c r="AX251" s="223" t="s">
        <v>79</v>
      </c>
      <c r="AY251" s="224" t="s">
        <v>124</v>
      </c>
    </row>
    <row r="252" spans="2:65" s="127" customFormat="1" ht="24.2" customHeight="1">
      <c r="B252" s="126"/>
      <c r="C252" s="201" t="s">
        <v>322</v>
      </c>
      <c r="D252" s="201" t="s">
        <v>126</v>
      </c>
      <c r="E252" s="202" t="s">
        <v>323</v>
      </c>
      <c r="F252" s="203" t="s">
        <v>324</v>
      </c>
      <c r="G252" s="204" t="s">
        <v>281</v>
      </c>
      <c r="H252" s="205">
        <v>84.1</v>
      </c>
      <c r="I252" s="72"/>
      <c r="J252" s="206">
        <f>ROUND(I252*H252,2)</f>
        <v>0</v>
      </c>
      <c r="K252" s="207"/>
      <c r="L252" s="126"/>
      <c r="M252" s="208" t="s">
        <v>1</v>
      </c>
      <c r="N252" s="209" t="s">
        <v>39</v>
      </c>
      <c r="O252" s="210">
        <v>0</v>
      </c>
      <c r="P252" s="210">
        <f>O252*H252</f>
        <v>0</v>
      </c>
      <c r="Q252" s="210">
        <v>0</v>
      </c>
      <c r="R252" s="210">
        <f>Q252*H252</f>
        <v>0</v>
      </c>
      <c r="S252" s="210">
        <v>0</v>
      </c>
      <c r="T252" s="211">
        <f>S252*H252</f>
        <v>0</v>
      </c>
      <c r="AR252" s="212" t="s">
        <v>130</v>
      </c>
      <c r="AT252" s="212" t="s">
        <v>126</v>
      </c>
      <c r="AU252" s="212" t="s">
        <v>83</v>
      </c>
      <c r="AY252" s="119" t="s">
        <v>124</v>
      </c>
      <c r="BE252" s="213">
        <f>IF(N252="základní",J252,0)</f>
        <v>0</v>
      </c>
      <c r="BF252" s="213">
        <f>IF(N252="snížená",J252,0)</f>
        <v>0</v>
      </c>
      <c r="BG252" s="213">
        <f>IF(N252="zákl. přenesená",J252,0)</f>
        <v>0</v>
      </c>
      <c r="BH252" s="213">
        <f>IF(N252="sníž. přenesená",J252,0)</f>
        <v>0</v>
      </c>
      <c r="BI252" s="213">
        <f>IF(N252="nulová",J252,0)</f>
        <v>0</v>
      </c>
      <c r="BJ252" s="119" t="s">
        <v>79</v>
      </c>
      <c r="BK252" s="213">
        <f>ROUND(I252*H252,2)</f>
        <v>0</v>
      </c>
      <c r="BL252" s="119" t="s">
        <v>130</v>
      </c>
      <c r="BM252" s="212" t="s">
        <v>325</v>
      </c>
    </row>
    <row r="253" spans="2:51" s="215" customFormat="1" ht="12">
      <c r="B253" s="214"/>
      <c r="D253" s="216" t="s">
        <v>132</v>
      </c>
      <c r="E253" s="217" t="s">
        <v>1</v>
      </c>
      <c r="F253" s="218" t="s">
        <v>326</v>
      </c>
      <c r="H253" s="219">
        <v>84.1</v>
      </c>
      <c r="I253" s="267"/>
      <c r="L253" s="214"/>
      <c r="M253" s="220"/>
      <c r="T253" s="221"/>
      <c r="AT253" s="217" t="s">
        <v>132</v>
      </c>
      <c r="AU253" s="217" t="s">
        <v>83</v>
      </c>
      <c r="AV253" s="215" t="s">
        <v>83</v>
      </c>
      <c r="AW253" s="215" t="s">
        <v>30</v>
      </c>
      <c r="AX253" s="215" t="s">
        <v>79</v>
      </c>
      <c r="AY253" s="217" t="s">
        <v>124</v>
      </c>
    </row>
    <row r="254" spans="2:63" s="190" customFormat="1" ht="22.9" customHeight="1">
      <c r="B254" s="189"/>
      <c r="D254" s="191" t="s">
        <v>73</v>
      </c>
      <c r="E254" s="199" t="s">
        <v>327</v>
      </c>
      <c r="F254" s="199" t="s">
        <v>328</v>
      </c>
      <c r="I254" s="266"/>
      <c r="J254" s="200">
        <f>BK254</f>
        <v>0</v>
      </c>
      <c r="L254" s="189"/>
      <c r="M254" s="194"/>
      <c r="P254" s="195">
        <f>P255</f>
        <v>5.8976939999999995</v>
      </c>
      <c r="R254" s="195">
        <f>R255</f>
        <v>0</v>
      </c>
      <c r="T254" s="196">
        <f>T255</f>
        <v>0</v>
      </c>
      <c r="AR254" s="191" t="s">
        <v>79</v>
      </c>
      <c r="AT254" s="197" t="s">
        <v>73</v>
      </c>
      <c r="AU254" s="197" t="s">
        <v>79</v>
      </c>
      <c r="AY254" s="191" t="s">
        <v>124</v>
      </c>
      <c r="BK254" s="198">
        <f>BK255</f>
        <v>0</v>
      </c>
    </row>
    <row r="255" spans="2:65" s="127" customFormat="1" ht="33" customHeight="1">
      <c r="B255" s="126"/>
      <c r="C255" s="201" t="s">
        <v>329</v>
      </c>
      <c r="D255" s="201" t="s">
        <v>126</v>
      </c>
      <c r="E255" s="202" t="s">
        <v>330</v>
      </c>
      <c r="F255" s="203" t="s">
        <v>331</v>
      </c>
      <c r="G255" s="204" t="s">
        <v>281</v>
      </c>
      <c r="H255" s="205">
        <v>89.359</v>
      </c>
      <c r="I255" s="72"/>
      <c r="J255" s="206">
        <f>ROUND(I255*H255,2)</f>
        <v>0</v>
      </c>
      <c r="K255" s="207"/>
      <c r="L255" s="126"/>
      <c r="M255" s="208" t="s">
        <v>1</v>
      </c>
      <c r="N255" s="209" t="s">
        <v>39</v>
      </c>
      <c r="O255" s="210">
        <v>0.066</v>
      </c>
      <c r="P255" s="210">
        <f>O255*H255</f>
        <v>5.8976939999999995</v>
      </c>
      <c r="Q255" s="210">
        <v>0</v>
      </c>
      <c r="R255" s="210">
        <f>Q255*H255</f>
        <v>0</v>
      </c>
      <c r="S255" s="210">
        <v>0</v>
      </c>
      <c r="T255" s="211">
        <f>S255*H255</f>
        <v>0</v>
      </c>
      <c r="AR255" s="212" t="s">
        <v>130</v>
      </c>
      <c r="AT255" s="212" t="s">
        <v>126</v>
      </c>
      <c r="AU255" s="212" t="s">
        <v>83</v>
      </c>
      <c r="AY255" s="119" t="s">
        <v>124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119" t="s">
        <v>79</v>
      </c>
      <c r="BK255" s="213">
        <f>ROUND(I255*H255,2)</f>
        <v>0</v>
      </c>
      <c r="BL255" s="119" t="s">
        <v>130</v>
      </c>
      <c r="BM255" s="212" t="s">
        <v>332</v>
      </c>
    </row>
    <row r="256" spans="2:63" s="190" customFormat="1" ht="25.9" customHeight="1">
      <c r="B256" s="189"/>
      <c r="D256" s="191" t="s">
        <v>73</v>
      </c>
      <c r="E256" s="192" t="s">
        <v>209</v>
      </c>
      <c r="F256" s="192" t="s">
        <v>333</v>
      </c>
      <c r="I256" s="266"/>
      <c r="J256" s="193">
        <f>BK256</f>
        <v>0</v>
      </c>
      <c r="L256" s="189"/>
      <c r="M256" s="194"/>
      <c r="P256" s="195">
        <f>P257</f>
        <v>7.077</v>
      </c>
      <c r="R256" s="195">
        <f>R257</f>
        <v>0.0452928</v>
      </c>
      <c r="T256" s="196">
        <f>T257</f>
        <v>0</v>
      </c>
      <c r="AR256" s="191" t="s">
        <v>140</v>
      </c>
      <c r="AT256" s="197" t="s">
        <v>73</v>
      </c>
      <c r="AU256" s="197" t="s">
        <v>74</v>
      </c>
      <c r="AY256" s="191" t="s">
        <v>124</v>
      </c>
      <c r="BK256" s="198">
        <f>BK257</f>
        <v>0</v>
      </c>
    </row>
    <row r="257" spans="2:63" s="190" customFormat="1" ht="22.9" customHeight="1">
      <c r="B257" s="189"/>
      <c r="D257" s="191" t="s">
        <v>73</v>
      </c>
      <c r="E257" s="199" t="s">
        <v>334</v>
      </c>
      <c r="F257" s="199" t="s">
        <v>335</v>
      </c>
      <c r="I257" s="266"/>
      <c r="J257" s="200">
        <f>BK257</f>
        <v>0</v>
      </c>
      <c r="L257" s="189"/>
      <c r="M257" s="194"/>
      <c r="P257" s="195">
        <f>SUM(P258:P261)</f>
        <v>7.077</v>
      </c>
      <c r="R257" s="195">
        <f>SUM(R258:R261)</f>
        <v>0.0452928</v>
      </c>
      <c r="T257" s="196">
        <f>SUM(T258:T261)</f>
        <v>0</v>
      </c>
      <c r="AR257" s="191" t="s">
        <v>140</v>
      </c>
      <c r="AT257" s="197" t="s">
        <v>73</v>
      </c>
      <c r="AU257" s="197" t="s">
        <v>79</v>
      </c>
      <c r="AY257" s="191" t="s">
        <v>124</v>
      </c>
      <c r="BK257" s="198">
        <f>SUM(BK258:BK261)</f>
        <v>0</v>
      </c>
    </row>
    <row r="258" spans="2:65" s="127" customFormat="1" ht="24.2" customHeight="1">
      <c r="B258" s="126"/>
      <c r="C258" s="201" t="s">
        <v>336</v>
      </c>
      <c r="D258" s="201" t="s">
        <v>126</v>
      </c>
      <c r="E258" s="202" t="s">
        <v>337</v>
      </c>
      <c r="F258" s="203" t="s">
        <v>338</v>
      </c>
      <c r="G258" s="204" t="s">
        <v>159</v>
      </c>
      <c r="H258" s="205">
        <v>33.7</v>
      </c>
      <c r="I258" s="72"/>
      <c r="J258" s="206">
        <f>ROUND(I258*H258,2)</f>
        <v>0</v>
      </c>
      <c r="K258" s="207"/>
      <c r="L258" s="126"/>
      <c r="M258" s="208" t="s">
        <v>1</v>
      </c>
      <c r="N258" s="209" t="s">
        <v>39</v>
      </c>
      <c r="O258" s="210">
        <v>0.21</v>
      </c>
      <c r="P258" s="210">
        <f>O258*H258</f>
        <v>7.077</v>
      </c>
      <c r="Q258" s="210">
        <v>0</v>
      </c>
      <c r="R258" s="210">
        <f>Q258*H258</f>
        <v>0</v>
      </c>
      <c r="S258" s="210">
        <v>0</v>
      </c>
      <c r="T258" s="211">
        <f>S258*H258</f>
        <v>0</v>
      </c>
      <c r="AR258" s="212" t="s">
        <v>339</v>
      </c>
      <c r="AT258" s="212" t="s">
        <v>126</v>
      </c>
      <c r="AU258" s="212" t="s">
        <v>83</v>
      </c>
      <c r="AY258" s="119" t="s">
        <v>124</v>
      </c>
      <c r="BE258" s="213">
        <f>IF(N258="základní",J258,0)</f>
        <v>0</v>
      </c>
      <c r="BF258" s="213">
        <f>IF(N258="snížená",J258,0)</f>
        <v>0</v>
      </c>
      <c r="BG258" s="213">
        <f>IF(N258="zákl. přenesená",J258,0)</f>
        <v>0</v>
      </c>
      <c r="BH258" s="213">
        <f>IF(N258="sníž. přenesená",J258,0)</f>
        <v>0</v>
      </c>
      <c r="BI258" s="213">
        <f>IF(N258="nulová",J258,0)</f>
        <v>0</v>
      </c>
      <c r="BJ258" s="119" t="s">
        <v>79</v>
      </c>
      <c r="BK258" s="213">
        <f>ROUND(I258*H258,2)</f>
        <v>0</v>
      </c>
      <c r="BL258" s="119" t="s">
        <v>339</v>
      </c>
      <c r="BM258" s="212" t="s">
        <v>340</v>
      </c>
    </row>
    <row r="259" spans="2:51" s="215" customFormat="1" ht="12">
      <c r="B259" s="214"/>
      <c r="D259" s="216" t="s">
        <v>132</v>
      </c>
      <c r="E259" s="217" t="s">
        <v>1</v>
      </c>
      <c r="F259" s="218" t="s">
        <v>341</v>
      </c>
      <c r="H259" s="219">
        <v>33.7</v>
      </c>
      <c r="I259" s="267"/>
      <c r="L259" s="214"/>
      <c r="M259" s="220"/>
      <c r="T259" s="221"/>
      <c r="AT259" s="217" t="s">
        <v>132</v>
      </c>
      <c r="AU259" s="217" t="s">
        <v>83</v>
      </c>
      <c r="AV259" s="215" t="s">
        <v>83</v>
      </c>
      <c r="AW259" s="215" t="s">
        <v>30</v>
      </c>
      <c r="AX259" s="215" t="s">
        <v>79</v>
      </c>
      <c r="AY259" s="217" t="s">
        <v>124</v>
      </c>
    </row>
    <row r="260" spans="2:65" s="127" customFormat="1" ht="24.2" customHeight="1">
      <c r="B260" s="126"/>
      <c r="C260" s="229" t="s">
        <v>342</v>
      </c>
      <c r="D260" s="229" t="s">
        <v>209</v>
      </c>
      <c r="E260" s="230" t="s">
        <v>343</v>
      </c>
      <c r="F260" s="231" t="s">
        <v>344</v>
      </c>
      <c r="G260" s="232" t="s">
        <v>159</v>
      </c>
      <c r="H260" s="233">
        <v>35.385</v>
      </c>
      <c r="I260" s="73"/>
      <c r="J260" s="234">
        <f>ROUND(I260*H260,2)</f>
        <v>0</v>
      </c>
      <c r="K260" s="235"/>
      <c r="L260" s="236"/>
      <c r="M260" s="237" t="s">
        <v>1</v>
      </c>
      <c r="N260" s="238" t="s">
        <v>39</v>
      </c>
      <c r="O260" s="210">
        <v>0</v>
      </c>
      <c r="P260" s="210">
        <f>O260*H260</f>
        <v>0</v>
      </c>
      <c r="Q260" s="210">
        <v>0.00128</v>
      </c>
      <c r="R260" s="210">
        <f>Q260*H260</f>
        <v>0.0452928</v>
      </c>
      <c r="S260" s="210">
        <v>0</v>
      </c>
      <c r="T260" s="211">
        <f>S260*H260</f>
        <v>0</v>
      </c>
      <c r="AR260" s="212" t="s">
        <v>345</v>
      </c>
      <c r="AT260" s="212" t="s">
        <v>209</v>
      </c>
      <c r="AU260" s="212" t="s">
        <v>83</v>
      </c>
      <c r="AY260" s="119" t="s">
        <v>124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119" t="s">
        <v>79</v>
      </c>
      <c r="BK260" s="213">
        <f>ROUND(I260*H260,2)</f>
        <v>0</v>
      </c>
      <c r="BL260" s="119" t="s">
        <v>345</v>
      </c>
      <c r="BM260" s="212" t="s">
        <v>346</v>
      </c>
    </row>
    <row r="261" spans="2:51" s="215" customFormat="1" ht="12">
      <c r="B261" s="214"/>
      <c r="D261" s="216" t="s">
        <v>132</v>
      </c>
      <c r="F261" s="218" t="s">
        <v>347</v>
      </c>
      <c r="H261" s="219">
        <v>35.385</v>
      </c>
      <c r="I261" s="267"/>
      <c r="L261" s="214"/>
      <c r="M261" s="220"/>
      <c r="T261" s="221"/>
      <c r="AT261" s="217" t="s">
        <v>132</v>
      </c>
      <c r="AU261" s="217" t="s">
        <v>83</v>
      </c>
      <c r="AV261" s="215" t="s">
        <v>83</v>
      </c>
      <c r="AW261" s="215" t="s">
        <v>3</v>
      </c>
      <c r="AX261" s="215" t="s">
        <v>79</v>
      </c>
      <c r="AY261" s="217" t="s">
        <v>124</v>
      </c>
    </row>
    <row r="262" spans="2:63" s="190" customFormat="1" ht="25.9" customHeight="1">
      <c r="B262" s="189"/>
      <c r="D262" s="191" t="s">
        <v>73</v>
      </c>
      <c r="E262" s="192" t="s">
        <v>348</v>
      </c>
      <c r="F262" s="192" t="s">
        <v>349</v>
      </c>
      <c r="I262" s="266"/>
      <c r="J262" s="193">
        <f>BK262</f>
        <v>0</v>
      </c>
      <c r="L262" s="189"/>
      <c r="M262" s="194"/>
      <c r="P262" s="195">
        <f>P263+P270+P272</f>
        <v>0</v>
      </c>
      <c r="R262" s="195">
        <f>R263+R270+R272</f>
        <v>0</v>
      </c>
      <c r="T262" s="196">
        <f>T263+T270+T272</f>
        <v>0</v>
      </c>
      <c r="AR262" s="191" t="s">
        <v>147</v>
      </c>
      <c r="AT262" s="197" t="s">
        <v>73</v>
      </c>
      <c r="AU262" s="197" t="s">
        <v>74</v>
      </c>
      <c r="AY262" s="191" t="s">
        <v>124</v>
      </c>
      <c r="BK262" s="198">
        <f>BK263+BK270+BK272</f>
        <v>0</v>
      </c>
    </row>
    <row r="263" spans="2:63" s="190" customFormat="1" ht="22.9" customHeight="1">
      <c r="B263" s="189"/>
      <c r="D263" s="191" t="s">
        <v>73</v>
      </c>
      <c r="E263" s="199" t="s">
        <v>350</v>
      </c>
      <c r="F263" s="199" t="s">
        <v>351</v>
      </c>
      <c r="I263" s="266"/>
      <c r="J263" s="200">
        <f>BK263</f>
        <v>0</v>
      </c>
      <c r="L263" s="189"/>
      <c r="M263" s="194"/>
      <c r="P263" s="195">
        <f>SUM(P264:P269)</f>
        <v>0</v>
      </c>
      <c r="R263" s="195">
        <f>SUM(R264:R269)</f>
        <v>0</v>
      </c>
      <c r="T263" s="196">
        <f>SUM(T264:T269)</f>
        <v>0</v>
      </c>
      <c r="AR263" s="191" t="s">
        <v>147</v>
      </c>
      <c r="AT263" s="197" t="s">
        <v>73</v>
      </c>
      <c r="AU263" s="197" t="s">
        <v>79</v>
      </c>
      <c r="AY263" s="191" t="s">
        <v>124</v>
      </c>
      <c r="BK263" s="198">
        <f>SUM(BK264:BK269)</f>
        <v>0</v>
      </c>
    </row>
    <row r="264" spans="2:65" s="127" customFormat="1" ht="16.5" customHeight="1">
      <c r="B264" s="126"/>
      <c r="C264" s="201" t="s">
        <v>352</v>
      </c>
      <c r="D264" s="201" t="s">
        <v>126</v>
      </c>
      <c r="E264" s="202" t="s">
        <v>353</v>
      </c>
      <c r="F264" s="203" t="s">
        <v>354</v>
      </c>
      <c r="G264" s="204" t="s">
        <v>355</v>
      </c>
      <c r="H264" s="205">
        <v>1</v>
      </c>
      <c r="I264" s="72"/>
      <c r="J264" s="206">
        <f>ROUND(I264*H264,2)</f>
        <v>0</v>
      </c>
      <c r="K264" s="207"/>
      <c r="L264" s="126"/>
      <c r="M264" s="208" t="s">
        <v>1</v>
      </c>
      <c r="N264" s="209" t="s">
        <v>39</v>
      </c>
      <c r="O264" s="210">
        <v>0</v>
      </c>
      <c r="P264" s="210">
        <f>O264*H264</f>
        <v>0</v>
      </c>
      <c r="Q264" s="210">
        <v>0</v>
      </c>
      <c r="R264" s="210">
        <f>Q264*H264</f>
        <v>0</v>
      </c>
      <c r="S264" s="210">
        <v>0</v>
      </c>
      <c r="T264" s="211">
        <f>S264*H264</f>
        <v>0</v>
      </c>
      <c r="AR264" s="212" t="s">
        <v>356</v>
      </c>
      <c r="AT264" s="212" t="s">
        <v>126</v>
      </c>
      <c r="AU264" s="212" t="s">
        <v>83</v>
      </c>
      <c r="AY264" s="119" t="s">
        <v>124</v>
      </c>
      <c r="BE264" s="213">
        <f>IF(N264="základní",J264,0)</f>
        <v>0</v>
      </c>
      <c r="BF264" s="213">
        <f>IF(N264="snížená",J264,0)</f>
        <v>0</v>
      </c>
      <c r="BG264" s="213">
        <f>IF(N264="zákl. přenesená",J264,0)</f>
        <v>0</v>
      </c>
      <c r="BH264" s="213">
        <f>IF(N264="sníž. přenesená",J264,0)</f>
        <v>0</v>
      </c>
      <c r="BI264" s="213">
        <f>IF(N264="nulová",J264,0)</f>
        <v>0</v>
      </c>
      <c r="BJ264" s="119" t="s">
        <v>79</v>
      </c>
      <c r="BK264" s="213">
        <f>ROUND(I264*H264,2)</f>
        <v>0</v>
      </c>
      <c r="BL264" s="119" t="s">
        <v>356</v>
      </c>
      <c r="BM264" s="212" t="s">
        <v>357</v>
      </c>
    </row>
    <row r="265" spans="2:51" s="240" customFormat="1" ht="22.5">
      <c r="B265" s="239"/>
      <c r="D265" s="216" t="s">
        <v>132</v>
      </c>
      <c r="E265" s="241" t="s">
        <v>1</v>
      </c>
      <c r="F265" s="242" t="s">
        <v>358</v>
      </c>
      <c r="H265" s="241" t="s">
        <v>1</v>
      </c>
      <c r="I265" s="269"/>
      <c r="L265" s="239"/>
      <c r="M265" s="243"/>
      <c r="T265" s="244"/>
      <c r="AT265" s="241" t="s">
        <v>132</v>
      </c>
      <c r="AU265" s="241" t="s">
        <v>83</v>
      </c>
      <c r="AV265" s="240" t="s">
        <v>79</v>
      </c>
      <c r="AW265" s="240" t="s">
        <v>30</v>
      </c>
      <c r="AX265" s="240" t="s">
        <v>74</v>
      </c>
      <c r="AY265" s="241" t="s">
        <v>124</v>
      </c>
    </row>
    <row r="266" spans="2:51" s="240" customFormat="1" ht="22.5">
      <c r="B266" s="239"/>
      <c r="D266" s="216" t="s">
        <v>132</v>
      </c>
      <c r="E266" s="241" t="s">
        <v>1</v>
      </c>
      <c r="F266" s="242" t="s">
        <v>359</v>
      </c>
      <c r="H266" s="241" t="s">
        <v>1</v>
      </c>
      <c r="I266" s="269"/>
      <c r="L266" s="239"/>
      <c r="M266" s="243"/>
      <c r="T266" s="244"/>
      <c r="AT266" s="241" t="s">
        <v>132</v>
      </c>
      <c r="AU266" s="241" t="s">
        <v>83</v>
      </c>
      <c r="AV266" s="240" t="s">
        <v>79</v>
      </c>
      <c r="AW266" s="240" t="s">
        <v>30</v>
      </c>
      <c r="AX266" s="240" t="s">
        <v>74</v>
      </c>
      <c r="AY266" s="241" t="s">
        <v>124</v>
      </c>
    </row>
    <row r="267" spans="2:51" s="240" customFormat="1" ht="12">
      <c r="B267" s="239"/>
      <c r="D267" s="216" t="s">
        <v>132</v>
      </c>
      <c r="E267" s="241" t="s">
        <v>1</v>
      </c>
      <c r="F267" s="242" t="s">
        <v>360</v>
      </c>
      <c r="H267" s="241" t="s">
        <v>1</v>
      </c>
      <c r="I267" s="269"/>
      <c r="L267" s="239"/>
      <c r="M267" s="243"/>
      <c r="T267" s="244"/>
      <c r="AT267" s="241" t="s">
        <v>132</v>
      </c>
      <c r="AU267" s="241" t="s">
        <v>83</v>
      </c>
      <c r="AV267" s="240" t="s">
        <v>79</v>
      </c>
      <c r="AW267" s="240" t="s">
        <v>30</v>
      </c>
      <c r="AX267" s="240" t="s">
        <v>74</v>
      </c>
      <c r="AY267" s="241" t="s">
        <v>124</v>
      </c>
    </row>
    <row r="268" spans="2:51" s="215" customFormat="1" ht="12">
      <c r="B268" s="214"/>
      <c r="D268" s="216" t="s">
        <v>132</v>
      </c>
      <c r="E268" s="217" t="s">
        <v>1</v>
      </c>
      <c r="F268" s="218" t="s">
        <v>79</v>
      </c>
      <c r="H268" s="219">
        <v>1</v>
      </c>
      <c r="I268" s="267"/>
      <c r="L268" s="214"/>
      <c r="M268" s="220"/>
      <c r="T268" s="221"/>
      <c r="AT268" s="217" t="s">
        <v>132</v>
      </c>
      <c r="AU268" s="217" t="s">
        <v>83</v>
      </c>
      <c r="AV268" s="215" t="s">
        <v>83</v>
      </c>
      <c r="AW268" s="215" t="s">
        <v>30</v>
      </c>
      <c r="AX268" s="215" t="s">
        <v>79</v>
      </c>
      <c r="AY268" s="217" t="s">
        <v>124</v>
      </c>
    </row>
    <row r="269" spans="2:65" s="127" customFormat="1" ht="16.5" customHeight="1">
      <c r="B269" s="126"/>
      <c r="C269" s="201" t="s">
        <v>361</v>
      </c>
      <c r="D269" s="201" t="s">
        <v>126</v>
      </c>
      <c r="E269" s="202" t="s">
        <v>362</v>
      </c>
      <c r="F269" s="203" t="s">
        <v>363</v>
      </c>
      <c r="G269" s="204" t="s">
        <v>355</v>
      </c>
      <c r="H269" s="205">
        <v>1</v>
      </c>
      <c r="I269" s="72"/>
      <c r="J269" s="206">
        <f>ROUND(I269*H269,2)</f>
        <v>0</v>
      </c>
      <c r="K269" s="207"/>
      <c r="L269" s="126"/>
      <c r="M269" s="208" t="s">
        <v>1</v>
      </c>
      <c r="N269" s="209" t="s">
        <v>39</v>
      </c>
      <c r="O269" s="210">
        <v>0</v>
      </c>
      <c r="P269" s="210">
        <f>O269*H269</f>
        <v>0</v>
      </c>
      <c r="Q269" s="210">
        <v>0</v>
      </c>
      <c r="R269" s="210">
        <f>Q269*H269</f>
        <v>0</v>
      </c>
      <c r="S269" s="210">
        <v>0</v>
      </c>
      <c r="T269" s="211">
        <f>S269*H269</f>
        <v>0</v>
      </c>
      <c r="AR269" s="212" t="s">
        <v>356</v>
      </c>
      <c r="AT269" s="212" t="s">
        <v>126</v>
      </c>
      <c r="AU269" s="212" t="s">
        <v>83</v>
      </c>
      <c r="AY269" s="119" t="s">
        <v>124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119" t="s">
        <v>79</v>
      </c>
      <c r="BK269" s="213">
        <f>ROUND(I269*H269,2)</f>
        <v>0</v>
      </c>
      <c r="BL269" s="119" t="s">
        <v>356</v>
      </c>
      <c r="BM269" s="212" t="s">
        <v>364</v>
      </c>
    </row>
    <row r="270" spans="2:63" s="190" customFormat="1" ht="22.9" customHeight="1">
      <c r="B270" s="189"/>
      <c r="D270" s="191" t="s">
        <v>73</v>
      </c>
      <c r="E270" s="199" t="s">
        <v>365</v>
      </c>
      <c r="F270" s="199" t="s">
        <v>366</v>
      </c>
      <c r="I270" s="266"/>
      <c r="J270" s="200">
        <f>BK270</f>
        <v>0</v>
      </c>
      <c r="L270" s="189"/>
      <c r="M270" s="194"/>
      <c r="P270" s="195">
        <f>P271</f>
        <v>0</v>
      </c>
      <c r="R270" s="195">
        <f>R271</f>
        <v>0</v>
      </c>
      <c r="T270" s="196">
        <f>T271</f>
        <v>0</v>
      </c>
      <c r="AR270" s="191" t="s">
        <v>147</v>
      </c>
      <c r="AT270" s="197" t="s">
        <v>73</v>
      </c>
      <c r="AU270" s="197" t="s">
        <v>79</v>
      </c>
      <c r="AY270" s="191" t="s">
        <v>124</v>
      </c>
      <c r="BK270" s="198">
        <f>BK271</f>
        <v>0</v>
      </c>
    </row>
    <row r="271" spans="2:65" s="127" customFormat="1" ht="16.5" customHeight="1">
      <c r="B271" s="126"/>
      <c r="C271" s="201" t="s">
        <v>367</v>
      </c>
      <c r="D271" s="201" t="s">
        <v>126</v>
      </c>
      <c r="E271" s="202" t="s">
        <v>368</v>
      </c>
      <c r="F271" s="203" t="s">
        <v>366</v>
      </c>
      <c r="G271" s="204" t="s">
        <v>355</v>
      </c>
      <c r="H271" s="205">
        <v>1</v>
      </c>
      <c r="I271" s="72"/>
      <c r="J271" s="206">
        <f>ROUND(I271*H271,2)</f>
        <v>0</v>
      </c>
      <c r="K271" s="207"/>
      <c r="L271" s="126"/>
      <c r="M271" s="208" t="s">
        <v>1</v>
      </c>
      <c r="N271" s="209" t="s">
        <v>39</v>
      </c>
      <c r="O271" s="210">
        <v>0</v>
      </c>
      <c r="P271" s="210">
        <f>O271*H271</f>
        <v>0</v>
      </c>
      <c r="Q271" s="210">
        <v>0</v>
      </c>
      <c r="R271" s="210">
        <f>Q271*H271</f>
        <v>0</v>
      </c>
      <c r="S271" s="210">
        <v>0</v>
      </c>
      <c r="T271" s="211">
        <f>S271*H271</f>
        <v>0</v>
      </c>
      <c r="AR271" s="212" t="s">
        <v>356</v>
      </c>
      <c r="AT271" s="212" t="s">
        <v>126</v>
      </c>
      <c r="AU271" s="212" t="s">
        <v>83</v>
      </c>
      <c r="AY271" s="119" t="s">
        <v>124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119" t="s">
        <v>79</v>
      </c>
      <c r="BK271" s="213">
        <f>ROUND(I271*H271,2)</f>
        <v>0</v>
      </c>
      <c r="BL271" s="119" t="s">
        <v>356</v>
      </c>
      <c r="BM271" s="212" t="s">
        <v>369</v>
      </c>
    </row>
    <row r="272" spans="2:63" s="190" customFormat="1" ht="22.9" customHeight="1">
      <c r="B272" s="189"/>
      <c r="D272" s="191" t="s">
        <v>73</v>
      </c>
      <c r="E272" s="199" t="s">
        <v>370</v>
      </c>
      <c r="F272" s="199" t="s">
        <v>371</v>
      </c>
      <c r="I272" s="266"/>
      <c r="J272" s="200">
        <f>BK272</f>
        <v>0</v>
      </c>
      <c r="L272" s="189"/>
      <c r="M272" s="194"/>
      <c r="P272" s="195">
        <f>P273</f>
        <v>0</v>
      </c>
      <c r="R272" s="195">
        <f>R273</f>
        <v>0</v>
      </c>
      <c r="T272" s="196">
        <f>T273</f>
        <v>0</v>
      </c>
      <c r="AR272" s="191" t="s">
        <v>147</v>
      </c>
      <c r="AT272" s="197" t="s">
        <v>73</v>
      </c>
      <c r="AU272" s="197" t="s">
        <v>79</v>
      </c>
      <c r="AY272" s="191" t="s">
        <v>124</v>
      </c>
      <c r="BK272" s="198">
        <f>BK273</f>
        <v>0</v>
      </c>
    </row>
    <row r="273" spans="2:65" s="127" customFormat="1" ht="21.75" customHeight="1">
      <c r="B273" s="126"/>
      <c r="C273" s="201" t="s">
        <v>372</v>
      </c>
      <c r="D273" s="201" t="s">
        <v>126</v>
      </c>
      <c r="E273" s="202" t="s">
        <v>373</v>
      </c>
      <c r="F273" s="203" t="s">
        <v>374</v>
      </c>
      <c r="G273" s="204" t="s">
        <v>355</v>
      </c>
      <c r="H273" s="205">
        <v>1</v>
      </c>
      <c r="I273" s="72"/>
      <c r="J273" s="206">
        <f>ROUND(I273*H273,2)</f>
        <v>0</v>
      </c>
      <c r="K273" s="207"/>
      <c r="L273" s="126"/>
      <c r="M273" s="245" t="s">
        <v>1</v>
      </c>
      <c r="N273" s="246" t="s">
        <v>39</v>
      </c>
      <c r="O273" s="247">
        <v>0</v>
      </c>
      <c r="P273" s="247">
        <f>O273*H273</f>
        <v>0</v>
      </c>
      <c r="Q273" s="247">
        <v>0</v>
      </c>
      <c r="R273" s="247">
        <f>Q273*H273</f>
        <v>0</v>
      </c>
      <c r="S273" s="247">
        <v>0</v>
      </c>
      <c r="T273" s="248">
        <f>S273*H273</f>
        <v>0</v>
      </c>
      <c r="AR273" s="212" t="s">
        <v>356</v>
      </c>
      <c r="AT273" s="212" t="s">
        <v>126</v>
      </c>
      <c r="AU273" s="212" t="s">
        <v>83</v>
      </c>
      <c r="AY273" s="119" t="s">
        <v>124</v>
      </c>
      <c r="BE273" s="213">
        <f>IF(N273="základní",J273,0)</f>
        <v>0</v>
      </c>
      <c r="BF273" s="213">
        <f>IF(N273="snížená",J273,0)</f>
        <v>0</v>
      </c>
      <c r="BG273" s="213">
        <f>IF(N273="zákl. přenesená",J273,0)</f>
        <v>0</v>
      </c>
      <c r="BH273" s="213">
        <f>IF(N273="sníž. přenesená",J273,0)</f>
        <v>0</v>
      </c>
      <c r="BI273" s="213">
        <f>IF(N273="nulová",J273,0)</f>
        <v>0</v>
      </c>
      <c r="BJ273" s="119" t="s">
        <v>79</v>
      </c>
      <c r="BK273" s="213">
        <f>ROUND(I273*H273,2)</f>
        <v>0</v>
      </c>
      <c r="BL273" s="119" t="s">
        <v>356</v>
      </c>
      <c r="BM273" s="212" t="s">
        <v>375</v>
      </c>
    </row>
    <row r="274" spans="2:12" s="127" customFormat="1" ht="6.95" customHeight="1">
      <c r="B274" s="156"/>
      <c r="C274" s="157"/>
      <c r="D274" s="157"/>
      <c r="E274" s="157"/>
      <c r="F274" s="157"/>
      <c r="G274" s="157"/>
      <c r="H274" s="157"/>
      <c r="I274" s="260"/>
      <c r="J274" s="157"/>
      <c r="K274" s="157"/>
      <c r="L274" s="126"/>
    </row>
  </sheetData>
  <sheetProtection algorithmName="SHA-512" hashValue="EmKaQAScjBBemTRWxF/06PD92U/scb1NvxzWLjpYVRCrmLbLVTH+LIcfxvUkjVyAjhzM6UY1gQwKbkSq8iNgwA==" saltValue="PAzcvP1MIf2KxheXVrJDxg==" spinCount="100000" sheet="1" objects="1" scenarios="1"/>
  <autoFilter ref="C124:K273"/>
  <mergeCells count="6">
    <mergeCell ref="E117:H117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H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0"/>
      <c r="C3" s="11"/>
      <c r="D3" s="11"/>
      <c r="E3" s="11"/>
      <c r="F3" s="11"/>
      <c r="G3" s="11"/>
      <c r="H3" s="12"/>
    </row>
    <row r="4" spans="2:8" ht="24.95" customHeight="1">
      <c r="B4" s="12"/>
      <c r="C4" s="13" t="s">
        <v>376</v>
      </c>
      <c r="H4" s="12"/>
    </row>
    <row r="5" spans="2:8" ht="12" customHeight="1">
      <c r="B5" s="12"/>
      <c r="C5" s="15" t="s">
        <v>12</v>
      </c>
      <c r="D5" s="112" t="s">
        <v>13</v>
      </c>
      <c r="E5" s="83"/>
      <c r="F5" s="83"/>
      <c r="H5" s="12"/>
    </row>
    <row r="6" spans="2:8" ht="36.95" customHeight="1">
      <c r="B6" s="12"/>
      <c r="C6" s="17" t="s">
        <v>14</v>
      </c>
      <c r="D6" s="111" t="s">
        <v>15</v>
      </c>
      <c r="E6" s="83"/>
      <c r="F6" s="83"/>
      <c r="H6" s="12"/>
    </row>
    <row r="7" spans="2:8" ht="16.5" customHeight="1">
      <c r="B7" s="12"/>
      <c r="C7" s="18" t="s">
        <v>20</v>
      </c>
      <c r="D7" s="39" t="str">
        <f>'Rekapitulace stavby'!AN8</f>
        <v>21. 3. 2024</v>
      </c>
      <c r="H7" s="12"/>
    </row>
    <row r="8" spans="2:8" s="1" customFormat="1" ht="10.9" customHeight="1">
      <c r="B8" s="20"/>
      <c r="H8" s="20"/>
    </row>
    <row r="9" spans="2:8" s="7" customFormat="1" ht="29.25" customHeight="1">
      <c r="B9" s="68"/>
      <c r="C9" s="69" t="s">
        <v>55</v>
      </c>
      <c r="D9" s="70" t="s">
        <v>56</v>
      </c>
      <c r="E9" s="70" t="s">
        <v>111</v>
      </c>
      <c r="F9" s="71" t="s">
        <v>377</v>
      </c>
      <c r="H9" s="68"/>
    </row>
    <row r="10" spans="2:8" s="1" customFormat="1" ht="26.45" customHeight="1">
      <c r="B10" s="20"/>
      <c r="C10" s="74" t="s">
        <v>13</v>
      </c>
      <c r="D10" s="74" t="s">
        <v>15</v>
      </c>
      <c r="H10" s="20"/>
    </row>
    <row r="11" spans="2:8" s="1" customFormat="1" ht="16.9" customHeight="1">
      <c r="B11" s="20"/>
      <c r="C11" s="75" t="s">
        <v>89</v>
      </c>
      <c r="D11" s="76" t="s">
        <v>1</v>
      </c>
      <c r="E11" s="77" t="s">
        <v>1</v>
      </c>
      <c r="F11" s="78">
        <v>15.2</v>
      </c>
      <c r="H11" s="20"/>
    </row>
    <row r="12" spans="2:8" s="1" customFormat="1" ht="16.9" customHeight="1">
      <c r="B12" s="20"/>
      <c r="C12" s="79" t="s">
        <v>89</v>
      </c>
      <c r="D12" s="79" t="s">
        <v>173</v>
      </c>
      <c r="E12" s="9" t="s">
        <v>1</v>
      </c>
      <c r="F12" s="80">
        <v>15.2</v>
      </c>
      <c r="H12" s="20"/>
    </row>
    <row r="13" spans="2:8" s="1" customFormat="1" ht="16.9" customHeight="1">
      <c r="B13" s="20"/>
      <c r="C13" s="81" t="s">
        <v>378</v>
      </c>
      <c r="H13" s="20"/>
    </row>
    <row r="14" spans="2:8" s="1" customFormat="1" ht="16.9" customHeight="1">
      <c r="B14" s="20"/>
      <c r="C14" s="79" t="s">
        <v>168</v>
      </c>
      <c r="D14" s="79" t="s">
        <v>169</v>
      </c>
      <c r="E14" s="9" t="s">
        <v>129</v>
      </c>
      <c r="F14" s="80">
        <v>698.2</v>
      </c>
      <c r="H14" s="20"/>
    </row>
    <row r="15" spans="2:8" s="1" customFormat="1" ht="16.9" customHeight="1">
      <c r="B15" s="20"/>
      <c r="C15" s="79" t="s">
        <v>177</v>
      </c>
      <c r="D15" s="79" t="s">
        <v>178</v>
      </c>
      <c r="E15" s="9" t="s">
        <v>129</v>
      </c>
      <c r="F15" s="80">
        <v>198.2</v>
      </c>
      <c r="H15" s="20"/>
    </row>
    <row r="16" spans="2:8" s="1" customFormat="1" ht="16.9" customHeight="1">
      <c r="B16" s="20"/>
      <c r="C16" s="79" t="s">
        <v>205</v>
      </c>
      <c r="D16" s="79" t="s">
        <v>206</v>
      </c>
      <c r="E16" s="9" t="s">
        <v>129</v>
      </c>
      <c r="F16" s="80">
        <v>198.2</v>
      </c>
      <c r="H16" s="20"/>
    </row>
    <row r="17" spans="2:8" s="1" customFormat="1" ht="22.5">
      <c r="B17" s="20"/>
      <c r="C17" s="79" t="s">
        <v>226</v>
      </c>
      <c r="D17" s="79" t="s">
        <v>227</v>
      </c>
      <c r="E17" s="9" t="s">
        <v>129</v>
      </c>
      <c r="F17" s="80">
        <v>43.7</v>
      </c>
      <c r="H17" s="20"/>
    </row>
    <row r="18" spans="2:8" s="1" customFormat="1" ht="16.9" customHeight="1">
      <c r="B18" s="20"/>
      <c r="C18" s="79" t="s">
        <v>268</v>
      </c>
      <c r="D18" s="79" t="s">
        <v>269</v>
      </c>
      <c r="E18" s="9" t="s">
        <v>129</v>
      </c>
      <c r="F18" s="80">
        <v>698.2</v>
      </c>
      <c r="H18" s="20"/>
    </row>
    <row r="19" spans="2:8" s="1" customFormat="1" ht="16.9" customHeight="1">
      <c r="B19" s="20"/>
      <c r="C19" s="79" t="s">
        <v>210</v>
      </c>
      <c r="D19" s="79" t="s">
        <v>211</v>
      </c>
      <c r="E19" s="9" t="s">
        <v>129</v>
      </c>
      <c r="F19" s="80">
        <v>173.094</v>
      </c>
      <c r="H19" s="20"/>
    </row>
    <row r="20" spans="2:8" s="1" customFormat="1" ht="16.9" customHeight="1">
      <c r="B20" s="20"/>
      <c r="C20" s="75" t="s">
        <v>87</v>
      </c>
      <c r="D20" s="76" t="s">
        <v>1</v>
      </c>
      <c r="E20" s="77" t="s">
        <v>1</v>
      </c>
      <c r="F20" s="78">
        <v>161</v>
      </c>
      <c r="H20" s="20"/>
    </row>
    <row r="21" spans="2:8" s="1" customFormat="1" ht="16.9" customHeight="1">
      <c r="B21" s="20"/>
      <c r="C21" s="79" t="s">
        <v>87</v>
      </c>
      <c r="D21" s="79" t="s">
        <v>172</v>
      </c>
      <c r="E21" s="9" t="s">
        <v>1</v>
      </c>
      <c r="F21" s="80">
        <v>161</v>
      </c>
      <c r="H21" s="20"/>
    </row>
    <row r="22" spans="2:8" s="1" customFormat="1" ht="16.9" customHeight="1">
      <c r="B22" s="20"/>
      <c r="C22" s="81" t="s">
        <v>378</v>
      </c>
      <c r="H22" s="20"/>
    </row>
    <row r="23" spans="2:8" s="1" customFormat="1" ht="16.9" customHeight="1">
      <c r="B23" s="20"/>
      <c r="C23" s="79" t="s">
        <v>168</v>
      </c>
      <c r="D23" s="79" t="s">
        <v>169</v>
      </c>
      <c r="E23" s="9" t="s">
        <v>129</v>
      </c>
      <c r="F23" s="80">
        <v>698.2</v>
      </c>
      <c r="H23" s="20"/>
    </row>
    <row r="24" spans="2:8" s="1" customFormat="1" ht="16.9" customHeight="1">
      <c r="B24" s="20"/>
      <c r="C24" s="79" t="s">
        <v>177</v>
      </c>
      <c r="D24" s="79" t="s">
        <v>178</v>
      </c>
      <c r="E24" s="9" t="s">
        <v>129</v>
      </c>
      <c r="F24" s="80">
        <v>198.2</v>
      </c>
      <c r="H24" s="20"/>
    </row>
    <row r="25" spans="2:8" s="1" customFormat="1" ht="16.9" customHeight="1">
      <c r="B25" s="20"/>
      <c r="C25" s="79" t="s">
        <v>205</v>
      </c>
      <c r="D25" s="79" t="s">
        <v>206</v>
      </c>
      <c r="E25" s="9" t="s">
        <v>129</v>
      </c>
      <c r="F25" s="80">
        <v>198.2</v>
      </c>
      <c r="H25" s="20"/>
    </row>
    <row r="26" spans="2:8" s="1" customFormat="1" ht="16.9" customHeight="1">
      <c r="B26" s="20"/>
      <c r="C26" s="79" t="s">
        <v>268</v>
      </c>
      <c r="D26" s="79" t="s">
        <v>269</v>
      </c>
      <c r="E26" s="9" t="s">
        <v>129</v>
      </c>
      <c r="F26" s="80">
        <v>698.2</v>
      </c>
      <c r="H26" s="20"/>
    </row>
    <row r="27" spans="2:8" s="1" customFormat="1" ht="16.9" customHeight="1">
      <c r="B27" s="20"/>
      <c r="C27" s="79" t="s">
        <v>210</v>
      </c>
      <c r="D27" s="79" t="s">
        <v>211</v>
      </c>
      <c r="E27" s="9" t="s">
        <v>129</v>
      </c>
      <c r="F27" s="80">
        <v>173.094</v>
      </c>
      <c r="H27" s="20"/>
    </row>
    <row r="28" spans="2:8" s="1" customFormat="1" ht="16.9" customHeight="1">
      <c r="B28" s="20"/>
      <c r="C28" s="75" t="s">
        <v>84</v>
      </c>
      <c r="D28" s="76" t="s">
        <v>1</v>
      </c>
      <c r="E28" s="77" t="s">
        <v>1</v>
      </c>
      <c r="F28" s="78">
        <v>500</v>
      </c>
      <c r="H28" s="20"/>
    </row>
    <row r="29" spans="2:8" s="1" customFormat="1" ht="16.9" customHeight="1">
      <c r="B29" s="20"/>
      <c r="C29" s="79" t="s">
        <v>84</v>
      </c>
      <c r="D29" s="79" t="s">
        <v>171</v>
      </c>
      <c r="E29" s="9" t="s">
        <v>1</v>
      </c>
      <c r="F29" s="80">
        <v>500</v>
      </c>
      <c r="H29" s="20"/>
    </row>
    <row r="30" spans="2:8" s="1" customFormat="1" ht="16.9" customHeight="1">
      <c r="B30" s="20"/>
      <c r="C30" s="81" t="s">
        <v>378</v>
      </c>
      <c r="H30" s="20"/>
    </row>
    <row r="31" spans="2:8" s="1" customFormat="1" ht="16.9" customHeight="1">
      <c r="B31" s="20"/>
      <c r="C31" s="79" t="s">
        <v>168</v>
      </c>
      <c r="D31" s="79" t="s">
        <v>169</v>
      </c>
      <c r="E31" s="9" t="s">
        <v>129</v>
      </c>
      <c r="F31" s="80">
        <v>698.2</v>
      </c>
      <c r="H31" s="20"/>
    </row>
    <row r="32" spans="2:8" s="1" customFormat="1" ht="16.9" customHeight="1">
      <c r="B32" s="20"/>
      <c r="C32" s="79" t="s">
        <v>184</v>
      </c>
      <c r="D32" s="79" t="s">
        <v>185</v>
      </c>
      <c r="E32" s="9" t="s">
        <v>129</v>
      </c>
      <c r="F32" s="80">
        <v>500</v>
      </c>
      <c r="H32" s="20"/>
    </row>
    <row r="33" spans="2:8" s="1" customFormat="1" ht="16.9" customHeight="1">
      <c r="B33" s="20"/>
      <c r="C33" s="79" t="s">
        <v>188</v>
      </c>
      <c r="D33" s="79" t="s">
        <v>189</v>
      </c>
      <c r="E33" s="9" t="s">
        <v>129</v>
      </c>
      <c r="F33" s="80">
        <v>500</v>
      </c>
      <c r="H33" s="20"/>
    </row>
    <row r="34" spans="2:8" s="1" customFormat="1" ht="16.9" customHeight="1">
      <c r="B34" s="20"/>
      <c r="C34" s="79" t="s">
        <v>192</v>
      </c>
      <c r="D34" s="79" t="s">
        <v>193</v>
      </c>
      <c r="E34" s="9" t="s">
        <v>129</v>
      </c>
      <c r="F34" s="80">
        <v>500</v>
      </c>
      <c r="H34" s="20"/>
    </row>
    <row r="35" spans="2:8" s="1" customFormat="1" ht="16.9" customHeight="1">
      <c r="B35" s="20"/>
      <c r="C35" s="79" t="s">
        <v>196</v>
      </c>
      <c r="D35" s="79" t="s">
        <v>197</v>
      </c>
      <c r="E35" s="9" t="s">
        <v>129</v>
      </c>
      <c r="F35" s="80">
        <v>1000</v>
      </c>
      <c r="H35" s="20"/>
    </row>
    <row r="36" spans="2:8" s="1" customFormat="1" ht="22.5">
      <c r="B36" s="20"/>
      <c r="C36" s="79" t="s">
        <v>201</v>
      </c>
      <c r="D36" s="79" t="s">
        <v>202</v>
      </c>
      <c r="E36" s="9" t="s">
        <v>129</v>
      </c>
      <c r="F36" s="80">
        <v>500</v>
      </c>
      <c r="H36" s="20"/>
    </row>
    <row r="37" spans="2:8" s="1" customFormat="1" ht="16.9" customHeight="1">
      <c r="B37" s="20"/>
      <c r="C37" s="79" t="s">
        <v>268</v>
      </c>
      <c r="D37" s="79" t="s">
        <v>269</v>
      </c>
      <c r="E37" s="9" t="s">
        <v>129</v>
      </c>
      <c r="F37" s="80">
        <v>698.2</v>
      </c>
      <c r="H37" s="20"/>
    </row>
    <row r="38" spans="2:8" s="1" customFormat="1" ht="16.9" customHeight="1">
      <c r="B38" s="20"/>
      <c r="C38" s="75" t="s">
        <v>81</v>
      </c>
      <c r="D38" s="76" t="s">
        <v>1</v>
      </c>
      <c r="E38" s="77" t="s">
        <v>1</v>
      </c>
      <c r="F38" s="78">
        <v>22</v>
      </c>
      <c r="H38" s="20"/>
    </row>
    <row r="39" spans="2:8" s="1" customFormat="1" ht="16.9" customHeight="1">
      <c r="B39" s="20"/>
      <c r="C39" s="79" t="s">
        <v>81</v>
      </c>
      <c r="D39" s="79" t="s">
        <v>174</v>
      </c>
      <c r="E39" s="9" t="s">
        <v>1</v>
      </c>
      <c r="F39" s="80">
        <v>22</v>
      </c>
      <c r="H39" s="20"/>
    </row>
    <row r="40" spans="2:8" s="1" customFormat="1" ht="16.9" customHeight="1">
      <c r="B40" s="20"/>
      <c r="C40" s="81" t="s">
        <v>378</v>
      </c>
      <c r="H40" s="20"/>
    </row>
    <row r="41" spans="2:8" s="1" customFormat="1" ht="16.9" customHeight="1">
      <c r="B41" s="20"/>
      <c r="C41" s="79" t="s">
        <v>168</v>
      </c>
      <c r="D41" s="79" t="s">
        <v>169</v>
      </c>
      <c r="E41" s="9" t="s">
        <v>129</v>
      </c>
      <c r="F41" s="80">
        <v>698.2</v>
      </c>
      <c r="H41" s="20"/>
    </row>
    <row r="42" spans="2:8" s="1" customFormat="1" ht="16.9" customHeight="1">
      <c r="B42" s="20"/>
      <c r="C42" s="79" t="s">
        <v>177</v>
      </c>
      <c r="D42" s="79" t="s">
        <v>178</v>
      </c>
      <c r="E42" s="9" t="s">
        <v>129</v>
      </c>
      <c r="F42" s="80">
        <v>198.2</v>
      </c>
      <c r="H42" s="20"/>
    </row>
    <row r="43" spans="2:8" s="1" customFormat="1" ht="16.9" customHeight="1">
      <c r="B43" s="20"/>
      <c r="C43" s="79" t="s">
        <v>205</v>
      </c>
      <c r="D43" s="79" t="s">
        <v>206</v>
      </c>
      <c r="E43" s="9" t="s">
        <v>129</v>
      </c>
      <c r="F43" s="80">
        <v>198.2</v>
      </c>
      <c r="H43" s="20"/>
    </row>
    <row r="44" spans="2:8" s="1" customFormat="1" ht="22.5">
      <c r="B44" s="20"/>
      <c r="C44" s="79" t="s">
        <v>226</v>
      </c>
      <c r="D44" s="79" t="s">
        <v>227</v>
      </c>
      <c r="E44" s="9" t="s">
        <v>129</v>
      </c>
      <c r="F44" s="80">
        <v>43.7</v>
      </c>
      <c r="H44" s="20"/>
    </row>
    <row r="45" spans="2:8" s="1" customFormat="1" ht="16.9" customHeight="1">
      <c r="B45" s="20"/>
      <c r="C45" s="79" t="s">
        <v>268</v>
      </c>
      <c r="D45" s="79" t="s">
        <v>269</v>
      </c>
      <c r="E45" s="9" t="s">
        <v>129</v>
      </c>
      <c r="F45" s="80">
        <v>698.2</v>
      </c>
      <c r="H45" s="20"/>
    </row>
    <row r="46" spans="2:8" s="1" customFormat="1" ht="16.9" customHeight="1">
      <c r="B46" s="20"/>
      <c r="C46" s="79" t="s">
        <v>221</v>
      </c>
      <c r="D46" s="79" t="s">
        <v>222</v>
      </c>
      <c r="E46" s="9" t="s">
        <v>129</v>
      </c>
      <c r="F46" s="80">
        <v>22.44</v>
      </c>
      <c r="H46" s="20"/>
    </row>
    <row r="47" spans="2:8" s="1" customFormat="1" ht="7.35" customHeight="1">
      <c r="B47" s="31"/>
      <c r="C47" s="32"/>
      <c r="D47" s="32"/>
      <c r="E47" s="32"/>
      <c r="F47" s="32"/>
      <c r="G47" s="32"/>
      <c r="H47" s="20"/>
    </row>
    <row r="48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Vančura Jan</cp:lastModifiedBy>
  <dcterms:created xsi:type="dcterms:W3CDTF">2024-03-25T07:51:52Z</dcterms:created>
  <dcterms:modified xsi:type="dcterms:W3CDTF">2024-04-03T09:13:11Z</dcterms:modified>
  <cp:category/>
  <cp:version/>
  <cp:contentType/>
  <cp:contentStatus/>
</cp:coreProperties>
</file>