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720" activeTab="0"/>
  </bookViews>
  <sheets>
    <sheet name="Rekapitulace stavby" sheetId="1" r:id="rId1"/>
    <sheet name="SO 01 - Schodišťová ramen..." sheetId="2" r:id="rId2"/>
    <sheet name="SO 02 - Schodišťové ramen..." sheetId="3" r:id="rId3"/>
    <sheet name="VRN - Vedlejší rozpočtové..." sheetId="4" r:id="rId4"/>
  </sheets>
  <definedNames>
    <definedName name="_xlnm._FilterDatabase" localSheetId="1" hidden="1">'SO 01 - Schodišťová ramen...'!$C$125:$K$199</definedName>
    <definedName name="_xlnm._FilterDatabase" localSheetId="2" hidden="1">'SO 02 - Schodišťové ramen...'!$C$128:$K$212</definedName>
    <definedName name="_xlnm._FilterDatabase" localSheetId="3" hidden="1">'VRN - Vedlejší rozpočtové...'!$C$120:$K$130</definedName>
    <definedName name="_xlnm.Print_Area" localSheetId="0">'Rekapitulace stavby'!$D$4:$AO$76,'Rekapitulace stavby'!$C$82:$AQ$98</definedName>
    <definedName name="_xlnm.Print_Area" localSheetId="1">'SO 01 - Schodišťová ramen...'!$C$4:$J$76,'SO 01 - Schodišťová ramen...'!$C$82:$J$107,'SO 01 - Schodišťová ramen...'!$C$113:$J$199</definedName>
    <definedName name="_xlnm.Print_Area" localSheetId="2">'SO 02 - Schodišťové ramen...'!$C$4:$J$76,'SO 02 - Schodišťové ramen...'!$C$82:$J$110,'SO 02 - Schodišťové ramen...'!$C$116:$J$212</definedName>
    <definedName name="_xlnm.Print_Area" localSheetId="3">'VRN - Vedlejší rozpočtové...'!$C$4:$J$76,'VRN - Vedlejší rozpočtové...'!$C$82:$J$102,'VRN - Vedlejší rozpočtové...'!$C$108:$J$130</definedName>
    <definedName name="_xlnm.Print_Titles" localSheetId="0">'Rekapitulace stavby'!$92:$92</definedName>
    <definedName name="_xlnm.Print_Titles" localSheetId="1">'SO 01 - Schodišťová ramen...'!$125:$125</definedName>
    <definedName name="_xlnm.Print_Titles" localSheetId="2">'SO 02 - Schodišťové ramen...'!$128:$128</definedName>
    <definedName name="_xlnm.Print_Titles" localSheetId="3">'VRN - Vedlejší rozpočtové...'!$120:$120</definedName>
  </definedNames>
  <calcPr calcId="191029"/>
  <extLst/>
</workbook>
</file>

<file path=xl/sharedStrings.xml><?xml version="1.0" encoding="utf-8"?>
<sst xmlns="http://schemas.openxmlformats.org/spreadsheetml/2006/main" count="2264" uniqueCount="422">
  <si>
    <t>Export Komplet</t>
  </si>
  <si>
    <t/>
  </si>
  <si>
    <t>2.0</t>
  </si>
  <si>
    <t>False</t>
  </si>
  <si>
    <t>{816d1d0c-c811-469f-b82c-dd6711b6db7f}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</si>
  <si>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</si>
  <si>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</si>
  <si>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</si>
  <si>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</si>
  <si>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</si>
  <si>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</si>
  <si>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</si>
  <si>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</si>
  <si>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692/2023</t>
  </si>
  <si>
    <t>Stavba:</t>
  </si>
  <si>
    <t>Úprava venkovního schodiště na p.p.č. 2870, k.ú. Děčín</t>
  </si>
  <si>
    <t>KSO:</t>
  </si>
  <si>
    <t>CC-CZ:</t>
  </si>
  <si>
    <t>Místo:</t>
  </si>
  <si>
    <t>p.p.č. 2870</t>
  </si>
  <si>
    <t>Datum:</t>
  </si>
  <si>
    <t>11. 10. 2023</t>
  </si>
  <si>
    <t>Zadavatel:</t>
  </si>
  <si>
    <t>IČ:</t>
  </si>
  <si>
    <t>Statutární město Děčín</t>
  </si>
  <si>
    <t>DIČ:</t>
  </si>
  <si>
    <t>Zhotovitel:</t>
  </si>
  <si>
    <t xml:space="preserve"> </t>
  </si>
  <si>
    <t>Projektant:</t>
  </si>
  <si>
    <t>NORDARCH s.r.o.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</si>
  <si>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</si>
  <si>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</si>
  <si>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</si>
  <si>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</si>
  <si>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</si>
  <si>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</si>
  <si>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</si>
  <si>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</si>
  <si>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</si>
  <si>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</si>
  <si>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</si>
  <si>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</si>
  <si>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</si>
  <si>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</si>
  <si>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</si>
  <si>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</si>
  <si>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</si>
  <si>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</si>
  <si>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</si>
  <si>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</si>
  <si>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</si>
  <si>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</si>
  <si>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</si>
  <si>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</si>
  <si>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</si>
  <si>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</si>
  <si>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</si>
  <si>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</si>
  <si>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</si>
  <si>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</si>
  <si>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</si>
  <si>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</si>
  <si>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</si>
  <si>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</si>
  <si>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</si>
  <si>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</si>
  <si>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</si>
  <si>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</si>
  <si>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</si>
  <si>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</si>
  <si>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</si>
  <si>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</si>
  <si>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</si>
  <si>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</si>
  <si>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</si>
  <si>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</si>
  <si>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</si>
  <si>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</si>
  <si>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</si>
  <si>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</si>
  <si>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Schodišťová ramena 1 a 2 a podesty 1 a 2</t>
  </si>
  <si>
    <t>STA</t>
  </si>
  <si>
    <t>1</t>
  </si>
  <si>
    <t>{487c2b68-b645-436f-a36d-b59d445d823a}</t>
  </si>
  <si>
    <t>2</t>
  </si>
  <si>
    <t>SO 02</t>
  </si>
  <si>
    <t>Schodišťové rameno 3 a podesty 3 a 4</t>
  </si>
  <si>
    <t>{0dd73bf8-17c6-4fbc-9529-29fe5a7de596}</t>
  </si>
  <si>
    <t>VRN</t>
  </si>
  <si>
    <t>Vedlejší rozpočtové náklady</t>
  </si>
  <si>
    <t>{a9d06e4c-a053-4d47-89c4-24dd88108b27}</t>
  </si>
  <si>
    <t>KRYCÍ LIST SOUPISU PRACÍ</t>
  </si>
  <si>
    <t>Objekt:</t>
  </si>
  <si>
    <t>SO 01 - Schodišťová ramena 1 a 2 a podesty 1 a 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</si>
  <si>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</si>
  <si>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</si>
  <si>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</si>
  <si>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</si>
  <si>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</si>
  <si>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</si>
  <si>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</si>
  <si>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</si>
  <si>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</si>
  <si>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</si>
  <si>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</si>
  <si>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</si>
  <si>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</si>
  <si>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</si>
  <si>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</si>
  <si>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</si>
  <si>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</si>
  <si>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</si>
  <si>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</si>
  <si>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</si>
  <si>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</si>
  <si>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</si>
  <si>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</si>
  <si>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</si>
  <si>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</si>
  <si>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</si>
  <si>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</si>
  <si>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</si>
  <si>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</si>
  <si>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</si>
  <si>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</si>
  <si>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</si>
  <si>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</si>
  <si>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</si>
  <si>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434311115</t>
  </si>
  <si>
    <t>Schodišťové stupně dusané na terén z betonu tř. C 20/25 bez potěru</t>
  </si>
  <si>
    <t>m</t>
  </si>
  <si>
    <t>911485733</t>
  </si>
  <si>
    <t>VV</t>
  </si>
  <si>
    <t>"dobetonování schodišťových stupňů - rameno č.2" 0,95+1,9</t>
  </si>
  <si>
    <t>434351141</t>
  </si>
  <si>
    <t>Zřízení bednění stupňů přímočarých schodišť</t>
  </si>
  <si>
    <t>m2</t>
  </si>
  <si>
    <t>1204906780</t>
  </si>
  <si>
    <t>"dobetonování schodišťových stupňů - rameno č.2" 0,085*0,95+0,08*1,9</t>
  </si>
  <si>
    <t>3</t>
  </si>
  <si>
    <t>434351142</t>
  </si>
  <si>
    <t>Odstranění bednění stupňů přímočarých schodišť</t>
  </si>
  <si>
    <t>-1240127392</t>
  </si>
  <si>
    <t>9</t>
  </si>
  <si>
    <t>Ostatní konstrukce a práce, bourání</t>
  </si>
  <si>
    <t>967042712</t>
  </si>
  <si>
    <t>Odsekání zdiva z kamene nebo betonu plošné tl do 100 mm</t>
  </si>
  <si>
    <t>260155965</t>
  </si>
  <si>
    <t>"ubourání betonových schodišťových stupňů - rameno č.1" 1,8*0,1*3+1,9*0,1*12</t>
  </si>
  <si>
    <t>"ubourání betonových schodišťových stupňů - rameno č.2" 1*0,1*5+1,9*0,1*13</t>
  </si>
  <si>
    <t>Součet</t>
  </si>
  <si>
    <t>5</t>
  </si>
  <si>
    <t>978015391</t>
  </si>
  <si>
    <t>Otlučení (osekání) vnější vápenné nebo vápenocementové omítky stupně členitosti 1 a 2 v rozsahu přes 80 do 100 %</t>
  </si>
  <si>
    <t>1619461080</t>
  </si>
  <si>
    <t>"otlučení omítky - podesta č.2" 0,6+0,9*1,8</t>
  </si>
  <si>
    <t>6</t>
  </si>
  <si>
    <t>985131111</t>
  </si>
  <si>
    <t>Očištění ploch stěn, rubu kleneb a podlah tlakovou vodou</t>
  </si>
  <si>
    <t>-955480761</t>
  </si>
  <si>
    <t>"rameno č.1" 1,9*(5,75+3,2)</t>
  </si>
  <si>
    <t>"rameno č.2" 1*(1,25+1)+1,9*(0,65+0,55+3,35+2,2)</t>
  </si>
  <si>
    <t>"otlučení omítky - podesta č.2" 0,6</t>
  </si>
  <si>
    <t>"podesta č.1" 4,5</t>
  </si>
  <si>
    <t>"podesta č.2" 2,5</t>
  </si>
  <si>
    <t>7</t>
  </si>
  <si>
    <t>985131211</t>
  </si>
  <si>
    <t>Očištění ploch stěn, rubu kleneb a podlah sušeným křemičitým pískem</t>
  </si>
  <si>
    <t>1183793946</t>
  </si>
  <si>
    <t>"ramena č.1 a 2" (2,2+1,1)*2</t>
  </si>
  <si>
    <t>"zábradlí ZK3" (2,3+2,1*3+1,05*2+0,8+1,8+2,6)*0,13</t>
  </si>
  <si>
    <t>8</t>
  </si>
  <si>
    <t>985312114</t>
  </si>
  <si>
    <t>Stěrka k vyrovnání betonových ploch stěn tl do 5 mm</t>
  </si>
  <si>
    <t>-2065883017</t>
  </si>
  <si>
    <t>"oprava deformací - podesta č.2" 0,6+0,9*1,8</t>
  </si>
  <si>
    <t>985312192</t>
  </si>
  <si>
    <t>Příplatek ke stěrce pro vyrovnání betonových ploch za plochu do 10 m2 jednotlivě</t>
  </si>
  <si>
    <t>519400378</t>
  </si>
  <si>
    <t>997</t>
  </si>
  <si>
    <t>Přesun sutě</t>
  </si>
  <si>
    <t>10</t>
  </si>
  <si>
    <t>997013213</t>
  </si>
  <si>
    <t>Vnitrostaveništní doprava suti a vybouraných hmot pro budovy v přes 9 do 12 m ručně</t>
  </si>
  <si>
    <t>t</t>
  </si>
  <si>
    <t>1638797920</t>
  </si>
  <si>
    <t>11</t>
  </si>
  <si>
    <t>997013501</t>
  </si>
  <si>
    <t>Odvoz suti a vybouraných hmot na skládku nebo meziskládku do 1 km se složením</t>
  </si>
  <si>
    <t>1820553118</t>
  </si>
  <si>
    <t>12</t>
  </si>
  <si>
    <t>997013509</t>
  </si>
  <si>
    <t>Příplatek k odvozu suti a vybouraných hmot na skládku ZKD 1 km přes 1 km</t>
  </si>
  <si>
    <t>-507716278</t>
  </si>
  <si>
    <t>2,202*9 'Přepočtené koeficientem množství</t>
  </si>
  <si>
    <t>13</t>
  </si>
  <si>
    <t>997013631</t>
  </si>
  <si>
    <t>Poplatek za uložení na skládce (skládkovné) stavebního odpadu směsného kód odpadu 17 09 04</t>
  </si>
  <si>
    <t>559662141</t>
  </si>
  <si>
    <t>PSV</t>
  </si>
  <si>
    <t>Práce a dodávky PSV</t>
  </si>
  <si>
    <t>767</t>
  </si>
  <si>
    <t>Konstrukce zámečnické</t>
  </si>
  <si>
    <t>14</t>
  </si>
  <si>
    <t>767161ZK1</t>
  </si>
  <si>
    <t>Schodišťové bezpečnostní zábradlí - dle specifikace v PD, včetně povrchové úpravy a kotvení do podkladu - ZK1</t>
  </si>
  <si>
    <t>16</t>
  </si>
  <si>
    <t>-2046969936</t>
  </si>
  <si>
    <t>767161ZK2</t>
  </si>
  <si>
    <t>Schodišťové bezpečnostní zábradlí - dle specifikace v PD, včetně povrchové úpravy a kotvení do podkladu - ZK2</t>
  </si>
  <si>
    <t>924360799</t>
  </si>
  <si>
    <t>771</t>
  </si>
  <si>
    <t>Podlahy z dlaždic</t>
  </si>
  <si>
    <t>771274314</t>
  </si>
  <si>
    <t>Montáž obkladů stupnic z dlaždic keramických hladkých lepených cementovým flexibilním rychletuhnoucím lepidlem š přes 300 do 350 mm</t>
  </si>
  <si>
    <t>1849634483</t>
  </si>
  <si>
    <t>"obklad schodišťových stupňů - rameno č.1" 1,8*3+1,9*12</t>
  </si>
  <si>
    <t>"obklad schodišťových stupňů - rameno č.2" 1*5+1,9*13</t>
  </si>
  <si>
    <t>17</t>
  </si>
  <si>
    <t>M</t>
  </si>
  <si>
    <t>59373752</t>
  </si>
  <si>
    <t>schodišťový stupeň (pravoúhlá podstupnice) obkladový teracový do délky 240, do šíře 38, do výše 18cm, šedý</t>
  </si>
  <si>
    <t>32</t>
  </si>
  <si>
    <t>-591041647</t>
  </si>
  <si>
    <t>57,9*1,1 'Přepočtené koeficientem množství</t>
  </si>
  <si>
    <t>18</t>
  </si>
  <si>
    <t>771554113</t>
  </si>
  <si>
    <t>Montáž podlah z dlaždic teracových lepených flexibilním lepidlem přes 9 do 12 ks/m2</t>
  </si>
  <si>
    <t>-2019578871</t>
  </si>
  <si>
    <t>"podesta č.1" 3,7</t>
  </si>
  <si>
    <t>19</t>
  </si>
  <si>
    <t>59247374</t>
  </si>
  <si>
    <t>dlaždice teracová 300x300x35mm</t>
  </si>
  <si>
    <t>-1276768564</t>
  </si>
  <si>
    <t>3,7*1,1 'Přepočtené koeficientem množství</t>
  </si>
  <si>
    <t>20</t>
  </si>
  <si>
    <t>771571810</t>
  </si>
  <si>
    <t>Demontáž podlah z dlaždic keramických kladených do malty</t>
  </si>
  <si>
    <t>-340850776</t>
  </si>
  <si>
    <t>771574416</t>
  </si>
  <si>
    <t>Montáž podlah keramických hladkých lepených cementovým flexibilním lepidlem přes 9 do 12 ks/m2</t>
  </si>
  <si>
    <t>-1835398607</t>
  </si>
  <si>
    <t>22</t>
  </si>
  <si>
    <t>59761160</t>
  </si>
  <si>
    <t>dlažba keramická slinutá mrazuvzdorná do interiéru i exteriéru povrch hladký/matný tl do 10mm přes 9 do 12ks/m2</t>
  </si>
  <si>
    <t>1595646571</t>
  </si>
  <si>
    <t>2,5*1,1 'Přepočtené koeficientem množství</t>
  </si>
  <si>
    <t>23</t>
  </si>
  <si>
    <t>998771102</t>
  </si>
  <si>
    <t>Přesun hmot tonážní pro podlahy z dlaždic v objektech v přes 6 do 12 m</t>
  </si>
  <si>
    <t>204478358</t>
  </si>
  <si>
    <t>24</t>
  </si>
  <si>
    <t>998771181</t>
  </si>
  <si>
    <t>Příplatek k přesunu hmot tonážní 771 prováděný bez použití mechanizace</t>
  </si>
  <si>
    <t>-1089595296</t>
  </si>
  <si>
    <t>781</t>
  </si>
  <si>
    <t>Dokončovací práce - obklady</t>
  </si>
  <si>
    <t>25</t>
  </si>
  <si>
    <t>781774113</t>
  </si>
  <si>
    <t>Montáž obkladů vnějších z dlaždic keramických hladkých přes 9 do 12 ks/m2 lepených flexibilním lepidlem</t>
  </si>
  <si>
    <t>910395761</t>
  </si>
  <si>
    <t>"keramický obklad - podesta č.2" 0,6+0,9*1,8</t>
  </si>
  <si>
    <t>26</t>
  </si>
  <si>
    <t>-9149092</t>
  </si>
  <si>
    <t>2,22*1,1 'Přepočtené koeficientem množství</t>
  </si>
  <si>
    <t>27</t>
  </si>
  <si>
    <t>998781102</t>
  </si>
  <si>
    <t>Přesun hmot tonážní pro obklady keramické v objektech v přes 6 do 12 m</t>
  </si>
  <si>
    <t>388759338</t>
  </si>
  <si>
    <t>28</t>
  </si>
  <si>
    <t>998781181</t>
  </si>
  <si>
    <t>Příplatek k přesunu hmot tonážní 781 prováděný bez použití mechanizace</t>
  </si>
  <si>
    <t>-1514345991</t>
  </si>
  <si>
    <t>782</t>
  </si>
  <si>
    <t>Dokončovací práce - obklady z kamene</t>
  </si>
  <si>
    <t>29</t>
  </si>
  <si>
    <t>782994922</t>
  </si>
  <si>
    <t>Obklady z kamene oprava - nátěr impregnační a zpevňující</t>
  </si>
  <si>
    <t>-1543352499</t>
  </si>
  <si>
    <t>783</t>
  </si>
  <si>
    <t>Dokončovací práce - nátěry</t>
  </si>
  <si>
    <t>30</t>
  </si>
  <si>
    <t>783314201</t>
  </si>
  <si>
    <t>Základní antikorozní jednonásobný syntetický standardní nátěr zámečnických konstrukcí</t>
  </si>
  <si>
    <t>-1504390868</t>
  </si>
  <si>
    <t>31</t>
  </si>
  <si>
    <t>783317101</t>
  </si>
  <si>
    <t>Krycí jednonásobný syntetický standardní nátěr zámečnických konstrukcí</t>
  </si>
  <si>
    <t>-55613581</t>
  </si>
  <si>
    <t>"zábradlí ZK3" (2,3+2,1*3+1,05*2+0,8+1,8+2,6)*0,13*2</t>
  </si>
  <si>
    <t>SO 02 - Schodišťové rameno 3 a podesty 3 a 4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</si>
  <si>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</si>
  <si>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</si>
  <si>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</si>
  <si>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</si>
  <si>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</si>
  <si>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773 - Podlahy z litého teraca</t>
  </si>
  <si>
    <t>Zemní práce</t>
  </si>
  <si>
    <t>113106121</t>
  </si>
  <si>
    <t>Rozebrání dlažeb z betonových nebo kamenných dlaždic komunikací pro pěší ručně</t>
  </si>
  <si>
    <t>-517221839</t>
  </si>
  <si>
    <t>"podesta č.4" 5</t>
  </si>
  <si>
    <t>113107030</t>
  </si>
  <si>
    <t>Odstranění podkladu z betonu prostého tl do 100 mm při překopech ručně</t>
  </si>
  <si>
    <t>-2141584111</t>
  </si>
  <si>
    <t>"podesta č.4 - podklad" 5</t>
  </si>
  <si>
    <t>Komunikace pozemní</t>
  </si>
  <si>
    <t>596841120</t>
  </si>
  <si>
    <t>Kladení betonové dlažby komunikací pro pěší do lože z cement malty velikosti do 0,09 m2 pl do 50 m2</t>
  </si>
  <si>
    <t>-216781495</t>
  </si>
  <si>
    <t>59245620</t>
  </si>
  <si>
    <t>dlažba desková betonová tl 60mm přírodní</t>
  </si>
  <si>
    <t>1606800697</t>
  </si>
  <si>
    <t>5*1,03 'Přepočtené koeficientem množství</t>
  </si>
  <si>
    <t>Úpravy povrchů, podlahy a osazování výplní</t>
  </si>
  <si>
    <t>622325109</t>
  </si>
  <si>
    <t>Oprava vnější vápenocementové hladké omítky složitosti 1 stěn v rozsahu přes 80 do 100 %</t>
  </si>
  <si>
    <t>167387622</t>
  </si>
  <si>
    <t>"podesta č.3" (2,85*2+3,85-0,9)*0,15</t>
  </si>
  <si>
    <t>"rameno č.3" 1,1</t>
  </si>
  <si>
    <t>916231213</t>
  </si>
  <si>
    <t>Osazení chodníkového obrubníku betonového stojatého s boční opěrou do lože z betonu prostého</t>
  </si>
  <si>
    <t>-1961142741</t>
  </si>
  <si>
    <t>"podesta č.4" 1,722+2,013</t>
  </si>
  <si>
    <t>59217018</t>
  </si>
  <si>
    <t>obrubník betonový chodníkový 1000x80x200mm</t>
  </si>
  <si>
    <t>-108230787</t>
  </si>
  <si>
    <t>3,735*1,02 'Přepočtené koeficientem množství</t>
  </si>
  <si>
    <t>963023612</t>
  </si>
  <si>
    <t>Vybourání schodišťových stupňů ze zdi kamenné oboustranně</t>
  </si>
  <si>
    <t>128621951</t>
  </si>
  <si>
    <t>"demontáž stupně pod podestou č.4" 1,5</t>
  </si>
  <si>
    <t>1015451578</t>
  </si>
  <si>
    <t>"ubourání betonových schodišťových stupňů - rameno č.3" 1,5*0,1*21</t>
  </si>
  <si>
    <t>-2067621865</t>
  </si>
  <si>
    <t>"otlučení omítky 30 cm nad schodišťové stupně" 1,1+0,3*(2,85*2+3,85-0,9)</t>
  </si>
  <si>
    <t>1281270307</t>
  </si>
  <si>
    <t>"otlučení omítky 30 cm nad schodišťové stupně" 1,1+0,3*(2,85*2+3,8)</t>
  </si>
  <si>
    <t>"podesta č.3" 12,5</t>
  </si>
  <si>
    <t>"rameno č.3" 1,5*(4,1+6,7)</t>
  </si>
  <si>
    <t>-809817269</t>
  </si>
  <si>
    <t>"rameno č.3" 0,95</t>
  </si>
  <si>
    <t>"zábradlí ZK3" (2,8*3+0,8+2,95*2+1,05*2+1,7*3+1,8*2)*0,13</t>
  </si>
  <si>
    <t>"zábradlí ZK4" (6,5*3+1,05*3+0,75*3+1,85*3+2,6*3)*0,13</t>
  </si>
  <si>
    <t>-959601591</t>
  </si>
  <si>
    <t>-377098936</t>
  </si>
  <si>
    <t>1461249029</t>
  </si>
  <si>
    <t>5,521*9 'Přepočtené koeficientem množství</t>
  </si>
  <si>
    <t>-809364383</t>
  </si>
  <si>
    <t>998</t>
  </si>
  <si>
    <t>Přesun hmot</t>
  </si>
  <si>
    <t>998223011</t>
  </si>
  <si>
    <t>Přesun hmot pro pozemní komunikace s krytem dlážděným</t>
  </si>
  <si>
    <t>-2046828488</t>
  </si>
  <si>
    <t>711</t>
  </si>
  <si>
    <t>Izolace proti vodě, vlhkosti a plynům</t>
  </si>
  <si>
    <t>711493122</t>
  </si>
  <si>
    <t>Izolace proti podpovrchové a tlakové vodě svislá těsnicí stěrkou jednosložkovou na bázi cementu</t>
  </si>
  <si>
    <t>1384389693</t>
  </si>
  <si>
    <t>"podesta č.3" (2,85*2+3,85-0,9)*0,3</t>
  </si>
  <si>
    <t>998711102</t>
  </si>
  <si>
    <t>Přesun hmot tonážní pro izolace proti vodě, vlhkosti a plynům v objektech v přes 6 do 12 m</t>
  </si>
  <si>
    <t>94059890</t>
  </si>
  <si>
    <t>998711181</t>
  </si>
  <si>
    <t>Příplatek k přesunu hmot tonážní 711 prováděný bez použití mechanizace</t>
  </si>
  <si>
    <t>-278738305</t>
  </si>
  <si>
    <t>48377027</t>
  </si>
  <si>
    <t>"obklad schodišťových stupňů - rameno č.3" 1,5*21</t>
  </si>
  <si>
    <t>1705435883</t>
  </si>
  <si>
    <t>31,5*1,1 'Přepočtené koeficientem množství</t>
  </si>
  <si>
    <t>771474214</t>
  </si>
  <si>
    <t>Montáž soklů z dlaždic keramických rovných lepených cementovým flexibilním rychletuhnoucím lepidlem v přes 120 do 150 mm</t>
  </si>
  <si>
    <t>-320547838</t>
  </si>
  <si>
    <t>"podesta č.3" 2,85*2+3,85-0,9</t>
  </si>
  <si>
    <t>5924747R</t>
  </si>
  <si>
    <t>soklík teracový 300x150x10mm</t>
  </si>
  <si>
    <t>-2093823206</t>
  </si>
  <si>
    <t>8,65*1,1 'Přepočtené koeficientem množství</t>
  </si>
  <si>
    <t>1202399953</t>
  </si>
  <si>
    <t>728353720</t>
  </si>
  <si>
    <t>12,5*1,1 'Přepočtené koeficientem množství</t>
  </si>
  <si>
    <t>1099205854</t>
  </si>
  <si>
    <t>777286804</t>
  </si>
  <si>
    <t>773</t>
  </si>
  <si>
    <t>Podlahy z litého teraca</t>
  </si>
  <si>
    <t>77341420R</t>
  </si>
  <si>
    <t>Schod teraco 190/330/1500 mm - dle specifikace v PD</t>
  </si>
  <si>
    <t>kus</t>
  </si>
  <si>
    <t>-830950521</t>
  </si>
  <si>
    <t>863473937</t>
  </si>
  <si>
    <t>-1370220181</t>
  </si>
  <si>
    <t>33</t>
  </si>
  <si>
    <t>519748361</t>
  </si>
  <si>
    <t>"zábradlí ZK3" (2,8*3+0,8+2,95*2+1,05*2+1,7*3+1,8*2)*0,13*2</t>
  </si>
  <si>
    <t>"zábradlí ZK4" (6,5*3+1,05*3+0,75*3+1,85*3+2,6*3)*0,13*2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</si>
  <si>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</si>
  <si>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</si>
  <si>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</si>
  <si>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VRN6 - Územní vlivy</t>
  </si>
  <si>
    <t xml:space="preserve">    VRN7 - Provozní vlivy</t>
  </si>
  <si>
    <t>VRN3</t>
  </si>
  <si>
    <t>Zařízení staveniště</t>
  </si>
  <si>
    <t>030001000</t>
  </si>
  <si>
    <t>Kč</t>
  </si>
  <si>
    <t>1024</t>
  </si>
  <si>
    <t>1930233638</t>
  </si>
  <si>
    <t>VRN5</t>
  </si>
  <si>
    <t>Finanční náklady</t>
  </si>
  <si>
    <t>053002000</t>
  </si>
  <si>
    <t>1290375315</t>
  </si>
  <si>
    <t>VRN6</t>
  </si>
  <si>
    <t>Územní vlivy</t>
  </si>
  <si>
    <t>060001000</t>
  </si>
  <si>
    <t>1510641801</t>
  </si>
  <si>
    <t>VRN7</t>
  </si>
  <si>
    <t>Provozní vlivy</t>
  </si>
  <si>
    <t>070001000</t>
  </si>
  <si>
    <t>-1225304083</t>
  </si>
  <si>
    <t>Zařízení staveniště, pro dva na sobě nezávislé stavební objekty, v případě bude-li stavba navazovat dělit dvěma</t>
  </si>
  <si>
    <t>Poplatky za zábory, pro dva na sobě nezávislé stavební objekty, v případě bude-li stavba navazovat dělit dvěma</t>
  </si>
  <si>
    <t>Územní vlivy, pro dva na sobě nezávislé stavební objekty, v případě bude-li stavba navazovat dělit dvěma</t>
  </si>
  <si>
    <t>Provozní vlivy, pro dva na sobě nezávislé stavební objekty, v případě bude-li stavba navazovat dělit dvěma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</si>
</sst>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4" fontId="20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" fontId="33" fillId="0" borderId="2" xfId="0" applyNumberFormat="1" applyFont="1" applyBorder="1" applyAlignment="1" applyProtection="1">
      <alignment vertical="center"/>
      <protection locked="0"/>
    </xf>
    <xf numFmtId="0" fontId="34" fillId="0" borderId="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18" fillId="0" borderId="18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Alignment="1" applyProtection="1">
      <alignment vertical="center"/>
      <protection locked="0"/>
    </xf>
    <xf numFmtId="166" fontId="18" fillId="0" borderId="0" xfId="0" applyNumberFormat="1" applyFont="1" applyAlignment="1" applyProtection="1">
      <alignment vertical="center"/>
      <protection locked="0"/>
    </xf>
    <xf numFmtId="4" fontId="18" fillId="0" borderId="13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2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27" fillId="0" borderId="18" xfId="0" applyNumberFormat="1" applyFont="1" applyBorder="1" applyAlignment="1" applyProtection="1">
      <alignment vertical="center"/>
      <protection locked="0"/>
    </xf>
    <xf numFmtId="4" fontId="27" fillId="0" borderId="0" xfId="0" applyNumberFormat="1" applyFont="1" applyAlignment="1" applyProtection="1">
      <alignment vertical="center"/>
      <protection locked="0"/>
    </xf>
    <xf numFmtId="166" fontId="27" fillId="0" borderId="0" xfId="0" applyNumberFormat="1" applyFont="1" applyAlignment="1" applyProtection="1">
      <alignment vertical="center"/>
      <protection locked="0"/>
    </xf>
    <xf numFmtId="4" fontId="27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" fontId="27" fillId="0" borderId="19" xfId="0" applyNumberFormat="1" applyFont="1" applyBorder="1" applyAlignment="1" applyProtection="1">
      <alignment vertical="center"/>
      <protection locked="0"/>
    </xf>
    <xf numFmtId="4" fontId="27" fillId="0" borderId="20" xfId="0" applyNumberFormat="1" applyFont="1" applyBorder="1" applyAlignment="1" applyProtection="1">
      <alignment vertical="center"/>
      <protection locked="0"/>
    </xf>
    <xf numFmtId="166" fontId="27" fillId="0" borderId="20" xfId="0" applyNumberFormat="1" applyFont="1" applyBorder="1" applyAlignment="1" applyProtection="1">
      <alignment vertical="center"/>
      <protection locked="0"/>
    </xf>
    <xf numFmtId="4" fontId="27" fillId="0" borderId="21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28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" fontId="22" fillId="0" borderId="0" xfId="0" applyNumberFormat="1" applyFont="1" applyProtection="1">
      <protection locked="0"/>
    </xf>
    <xf numFmtId="166" fontId="30" fillId="0" borderId="11" xfId="0" applyNumberFormat="1" applyFont="1" applyBorder="1" applyProtection="1">
      <protection locked="0"/>
    </xf>
    <xf numFmtId="166" fontId="30" fillId="0" borderId="12" xfId="0" applyNumberFormat="1" applyFont="1" applyBorder="1" applyProtection="1">
      <protection locked="0"/>
    </xf>
    <xf numFmtId="4" fontId="31" fillId="0" borderId="0" xfId="0" applyNumberFormat="1" applyFont="1" applyAlignment="1" applyProtection="1">
      <alignment vertical="center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4" fontId="7" fillId="0" borderId="0" xfId="0" applyNumberFormat="1" applyFont="1" applyProtection="1">
      <protection locked="0"/>
    </xf>
    <xf numFmtId="0" fontId="9" fillId="0" borderId="18" xfId="0" applyFont="1" applyBorder="1" applyProtection="1">
      <protection locked="0"/>
    </xf>
    <xf numFmtId="166" fontId="9" fillId="0" borderId="0" xfId="0" applyNumberFormat="1" applyFont="1" applyProtection="1">
      <protection locked="0"/>
    </xf>
    <xf numFmtId="166" fontId="9" fillId="0" borderId="13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4" fontId="8" fillId="0" borderId="0" xfId="0" applyNumberFormat="1" applyFont="1" applyProtection="1"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66" fontId="21" fillId="0" borderId="0" xfId="0" applyNumberFormat="1" applyFont="1" applyAlignment="1" applyProtection="1">
      <alignment vertical="center"/>
      <protection locked="0"/>
    </xf>
    <xf numFmtId="166" fontId="21" fillId="0" borderId="13" xfId="0" applyNumberFormat="1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33" fillId="0" borderId="18" xfId="0" applyFont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0" fillId="0" borderId="2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167" fontId="20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33" fillId="0" borderId="2" xfId="0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wrapText="1"/>
    </xf>
    <xf numFmtId="167" fontId="33" fillId="0" borderId="2" xfId="0" applyNumberFormat="1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20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21" fillId="0" borderId="19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166" fontId="21" fillId="0" borderId="20" xfId="0" applyNumberFormat="1" applyFont="1" applyBorder="1" applyAlignment="1" applyProtection="1">
      <alignment vertical="center"/>
      <protection locked="0"/>
    </xf>
    <xf numFmtId="166" fontId="21" fillId="0" borderId="2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15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16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4" fontId="26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 wrapText="1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3" borderId="8" xfId="0" applyFont="1" applyFill="1" applyBorder="1" applyAlignment="1" applyProtection="1">
      <alignment horizontal="left" vertical="center"/>
      <protection locked="0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3" borderId="8" xfId="0" applyFont="1" applyFill="1" applyBorder="1" applyAlignment="1" applyProtection="1">
      <alignment horizontal="right" vertical="center"/>
      <protection locked="0"/>
    </xf>
    <xf numFmtId="0" fontId="20" fillId="3" borderId="22" xfId="0" applyFont="1" applyFill="1" applyBorder="1" applyAlignment="1" applyProtection="1">
      <alignment horizontal="left" vertical="center"/>
      <protection locked="0"/>
    </xf>
    <xf numFmtId="4" fontId="22" fillId="0" borderId="0" xfId="0" applyNumberFormat="1" applyFont="1" applyAlignment="1" applyProtection="1">
      <alignment horizontal="right"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4" fontId="5" fillId="2" borderId="8" xfId="0" applyNumberFormat="1" applyFont="1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>
      <selection activeCell="BE15" sqref="BE15"/>
    </sheetView>
  </sheetViews>
  <sheetFormatPr defaultColWidth="9.140625" defaultRowHeight="12"/>
  <cols>
    <col min="1" max="1" width="8.28125" style="7" customWidth="1"/>
    <col min="2" max="2" width="1.7109375" style="7" customWidth="1"/>
    <col min="3" max="3" width="4.140625" style="7" customWidth="1"/>
    <col min="4" max="33" width="2.7109375" style="7" customWidth="1"/>
    <col min="34" max="34" width="3.28125" style="7" customWidth="1"/>
    <col min="35" max="35" width="31.7109375" style="7" customWidth="1"/>
    <col min="36" max="37" width="2.421875" style="7" customWidth="1"/>
    <col min="38" max="38" width="8.28125" style="7" customWidth="1"/>
    <col min="39" max="39" width="3.28125" style="7" customWidth="1"/>
    <col min="40" max="40" width="13.28125" style="7" customWidth="1"/>
    <col min="41" max="41" width="7.421875" style="7" customWidth="1"/>
    <col min="42" max="42" width="4.140625" style="7" customWidth="1"/>
    <col min="43" max="43" width="15.7109375" style="7" hidden="1" customWidth="1"/>
    <col min="44" max="44" width="13.7109375" style="7" customWidth="1"/>
    <col min="45" max="47" width="25.8515625" style="7" hidden="1" customWidth="1"/>
    <col min="48" max="49" width="21.7109375" style="7" hidden="1" customWidth="1"/>
    <col min="50" max="51" width="25.00390625" style="7" hidden="1" customWidth="1"/>
    <col min="52" max="52" width="21.7109375" style="7" hidden="1" customWidth="1"/>
    <col min="53" max="53" width="19.140625" style="7" hidden="1" customWidth="1"/>
    <col min="54" max="54" width="25.00390625" style="7" hidden="1" customWidth="1"/>
    <col min="55" max="55" width="21.7109375" style="7" hidden="1" customWidth="1"/>
    <col min="56" max="56" width="19.140625" style="7" hidden="1" customWidth="1"/>
    <col min="57" max="57" width="66.421875" style="7" customWidth="1"/>
    <col min="58" max="70" width="9.28125" style="7" customWidth="1"/>
    <col min="71" max="91" width="9.28125" style="7" hidden="1" customWidth="1"/>
    <col min="92" max="16384" width="9.28125" style="7" customWidth="1"/>
  </cols>
  <sheetData>
    <row r="1" spans="1:74" ht="12">
      <c r="A1" s="6" t="s">
        <v>0</v>
      </c>
      <c r="AZ1" s="6" t="s">
        <v>1</v>
      </c>
      <c r="BA1" s="6" t="s">
        <v>2</v>
      </c>
      <c r="BB1" s="6" t="s">
        <v>1</v>
      </c>
      <c r="BT1" s="6" t="s">
        <v>3</v>
      </c>
      <c r="BU1" s="6" t="s">
        <v>3</v>
      </c>
      <c r="BV1" s="6" t="s">
        <v>4</v>
      </c>
    </row>
    <row r="2" spans="44:72" ht="36.95" customHeight="1">
      <c r="AR2" s="216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8" t="s">
        <v>6</v>
      </c>
      <c r="BT2" s="8" t="s">
        <v>7</v>
      </c>
    </row>
    <row r="3" spans="2:72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6</v>
      </c>
      <c r="BT3" s="8" t="s">
        <v>8</v>
      </c>
    </row>
    <row r="4" spans="2:71" ht="24.95" customHeight="1">
      <c r="B4" s="11"/>
      <c r="D4" s="12" t="s">
        <v>9</v>
      </c>
      <c r="AR4" s="11"/>
      <c r="AS4" s="13" t="s">
        <v>10</v>
      </c>
      <c r="BS4" s="8" t="s">
        <v>11</v>
      </c>
    </row>
    <row r="5" spans="2:71" ht="12" customHeight="1">
      <c r="B5" s="11"/>
      <c r="D5" s="14" t="s">
        <v>12</v>
      </c>
      <c r="K5" s="196" t="s">
        <v>13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11"/>
      <c r="BS5" s="8" t="s">
        <v>6</v>
      </c>
    </row>
    <row r="6" spans="2:71" ht="36.95" customHeight="1">
      <c r="B6" s="11"/>
      <c r="D6" s="16" t="s">
        <v>14</v>
      </c>
      <c r="K6" s="198" t="s">
        <v>15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11"/>
      <c r="BS6" s="8" t="s">
        <v>6</v>
      </c>
    </row>
    <row r="7" spans="2:71" ht="12" customHeight="1">
      <c r="B7" s="11"/>
      <c r="D7" s="17" t="s">
        <v>16</v>
      </c>
      <c r="K7" s="15" t="s">
        <v>1</v>
      </c>
      <c r="AK7" s="17" t="s">
        <v>17</v>
      </c>
      <c r="AN7" s="15" t="s">
        <v>1</v>
      </c>
      <c r="AR7" s="11"/>
      <c r="BS7" s="8" t="s">
        <v>6</v>
      </c>
    </row>
    <row r="8" spans="2:71" ht="12" customHeight="1">
      <c r="B8" s="11"/>
      <c r="D8" s="17" t="s">
        <v>18</v>
      </c>
      <c r="K8" s="15" t="s">
        <v>19</v>
      </c>
      <c r="AK8" s="17" t="s">
        <v>20</v>
      </c>
      <c r="AN8" s="15" t="s">
        <v>21</v>
      </c>
      <c r="AR8" s="11"/>
      <c r="BS8" s="8" t="s">
        <v>6</v>
      </c>
    </row>
    <row r="9" spans="2:71" ht="14.45" customHeight="1">
      <c r="B9" s="11"/>
      <c r="AR9" s="11"/>
      <c r="BS9" s="8" t="s">
        <v>6</v>
      </c>
    </row>
    <row r="10" spans="2:71" ht="12" customHeight="1">
      <c r="B10" s="11"/>
      <c r="D10" s="17" t="s">
        <v>22</v>
      </c>
      <c r="AK10" s="17" t="s">
        <v>23</v>
      </c>
      <c r="AN10" s="15" t="s">
        <v>1</v>
      </c>
      <c r="AR10" s="11"/>
      <c r="BS10" s="8" t="s">
        <v>6</v>
      </c>
    </row>
    <row r="11" spans="2:71" ht="18.4" customHeight="1">
      <c r="B11" s="11"/>
      <c r="E11" s="15" t="s">
        <v>24</v>
      </c>
      <c r="AK11" s="17" t="s">
        <v>25</v>
      </c>
      <c r="AN11" s="15" t="s">
        <v>1</v>
      </c>
      <c r="AR11" s="11"/>
      <c r="BS11" s="8" t="s">
        <v>6</v>
      </c>
    </row>
    <row r="12" spans="2:71" ht="6.95" customHeight="1">
      <c r="B12" s="11"/>
      <c r="AR12" s="11"/>
      <c r="BS12" s="8" t="s">
        <v>6</v>
      </c>
    </row>
    <row r="13" spans="2:71" ht="12" customHeight="1">
      <c r="B13" s="11"/>
      <c r="D13" s="17" t="s">
        <v>26</v>
      </c>
      <c r="AK13" s="17" t="s">
        <v>23</v>
      </c>
      <c r="AN13" s="15" t="s">
        <v>1</v>
      </c>
      <c r="AR13" s="11"/>
      <c r="BS13" s="8" t="s">
        <v>6</v>
      </c>
    </row>
    <row r="14" spans="2:71" ht="12.75">
      <c r="B14" s="11"/>
      <c r="E14" s="15" t="s">
        <v>27</v>
      </c>
      <c r="AK14" s="17" t="s">
        <v>25</v>
      </c>
      <c r="AN14" s="15" t="s">
        <v>1</v>
      </c>
      <c r="AR14" s="11"/>
      <c r="BS14" s="8" t="s">
        <v>6</v>
      </c>
    </row>
    <row r="15" spans="2:71" ht="6.95" customHeight="1">
      <c r="B15" s="11"/>
      <c r="AR15" s="11"/>
      <c r="BS15" s="8" t="s">
        <v>3</v>
      </c>
    </row>
    <row r="16" spans="2:71" ht="12" customHeight="1">
      <c r="B16" s="11"/>
      <c r="D16" s="17" t="s">
        <v>28</v>
      </c>
      <c r="AK16" s="17" t="s">
        <v>23</v>
      </c>
      <c r="AN16" s="15" t="s">
        <v>1</v>
      </c>
      <c r="AR16" s="11"/>
      <c r="BS16" s="8" t="s">
        <v>3</v>
      </c>
    </row>
    <row r="17" spans="2:71" ht="18.4" customHeight="1">
      <c r="B17" s="11"/>
      <c r="E17" s="15" t="s">
        <v>29</v>
      </c>
      <c r="AK17" s="17" t="s">
        <v>25</v>
      </c>
      <c r="AN17" s="15" t="s">
        <v>1</v>
      </c>
      <c r="AR17" s="11"/>
      <c r="BS17" s="8" t="s">
        <v>30</v>
      </c>
    </row>
    <row r="18" spans="2:71" ht="6.95" customHeight="1">
      <c r="B18" s="11"/>
      <c r="AR18" s="11"/>
      <c r="BS18" s="8" t="s">
        <v>6</v>
      </c>
    </row>
    <row r="19" spans="2:71" ht="12" customHeight="1">
      <c r="B19" s="11"/>
      <c r="D19" s="17" t="s">
        <v>31</v>
      </c>
      <c r="AK19" s="17" t="s">
        <v>23</v>
      </c>
      <c r="AN19" s="15" t="s">
        <v>1</v>
      </c>
      <c r="AR19" s="11"/>
      <c r="BS19" s="8" t="s">
        <v>6</v>
      </c>
    </row>
    <row r="20" spans="2:71" ht="18.4" customHeight="1">
      <c r="B20" s="11"/>
      <c r="E20" s="15" t="s">
        <v>32</v>
      </c>
      <c r="AK20" s="17" t="s">
        <v>25</v>
      </c>
      <c r="AN20" s="15" t="s">
        <v>1</v>
      </c>
      <c r="AR20" s="11"/>
      <c r="BF20"/>
      <c r="BS20" s="8" t="s">
        <v>30</v>
      </c>
    </row>
    <row r="21" spans="2:44" ht="6.95" customHeight="1">
      <c r="B21" s="11"/>
      <c r="AR21" s="11"/>
    </row>
    <row r="22" spans="2:44" ht="12" customHeight="1">
      <c r="B22" s="11"/>
      <c r="D22" s="17" t="s">
        <v>33</v>
      </c>
      <c r="AR22" s="11"/>
    </row>
    <row r="23" spans="2:44" ht="16.5" customHeight="1">
      <c r="B23" s="11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1"/>
    </row>
    <row r="24" spans="2:44" ht="6.95" customHeight="1">
      <c r="B24" s="11"/>
      <c r="AR24" s="11"/>
    </row>
    <row r="25" spans="2:44" ht="6.95" customHeight="1">
      <c r="B25" s="1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1"/>
    </row>
    <row r="26" spans="2:44" s="20" customFormat="1" ht="25.9" customHeight="1">
      <c r="B26" s="1"/>
      <c r="D26" s="21" t="s">
        <v>34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00">
        <f>ROUND(AG94,2)</f>
        <v>0</v>
      </c>
      <c r="AL26" s="201"/>
      <c r="AM26" s="201"/>
      <c r="AN26" s="201"/>
      <c r="AO26" s="201"/>
      <c r="AR26" s="1"/>
    </row>
    <row r="27" spans="2:44" s="20" customFormat="1" ht="6.95" customHeight="1">
      <c r="B27" s="1"/>
      <c r="AR27" s="1"/>
    </row>
    <row r="28" spans="2:44" s="20" customFormat="1" ht="12.75">
      <c r="B28" s="1"/>
      <c r="L28" s="202" t="s">
        <v>35</v>
      </c>
      <c r="M28" s="202"/>
      <c r="N28" s="202"/>
      <c r="O28" s="202"/>
      <c r="P28" s="202"/>
      <c r="W28" s="202" t="s">
        <v>36</v>
      </c>
      <c r="X28" s="202"/>
      <c r="Y28" s="202"/>
      <c r="Z28" s="202"/>
      <c r="AA28" s="202"/>
      <c r="AB28" s="202"/>
      <c r="AC28" s="202"/>
      <c r="AD28" s="202"/>
      <c r="AE28" s="202"/>
      <c r="AK28" s="202" t="s">
        <v>37</v>
      </c>
      <c r="AL28" s="202"/>
      <c r="AM28" s="202"/>
      <c r="AN28" s="202"/>
      <c r="AO28" s="202"/>
      <c r="AR28" s="1"/>
    </row>
    <row r="29" spans="2:44" s="25" customFormat="1" ht="14.45" customHeight="1">
      <c r="B29" s="24"/>
      <c r="D29" s="17" t="s">
        <v>38</v>
      </c>
      <c r="F29" s="17" t="s">
        <v>39</v>
      </c>
      <c r="L29" s="205">
        <v>0.21</v>
      </c>
      <c r="M29" s="204"/>
      <c r="N29" s="204"/>
      <c r="O29" s="204"/>
      <c r="P29" s="204"/>
      <c r="W29" s="203">
        <f>ROUND(AZ94,2)</f>
        <v>0</v>
      </c>
      <c r="X29" s="204"/>
      <c r="Y29" s="204"/>
      <c r="Z29" s="204"/>
      <c r="AA29" s="204"/>
      <c r="AB29" s="204"/>
      <c r="AC29" s="204"/>
      <c r="AD29" s="204"/>
      <c r="AE29" s="204"/>
      <c r="AK29" s="203">
        <f>ROUND(AV94,2)</f>
        <v>0</v>
      </c>
      <c r="AL29" s="204"/>
      <c r="AM29" s="204"/>
      <c r="AN29" s="204"/>
      <c r="AO29" s="204"/>
      <c r="AR29" s="24"/>
    </row>
    <row r="30" spans="2:44" s="25" customFormat="1" ht="14.45" customHeight="1">
      <c r="B30" s="24"/>
      <c r="F30" s="17" t="s">
        <v>40</v>
      </c>
      <c r="L30" s="205">
        <v>0.15</v>
      </c>
      <c r="M30" s="204"/>
      <c r="N30" s="204"/>
      <c r="O30" s="204"/>
      <c r="P30" s="204"/>
      <c r="W30" s="203">
        <f>ROUND(BA94,2)</f>
        <v>0</v>
      </c>
      <c r="X30" s="204"/>
      <c r="Y30" s="204"/>
      <c r="Z30" s="204"/>
      <c r="AA30" s="204"/>
      <c r="AB30" s="204"/>
      <c r="AC30" s="204"/>
      <c r="AD30" s="204"/>
      <c r="AE30" s="204"/>
      <c r="AK30" s="203">
        <f>ROUND(AW94,2)</f>
        <v>0</v>
      </c>
      <c r="AL30" s="204"/>
      <c r="AM30" s="204"/>
      <c r="AN30" s="204"/>
      <c r="AO30" s="204"/>
      <c r="AR30" s="24"/>
    </row>
    <row r="31" spans="2:44" s="25" customFormat="1" ht="14.45" customHeight="1" hidden="1">
      <c r="B31" s="24"/>
      <c r="F31" s="17" t="s">
        <v>41</v>
      </c>
      <c r="L31" s="205">
        <v>0.21</v>
      </c>
      <c r="M31" s="204"/>
      <c r="N31" s="204"/>
      <c r="O31" s="204"/>
      <c r="P31" s="204"/>
      <c r="W31" s="203">
        <f>ROUND(BB94,2)</f>
        <v>0</v>
      </c>
      <c r="X31" s="204"/>
      <c r="Y31" s="204"/>
      <c r="Z31" s="204"/>
      <c r="AA31" s="204"/>
      <c r="AB31" s="204"/>
      <c r="AC31" s="204"/>
      <c r="AD31" s="204"/>
      <c r="AE31" s="204"/>
      <c r="AK31" s="203">
        <v>0</v>
      </c>
      <c r="AL31" s="204"/>
      <c r="AM31" s="204"/>
      <c r="AN31" s="204"/>
      <c r="AO31" s="204"/>
      <c r="AR31" s="24"/>
    </row>
    <row r="32" spans="2:44" s="25" customFormat="1" ht="14.45" customHeight="1" hidden="1">
      <c r="B32" s="24"/>
      <c r="F32" s="17" t="s">
        <v>42</v>
      </c>
      <c r="L32" s="205">
        <v>0.15</v>
      </c>
      <c r="M32" s="204"/>
      <c r="N32" s="204"/>
      <c r="O32" s="204"/>
      <c r="P32" s="204"/>
      <c r="W32" s="203">
        <f>ROUND(BC94,2)</f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24"/>
    </row>
    <row r="33" spans="2:44" s="25" customFormat="1" ht="14.45" customHeight="1" hidden="1">
      <c r="B33" s="24"/>
      <c r="F33" s="17" t="s">
        <v>43</v>
      </c>
      <c r="L33" s="205">
        <v>0</v>
      </c>
      <c r="M33" s="204"/>
      <c r="N33" s="204"/>
      <c r="O33" s="204"/>
      <c r="P33" s="204"/>
      <c r="W33" s="203">
        <f>ROUND(BD94,2)</f>
        <v>0</v>
      </c>
      <c r="X33" s="204"/>
      <c r="Y33" s="204"/>
      <c r="Z33" s="204"/>
      <c r="AA33" s="204"/>
      <c r="AB33" s="204"/>
      <c r="AC33" s="204"/>
      <c r="AD33" s="204"/>
      <c r="AE33" s="204"/>
      <c r="AK33" s="203">
        <v>0</v>
      </c>
      <c r="AL33" s="204"/>
      <c r="AM33" s="204"/>
      <c r="AN33" s="204"/>
      <c r="AO33" s="204"/>
      <c r="AR33" s="24"/>
    </row>
    <row r="34" spans="2:44" s="20" customFormat="1" ht="6.95" customHeight="1">
      <c r="B34" s="1"/>
      <c r="AR34" s="1"/>
    </row>
    <row r="35" spans="2:44" s="20" customFormat="1" ht="25.9" customHeight="1">
      <c r="B35" s="1"/>
      <c r="C35" s="26"/>
      <c r="D35" s="27" t="s">
        <v>44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45</v>
      </c>
      <c r="U35" s="28"/>
      <c r="V35" s="28"/>
      <c r="W35" s="28"/>
      <c r="X35" s="226" t="s">
        <v>46</v>
      </c>
      <c r="Y35" s="227"/>
      <c r="Z35" s="227"/>
      <c r="AA35" s="227"/>
      <c r="AB35" s="227"/>
      <c r="AC35" s="28"/>
      <c r="AD35" s="28"/>
      <c r="AE35" s="28"/>
      <c r="AF35" s="28"/>
      <c r="AG35" s="28"/>
      <c r="AH35" s="28"/>
      <c r="AI35" s="28"/>
      <c r="AJ35" s="28"/>
      <c r="AK35" s="228">
        <f>SUM(AK26:AK33)</f>
        <v>0</v>
      </c>
      <c r="AL35" s="227"/>
      <c r="AM35" s="227"/>
      <c r="AN35" s="227"/>
      <c r="AO35" s="229"/>
      <c r="AP35" s="26"/>
      <c r="AQ35" s="26"/>
      <c r="AR35" s="1"/>
    </row>
    <row r="36" spans="2:44" s="20" customFormat="1" ht="6.95" customHeight="1">
      <c r="B36" s="1"/>
      <c r="AR36" s="1"/>
    </row>
    <row r="37" spans="2:44" s="20" customFormat="1" ht="14.45" customHeight="1">
      <c r="B37" s="1"/>
      <c r="AR37" s="1"/>
    </row>
    <row r="38" spans="2:44" ht="14.45" customHeight="1">
      <c r="B38" s="11"/>
      <c r="AR38" s="11"/>
    </row>
    <row r="39" spans="2:44" ht="14.45" customHeight="1">
      <c r="B39" s="11"/>
      <c r="AR39" s="11"/>
    </row>
    <row r="40" spans="2:44" ht="14.45" customHeight="1">
      <c r="B40" s="11"/>
      <c r="AR40" s="11"/>
    </row>
    <row r="41" spans="2:44" ht="14.45" customHeight="1">
      <c r="B41" s="11"/>
      <c r="AR41" s="11"/>
    </row>
    <row r="42" spans="2:44" ht="14.45" customHeight="1">
      <c r="B42" s="11"/>
      <c r="AR42" s="11"/>
    </row>
    <row r="43" spans="2:44" ht="14.45" customHeight="1">
      <c r="B43" s="11"/>
      <c r="AR43" s="11"/>
    </row>
    <row r="44" spans="2:44" ht="14.45" customHeight="1">
      <c r="B44" s="11"/>
      <c r="AR44" s="11"/>
    </row>
    <row r="45" spans="2:44" ht="14.45" customHeight="1">
      <c r="B45" s="11"/>
      <c r="AR45" s="11"/>
    </row>
    <row r="46" spans="2:44" ht="14.45" customHeight="1">
      <c r="B46" s="11"/>
      <c r="AR46" s="11"/>
    </row>
    <row r="47" spans="2:44" ht="14.45" customHeight="1">
      <c r="B47" s="11"/>
      <c r="AR47" s="11"/>
    </row>
    <row r="48" spans="2:44" ht="14.45" customHeight="1">
      <c r="B48" s="11"/>
      <c r="AR48" s="11"/>
    </row>
    <row r="49" spans="2:44" s="20" customFormat="1" ht="14.45" customHeight="1">
      <c r="B49" s="1"/>
      <c r="D49" s="30" t="s">
        <v>47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48</v>
      </c>
      <c r="AI49" s="31"/>
      <c r="AJ49" s="31"/>
      <c r="AK49" s="31"/>
      <c r="AL49" s="31"/>
      <c r="AM49" s="31"/>
      <c r="AN49" s="31"/>
      <c r="AO49" s="31"/>
      <c r="AR49" s="1"/>
    </row>
    <row r="50" spans="2:44" ht="12">
      <c r="B50" s="11"/>
      <c r="AR50" s="11"/>
    </row>
    <row r="51" spans="2:44" ht="12">
      <c r="B51" s="11"/>
      <c r="AR51" s="11"/>
    </row>
    <row r="52" spans="2:44" ht="12">
      <c r="B52" s="11"/>
      <c r="AR52" s="11"/>
    </row>
    <row r="53" spans="2:44" ht="12">
      <c r="B53" s="11"/>
      <c r="AR53" s="11"/>
    </row>
    <row r="54" spans="2:44" ht="12">
      <c r="B54" s="11"/>
      <c r="AR54" s="11"/>
    </row>
    <row r="55" spans="2:44" ht="12">
      <c r="B55" s="11"/>
      <c r="AR55" s="11"/>
    </row>
    <row r="56" spans="2:44" ht="12">
      <c r="B56" s="11"/>
      <c r="AR56" s="11"/>
    </row>
    <row r="57" spans="2:44" ht="12">
      <c r="B57" s="11"/>
      <c r="AR57" s="11"/>
    </row>
    <row r="58" spans="2:44" ht="12">
      <c r="B58" s="11"/>
      <c r="AR58" s="11"/>
    </row>
    <row r="59" spans="2:44" ht="12">
      <c r="B59" s="11"/>
      <c r="AR59" s="11"/>
    </row>
    <row r="60" spans="2:44" s="20" customFormat="1" ht="12.75">
      <c r="B60" s="1"/>
      <c r="D60" s="32" t="s">
        <v>49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2" t="s">
        <v>50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2" t="s">
        <v>49</v>
      </c>
      <c r="AI60" s="22"/>
      <c r="AJ60" s="22"/>
      <c r="AK60" s="22"/>
      <c r="AL60" s="22"/>
      <c r="AM60" s="32" t="s">
        <v>50</v>
      </c>
      <c r="AN60" s="22"/>
      <c r="AO60" s="22"/>
      <c r="AR60" s="1"/>
    </row>
    <row r="61" spans="2:44" ht="12">
      <c r="B61" s="11"/>
      <c r="AR61" s="11"/>
    </row>
    <row r="62" spans="2:44" ht="12">
      <c r="B62" s="11"/>
      <c r="AR62" s="11"/>
    </row>
    <row r="63" spans="2:44" ht="12">
      <c r="B63" s="11"/>
      <c r="AR63" s="11"/>
    </row>
    <row r="64" spans="2:44" s="20" customFormat="1" ht="12.75">
      <c r="B64" s="1"/>
      <c r="D64" s="30" t="s">
        <v>51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0" t="s">
        <v>52</v>
      </c>
      <c r="AI64" s="31"/>
      <c r="AJ64" s="31"/>
      <c r="AK64" s="31"/>
      <c r="AL64" s="31"/>
      <c r="AM64" s="31"/>
      <c r="AN64" s="31"/>
      <c r="AO64" s="31"/>
      <c r="AR64" s="1"/>
    </row>
    <row r="65" spans="2:44" ht="12">
      <c r="B65" s="11"/>
      <c r="AR65" s="11"/>
    </row>
    <row r="66" spans="2:44" ht="12">
      <c r="B66" s="11"/>
      <c r="AR66" s="11"/>
    </row>
    <row r="67" spans="2:44" ht="12">
      <c r="B67" s="11"/>
      <c r="AR67" s="11"/>
    </row>
    <row r="68" spans="2:44" ht="12">
      <c r="B68" s="11"/>
      <c r="AR68" s="11"/>
    </row>
    <row r="69" spans="2:44" ht="12">
      <c r="B69" s="11"/>
      <c r="AR69" s="11"/>
    </row>
    <row r="70" spans="2:44" ht="12">
      <c r="B70" s="11"/>
      <c r="AR70" s="11"/>
    </row>
    <row r="71" spans="2:44" ht="12">
      <c r="B71" s="11"/>
      <c r="AR71" s="11"/>
    </row>
    <row r="72" spans="2:44" ht="12">
      <c r="B72" s="11"/>
      <c r="AR72" s="11"/>
    </row>
    <row r="73" spans="2:44" ht="12">
      <c r="B73" s="11"/>
      <c r="AR73" s="11"/>
    </row>
    <row r="74" spans="2:44" ht="12">
      <c r="B74" s="11"/>
      <c r="AR74" s="11"/>
    </row>
    <row r="75" spans="2:44" s="20" customFormat="1" ht="12.75">
      <c r="B75" s="1"/>
      <c r="D75" s="32" t="s">
        <v>49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2" t="s">
        <v>50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32" t="s">
        <v>49</v>
      </c>
      <c r="AI75" s="22"/>
      <c r="AJ75" s="22"/>
      <c r="AK75" s="22"/>
      <c r="AL75" s="22"/>
      <c r="AM75" s="32" t="s">
        <v>50</v>
      </c>
      <c r="AN75" s="22"/>
      <c r="AO75" s="22"/>
      <c r="AR75" s="1"/>
    </row>
    <row r="76" spans="2:44" s="20" customFormat="1" ht="12">
      <c r="B76" s="1"/>
      <c r="AR76" s="1"/>
    </row>
    <row r="77" spans="2:44" s="20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1"/>
    </row>
    <row r="81" spans="2:44" s="20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1"/>
    </row>
    <row r="82" spans="2:44" s="20" customFormat="1" ht="24.95" customHeight="1">
      <c r="B82" s="1"/>
      <c r="C82" s="12" t="s">
        <v>53</v>
      </c>
      <c r="AR82" s="1"/>
    </row>
    <row r="83" spans="2:44" s="20" customFormat="1" ht="6.95" customHeight="1">
      <c r="B83" s="1"/>
      <c r="AR83" s="1"/>
    </row>
    <row r="84" spans="2:44" s="37" customFormat="1" ht="12" customHeight="1">
      <c r="B84" s="38"/>
      <c r="C84" s="78" t="s">
        <v>12</v>
      </c>
      <c r="D84" s="79"/>
      <c r="E84" s="79"/>
      <c r="F84" s="79"/>
      <c r="G84" s="79"/>
      <c r="H84" s="79"/>
      <c r="I84" s="79"/>
      <c r="J84" s="79"/>
      <c r="K84" s="79"/>
      <c r="L84" s="79" t="str">
        <f>K5</f>
        <v>692/2023</v>
      </c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R84" s="38"/>
    </row>
    <row r="85" spans="2:44" s="39" customFormat="1" ht="36.95" customHeight="1">
      <c r="B85" s="40"/>
      <c r="C85" s="80" t="s">
        <v>14</v>
      </c>
      <c r="D85" s="81"/>
      <c r="E85" s="81"/>
      <c r="F85" s="81"/>
      <c r="G85" s="81"/>
      <c r="H85" s="81"/>
      <c r="I85" s="81"/>
      <c r="J85" s="81"/>
      <c r="K85" s="81"/>
      <c r="L85" s="217" t="str">
        <f>K6</f>
        <v>Úprava venkovního schodiště na p.p.č. 2870, k.ú. Děčín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81"/>
      <c r="AR85" s="40"/>
    </row>
    <row r="86" spans="2:44" s="20" customFormat="1" ht="6.95" customHeight="1">
      <c r="B86" s="1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R86" s="1"/>
    </row>
    <row r="87" spans="2:44" s="20" customFormat="1" ht="12" customHeight="1">
      <c r="B87" s="1"/>
      <c r="C87" s="78" t="s">
        <v>18</v>
      </c>
      <c r="D87" s="82"/>
      <c r="E87" s="82"/>
      <c r="F87" s="82"/>
      <c r="G87" s="82"/>
      <c r="H87" s="82"/>
      <c r="I87" s="82"/>
      <c r="J87" s="82"/>
      <c r="K87" s="82"/>
      <c r="L87" s="83" t="str">
        <f>IF(K8="","",K8)</f>
        <v>p.p.č. 2870</v>
      </c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78" t="s">
        <v>20</v>
      </c>
      <c r="AJ87" s="82"/>
      <c r="AK87" s="82"/>
      <c r="AL87" s="82"/>
      <c r="AM87" s="219" t="str">
        <f>IF(AN8="","",AN8)</f>
        <v>11. 10. 2023</v>
      </c>
      <c r="AN87" s="219"/>
      <c r="AO87" s="82"/>
      <c r="AP87" s="82"/>
      <c r="AR87" s="1"/>
    </row>
    <row r="88" spans="2:44" s="20" customFormat="1" ht="6.95" customHeight="1">
      <c r="B88" s="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R88" s="1"/>
    </row>
    <row r="89" spans="2:56" s="20" customFormat="1" ht="15.2" customHeight="1">
      <c r="B89" s="1"/>
      <c r="C89" s="78" t="s">
        <v>22</v>
      </c>
      <c r="D89" s="82"/>
      <c r="E89" s="82"/>
      <c r="F89" s="82"/>
      <c r="G89" s="82"/>
      <c r="H89" s="82"/>
      <c r="I89" s="82"/>
      <c r="J89" s="82"/>
      <c r="K89" s="82"/>
      <c r="L89" s="79" t="str">
        <f>IF(E11="","",E11)</f>
        <v>Statutární město Děčín</v>
      </c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78" t="s">
        <v>28</v>
      </c>
      <c r="AJ89" s="82"/>
      <c r="AK89" s="82"/>
      <c r="AL89" s="82"/>
      <c r="AM89" s="220" t="str">
        <f>IF(E17="","",E17)</f>
        <v>NORDARCH s.r.o.</v>
      </c>
      <c r="AN89" s="221"/>
      <c r="AO89" s="221"/>
      <c r="AP89" s="221"/>
      <c r="AR89" s="1"/>
      <c r="AS89" s="222" t="s">
        <v>54</v>
      </c>
      <c r="AT89" s="223"/>
      <c r="AU89" s="41"/>
      <c r="AV89" s="41"/>
      <c r="AW89" s="41"/>
      <c r="AX89" s="41"/>
      <c r="AY89" s="41"/>
      <c r="AZ89" s="41"/>
      <c r="BA89" s="41"/>
      <c r="BB89" s="41"/>
      <c r="BC89" s="41"/>
      <c r="BD89" s="42"/>
    </row>
    <row r="90" spans="2:56" s="20" customFormat="1" ht="15.2" customHeight="1">
      <c r="B90" s="1"/>
      <c r="C90" s="78" t="s">
        <v>26</v>
      </c>
      <c r="D90" s="82"/>
      <c r="E90" s="82"/>
      <c r="F90" s="82"/>
      <c r="G90" s="82"/>
      <c r="H90" s="82"/>
      <c r="I90" s="82"/>
      <c r="J90" s="82"/>
      <c r="K90" s="82"/>
      <c r="L90" s="79" t="str">
        <f>IF(E14="","",E14)</f>
        <v xml:space="preserve"> </v>
      </c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78" t="s">
        <v>31</v>
      </c>
      <c r="AJ90" s="82"/>
      <c r="AK90" s="82"/>
      <c r="AL90" s="82"/>
      <c r="AM90" s="220" t="str">
        <f>IF(E20="","",E20)</f>
        <v>Ing. Jan Duben</v>
      </c>
      <c r="AN90" s="221"/>
      <c r="AO90" s="221"/>
      <c r="AP90" s="221"/>
      <c r="AR90" s="1"/>
      <c r="AS90" s="224"/>
      <c r="AT90" s="225"/>
      <c r="BD90" s="44"/>
    </row>
    <row r="91" spans="2:56" s="20" customFormat="1" ht="10.9" customHeight="1">
      <c r="B91" s="1"/>
      <c r="AR91" s="1"/>
      <c r="AS91" s="224"/>
      <c r="AT91" s="225"/>
      <c r="BD91" s="44"/>
    </row>
    <row r="92" spans="2:56" s="20" customFormat="1" ht="29.25" customHeight="1">
      <c r="B92" s="1"/>
      <c r="C92" s="209" t="s">
        <v>55</v>
      </c>
      <c r="D92" s="210"/>
      <c r="E92" s="210"/>
      <c r="F92" s="210"/>
      <c r="G92" s="210"/>
      <c r="H92" s="45"/>
      <c r="I92" s="211" t="s">
        <v>56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57</v>
      </c>
      <c r="AH92" s="210"/>
      <c r="AI92" s="210"/>
      <c r="AJ92" s="210"/>
      <c r="AK92" s="210"/>
      <c r="AL92" s="210"/>
      <c r="AM92" s="210"/>
      <c r="AN92" s="211" t="s">
        <v>58</v>
      </c>
      <c r="AO92" s="210"/>
      <c r="AP92" s="213"/>
      <c r="AQ92" s="46" t="s">
        <v>59</v>
      </c>
      <c r="AR92" s="1"/>
      <c r="AS92" s="47" t="s">
        <v>60</v>
      </c>
      <c r="AT92" s="48" t="s">
        <v>61</v>
      </c>
      <c r="AU92" s="48" t="s">
        <v>62</v>
      </c>
      <c r="AV92" s="48" t="s">
        <v>63</v>
      </c>
      <c r="AW92" s="48" t="s">
        <v>64</v>
      </c>
      <c r="AX92" s="48" t="s">
        <v>65</v>
      </c>
      <c r="AY92" s="48" t="s">
        <v>66</v>
      </c>
      <c r="AZ92" s="48" t="s">
        <v>67</v>
      </c>
      <c r="BA92" s="48" t="s">
        <v>68</v>
      </c>
      <c r="BB92" s="48" t="s">
        <v>69</v>
      </c>
      <c r="BC92" s="48" t="s">
        <v>70</v>
      </c>
      <c r="BD92" s="49" t="s">
        <v>71</v>
      </c>
    </row>
    <row r="93" spans="2:56" s="20" customFormat="1" ht="10.9" customHeight="1">
      <c r="B93" s="1"/>
      <c r="AR93" s="1"/>
      <c r="AS93" s="50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2"/>
    </row>
    <row r="94" spans="2:90" s="51" customFormat="1" ht="32.45" customHeight="1">
      <c r="B94" s="52"/>
      <c r="C94" s="53" t="s">
        <v>72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214">
        <f>ROUND(SUM(AG95:AG97),2)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56" t="s">
        <v>1</v>
      </c>
      <c r="AR94" s="52"/>
      <c r="AS94" s="57">
        <f>ROUND(SUM(AS95:AS97),2)</f>
        <v>0</v>
      </c>
      <c r="AT94" s="58">
        <f>ROUND(SUM(AV94:AW94),2)</f>
        <v>0</v>
      </c>
      <c r="AU94" s="59">
        <f>ROUND(SUM(AU95:AU97),5)</f>
        <v>214.8781</v>
      </c>
      <c r="AV94" s="58">
        <f>ROUND(AZ94*L29,2)</f>
        <v>0</v>
      </c>
      <c r="AW94" s="58">
        <f>ROUND(BA94*L30,2)</f>
        <v>0</v>
      </c>
      <c r="AX94" s="58">
        <f>ROUND(BB94*L29,2)</f>
        <v>0</v>
      </c>
      <c r="AY94" s="58">
        <f>ROUND(BC94*L30,2)</f>
        <v>0</v>
      </c>
      <c r="AZ94" s="58">
        <f>ROUND(SUM(AZ95:AZ97),2)</f>
        <v>0</v>
      </c>
      <c r="BA94" s="58">
        <f>ROUND(SUM(BA95:BA97),2)</f>
        <v>0</v>
      </c>
      <c r="BB94" s="58">
        <f>ROUND(SUM(BB95:BB97),2)</f>
        <v>0</v>
      </c>
      <c r="BC94" s="58">
        <f>ROUND(SUM(BC95:BC97),2)</f>
        <v>0</v>
      </c>
      <c r="BD94" s="60">
        <f>ROUND(SUM(BD95:BD97),2)</f>
        <v>0</v>
      </c>
      <c r="BS94" s="61" t="s">
        <v>73</v>
      </c>
      <c r="BT94" s="61" t="s">
        <v>74</v>
      </c>
      <c r="BU94" s="62" t="s">
        <v>75</v>
      </c>
      <c r="BV94" s="61" t="s">
        <v>76</v>
      </c>
      <c r="BW94" s="61" t="s">
        <v>4</v>
      </c>
      <c r="BX94" s="61" t="s">
        <v>77</v>
      </c>
      <c r="CL94" s="61" t="s">
        <v>1</v>
      </c>
    </row>
    <row r="95" spans="1:91" s="70" customFormat="1" ht="24.75" customHeight="1">
      <c r="A95" s="63" t="s">
        <v>78</v>
      </c>
      <c r="B95" s="64"/>
      <c r="C95" s="76"/>
      <c r="D95" s="208" t="s">
        <v>79</v>
      </c>
      <c r="E95" s="208"/>
      <c r="F95" s="208"/>
      <c r="G95" s="208"/>
      <c r="H95" s="208"/>
      <c r="I95" s="77"/>
      <c r="J95" s="208" t="s">
        <v>80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6">
        <f>'SO 01 - Schodišťová ramen...'!J30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65" t="s">
        <v>81</v>
      </c>
      <c r="AR95" s="64"/>
      <c r="AS95" s="66">
        <v>0</v>
      </c>
      <c r="AT95" s="67">
        <f>ROUND(SUM(AV95:AW95),2)</f>
        <v>0</v>
      </c>
      <c r="AU95" s="68">
        <f>'SO 01 - Schodišťová ramen...'!P126</f>
        <v>95.50719699999999</v>
      </c>
      <c r="AV95" s="67">
        <f>'SO 01 - Schodišťová ramen...'!J33</f>
        <v>0</v>
      </c>
      <c r="AW95" s="67">
        <f>'SO 01 - Schodišťová ramen...'!J34</f>
        <v>0</v>
      </c>
      <c r="AX95" s="67">
        <f>'SO 01 - Schodišťová ramen...'!J35</f>
        <v>0</v>
      </c>
      <c r="AY95" s="67">
        <f>'SO 01 - Schodišťová ramen...'!J36</f>
        <v>0</v>
      </c>
      <c r="AZ95" s="67">
        <f>'SO 01 - Schodišťová ramen...'!F33</f>
        <v>0</v>
      </c>
      <c r="BA95" s="67">
        <f>'SO 01 - Schodišťová ramen...'!F34</f>
        <v>0</v>
      </c>
      <c r="BB95" s="67">
        <f>'SO 01 - Schodišťová ramen...'!F35</f>
        <v>0</v>
      </c>
      <c r="BC95" s="67">
        <f>'SO 01 - Schodišťová ramen...'!F36</f>
        <v>0</v>
      </c>
      <c r="BD95" s="69">
        <f>'SO 01 - Schodišťová ramen...'!F37</f>
        <v>0</v>
      </c>
      <c r="BT95" s="71" t="s">
        <v>82</v>
      </c>
      <c r="BV95" s="71" t="s">
        <v>76</v>
      </c>
      <c r="BW95" s="71" t="s">
        <v>83</v>
      </c>
      <c r="BX95" s="71" t="s">
        <v>4</v>
      </c>
      <c r="CL95" s="71" t="s">
        <v>1</v>
      </c>
      <c r="CM95" s="71" t="s">
        <v>84</v>
      </c>
    </row>
    <row r="96" spans="1:91" s="70" customFormat="1" ht="24.75" customHeight="1">
      <c r="A96" s="63" t="s">
        <v>78</v>
      </c>
      <c r="B96" s="64"/>
      <c r="C96" s="76"/>
      <c r="D96" s="208" t="s">
        <v>85</v>
      </c>
      <c r="E96" s="208"/>
      <c r="F96" s="208"/>
      <c r="G96" s="208"/>
      <c r="H96" s="208"/>
      <c r="I96" s="77"/>
      <c r="J96" s="208" t="s">
        <v>86</v>
      </c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6">
        <f>'SO 02 - Schodišťové ramen...'!J30</f>
        <v>0</v>
      </c>
      <c r="AH96" s="207"/>
      <c r="AI96" s="207"/>
      <c r="AJ96" s="207"/>
      <c r="AK96" s="207"/>
      <c r="AL96" s="207"/>
      <c r="AM96" s="207"/>
      <c r="AN96" s="206">
        <f>SUM(AG96,AT96)</f>
        <v>0</v>
      </c>
      <c r="AO96" s="207"/>
      <c r="AP96" s="207"/>
      <c r="AQ96" s="65" t="s">
        <v>81</v>
      </c>
      <c r="AR96" s="64"/>
      <c r="AS96" s="66">
        <v>0</v>
      </c>
      <c r="AT96" s="67">
        <f>ROUND(SUM(AV96:AW96),2)</f>
        <v>0</v>
      </c>
      <c r="AU96" s="68">
        <f>'SO 02 - Schodišťové ramen...'!P129</f>
        <v>119.37090300000001</v>
      </c>
      <c r="AV96" s="67">
        <f>'SO 02 - Schodišťové ramen...'!J33</f>
        <v>0</v>
      </c>
      <c r="AW96" s="67">
        <f>'SO 02 - Schodišťové ramen...'!J34</f>
        <v>0</v>
      </c>
      <c r="AX96" s="67">
        <f>'SO 02 - Schodišťové ramen...'!J35</f>
        <v>0</v>
      </c>
      <c r="AY96" s="67">
        <f>'SO 02 - Schodišťové ramen...'!J36</f>
        <v>0</v>
      </c>
      <c r="AZ96" s="67">
        <f>'SO 02 - Schodišťové ramen...'!F33</f>
        <v>0</v>
      </c>
      <c r="BA96" s="67">
        <f>'SO 02 - Schodišťové ramen...'!F34</f>
        <v>0</v>
      </c>
      <c r="BB96" s="67">
        <f>'SO 02 - Schodišťové ramen...'!F35</f>
        <v>0</v>
      </c>
      <c r="BC96" s="67">
        <f>'SO 02 - Schodišťové ramen...'!F36</f>
        <v>0</v>
      </c>
      <c r="BD96" s="69">
        <f>'SO 02 - Schodišťové ramen...'!F37</f>
        <v>0</v>
      </c>
      <c r="BT96" s="71" t="s">
        <v>82</v>
      </c>
      <c r="BV96" s="71" t="s">
        <v>76</v>
      </c>
      <c r="BW96" s="71" t="s">
        <v>87</v>
      </c>
      <c r="BX96" s="71" t="s">
        <v>4</v>
      </c>
      <c r="CL96" s="71" t="s">
        <v>1</v>
      </c>
      <c r="CM96" s="71" t="s">
        <v>84</v>
      </c>
    </row>
    <row r="97" spans="1:91" s="70" customFormat="1" ht="16.5" customHeight="1">
      <c r="A97" s="63" t="s">
        <v>78</v>
      </c>
      <c r="B97" s="64"/>
      <c r="C97" s="76"/>
      <c r="D97" s="208" t="s">
        <v>88</v>
      </c>
      <c r="E97" s="208"/>
      <c r="F97" s="208"/>
      <c r="G97" s="208"/>
      <c r="H97" s="208"/>
      <c r="I97" s="77"/>
      <c r="J97" s="208" t="s">
        <v>89</v>
      </c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6">
        <f>'VRN - Vedlejší rozpočtové...'!J30</f>
        <v>0</v>
      </c>
      <c r="AH97" s="207"/>
      <c r="AI97" s="207"/>
      <c r="AJ97" s="207"/>
      <c r="AK97" s="207"/>
      <c r="AL97" s="207"/>
      <c r="AM97" s="207"/>
      <c r="AN97" s="206">
        <f>SUM(AG97,AT97)</f>
        <v>0</v>
      </c>
      <c r="AO97" s="207"/>
      <c r="AP97" s="207"/>
      <c r="AQ97" s="65" t="s">
        <v>81</v>
      </c>
      <c r="AR97" s="64"/>
      <c r="AS97" s="72">
        <v>0</v>
      </c>
      <c r="AT97" s="73">
        <f>ROUND(SUM(AV97:AW97),2)</f>
        <v>0</v>
      </c>
      <c r="AU97" s="74">
        <f>'VRN - Vedlejší rozpočtové...'!P121</f>
        <v>0</v>
      </c>
      <c r="AV97" s="73">
        <f>'VRN - Vedlejší rozpočtové...'!J33</f>
        <v>0</v>
      </c>
      <c r="AW97" s="73">
        <f>'VRN - Vedlejší rozpočtové...'!J34</f>
        <v>0</v>
      </c>
      <c r="AX97" s="73">
        <f>'VRN - Vedlejší rozpočtové...'!J35</f>
        <v>0</v>
      </c>
      <c r="AY97" s="73">
        <f>'VRN - Vedlejší rozpočtové...'!J36</f>
        <v>0</v>
      </c>
      <c r="AZ97" s="73">
        <f>'VRN - Vedlejší rozpočtové...'!F33</f>
        <v>0</v>
      </c>
      <c r="BA97" s="73">
        <f>'VRN - Vedlejší rozpočtové...'!F34</f>
        <v>0</v>
      </c>
      <c r="BB97" s="73">
        <f>'VRN - Vedlejší rozpočtové...'!F35</f>
        <v>0</v>
      </c>
      <c r="BC97" s="73">
        <f>'VRN - Vedlejší rozpočtové...'!F36</f>
        <v>0</v>
      </c>
      <c r="BD97" s="75">
        <f>'VRN - Vedlejší rozpočtové...'!F37</f>
        <v>0</v>
      </c>
      <c r="BT97" s="71" t="s">
        <v>82</v>
      </c>
      <c r="BV97" s="71" t="s">
        <v>76</v>
      </c>
      <c r="BW97" s="71" t="s">
        <v>90</v>
      </c>
      <c r="BX97" s="71" t="s">
        <v>4</v>
      </c>
      <c r="CL97" s="71" t="s">
        <v>1</v>
      </c>
      <c r="CM97" s="71" t="s">
        <v>84</v>
      </c>
    </row>
    <row r="98" spans="2:44" s="20" customFormat="1" ht="30" customHeight="1">
      <c r="B98" s="1"/>
      <c r="AR98" s="1"/>
    </row>
    <row r="99" spans="2:44" s="20" customFormat="1" ht="6.95" customHeight="1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1"/>
    </row>
  </sheetData>
  <sheetProtection algorithmName="SHA-512" hashValue="xbQuFNOR2m+N8mvhSGJgPVDvXYITTXMMukept7UH8aeM3koY3Q1kxD+wPDAMDhZGZQEFnY9T0ef0ZNB6gyczDQ==" saltValue="TPt5bjs7eq9+MV2hC27phg==" spinCount="100000" sheet="1" objects="1" scenarios="1"/>
  <mergeCells count="48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01 - Schodišťová ramen...'!C2" display="/"/>
    <hyperlink ref="A96" location="'SO 02 - Schodišťové ramen...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0"/>
  <sheetViews>
    <sheetView showGridLines="0" workbookViewId="0" topLeftCell="A186">
      <selection activeCell="X193" sqref="X193"/>
    </sheetView>
  </sheetViews>
  <sheetFormatPr defaultColWidth="9.140625" defaultRowHeight="12"/>
  <cols>
    <col min="1" max="1" width="8.28125" style="7" customWidth="1"/>
    <col min="2" max="2" width="1.1484375" style="7" customWidth="1"/>
    <col min="3" max="3" width="4.140625" style="7" customWidth="1"/>
    <col min="4" max="4" width="4.28125" style="7" customWidth="1"/>
    <col min="5" max="5" width="17.140625" style="7" customWidth="1"/>
    <col min="6" max="6" width="50.8515625" style="7" customWidth="1"/>
    <col min="7" max="7" width="7.421875" style="7" customWidth="1"/>
    <col min="8" max="8" width="14.00390625" style="7" customWidth="1"/>
    <col min="9" max="9" width="15.8515625" style="7" customWidth="1"/>
    <col min="10" max="10" width="22.28125" style="7" customWidth="1"/>
    <col min="11" max="11" width="22.28125" style="7" hidden="1" customWidth="1"/>
    <col min="12" max="12" width="9.28125" style="7" customWidth="1"/>
    <col min="13" max="13" width="10.8515625" style="7" hidden="1" customWidth="1"/>
    <col min="14" max="14" width="9.28125" style="7" hidden="1" customWidth="1"/>
    <col min="15" max="20" width="14.140625" style="7" hidden="1" customWidth="1"/>
    <col min="21" max="21" width="16.28125" style="7" hidden="1" customWidth="1"/>
    <col min="22" max="22" width="12.28125" style="7" customWidth="1"/>
    <col min="23" max="23" width="16.28125" style="7" customWidth="1"/>
    <col min="24" max="24" width="12.28125" style="7" customWidth="1"/>
    <col min="25" max="25" width="15.00390625" style="7" customWidth="1"/>
    <col min="26" max="26" width="11.00390625" style="7" customWidth="1"/>
    <col min="27" max="27" width="15.00390625" style="7" customWidth="1"/>
    <col min="28" max="28" width="16.28125" style="7" customWidth="1"/>
    <col min="29" max="29" width="11.00390625" style="7" customWidth="1"/>
    <col min="30" max="30" width="15.00390625" style="7" customWidth="1"/>
    <col min="31" max="31" width="16.28125" style="7" customWidth="1"/>
    <col min="32" max="43" width="9.28125" style="7" customWidth="1"/>
    <col min="44" max="65" width="9.28125" style="7" hidden="1" customWidth="1"/>
    <col min="66" max="16384" width="9.28125" style="7" customWidth="1"/>
  </cols>
  <sheetData>
    <row r="1" ht="12"/>
    <row r="2" spans="12:46" ht="36.95" customHeight="1">
      <c r="L2" s="21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8" t="s">
        <v>83</v>
      </c>
    </row>
    <row r="3" spans="2:46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84</v>
      </c>
    </row>
    <row r="4" spans="2:46" ht="24.95" customHeight="1">
      <c r="B4" s="11"/>
      <c r="D4" s="12" t="s">
        <v>91</v>
      </c>
      <c r="L4" s="11"/>
      <c r="M4" s="84" t="s">
        <v>10</v>
      </c>
      <c r="AT4" s="8" t="s">
        <v>3</v>
      </c>
    </row>
    <row r="5" spans="2:12" ht="6.95" customHeight="1">
      <c r="B5" s="11"/>
      <c r="L5" s="11"/>
    </row>
    <row r="6" spans="2:12" ht="12" customHeight="1">
      <c r="B6" s="11"/>
      <c r="D6" s="17" t="s">
        <v>14</v>
      </c>
      <c r="L6" s="11"/>
    </row>
    <row r="7" spans="2:12" ht="16.5" customHeight="1">
      <c r="B7" s="11"/>
      <c r="E7" s="235" t="str">
        <f>'Rekapitulace stavby'!K6</f>
        <v>Úprava venkovního schodiště na p.p.č. 2870, k.ú. Děčín</v>
      </c>
      <c r="F7" s="236"/>
      <c r="G7" s="236"/>
      <c r="H7" s="236"/>
      <c r="L7" s="11"/>
    </row>
    <row r="8" spans="2:12" s="20" customFormat="1" ht="12" customHeight="1">
      <c r="B8" s="1"/>
      <c r="D8" s="17" t="s">
        <v>92</v>
      </c>
      <c r="L8" s="1"/>
    </row>
    <row r="9" spans="2:12" s="20" customFormat="1" ht="16.5" customHeight="1">
      <c r="B9" s="1"/>
      <c r="E9" s="230" t="s">
        <v>93</v>
      </c>
      <c r="F9" s="231"/>
      <c r="G9" s="231"/>
      <c r="H9" s="231"/>
      <c r="L9" s="1"/>
    </row>
    <row r="10" spans="2:12" s="20" customFormat="1" ht="12">
      <c r="B10" s="1"/>
      <c r="L10" s="1"/>
    </row>
    <row r="11" spans="2:12" s="20" customFormat="1" ht="12" customHeight="1">
      <c r="B11" s="1"/>
      <c r="D11" s="17" t="s">
        <v>16</v>
      </c>
      <c r="F11" s="15" t="s">
        <v>1</v>
      </c>
      <c r="I11" s="17" t="s">
        <v>17</v>
      </c>
      <c r="J11" s="15" t="s">
        <v>1</v>
      </c>
      <c r="L11" s="1"/>
    </row>
    <row r="12" spans="2:12" s="20" customFormat="1" ht="12" customHeight="1">
      <c r="B12" s="1"/>
      <c r="D12" s="17" t="s">
        <v>18</v>
      </c>
      <c r="F12" s="15" t="s">
        <v>19</v>
      </c>
      <c r="I12" s="17" t="s">
        <v>20</v>
      </c>
      <c r="J12" s="85" t="str">
        <f>'Rekapitulace stavby'!AN8</f>
        <v>11. 10. 2023</v>
      </c>
      <c r="L12" s="1"/>
    </row>
    <row r="13" spans="2:12" s="20" customFormat="1" ht="10.9" customHeight="1">
      <c r="B13" s="1"/>
      <c r="L13" s="1"/>
    </row>
    <row r="14" spans="2:12" s="20" customFormat="1" ht="12" customHeight="1">
      <c r="B14" s="1"/>
      <c r="D14" s="17" t="s">
        <v>22</v>
      </c>
      <c r="I14" s="17" t="s">
        <v>23</v>
      </c>
      <c r="J14" s="15" t="s">
        <v>1</v>
      </c>
      <c r="L14" s="1"/>
    </row>
    <row r="15" spans="2:12" s="20" customFormat="1" ht="18" customHeight="1">
      <c r="B15" s="1"/>
      <c r="E15" s="15" t="s">
        <v>24</v>
      </c>
      <c r="I15" s="17" t="s">
        <v>25</v>
      </c>
      <c r="J15" s="15" t="s">
        <v>1</v>
      </c>
      <c r="L15" s="1"/>
    </row>
    <row r="16" spans="2:12" s="20" customFormat="1" ht="6.95" customHeight="1">
      <c r="B16" s="1"/>
      <c r="L16" s="1"/>
    </row>
    <row r="17" spans="2:12" s="20" customFormat="1" ht="12" customHeight="1">
      <c r="B17" s="1"/>
      <c r="D17" s="17" t="s">
        <v>26</v>
      </c>
      <c r="I17" s="17" t="s">
        <v>23</v>
      </c>
      <c r="J17" s="15" t="str">
        <f>'Rekapitulace stavby'!AN13</f>
        <v/>
      </c>
      <c r="L17" s="1"/>
    </row>
    <row r="18" spans="2:12" s="20" customFormat="1" ht="18" customHeight="1">
      <c r="B18" s="1"/>
      <c r="E18" s="196" t="str">
        <f>'Rekapitulace stavby'!E14</f>
        <v xml:space="preserve"> </v>
      </c>
      <c r="F18" s="196"/>
      <c r="G18" s="196"/>
      <c r="H18" s="196"/>
      <c r="I18" s="17" t="s">
        <v>25</v>
      </c>
      <c r="J18" s="15" t="str">
        <f>'Rekapitulace stavby'!AN14</f>
        <v/>
      </c>
      <c r="L18" s="1"/>
    </row>
    <row r="19" spans="2:12" s="20" customFormat="1" ht="6.95" customHeight="1">
      <c r="B19" s="1"/>
      <c r="L19" s="1"/>
    </row>
    <row r="20" spans="2:12" s="20" customFormat="1" ht="12" customHeight="1">
      <c r="B20" s="1"/>
      <c r="D20" s="17" t="s">
        <v>28</v>
      </c>
      <c r="I20" s="17" t="s">
        <v>23</v>
      </c>
      <c r="J20" s="15" t="s">
        <v>1</v>
      </c>
      <c r="L20" s="1"/>
    </row>
    <row r="21" spans="2:12" s="20" customFormat="1" ht="18" customHeight="1">
      <c r="B21" s="1"/>
      <c r="E21" s="15" t="s">
        <v>29</v>
      </c>
      <c r="I21" s="17" t="s">
        <v>25</v>
      </c>
      <c r="J21" s="15" t="s">
        <v>1</v>
      </c>
      <c r="L21" s="1"/>
    </row>
    <row r="22" spans="2:12" s="20" customFormat="1" ht="6.95" customHeight="1">
      <c r="B22" s="1"/>
      <c r="L22" s="1"/>
    </row>
    <row r="23" spans="2:12" s="20" customFormat="1" ht="12" customHeight="1">
      <c r="B23" s="1"/>
      <c r="D23" s="17" t="s">
        <v>31</v>
      </c>
      <c r="I23" s="17" t="s">
        <v>23</v>
      </c>
      <c r="J23" s="15" t="s">
        <v>1</v>
      </c>
      <c r="L23" s="1"/>
    </row>
    <row r="24" spans="2:12" s="20" customFormat="1" ht="18" customHeight="1">
      <c r="B24" s="1"/>
      <c r="E24" s="15" t="s">
        <v>32</v>
      </c>
      <c r="I24" s="17" t="s">
        <v>25</v>
      </c>
      <c r="J24" s="15" t="s">
        <v>1</v>
      </c>
      <c r="L24" s="1"/>
    </row>
    <row r="25" spans="2:12" s="20" customFormat="1" ht="6.95" customHeight="1">
      <c r="B25" s="1"/>
      <c r="L25" s="1"/>
    </row>
    <row r="26" spans="2:12" s="20" customFormat="1" ht="12" customHeight="1">
      <c r="B26" s="1"/>
      <c r="D26" s="17" t="s">
        <v>33</v>
      </c>
      <c r="L26" s="1"/>
    </row>
    <row r="27" spans="2:12" s="87" customFormat="1" ht="16.5" customHeight="1">
      <c r="B27" s="86"/>
      <c r="E27" s="199" t="s">
        <v>1</v>
      </c>
      <c r="F27" s="199"/>
      <c r="G27" s="199"/>
      <c r="H27" s="199"/>
      <c r="L27" s="86"/>
    </row>
    <row r="28" spans="2:12" s="20" customFormat="1" ht="6.95" customHeight="1">
      <c r="B28" s="1"/>
      <c r="L28" s="1"/>
    </row>
    <row r="29" spans="2:12" s="20" customFormat="1" ht="6.95" customHeight="1">
      <c r="B29" s="1"/>
      <c r="D29" s="41"/>
      <c r="E29" s="41"/>
      <c r="F29" s="41"/>
      <c r="G29" s="41"/>
      <c r="H29" s="41"/>
      <c r="I29" s="41"/>
      <c r="J29" s="41"/>
      <c r="K29" s="41"/>
      <c r="L29" s="1"/>
    </row>
    <row r="30" spans="2:12" s="20" customFormat="1" ht="25.35" customHeight="1">
      <c r="B30" s="1"/>
      <c r="D30" s="88" t="s">
        <v>34</v>
      </c>
      <c r="J30" s="55">
        <f>ROUND(J126,2)</f>
        <v>0</v>
      </c>
      <c r="L30" s="1"/>
    </row>
    <row r="31" spans="2:12" s="20" customFormat="1" ht="6.95" customHeight="1">
      <c r="B31" s="1"/>
      <c r="D31" s="41"/>
      <c r="E31" s="41"/>
      <c r="F31" s="41"/>
      <c r="G31" s="41"/>
      <c r="H31" s="41"/>
      <c r="I31" s="41"/>
      <c r="J31" s="41"/>
      <c r="K31" s="41"/>
      <c r="L31" s="1"/>
    </row>
    <row r="32" spans="2:12" s="20" customFormat="1" ht="14.45" customHeight="1">
      <c r="B32" s="1"/>
      <c r="F32" s="23" t="s">
        <v>36</v>
      </c>
      <c r="I32" s="23" t="s">
        <v>35</v>
      </c>
      <c r="J32" s="23" t="s">
        <v>37</v>
      </c>
      <c r="L32" s="1"/>
    </row>
    <row r="33" spans="2:12" s="20" customFormat="1" ht="14.45" customHeight="1">
      <c r="B33" s="1"/>
      <c r="D33" s="43" t="s">
        <v>38</v>
      </c>
      <c r="E33" s="17" t="s">
        <v>39</v>
      </c>
      <c r="F33" s="89">
        <f>ROUND((SUM(BE126:BE199)),2)</f>
        <v>0</v>
      </c>
      <c r="I33" s="90">
        <v>0.21</v>
      </c>
      <c r="J33" s="89">
        <f>ROUND(((SUM(BE126:BE199))*I33),2)</f>
        <v>0</v>
      </c>
      <c r="L33" s="1"/>
    </row>
    <row r="34" spans="2:12" s="20" customFormat="1" ht="14.45" customHeight="1">
      <c r="B34" s="1"/>
      <c r="E34" s="17" t="s">
        <v>40</v>
      </c>
      <c r="F34" s="89">
        <f>ROUND((SUM(BF126:BF199)),2)</f>
        <v>0</v>
      </c>
      <c r="I34" s="90">
        <v>0.15</v>
      </c>
      <c r="J34" s="89">
        <f>ROUND(((SUM(BF126:BF199))*I34),2)</f>
        <v>0</v>
      </c>
      <c r="L34" s="1"/>
    </row>
    <row r="35" spans="2:12" s="20" customFormat="1" ht="14.45" customHeight="1" hidden="1">
      <c r="B35" s="1"/>
      <c r="E35" s="17" t="s">
        <v>41</v>
      </c>
      <c r="F35" s="89">
        <f>ROUND((SUM(BG126:BG199)),2)</f>
        <v>0</v>
      </c>
      <c r="I35" s="90">
        <v>0.21</v>
      </c>
      <c r="J35" s="89">
        <f>0</f>
        <v>0</v>
      </c>
      <c r="L35" s="1"/>
    </row>
    <row r="36" spans="2:12" s="20" customFormat="1" ht="14.45" customHeight="1" hidden="1">
      <c r="B36" s="1"/>
      <c r="E36" s="17" t="s">
        <v>42</v>
      </c>
      <c r="F36" s="89">
        <f>ROUND((SUM(BH126:BH199)),2)</f>
        <v>0</v>
      </c>
      <c r="I36" s="90">
        <v>0.15</v>
      </c>
      <c r="J36" s="89">
        <f>0</f>
        <v>0</v>
      </c>
      <c r="L36" s="1"/>
    </row>
    <row r="37" spans="2:12" s="20" customFormat="1" ht="14.45" customHeight="1" hidden="1">
      <c r="B37" s="1"/>
      <c r="E37" s="17" t="s">
        <v>43</v>
      </c>
      <c r="F37" s="89">
        <f>ROUND((SUM(BI126:BI199)),2)</f>
        <v>0</v>
      </c>
      <c r="I37" s="90">
        <v>0</v>
      </c>
      <c r="J37" s="89">
        <f>0</f>
        <v>0</v>
      </c>
      <c r="L37" s="1"/>
    </row>
    <row r="38" spans="2:12" s="20" customFormat="1" ht="6.95" customHeight="1">
      <c r="B38" s="1"/>
      <c r="L38" s="1"/>
    </row>
    <row r="39" spans="2:12" s="20" customFormat="1" ht="25.35" customHeight="1">
      <c r="B39" s="1"/>
      <c r="C39" s="91"/>
      <c r="D39" s="92" t="s">
        <v>44</v>
      </c>
      <c r="E39" s="45"/>
      <c r="F39" s="45"/>
      <c r="G39" s="93" t="s">
        <v>45</v>
      </c>
      <c r="H39" s="94" t="s">
        <v>46</v>
      </c>
      <c r="I39" s="45"/>
      <c r="J39" s="95">
        <f>SUM(J30:J37)</f>
        <v>0</v>
      </c>
      <c r="K39" s="96"/>
      <c r="L39" s="1"/>
    </row>
    <row r="40" spans="2:12" s="20" customFormat="1" ht="14.45" customHeight="1">
      <c r="B40" s="1"/>
      <c r="L40" s="1"/>
    </row>
    <row r="41" spans="2:12" ht="14.45" customHeight="1">
      <c r="B41" s="11"/>
      <c r="L41" s="11"/>
    </row>
    <row r="42" spans="2:12" ht="14.45" customHeight="1">
      <c r="B42" s="11"/>
      <c r="L42" s="11"/>
    </row>
    <row r="43" spans="2:12" ht="14.45" customHeight="1">
      <c r="B43" s="11"/>
      <c r="L43" s="11"/>
    </row>
    <row r="44" spans="2:12" ht="14.45" customHeight="1">
      <c r="B44" s="11"/>
      <c r="L44" s="11"/>
    </row>
    <row r="45" spans="2:12" ht="14.45" customHeight="1">
      <c r="B45" s="11"/>
      <c r="L45" s="11"/>
    </row>
    <row r="46" spans="2:12" ht="14.45" customHeight="1">
      <c r="B46" s="11"/>
      <c r="L46" s="11"/>
    </row>
    <row r="47" spans="2:12" ht="14.45" customHeight="1">
      <c r="B47" s="11"/>
      <c r="L47" s="11"/>
    </row>
    <row r="48" spans="2:12" ht="14.45" customHeight="1">
      <c r="B48" s="11"/>
      <c r="L48" s="11"/>
    </row>
    <row r="49" spans="2:12" ht="14.45" customHeight="1">
      <c r="B49" s="11"/>
      <c r="L49" s="11"/>
    </row>
    <row r="50" spans="2:12" s="20" customFormat="1" ht="14.45" customHeight="1">
      <c r="B50" s="1"/>
      <c r="D50" s="30" t="s">
        <v>47</v>
      </c>
      <c r="E50" s="31"/>
      <c r="F50" s="31"/>
      <c r="G50" s="30" t="s">
        <v>48</v>
      </c>
      <c r="H50" s="31"/>
      <c r="I50" s="31"/>
      <c r="J50" s="31"/>
      <c r="K50" s="31"/>
      <c r="L50" s="1"/>
    </row>
    <row r="51" spans="2:12" ht="12">
      <c r="B51" s="11"/>
      <c r="L51" s="11"/>
    </row>
    <row r="52" spans="2:12" ht="12">
      <c r="B52" s="11"/>
      <c r="L52" s="11"/>
    </row>
    <row r="53" spans="2:12" ht="12">
      <c r="B53" s="11"/>
      <c r="L53" s="11"/>
    </row>
    <row r="54" spans="2:12" ht="12">
      <c r="B54" s="11"/>
      <c r="L54" s="11"/>
    </row>
    <row r="55" spans="2:12" ht="12">
      <c r="B55" s="11"/>
      <c r="L55" s="11"/>
    </row>
    <row r="56" spans="2:12" ht="12">
      <c r="B56" s="11"/>
      <c r="L56" s="11"/>
    </row>
    <row r="57" spans="2:12" ht="12">
      <c r="B57" s="11"/>
      <c r="L57" s="11"/>
    </row>
    <row r="58" spans="2:12" ht="12">
      <c r="B58" s="11"/>
      <c r="L58" s="11"/>
    </row>
    <row r="59" spans="2:12" ht="12">
      <c r="B59" s="11"/>
      <c r="L59" s="11"/>
    </row>
    <row r="60" spans="2:12" ht="12">
      <c r="B60" s="11"/>
      <c r="L60" s="11"/>
    </row>
    <row r="61" spans="2:12" s="20" customFormat="1" ht="12.75">
      <c r="B61" s="1"/>
      <c r="D61" s="32" t="s">
        <v>49</v>
      </c>
      <c r="E61" s="22"/>
      <c r="F61" s="97" t="s">
        <v>50</v>
      </c>
      <c r="G61" s="32" t="s">
        <v>49</v>
      </c>
      <c r="H61" s="22"/>
      <c r="I61" s="22"/>
      <c r="J61" s="98" t="s">
        <v>50</v>
      </c>
      <c r="K61" s="22"/>
      <c r="L61" s="1"/>
    </row>
    <row r="62" spans="2:12" ht="12">
      <c r="B62" s="11"/>
      <c r="L62" s="11"/>
    </row>
    <row r="63" spans="2:12" ht="12">
      <c r="B63" s="11"/>
      <c r="L63" s="11"/>
    </row>
    <row r="64" spans="2:12" ht="12">
      <c r="B64" s="11"/>
      <c r="L64" s="11"/>
    </row>
    <row r="65" spans="2:12" s="20" customFormat="1" ht="12.75">
      <c r="B65" s="1"/>
      <c r="D65" s="30" t="s">
        <v>51</v>
      </c>
      <c r="E65" s="31"/>
      <c r="F65" s="31"/>
      <c r="G65" s="30" t="s">
        <v>52</v>
      </c>
      <c r="H65" s="31"/>
      <c r="I65" s="31"/>
      <c r="J65" s="31"/>
      <c r="K65" s="31"/>
      <c r="L65" s="1"/>
    </row>
    <row r="66" spans="2:12" ht="12">
      <c r="B66" s="11"/>
      <c r="L66" s="11"/>
    </row>
    <row r="67" spans="2:12" ht="12">
      <c r="B67" s="11"/>
      <c r="L67" s="11"/>
    </row>
    <row r="68" spans="2:12" ht="12">
      <c r="B68" s="11"/>
      <c r="L68" s="11"/>
    </row>
    <row r="69" spans="2:12" ht="12">
      <c r="B69" s="11"/>
      <c r="L69" s="11"/>
    </row>
    <row r="70" spans="2:12" ht="12">
      <c r="B70" s="11"/>
      <c r="L70" s="11"/>
    </row>
    <row r="71" spans="2:12" ht="12">
      <c r="B71" s="11"/>
      <c r="L71" s="11"/>
    </row>
    <row r="72" spans="2:12" ht="12">
      <c r="B72" s="11"/>
      <c r="L72" s="11"/>
    </row>
    <row r="73" spans="2:12" ht="12">
      <c r="B73" s="11"/>
      <c r="L73" s="11"/>
    </row>
    <row r="74" spans="2:12" ht="12">
      <c r="B74" s="11"/>
      <c r="L74" s="11"/>
    </row>
    <row r="75" spans="2:12" ht="12">
      <c r="B75" s="11"/>
      <c r="L75" s="11"/>
    </row>
    <row r="76" spans="2:12" s="20" customFormat="1" ht="12.75">
      <c r="B76" s="1"/>
      <c r="D76" s="32" t="s">
        <v>49</v>
      </c>
      <c r="E76" s="22"/>
      <c r="F76" s="97" t="s">
        <v>50</v>
      </c>
      <c r="G76" s="32" t="s">
        <v>49</v>
      </c>
      <c r="H76" s="22"/>
      <c r="I76" s="22"/>
      <c r="J76" s="98" t="s">
        <v>50</v>
      </c>
      <c r="K76" s="22"/>
      <c r="L76" s="1"/>
    </row>
    <row r="77" spans="2:12" s="20" customFormat="1" ht="14.4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1"/>
    </row>
    <row r="81" spans="2:12" s="20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"/>
    </row>
    <row r="82" spans="2:12" s="20" customFormat="1" ht="24.95" customHeight="1">
      <c r="B82" s="1"/>
      <c r="C82" s="12" t="s">
        <v>94</v>
      </c>
      <c r="L82" s="1"/>
    </row>
    <row r="83" spans="2:12" s="20" customFormat="1" ht="6.95" customHeight="1">
      <c r="B83" s="1"/>
      <c r="L83" s="1"/>
    </row>
    <row r="84" spans="2:12" s="20" customFormat="1" ht="12" customHeight="1">
      <c r="B84" s="1"/>
      <c r="C84" s="17" t="s">
        <v>14</v>
      </c>
      <c r="L84" s="1"/>
    </row>
    <row r="85" spans="2:12" s="20" customFormat="1" ht="16.5" customHeight="1">
      <c r="B85" s="1"/>
      <c r="E85" s="235" t="str">
        <f>E7</f>
        <v>Úprava venkovního schodiště na p.p.č. 2870, k.ú. Děčín</v>
      </c>
      <c r="F85" s="236"/>
      <c r="G85" s="236"/>
      <c r="H85" s="236"/>
      <c r="L85" s="1"/>
    </row>
    <row r="86" spans="2:12" s="20" customFormat="1" ht="12" customHeight="1">
      <c r="B86" s="1"/>
      <c r="C86" s="17" t="s">
        <v>92</v>
      </c>
      <c r="L86" s="1"/>
    </row>
    <row r="87" spans="2:12" s="20" customFormat="1" ht="16.5" customHeight="1">
      <c r="B87" s="1"/>
      <c r="E87" s="230" t="str">
        <f>E9</f>
        <v>SO 01 - Schodišťová ramena 1 a 2 a podesty 1 a 2</v>
      </c>
      <c r="F87" s="231"/>
      <c r="G87" s="231"/>
      <c r="H87" s="231"/>
      <c r="L87" s="1"/>
    </row>
    <row r="88" spans="2:12" s="20" customFormat="1" ht="6.95" customHeight="1">
      <c r="B88" s="1"/>
      <c r="L88" s="1"/>
    </row>
    <row r="89" spans="2:12" s="20" customFormat="1" ht="12" customHeight="1">
      <c r="B89" s="1"/>
      <c r="C89" s="17" t="s">
        <v>18</v>
      </c>
      <c r="F89" s="15" t="str">
        <f>F12</f>
        <v>p.p.č. 2870</v>
      </c>
      <c r="I89" s="17" t="s">
        <v>20</v>
      </c>
      <c r="J89" s="85" t="str">
        <f>IF(J12="","",J12)</f>
        <v>11. 10. 2023</v>
      </c>
      <c r="L89" s="1"/>
    </row>
    <row r="90" spans="2:12" s="20" customFormat="1" ht="6.95" customHeight="1">
      <c r="B90" s="1"/>
      <c r="L90" s="1"/>
    </row>
    <row r="91" spans="2:12" s="20" customFormat="1" ht="15.2" customHeight="1">
      <c r="B91" s="1"/>
      <c r="C91" s="17" t="s">
        <v>22</v>
      </c>
      <c r="F91" s="15" t="str">
        <f>E15</f>
        <v>Statutární město Děčín</v>
      </c>
      <c r="I91" s="17" t="s">
        <v>28</v>
      </c>
      <c r="J91" s="18" t="str">
        <f>E21</f>
        <v>NORDARCH s.r.o.</v>
      </c>
      <c r="L91" s="1"/>
    </row>
    <row r="92" spans="2:12" s="20" customFormat="1" ht="15.2" customHeight="1">
      <c r="B92" s="1"/>
      <c r="C92" s="17" t="s">
        <v>26</v>
      </c>
      <c r="F92" s="15" t="str">
        <f>IF(E18="","",E18)</f>
        <v xml:space="preserve"> </v>
      </c>
      <c r="I92" s="17" t="s">
        <v>31</v>
      </c>
      <c r="J92" s="18" t="str">
        <f>E24</f>
        <v>Ing. Jan Duben</v>
      </c>
      <c r="L92" s="1"/>
    </row>
    <row r="93" spans="2:12" s="20" customFormat="1" ht="10.35" customHeight="1">
      <c r="B93" s="1"/>
      <c r="L93" s="1"/>
    </row>
    <row r="94" spans="2:12" s="20" customFormat="1" ht="29.25" customHeight="1">
      <c r="B94" s="1"/>
      <c r="C94" s="99" t="s">
        <v>95</v>
      </c>
      <c r="D94" s="91"/>
      <c r="E94" s="91"/>
      <c r="F94" s="91"/>
      <c r="G94" s="91"/>
      <c r="H94" s="91"/>
      <c r="I94" s="91"/>
      <c r="J94" s="100" t="s">
        <v>96</v>
      </c>
      <c r="K94" s="91"/>
      <c r="L94" s="1"/>
    </row>
    <row r="95" spans="2:12" s="20" customFormat="1" ht="10.35" customHeight="1">
      <c r="B95" s="1"/>
      <c r="L95" s="1"/>
    </row>
    <row r="96" spans="2:47" s="20" customFormat="1" ht="22.9" customHeight="1">
      <c r="B96" s="1"/>
      <c r="C96" s="150" t="s">
        <v>97</v>
      </c>
      <c r="D96" s="82"/>
      <c r="E96" s="82"/>
      <c r="F96" s="82"/>
      <c r="G96" s="82"/>
      <c r="H96" s="82"/>
      <c r="J96" s="55">
        <f>J126</f>
        <v>0</v>
      </c>
      <c r="L96" s="1"/>
      <c r="AU96" s="8" t="s">
        <v>98</v>
      </c>
    </row>
    <row r="97" spans="2:12" s="102" customFormat="1" ht="24.95" customHeight="1">
      <c r="B97" s="101"/>
      <c r="C97" s="151"/>
      <c r="D97" s="152" t="s">
        <v>99</v>
      </c>
      <c r="E97" s="153"/>
      <c r="F97" s="153"/>
      <c r="G97" s="153"/>
      <c r="H97" s="153"/>
      <c r="I97" s="103"/>
      <c r="J97" s="104">
        <f>J127</f>
        <v>0</v>
      </c>
      <c r="L97" s="101"/>
    </row>
    <row r="98" spans="2:12" s="106" customFormat="1" ht="19.9" customHeight="1">
      <c r="B98" s="105"/>
      <c r="C98" s="154"/>
      <c r="D98" s="155" t="s">
        <v>100</v>
      </c>
      <c r="E98" s="156"/>
      <c r="F98" s="156"/>
      <c r="G98" s="156"/>
      <c r="H98" s="156"/>
      <c r="I98" s="107"/>
      <c r="J98" s="108">
        <f>J128</f>
        <v>0</v>
      </c>
      <c r="L98" s="105"/>
    </row>
    <row r="99" spans="2:12" s="106" customFormat="1" ht="19.9" customHeight="1">
      <c r="B99" s="105"/>
      <c r="C99" s="154"/>
      <c r="D99" s="155" t="s">
        <v>101</v>
      </c>
      <c r="E99" s="156"/>
      <c r="F99" s="156"/>
      <c r="G99" s="156"/>
      <c r="H99" s="156"/>
      <c r="I99" s="107"/>
      <c r="J99" s="108">
        <f>J134</f>
        <v>0</v>
      </c>
      <c r="L99" s="105"/>
    </row>
    <row r="100" spans="2:12" s="106" customFormat="1" ht="19.9" customHeight="1">
      <c r="B100" s="105"/>
      <c r="C100" s="154"/>
      <c r="D100" s="155" t="s">
        <v>102</v>
      </c>
      <c r="E100" s="156"/>
      <c r="F100" s="156"/>
      <c r="G100" s="156"/>
      <c r="H100" s="156"/>
      <c r="I100" s="107"/>
      <c r="J100" s="108">
        <f>J156</f>
        <v>0</v>
      </c>
      <c r="L100" s="105"/>
    </row>
    <row r="101" spans="2:12" s="102" customFormat="1" ht="24.95" customHeight="1">
      <c r="B101" s="101"/>
      <c r="C101" s="151"/>
      <c r="D101" s="152" t="s">
        <v>103</v>
      </c>
      <c r="E101" s="153"/>
      <c r="F101" s="153"/>
      <c r="G101" s="153"/>
      <c r="H101" s="153"/>
      <c r="I101" s="103"/>
      <c r="J101" s="104">
        <f>J162</f>
        <v>0</v>
      </c>
      <c r="L101" s="101"/>
    </row>
    <row r="102" spans="2:12" s="106" customFormat="1" ht="19.9" customHeight="1">
      <c r="B102" s="105"/>
      <c r="C102" s="154"/>
      <c r="D102" s="155" t="s">
        <v>104</v>
      </c>
      <c r="E102" s="156"/>
      <c r="F102" s="156"/>
      <c r="G102" s="156"/>
      <c r="H102" s="156"/>
      <c r="I102" s="107"/>
      <c r="J102" s="108">
        <f>J163</f>
        <v>0</v>
      </c>
      <c r="L102" s="105"/>
    </row>
    <row r="103" spans="2:12" s="106" customFormat="1" ht="19.9" customHeight="1">
      <c r="B103" s="105"/>
      <c r="C103" s="154"/>
      <c r="D103" s="155" t="s">
        <v>105</v>
      </c>
      <c r="E103" s="156"/>
      <c r="F103" s="156"/>
      <c r="G103" s="156"/>
      <c r="H103" s="156"/>
      <c r="I103" s="107"/>
      <c r="J103" s="108">
        <f>J166</f>
        <v>0</v>
      </c>
      <c r="L103" s="105"/>
    </row>
    <row r="104" spans="2:12" s="106" customFormat="1" ht="19.9" customHeight="1">
      <c r="B104" s="105"/>
      <c r="C104" s="154"/>
      <c r="D104" s="155" t="s">
        <v>106</v>
      </c>
      <c r="E104" s="156"/>
      <c r="F104" s="156"/>
      <c r="G104" s="156"/>
      <c r="H104" s="156"/>
      <c r="I104" s="107"/>
      <c r="J104" s="108">
        <f>J185</f>
        <v>0</v>
      </c>
      <c r="L104" s="105"/>
    </row>
    <row r="105" spans="2:12" s="106" customFormat="1" ht="19.9" customHeight="1">
      <c r="B105" s="105"/>
      <c r="C105" s="154"/>
      <c r="D105" s="155" t="s">
        <v>107</v>
      </c>
      <c r="E105" s="156"/>
      <c r="F105" s="156"/>
      <c r="G105" s="156"/>
      <c r="H105" s="156"/>
      <c r="I105" s="107"/>
      <c r="J105" s="108">
        <f>J192</f>
        <v>0</v>
      </c>
      <c r="L105" s="105"/>
    </row>
    <row r="106" spans="2:12" s="106" customFormat="1" ht="19.9" customHeight="1">
      <c r="B106" s="105"/>
      <c r="C106" s="154"/>
      <c r="D106" s="155" t="s">
        <v>108</v>
      </c>
      <c r="E106" s="156"/>
      <c r="F106" s="156"/>
      <c r="G106" s="156"/>
      <c r="H106" s="156"/>
      <c r="I106" s="107"/>
      <c r="J106" s="108">
        <f>J195</f>
        <v>0</v>
      </c>
      <c r="L106" s="105"/>
    </row>
    <row r="107" spans="2:12" s="20" customFormat="1" ht="21.75" customHeight="1">
      <c r="B107" s="1"/>
      <c r="C107" s="82"/>
      <c r="D107" s="82"/>
      <c r="E107" s="82"/>
      <c r="F107" s="82"/>
      <c r="G107" s="82"/>
      <c r="H107" s="82"/>
      <c r="L107" s="1"/>
    </row>
    <row r="108" spans="2:12" s="20" customFormat="1" ht="6.95" customHeight="1">
      <c r="B108" s="33"/>
      <c r="C108" s="157"/>
      <c r="D108" s="157"/>
      <c r="E108" s="157"/>
      <c r="F108" s="157"/>
      <c r="G108" s="157"/>
      <c r="H108" s="157"/>
      <c r="I108" s="34"/>
      <c r="J108" s="34"/>
      <c r="K108" s="34"/>
      <c r="L108" s="1"/>
    </row>
    <row r="109" spans="3:8" ht="12">
      <c r="C109"/>
      <c r="D109"/>
      <c r="E109"/>
      <c r="F109"/>
      <c r="G109"/>
      <c r="H109"/>
    </row>
    <row r="110" spans="3:8" ht="12">
      <c r="C110"/>
      <c r="D110"/>
      <c r="E110"/>
      <c r="F110"/>
      <c r="G110"/>
      <c r="H110"/>
    </row>
    <row r="111" spans="3:8" ht="12">
      <c r="C111"/>
      <c r="D111"/>
      <c r="E111"/>
      <c r="F111"/>
      <c r="G111"/>
      <c r="H111"/>
    </row>
    <row r="112" spans="2:12" s="20" customFormat="1" ht="6.95" customHeight="1">
      <c r="B112" s="35"/>
      <c r="C112" s="158"/>
      <c r="D112" s="158"/>
      <c r="E112" s="158"/>
      <c r="F112" s="158"/>
      <c r="G112" s="158"/>
      <c r="H112" s="158"/>
      <c r="I112" s="36"/>
      <c r="J112" s="36"/>
      <c r="K112" s="36"/>
      <c r="L112" s="1"/>
    </row>
    <row r="113" spans="2:12" s="20" customFormat="1" ht="24.95" customHeight="1">
      <c r="B113" s="1"/>
      <c r="C113" s="159" t="s">
        <v>109</v>
      </c>
      <c r="D113" s="82"/>
      <c r="E113" s="82"/>
      <c r="F113" s="82"/>
      <c r="G113" s="82"/>
      <c r="H113" s="82"/>
      <c r="L113" s="1"/>
    </row>
    <row r="114" spans="2:12" s="20" customFormat="1" ht="6.95" customHeight="1">
      <c r="B114" s="1"/>
      <c r="C114" s="82"/>
      <c r="D114" s="82"/>
      <c r="E114" s="82"/>
      <c r="F114" s="82"/>
      <c r="G114" s="82"/>
      <c r="H114" s="82"/>
      <c r="L114" s="1"/>
    </row>
    <row r="115" spans="2:12" s="20" customFormat="1" ht="12" customHeight="1">
      <c r="B115" s="1"/>
      <c r="C115" s="78" t="s">
        <v>14</v>
      </c>
      <c r="D115" s="82"/>
      <c r="E115" s="82"/>
      <c r="F115" s="82"/>
      <c r="G115" s="82"/>
      <c r="H115" s="82"/>
      <c r="L115" s="1"/>
    </row>
    <row r="116" spans="2:12" s="20" customFormat="1" ht="16.5" customHeight="1">
      <c r="B116" s="1"/>
      <c r="C116" s="82"/>
      <c r="D116" s="82"/>
      <c r="E116" s="232" t="str">
        <f>E7</f>
        <v>Úprava venkovního schodiště na p.p.č. 2870, k.ú. Děčín</v>
      </c>
      <c r="F116" s="233"/>
      <c r="G116" s="233"/>
      <c r="H116" s="233"/>
      <c r="L116" s="1"/>
    </row>
    <row r="117" spans="2:12" s="20" customFormat="1" ht="12" customHeight="1">
      <c r="B117" s="1"/>
      <c r="C117" s="78" t="s">
        <v>92</v>
      </c>
      <c r="D117" s="82"/>
      <c r="E117" s="82"/>
      <c r="F117" s="82"/>
      <c r="G117" s="82"/>
      <c r="H117" s="82"/>
      <c r="L117" s="1"/>
    </row>
    <row r="118" spans="2:12" s="20" customFormat="1" ht="16.5" customHeight="1">
      <c r="B118" s="1"/>
      <c r="C118" s="82"/>
      <c r="D118" s="82"/>
      <c r="E118" s="217" t="str">
        <f>E9</f>
        <v>SO 01 - Schodišťová ramena 1 a 2 a podesty 1 a 2</v>
      </c>
      <c r="F118" s="234"/>
      <c r="G118" s="234"/>
      <c r="H118" s="234"/>
      <c r="L118" s="1"/>
    </row>
    <row r="119" spans="2:12" s="20" customFormat="1" ht="6.95" customHeight="1">
      <c r="B119" s="1"/>
      <c r="C119" s="82"/>
      <c r="D119" s="82"/>
      <c r="E119" s="82"/>
      <c r="F119" s="82"/>
      <c r="G119" s="82"/>
      <c r="H119" s="82"/>
      <c r="L119" s="1"/>
    </row>
    <row r="120" spans="2:12" s="20" customFormat="1" ht="12" customHeight="1">
      <c r="B120" s="1"/>
      <c r="C120" s="78" t="s">
        <v>18</v>
      </c>
      <c r="D120" s="82"/>
      <c r="E120" s="82"/>
      <c r="F120" s="160" t="str">
        <f>F12</f>
        <v>p.p.č. 2870</v>
      </c>
      <c r="G120" s="82"/>
      <c r="H120" s="82"/>
      <c r="I120" s="17" t="s">
        <v>20</v>
      </c>
      <c r="J120" s="85" t="str">
        <f>IF(J12="","",J12)</f>
        <v>11. 10. 2023</v>
      </c>
      <c r="L120" s="1"/>
    </row>
    <row r="121" spans="2:12" s="20" customFormat="1" ht="6.95" customHeight="1">
      <c r="B121" s="1"/>
      <c r="C121" s="82"/>
      <c r="D121" s="82"/>
      <c r="E121" s="82"/>
      <c r="F121" s="82"/>
      <c r="G121" s="82"/>
      <c r="H121" s="82"/>
      <c r="L121" s="1"/>
    </row>
    <row r="122" spans="2:12" s="20" customFormat="1" ht="15.2" customHeight="1">
      <c r="B122" s="1"/>
      <c r="C122" s="78" t="s">
        <v>22</v>
      </c>
      <c r="D122" s="82"/>
      <c r="E122" s="82"/>
      <c r="F122" s="160" t="str">
        <f>E15</f>
        <v>Statutární město Děčín</v>
      </c>
      <c r="G122" s="82"/>
      <c r="H122" s="82"/>
      <c r="I122" s="17" t="s">
        <v>28</v>
      </c>
      <c r="J122" s="18" t="str">
        <f>E21</f>
        <v>NORDARCH s.r.o.</v>
      </c>
      <c r="L122" s="1"/>
    </row>
    <row r="123" spans="2:12" s="20" customFormat="1" ht="15.2" customHeight="1">
      <c r="B123" s="1"/>
      <c r="C123" s="78" t="s">
        <v>26</v>
      </c>
      <c r="D123" s="82"/>
      <c r="E123" s="82"/>
      <c r="F123" s="160" t="str">
        <f>IF(E18="","",E18)</f>
        <v xml:space="preserve"> </v>
      </c>
      <c r="G123" s="82"/>
      <c r="H123" s="82"/>
      <c r="I123" s="17" t="s">
        <v>31</v>
      </c>
      <c r="J123" s="18" t="str">
        <f>E24</f>
        <v>Ing. Jan Duben</v>
      </c>
      <c r="L123" s="1"/>
    </row>
    <row r="124" spans="2:12" s="20" customFormat="1" ht="10.35" customHeight="1">
      <c r="B124" s="1"/>
      <c r="C124" s="82"/>
      <c r="D124" s="82"/>
      <c r="E124" s="82"/>
      <c r="F124" s="82"/>
      <c r="G124" s="82"/>
      <c r="H124" s="82"/>
      <c r="L124" s="1"/>
    </row>
    <row r="125" spans="2:20" s="113" customFormat="1" ht="29.25" customHeight="1">
      <c r="B125" s="109"/>
      <c r="C125" s="161" t="s">
        <v>110</v>
      </c>
      <c r="D125" s="162" t="s">
        <v>59</v>
      </c>
      <c r="E125" s="162" t="s">
        <v>55</v>
      </c>
      <c r="F125" s="162" t="s">
        <v>56</v>
      </c>
      <c r="G125" s="162" t="s">
        <v>111</v>
      </c>
      <c r="H125" s="162" t="s">
        <v>112</v>
      </c>
      <c r="I125" s="110" t="s">
        <v>113</v>
      </c>
      <c r="J125" s="111" t="s">
        <v>96</v>
      </c>
      <c r="K125" s="112" t="s">
        <v>114</v>
      </c>
      <c r="L125" s="109"/>
      <c r="M125" s="47" t="s">
        <v>1</v>
      </c>
      <c r="N125" s="48" t="s">
        <v>38</v>
      </c>
      <c r="O125" s="48" t="s">
        <v>115</v>
      </c>
      <c r="P125" s="48" t="s">
        <v>116</v>
      </c>
      <c r="Q125" s="48" t="s">
        <v>117</v>
      </c>
      <c r="R125" s="48" t="s">
        <v>118</v>
      </c>
      <c r="S125" s="48" t="s">
        <v>119</v>
      </c>
      <c r="T125" s="49" t="s">
        <v>120</v>
      </c>
    </row>
    <row r="126" spans="2:63" s="20" customFormat="1" ht="22.9" customHeight="1">
      <c r="B126" s="1"/>
      <c r="C126" s="163" t="s">
        <v>121</v>
      </c>
      <c r="D126" s="82"/>
      <c r="E126" s="82"/>
      <c r="F126" s="82"/>
      <c r="G126" s="82"/>
      <c r="H126" s="82"/>
      <c r="J126" s="114">
        <f>BK126</f>
        <v>0</v>
      </c>
      <c r="L126" s="1"/>
      <c r="M126" s="50"/>
      <c r="N126" s="41"/>
      <c r="O126" s="41"/>
      <c r="P126" s="115">
        <f>P127+P162</f>
        <v>95.50719699999999</v>
      </c>
      <c r="Q126" s="41"/>
      <c r="R126" s="115">
        <f>R127+R162</f>
        <v>4.36460363</v>
      </c>
      <c r="S126" s="41"/>
      <c r="T126" s="116">
        <f>T127+T162</f>
        <v>2.202421</v>
      </c>
      <c r="AT126" s="8" t="s">
        <v>73</v>
      </c>
      <c r="AU126" s="8" t="s">
        <v>98</v>
      </c>
      <c r="BK126" s="117">
        <f>BK127+BK162</f>
        <v>0</v>
      </c>
    </row>
    <row r="127" spans="2:63" s="119" customFormat="1" ht="25.9" customHeight="1">
      <c r="B127" s="118"/>
      <c r="C127" s="164"/>
      <c r="D127" s="165" t="s">
        <v>73</v>
      </c>
      <c r="E127" s="166" t="s">
        <v>122</v>
      </c>
      <c r="F127" s="166" t="s">
        <v>123</v>
      </c>
      <c r="G127" s="164"/>
      <c r="H127" s="164"/>
      <c r="J127" s="121">
        <f>BK127</f>
        <v>0</v>
      </c>
      <c r="L127" s="118"/>
      <c r="M127" s="122"/>
      <c r="P127" s="123">
        <f>P128+P134+P156</f>
        <v>36.916106</v>
      </c>
      <c r="R127" s="123">
        <f>R128+R134+R156</f>
        <v>0.75487236</v>
      </c>
      <c r="T127" s="124">
        <f>T128+T134+T156</f>
        <v>1.994496</v>
      </c>
      <c r="AR127" s="120" t="s">
        <v>82</v>
      </c>
      <c r="AT127" s="125" t="s">
        <v>73</v>
      </c>
      <c r="AU127" s="125" t="s">
        <v>74</v>
      </c>
      <c r="AY127" s="120" t="s">
        <v>124</v>
      </c>
      <c r="BK127" s="126">
        <f>BK128+BK134+BK156</f>
        <v>0</v>
      </c>
    </row>
    <row r="128" spans="2:63" s="119" customFormat="1" ht="22.9" customHeight="1">
      <c r="B128" s="118"/>
      <c r="C128" s="164"/>
      <c r="D128" s="165" t="s">
        <v>73</v>
      </c>
      <c r="E128" s="167" t="s">
        <v>125</v>
      </c>
      <c r="F128" s="167" t="s">
        <v>126</v>
      </c>
      <c r="G128" s="164"/>
      <c r="H128" s="164"/>
      <c r="J128" s="127">
        <f>BK128</f>
        <v>0</v>
      </c>
      <c r="L128" s="118"/>
      <c r="M128" s="122"/>
      <c r="P128" s="123">
        <f>SUM(P129:P133)</f>
        <v>1.3557890000000001</v>
      </c>
      <c r="R128" s="123">
        <f>SUM(R129:R133)</f>
        <v>0.31665636</v>
      </c>
      <c r="T128" s="124">
        <f>SUM(T129:T133)</f>
        <v>0</v>
      </c>
      <c r="AR128" s="120" t="s">
        <v>82</v>
      </c>
      <c r="AT128" s="125" t="s">
        <v>73</v>
      </c>
      <c r="AU128" s="125" t="s">
        <v>82</v>
      </c>
      <c r="AY128" s="120" t="s">
        <v>124</v>
      </c>
      <c r="BK128" s="126">
        <f>SUM(BK129:BK133)</f>
        <v>0</v>
      </c>
    </row>
    <row r="129" spans="2:65" s="20" customFormat="1" ht="24.2" customHeight="1">
      <c r="B129" s="1"/>
      <c r="C129" s="168" t="s">
        <v>82</v>
      </c>
      <c r="D129" s="168" t="s">
        <v>127</v>
      </c>
      <c r="E129" s="169" t="s">
        <v>128</v>
      </c>
      <c r="F129" s="170" t="s">
        <v>129</v>
      </c>
      <c r="G129" s="171" t="s">
        <v>130</v>
      </c>
      <c r="H129" s="172">
        <v>2.85</v>
      </c>
      <c r="I129" s="2"/>
      <c r="J129" s="2">
        <f>ROUND(I129*H129,2)</f>
        <v>0</v>
      </c>
      <c r="K129" s="3"/>
      <c r="L129" s="1"/>
      <c r="M129" s="128" t="s">
        <v>1</v>
      </c>
      <c r="N129" s="129" t="s">
        <v>39</v>
      </c>
      <c r="O129" s="130">
        <v>0.379</v>
      </c>
      <c r="P129" s="130">
        <f>O129*H129</f>
        <v>1.08015</v>
      </c>
      <c r="Q129" s="130">
        <v>0.11046</v>
      </c>
      <c r="R129" s="130">
        <f>Q129*H129</f>
        <v>0.314811</v>
      </c>
      <c r="S129" s="130">
        <v>0</v>
      </c>
      <c r="T129" s="131">
        <f>S129*H129</f>
        <v>0</v>
      </c>
      <c r="AR129" s="132" t="s">
        <v>125</v>
      </c>
      <c r="AT129" s="132" t="s">
        <v>127</v>
      </c>
      <c r="AU129" s="132" t="s">
        <v>84</v>
      </c>
      <c r="AY129" s="8" t="s">
        <v>124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8" t="s">
        <v>82</v>
      </c>
      <c r="BK129" s="133">
        <f>ROUND(I129*H129,2)</f>
        <v>0</v>
      </c>
      <c r="BL129" s="8" t="s">
        <v>125</v>
      </c>
      <c r="BM129" s="132" t="s">
        <v>131</v>
      </c>
    </row>
    <row r="130" spans="2:51" s="135" customFormat="1" ht="22.5">
      <c r="B130" s="134"/>
      <c r="C130" s="173"/>
      <c r="D130" s="174" t="s">
        <v>132</v>
      </c>
      <c r="E130" s="175" t="s">
        <v>1</v>
      </c>
      <c r="F130" s="176" t="s">
        <v>133</v>
      </c>
      <c r="G130" s="173"/>
      <c r="H130" s="177">
        <v>2.85</v>
      </c>
      <c r="L130" s="134"/>
      <c r="M130" s="137"/>
      <c r="T130" s="138"/>
      <c r="AT130" s="136" t="s">
        <v>132</v>
      </c>
      <c r="AU130" s="136" t="s">
        <v>84</v>
      </c>
      <c r="AV130" s="135" t="s">
        <v>84</v>
      </c>
      <c r="AW130" s="135" t="s">
        <v>30</v>
      </c>
      <c r="AX130" s="135" t="s">
        <v>82</v>
      </c>
      <c r="AY130" s="136" t="s">
        <v>124</v>
      </c>
    </row>
    <row r="131" spans="2:65" s="20" customFormat="1" ht="16.5" customHeight="1">
      <c r="B131" s="1"/>
      <c r="C131" s="168" t="s">
        <v>84</v>
      </c>
      <c r="D131" s="168" t="s">
        <v>127</v>
      </c>
      <c r="E131" s="169" t="s">
        <v>134</v>
      </c>
      <c r="F131" s="170" t="s">
        <v>135</v>
      </c>
      <c r="G131" s="171" t="s">
        <v>136</v>
      </c>
      <c r="H131" s="172">
        <v>0.233</v>
      </c>
      <c r="I131" s="2"/>
      <c r="J131" s="2">
        <f>ROUND(I131*H131,2)</f>
        <v>0</v>
      </c>
      <c r="K131" s="3"/>
      <c r="L131" s="1"/>
      <c r="M131" s="128" t="s">
        <v>1</v>
      </c>
      <c r="N131" s="129" t="s">
        <v>39</v>
      </c>
      <c r="O131" s="130">
        <v>0.923</v>
      </c>
      <c r="P131" s="130">
        <f>O131*H131</f>
        <v>0.21505900000000003</v>
      </c>
      <c r="Q131" s="130">
        <v>0.00792</v>
      </c>
      <c r="R131" s="130">
        <f>Q131*H131</f>
        <v>0.00184536</v>
      </c>
      <c r="S131" s="130">
        <v>0</v>
      </c>
      <c r="T131" s="131">
        <f>S131*H131</f>
        <v>0</v>
      </c>
      <c r="AR131" s="132" t="s">
        <v>125</v>
      </c>
      <c r="AT131" s="132" t="s">
        <v>127</v>
      </c>
      <c r="AU131" s="132" t="s">
        <v>84</v>
      </c>
      <c r="AY131" s="8" t="s">
        <v>124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8" t="s">
        <v>82</v>
      </c>
      <c r="BK131" s="133">
        <f>ROUND(I131*H131,2)</f>
        <v>0</v>
      </c>
      <c r="BL131" s="8" t="s">
        <v>125</v>
      </c>
      <c r="BM131" s="132" t="s">
        <v>137</v>
      </c>
    </row>
    <row r="132" spans="2:51" s="135" customFormat="1" ht="22.5">
      <c r="B132" s="134"/>
      <c r="C132" s="173"/>
      <c r="D132" s="174" t="s">
        <v>132</v>
      </c>
      <c r="E132" s="175" t="s">
        <v>1</v>
      </c>
      <c r="F132" s="176" t="s">
        <v>138</v>
      </c>
      <c r="G132" s="173"/>
      <c r="H132" s="177">
        <v>0.233</v>
      </c>
      <c r="L132" s="134"/>
      <c r="M132" s="137"/>
      <c r="T132" s="138"/>
      <c r="AT132" s="136" t="s">
        <v>132</v>
      </c>
      <c r="AU132" s="136" t="s">
        <v>84</v>
      </c>
      <c r="AV132" s="135" t="s">
        <v>84</v>
      </c>
      <c r="AW132" s="135" t="s">
        <v>30</v>
      </c>
      <c r="AX132" s="135" t="s">
        <v>82</v>
      </c>
      <c r="AY132" s="136" t="s">
        <v>124</v>
      </c>
    </row>
    <row r="133" spans="2:65" s="20" customFormat="1" ht="16.5" customHeight="1">
      <c r="B133" s="1"/>
      <c r="C133" s="168" t="s">
        <v>139</v>
      </c>
      <c r="D133" s="168" t="s">
        <v>127</v>
      </c>
      <c r="E133" s="169" t="s">
        <v>140</v>
      </c>
      <c r="F133" s="170" t="s">
        <v>141</v>
      </c>
      <c r="G133" s="171" t="s">
        <v>136</v>
      </c>
      <c r="H133" s="172">
        <v>0.233</v>
      </c>
      <c r="I133" s="2"/>
      <c r="J133" s="2">
        <f>ROUND(I133*H133,2)</f>
        <v>0</v>
      </c>
      <c r="K133" s="3"/>
      <c r="L133" s="1"/>
      <c r="M133" s="128" t="s">
        <v>1</v>
      </c>
      <c r="N133" s="129" t="s">
        <v>39</v>
      </c>
      <c r="O133" s="130">
        <v>0.26</v>
      </c>
      <c r="P133" s="130">
        <f>O133*H133</f>
        <v>0.06058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AR133" s="132" t="s">
        <v>125</v>
      </c>
      <c r="AT133" s="132" t="s">
        <v>127</v>
      </c>
      <c r="AU133" s="132" t="s">
        <v>84</v>
      </c>
      <c r="AY133" s="8" t="s">
        <v>124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8" t="s">
        <v>82</v>
      </c>
      <c r="BK133" s="133">
        <f>ROUND(I133*H133,2)</f>
        <v>0</v>
      </c>
      <c r="BL133" s="8" t="s">
        <v>125</v>
      </c>
      <c r="BM133" s="132" t="s">
        <v>142</v>
      </c>
    </row>
    <row r="134" spans="2:63" s="119" customFormat="1" ht="22.9" customHeight="1">
      <c r="B134" s="118"/>
      <c r="C134" s="164"/>
      <c r="D134" s="165" t="s">
        <v>73</v>
      </c>
      <c r="E134" s="167" t="s">
        <v>143</v>
      </c>
      <c r="F134" s="167" t="s">
        <v>144</v>
      </c>
      <c r="G134" s="164"/>
      <c r="H134" s="164"/>
      <c r="J134" s="127">
        <f>BK134</f>
        <v>0</v>
      </c>
      <c r="L134" s="118"/>
      <c r="M134" s="122"/>
      <c r="P134" s="123">
        <f>SUM(P135:P155)</f>
        <v>23.143239</v>
      </c>
      <c r="R134" s="123">
        <f>SUM(R135:R155)</f>
        <v>0.438216</v>
      </c>
      <c r="T134" s="124">
        <f>SUM(T135:T155)</f>
        <v>1.994496</v>
      </c>
      <c r="AR134" s="120" t="s">
        <v>82</v>
      </c>
      <c r="AT134" s="125" t="s">
        <v>73</v>
      </c>
      <c r="AU134" s="125" t="s">
        <v>82</v>
      </c>
      <c r="AY134" s="120" t="s">
        <v>124</v>
      </c>
      <c r="BK134" s="126">
        <f>SUM(BK135:BK155)</f>
        <v>0</v>
      </c>
    </row>
    <row r="135" spans="2:65" s="20" customFormat="1" ht="24.2" customHeight="1">
      <c r="B135" s="1"/>
      <c r="C135" s="168" t="s">
        <v>125</v>
      </c>
      <c r="D135" s="168" t="s">
        <v>127</v>
      </c>
      <c r="E135" s="169" t="s">
        <v>145</v>
      </c>
      <c r="F135" s="170" t="s">
        <v>146</v>
      </c>
      <c r="G135" s="171" t="s">
        <v>136</v>
      </c>
      <c r="H135" s="172">
        <v>5.79</v>
      </c>
      <c r="I135" s="2"/>
      <c r="J135" s="2">
        <f>ROUND(I135*H135,2)</f>
        <v>0</v>
      </c>
      <c r="K135" s="3"/>
      <c r="L135" s="1"/>
      <c r="M135" s="128" t="s">
        <v>1</v>
      </c>
      <c r="N135" s="129" t="s">
        <v>39</v>
      </c>
      <c r="O135" s="130">
        <v>1.383</v>
      </c>
      <c r="P135" s="130">
        <f>O135*H135</f>
        <v>8.00757</v>
      </c>
      <c r="Q135" s="130">
        <v>0</v>
      </c>
      <c r="R135" s="130">
        <f>Q135*H135</f>
        <v>0</v>
      </c>
      <c r="S135" s="130">
        <v>0.25</v>
      </c>
      <c r="T135" s="131">
        <f>S135*H135</f>
        <v>1.4475</v>
      </c>
      <c r="AR135" s="132" t="s">
        <v>125</v>
      </c>
      <c r="AT135" s="132" t="s">
        <v>127</v>
      </c>
      <c r="AU135" s="132" t="s">
        <v>84</v>
      </c>
      <c r="AY135" s="8" t="s">
        <v>124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8" t="s">
        <v>82</v>
      </c>
      <c r="BK135" s="133">
        <f>ROUND(I135*H135,2)</f>
        <v>0</v>
      </c>
      <c r="BL135" s="8" t="s">
        <v>125</v>
      </c>
      <c r="BM135" s="132" t="s">
        <v>147</v>
      </c>
    </row>
    <row r="136" spans="2:51" s="135" customFormat="1" ht="22.5">
      <c r="B136" s="134"/>
      <c r="C136" s="173"/>
      <c r="D136" s="174" t="s">
        <v>132</v>
      </c>
      <c r="E136" s="175" t="s">
        <v>1</v>
      </c>
      <c r="F136" s="176" t="s">
        <v>148</v>
      </c>
      <c r="G136" s="173"/>
      <c r="H136" s="177">
        <v>2.82</v>
      </c>
      <c r="L136" s="134"/>
      <c r="M136" s="137"/>
      <c r="T136" s="138"/>
      <c r="AT136" s="136" t="s">
        <v>132</v>
      </c>
      <c r="AU136" s="136" t="s">
        <v>84</v>
      </c>
      <c r="AV136" s="135" t="s">
        <v>84</v>
      </c>
      <c r="AW136" s="135" t="s">
        <v>30</v>
      </c>
      <c r="AX136" s="135" t="s">
        <v>74</v>
      </c>
      <c r="AY136" s="136" t="s">
        <v>124</v>
      </c>
    </row>
    <row r="137" spans="2:51" s="135" customFormat="1" ht="22.5">
      <c r="B137" s="134"/>
      <c r="C137" s="173"/>
      <c r="D137" s="174" t="s">
        <v>132</v>
      </c>
      <c r="E137" s="175" t="s">
        <v>1</v>
      </c>
      <c r="F137" s="176" t="s">
        <v>149</v>
      </c>
      <c r="G137" s="173"/>
      <c r="H137" s="177">
        <v>2.97</v>
      </c>
      <c r="L137" s="134"/>
      <c r="M137" s="137"/>
      <c r="T137" s="138"/>
      <c r="AT137" s="136" t="s">
        <v>132</v>
      </c>
      <c r="AU137" s="136" t="s">
        <v>84</v>
      </c>
      <c r="AV137" s="135" t="s">
        <v>84</v>
      </c>
      <c r="AW137" s="135" t="s">
        <v>30</v>
      </c>
      <c r="AX137" s="135" t="s">
        <v>74</v>
      </c>
      <c r="AY137" s="136" t="s">
        <v>124</v>
      </c>
    </row>
    <row r="138" spans="2:51" s="140" customFormat="1" ht="12">
      <c r="B138" s="139"/>
      <c r="C138" s="178"/>
      <c r="D138" s="174" t="s">
        <v>132</v>
      </c>
      <c r="E138" s="179" t="s">
        <v>1</v>
      </c>
      <c r="F138" s="180" t="s">
        <v>150</v>
      </c>
      <c r="G138" s="178"/>
      <c r="H138" s="181">
        <v>5.79</v>
      </c>
      <c r="L138" s="139"/>
      <c r="M138" s="142"/>
      <c r="T138" s="143"/>
      <c r="AT138" s="141" t="s">
        <v>132</v>
      </c>
      <c r="AU138" s="141" t="s">
        <v>84</v>
      </c>
      <c r="AV138" s="140" t="s">
        <v>125</v>
      </c>
      <c r="AW138" s="140" t="s">
        <v>30</v>
      </c>
      <c r="AX138" s="140" t="s">
        <v>82</v>
      </c>
      <c r="AY138" s="141" t="s">
        <v>124</v>
      </c>
    </row>
    <row r="139" spans="2:65" s="20" customFormat="1" ht="37.9" customHeight="1">
      <c r="B139" s="1"/>
      <c r="C139" s="168" t="s">
        <v>151</v>
      </c>
      <c r="D139" s="168" t="s">
        <v>127</v>
      </c>
      <c r="E139" s="169" t="s">
        <v>152</v>
      </c>
      <c r="F139" s="170" t="s">
        <v>153</v>
      </c>
      <c r="G139" s="171" t="s">
        <v>136</v>
      </c>
      <c r="H139" s="172">
        <v>2.22</v>
      </c>
      <c r="I139" s="2"/>
      <c r="J139" s="2">
        <f>ROUND(I139*H139,2)</f>
        <v>0</v>
      </c>
      <c r="K139" s="3"/>
      <c r="L139" s="1"/>
      <c r="M139" s="128" t="s">
        <v>1</v>
      </c>
      <c r="N139" s="129" t="s">
        <v>39</v>
      </c>
      <c r="O139" s="130">
        <v>0.22</v>
      </c>
      <c r="P139" s="130">
        <f>O139*H139</f>
        <v>0.48840000000000006</v>
      </c>
      <c r="Q139" s="130">
        <v>0</v>
      </c>
      <c r="R139" s="130">
        <f>Q139*H139</f>
        <v>0</v>
      </c>
      <c r="S139" s="130">
        <v>0.059</v>
      </c>
      <c r="T139" s="131">
        <f>S139*H139</f>
        <v>0.13098</v>
      </c>
      <c r="AR139" s="132" t="s">
        <v>125</v>
      </c>
      <c r="AT139" s="132" t="s">
        <v>127</v>
      </c>
      <c r="AU139" s="132" t="s">
        <v>84</v>
      </c>
      <c r="AY139" s="8" t="s">
        <v>124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8" t="s">
        <v>82</v>
      </c>
      <c r="BK139" s="133">
        <f>ROUND(I139*H139,2)</f>
        <v>0</v>
      </c>
      <c r="BL139" s="8" t="s">
        <v>125</v>
      </c>
      <c r="BM139" s="132" t="s">
        <v>154</v>
      </c>
    </row>
    <row r="140" spans="2:51" s="135" customFormat="1" ht="12">
      <c r="B140" s="134"/>
      <c r="C140" s="173"/>
      <c r="D140" s="174" t="s">
        <v>132</v>
      </c>
      <c r="E140" s="175" t="s">
        <v>1</v>
      </c>
      <c r="F140" s="176" t="s">
        <v>155</v>
      </c>
      <c r="G140" s="173"/>
      <c r="H140" s="177">
        <v>2.22</v>
      </c>
      <c r="L140" s="134"/>
      <c r="M140" s="137"/>
      <c r="T140" s="138"/>
      <c r="AT140" s="136" t="s">
        <v>132</v>
      </c>
      <c r="AU140" s="136" t="s">
        <v>84</v>
      </c>
      <c r="AV140" s="135" t="s">
        <v>84</v>
      </c>
      <c r="AW140" s="135" t="s">
        <v>30</v>
      </c>
      <c r="AX140" s="135" t="s">
        <v>82</v>
      </c>
      <c r="AY140" s="136" t="s">
        <v>124</v>
      </c>
    </row>
    <row r="141" spans="2:65" s="20" customFormat="1" ht="24.2" customHeight="1">
      <c r="B141" s="1"/>
      <c r="C141" s="168" t="s">
        <v>156</v>
      </c>
      <c r="D141" s="168" t="s">
        <v>127</v>
      </c>
      <c r="E141" s="169" t="s">
        <v>157</v>
      </c>
      <c r="F141" s="170" t="s">
        <v>158</v>
      </c>
      <c r="G141" s="171" t="s">
        <v>136</v>
      </c>
      <c r="H141" s="172">
        <v>39.68</v>
      </c>
      <c r="I141" s="2"/>
      <c r="J141" s="2">
        <f>ROUND(I141*H141,2)</f>
        <v>0</v>
      </c>
      <c r="K141" s="3"/>
      <c r="L141" s="1"/>
      <c r="M141" s="128" t="s">
        <v>1</v>
      </c>
      <c r="N141" s="129" t="s">
        <v>39</v>
      </c>
      <c r="O141" s="130">
        <v>0.273</v>
      </c>
      <c r="P141" s="130">
        <f>O141*H141</f>
        <v>10.832640000000001</v>
      </c>
      <c r="Q141" s="130">
        <v>0</v>
      </c>
      <c r="R141" s="130">
        <f>Q141*H141</f>
        <v>0</v>
      </c>
      <c r="S141" s="130">
        <v>0</v>
      </c>
      <c r="T141" s="131">
        <f>S141*H141</f>
        <v>0</v>
      </c>
      <c r="AR141" s="132" t="s">
        <v>125</v>
      </c>
      <c r="AT141" s="132" t="s">
        <v>127</v>
      </c>
      <c r="AU141" s="132" t="s">
        <v>84</v>
      </c>
      <c r="AY141" s="8" t="s">
        <v>124</v>
      </c>
      <c r="BE141" s="133">
        <f>IF(N141="základní",J141,0)</f>
        <v>0</v>
      </c>
      <c r="BF141" s="133">
        <f>IF(N141="snížená",J141,0)</f>
        <v>0</v>
      </c>
      <c r="BG141" s="133">
        <f>IF(N141="zákl. přenesená",J141,0)</f>
        <v>0</v>
      </c>
      <c r="BH141" s="133">
        <f>IF(N141="sníž. přenesená",J141,0)</f>
        <v>0</v>
      </c>
      <c r="BI141" s="133">
        <f>IF(N141="nulová",J141,0)</f>
        <v>0</v>
      </c>
      <c r="BJ141" s="8" t="s">
        <v>82</v>
      </c>
      <c r="BK141" s="133">
        <f>ROUND(I141*H141,2)</f>
        <v>0</v>
      </c>
      <c r="BL141" s="8" t="s">
        <v>125</v>
      </c>
      <c r="BM141" s="132" t="s">
        <v>159</v>
      </c>
    </row>
    <row r="142" spans="2:51" s="135" customFormat="1" ht="12">
      <c r="B142" s="134"/>
      <c r="C142" s="173"/>
      <c r="D142" s="174" t="s">
        <v>132</v>
      </c>
      <c r="E142" s="175" t="s">
        <v>1</v>
      </c>
      <c r="F142" s="176" t="s">
        <v>160</v>
      </c>
      <c r="G142" s="173"/>
      <c r="H142" s="177">
        <v>17.005</v>
      </c>
      <c r="L142" s="134"/>
      <c r="M142" s="137"/>
      <c r="T142" s="138"/>
      <c r="AT142" s="136" t="s">
        <v>132</v>
      </c>
      <c r="AU142" s="136" t="s">
        <v>84</v>
      </c>
      <c r="AV142" s="135" t="s">
        <v>84</v>
      </c>
      <c r="AW142" s="135" t="s">
        <v>30</v>
      </c>
      <c r="AX142" s="135" t="s">
        <v>74</v>
      </c>
      <c r="AY142" s="136" t="s">
        <v>124</v>
      </c>
    </row>
    <row r="143" spans="2:51" s="135" customFormat="1" ht="12">
      <c r="B143" s="134"/>
      <c r="C143" s="173"/>
      <c r="D143" s="174" t="s">
        <v>132</v>
      </c>
      <c r="E143" s="175" t="s">
        <v>1</v>
      </c>
      <c r="F143" s="176" t="s">
        <v>161</v>
      </c>
      <c r="G143" s="173"/>
      <c r="H143" s="177">
        <v>15.075</v>
      </c>
      <c r="L143" s="134"/>
      <c r="M143" s="137"/>
      <c r="T143" s="138"/>
      <c r="AT143" s="136" t="s">
        <v>132</v>
      </c>
      <c r="AU143" s="136" t="s">
        <v>84</v>
      </c>
      <c r="AV143" s="135" t="s">
        <v>84</v>
      </c>
      <c r="AW143" s="135" t="s">
        <v>30</v>
      </c>
      <c r="AX143" s="135" t="s">
        <v>74</v>
      </c>
      <c r="AY143" s="136" t="s">
        <v>124</v>
      </c>
    </row>
    <row r="144" spans="2:51" s="135" customFormat="1" ht="12">
      <c r="B144" s="134"/>
      <c r="C144" s="173"/>
      <c r="D144" s="174" t="s">
        <v>132</v>
      </c>
      <c r="E144" s="175" t="s">
        <v>1</v>
      </c>
      <c r="F144" s="176" t="s">
        <v>162</v>
      </c>
      <c r="G144" s="173"/>
      <c r="H144" s="177">
        <v>0.6</v>
      </c>
      <c r="L144" s="134"/>
      <c r="M144" s="137"/>
      <c r="T144" s="138"/>
      <c r="AT144" s="136" t="s">
        <v>132</v>
      </c>
      <c r="AU144" s="136" t="s">
        <v>84</v>
      </c>
      <c r="AV144" s="135" t="s">
        <v>84</v>
      </c>
      <c r="AW144" s="135" t="s">
        <v>30</v>
      </c>
      <c r="AX144" s="135" t="s">
        <v>74</v>
      </c>
      <c r="AY144" s="136" t="s">
        <v>124</v>
      </c>
    </row>
    <row r="145" spans="2:51" s="135" customFormat="1" ht="12">
      <c r="B145" s="134"/>
      <c r="C145" s="173"/>
      <c r="D145" s="174" t="s">
        <v>132</v>
      </c>
      <c r="E145" s="175" t="s">
        <v>1</v>
      </c>
      <c r="F145" s="176" t="s">
        <v>163</v>
      </c>
      <c r="G145" s="173"/>
      <c r="H145" s="177">
        <v>4.5</v>
      </c>
      <c r="L145" s="134"/>
      <c r="M145" s="137"/>
      <c r="T145" s="138"/>
      <c r="AT145" s="136" t="s">
        <v>132</v>
      </c>
      <c r="AU145" s="136" t="s">
        <v>84</v>
      </c>
      <c r="AV145" s="135" t="s">
        <v>84</v>
      </c>
      <c r="AW145" s="135" t="s">
        <v>30</v>
      </c>
      <c r="AX145" s="135" t="s">
        <v>74</v>
      </c>
      <c r="AY145" s="136" t="s">
        <v>124</v>
      </c>
    </row>
    <row r="146" spans="2:51" s="135" customFormat="1" ht="12">
      <c r="B146" s="134"/>
      <c r="C146" s="173"/>
      <c r="D146" s="174" t="s">
        <v>132</v>
      </c>
      <c r="E146" s="175" t="s">
        <v>1</v>
      </c>
      <c r="F146" s="176" t="s">
        <v>164</v>
      </c>
      <c r="G146" s="173"/>
      <c r="H146" s="177">
        <v>2.5</v>
      </c>
      <c r="L146" s="134"/>
      <c r="M146" s="137"/>
      <c r="T146" s="138"/>
      <c r="AT146" s="136" t="s">
        <v>132</v>
      </c>
      <c r="AU146" s="136" t="s">
        <v>84</v>
      </c>
      <c r="AV146" s="135" t="s">
        <v>84</v>
      </c>
      <c r="AW146" s="135" t="s">
        <v>30</v>
      </c>
      <c r="AX146" s="135" t="s">
        <v>74</v>
      </c>
      <c r="AY146" s="136" t="s">
        <v>124</v>
      </c>
    </row>
    <row r="147" spans="2:51" s="140" customFormat="1" ht="12">
      <c r="B147" s="139"/>
      <c r="C147" s="178"/>
      <c r="D147" s="174" t="s">
        <v>132</v>
      </c>
      <c r="E147" s="179" t="s">
        <v>1</v>
      </c>
      <c r="F147" s="180" t="s">
        <v>150</v>
      </c>
      <c r="G147" s="178"/>
      <c r="H147" s="181">
        <v>39.68</v>
      </c>
      <c r="L147" s="139"/>
      <c r="M147" s="142"/>
      <c r="T147" s="143"/>
      <c r="AT147" s="141" t="s">
        <v>132</v>
      </c>
      <c r="AU147" s="141" t="s">
        <v>84</v>
      </c>
      <c r="AV147" s="140" t="s">
        <v>125</v>
      </c>
      <c r="AW147" s="140" t="s">
        <v>30</v>
      </c>
      <c r="AX147" s="140" t="s">
        <v>82</v>
      </c>
      <c r="AY147" s="141" t="s">
        <v>124</v>
      </c>
    </row>
    <row r="148" spans="2:65" s="20" customFormat="1" ht="24.2" customHeight="1">
      <c r="B148" s="1"/>
      <c r="C148" s="168" t="s">
        <v>165</v>
      </c>
      <c r="D148" s="168" t="s">
        <v>127</v>
      </c>
      <c r="E148" s="169" t="s">
        <v>166</v>
      </c>
      <c r="F148" s="170" t="s">
        <v>167</v>
      </c>
      <c r="G148" s="171" t="s">
        <v>136</v>
      </c>
      <c r="H148" s="172">
        <v>8.667</v>
      </c>
      <c r="I148" s="2"/>
      <c r="J148" s="2">
        <f>ROUND(I148*H148,2)</f>
        <v>0</v>
      </c>
      <c r="K148" s="3"/>
      <c r="L148" s="1"/>
      <c r="M148" s="128" t="s">
        <v>1</v>
      </c>
      <c r="N148" s="129" t="s">
        <v>39</v>
      </c>
      <c r="O148" s="130">
        <v>0.247</v>
      </c>
      <c r="P148" s="130">
        <f>O148*H148</f>
        <v>2.140749</v>
      </c>
      <c r="Q148" s="130">
        <v>0.048</v>
      </c>
      <c r="R148" s="130">
        <f>Q148*H148</f>
        <v>0.416016</v>
      </c>
      <c r="S148" s="130">
        <v>0.048</v>
      </c>
      <c r="T148" s="131">
        <f>S148*H148</f>
        <v>0.416016</v>
      </c>
      <c r="AR148" s="132" t="s">
        <v>125</v>
      </c>
      <c r="AT148" s="132" t="s">
        <v>127</v>
      </c>
      <c r="AU148" s="132" t="s">
        <v>84</v>
      </c>
      <c r="AY148" s="8" t="s">
        <v>124</v>
      </c>
      <c r="BE148" s="133">
        <f>IF(N148="základní",J148,0)</f>
        <v>0</v>
      </c>
      <c r="BF148" s="133">
        <f>IF(N148="snížená",J148,0)</f>
        <v>0</v>
      </c>
      <c r="BG148" s="133">
        <f>IF(N148="zákl. přenesená",J148,0)</f>
        <v>0</v>
      </c>
      <c r="BH148" s="133">
        <f>IF(N148="sníž. přenesená",J148,0)</f>
        <v>0</v>
      </c>
      <c r="BI148" s="133">
        <f>IF(N148="nulová",J148,0)</f>
        <v>0</v>
      </c>
      <c r="BJ148" s="8" t="s">
        <v>82</v>
      </c>
      <c r="BK148" s="133">
        <f>ROUND(I148*H148,2)</f>
        <v>0</v>
      </c>
      <c r="BL148" s="8" t="s">
        <v>125</v>
      </c>
      <c r="BM148" s="132" t="s">
        <v>168</v>
      </c>
    </row>
    <row r="149" spans="2:51" s="135" customFormat="1" ht="12">
      <c r="B149" s="134"/>
      <c r="C149" s="173"/>
      <c r="D149" s="174" t="s">
        <v>132</v>
      </c>
      <c r="E149" s="175" t="s">
        <v>1</v>
      </c>
      <c r="F149" s="176" t="s">
        <v>169</v>
      </c>
      <c r="G149" s="173"/>
      <c r="H149" s="177">
        <v>6.6</v>
      </c>
      <c r="L149" s="134"/>
      <c r="M149" s="137"/>
      <c r="T149" s="138"/>
      <c r="AT149" s="136" t="s">
        <v>132</v>
      </c>
      <c r="AU149" s="136" t="s">
        <v>84</v>
      </c>
      <c r="AV149" s="135" t="s">
        <v>84</v>
      </c>
      <c r="AW149" s="135" t="s">
        <v>30</v>
      </c>
      <c r="AX149" s="135" t="s">
        <v>74</v>
      </c>
      <c r="AY149" s="136" t="s">
        <v>124</v>
      </c>
    </row>
    <row r="150" spans="2:51" s="135" customFormat="1" ht="12">
      <c r="B150" s="134"/>
      <c r="C150" s="173"/>
      <c r="D150" s="174" t="s">
        <v>132</v>
      </c>
      <c r="E150" s="175" t="s">
        <v>1</v>
      </c>
      <c r="F150" s="176" t="s">
        <v>170</v>
      </c>
      <c r="G150" s="173"/>
      <c r="H150" s="177">
        <v>2.067</v>
      </c>
      <c r="L150" s="134"/>
      <c r="M150" s="137"/>
      <c r="T150" s="138"/>
      <c r="AT150" s="136" t="s">
        <v>132</v>
      </c>
      <c r="AU150" s="136" t="s">
        <v>84</v>
      </c>
      <c r="AV150" s="135" t="s">
        <v>84</v>
      </c>
      <c r="AW150" s="135" t="s">
        <v>30</v>
      </c>
      <c r="AX150" s="135" t="s">
        <v>74</v>
      </c>
      <c r="AY150" s="136" t="s">
        <v>124</v>
      </c>
    </row>
    <row r="151" spans="2:51" s="140" customFormat="1" ht="12">
      <c r="B151" s="139"/>
      <c r="C151" s="178"/>
      <c r="D151" s="174" t="s">
        <v>132</v>
      </c>
      <c r="E151" s="179" t="s">
        <v>1</v>
      </c>
      <c r="F151" s="180" t="s">
        <v>150</v>
      </c>
      <c r="G151" s="178"/>
      <c r="H151" s="181">
        <v>8.667</v>
      </c>
      <c r="L151" s="139"/>
      <c r="M151" s="142"/>
      <c r="T151" s="143"/>
      <c r="AT151" s="141" t="s">
        <v>132</v>
      </c>
      <c r="AU151" s="141" t="s">
        <v>84</v>
      </c>
      <c r="AV151" s="140" t="s">
        <v>125</v>
      </c>
      <c r="AW151" s="140" t="s">
        <v>30</v>
      </c>
      <c r="AX151" s="140" t="s">
        <v>82</v>
      </c>
      <c r="AY151" s="141" t="s">
        <v>124</v>
      </c>
    </row>
    <row r="152" spans="2:65" s="20" customFormat="1" ht="21.75" customHeight="1">
      <c r="B152" s="1"/>
      <c r="C152" s="168" t="s">
        <v>171</v>
      </c>
      <c r="D152" s="168" t="s">
        <v>127</v>
      </c>
      <c r="E152" s="169" t="s">
        <v>172</v>
      </c>
      <c r="F152" s="170" t="s">
        <v>173</v>
      </c>
      <c r="G152" s="171" t="s">
        <v>136</v>
      </c>
      <c r="H152" s="172">
        <v>2.22</v>
      </c>
      <c r="I152" s="2"/>
      <c r="J152" s="2">
        <f>ROUND(I152*H152,2)</f>
        <v>0</v>
      </c>
      <c r="K152" s="3"/>
      <c r="L152" s="1"/>
      <c r="M152" s="128" t="s">
        <v>1</v>
      </c>
      <c r="N152" s="129" t="s">
        <v>39</v>
      </c>
      <c r="O152" s="130">
        <v>0.704</v>
      </c>
      <c r="P152" s="130">
        <f>O152*H152</f>
        <v>1.56288</v>
      </c>
      <c r="Q152" s="130">
        <v>0.01</v>
      </c>
      <c r="R152" s="130">
        <f>Q152*H152</f>
        <v>0.0222</v>
      </c>
      <c r="S152" s="130">
        <v>0</v>
      </c>
      <c r="T152" s="131">
        <f>S152*H152</f>
        <v>0</v>
      </c>
      <c r="AR152" s="132" t="s">
        <v>125</v>
      </c>
      <c r="AT152" s="132" t="s">
        <v>127</v>
      </c>
      <c r="AU152" s="132" t="s">
        <v>84</v>
      </c>
      <c r="AY152" s="8" t="s">
        <v>124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8" t="s">
        <v>82</v>
      </c>
      <c r="BK152" s="133">
        <f>ROUND(I152*H152,2)</f>
        <v>0</v>
      </c>
      <c r="BL152" s="8" t="s">
        <v>125</v>
      </c>
      <c r="BM152" s="132" t="s">
        <v>174</v>
      </c>
    </row>
    <row r="153" spans="2:51" s="135" customFormat="1" ht="12">
      <c r="B153" s="134"/>
      <c r="C153" s="173"/>
      <c r="D153" s="174" t="s">
        <v>132</v>
      </c>
      <c r="E153" s="175" t="s">
        <v>1</v>
      </c>
      <c r="F153" s="176" t="s">
        <v>175</v>
      </c>
      <c r="G153" s="173"/>
      <c r="H153" s="177">
        <v>2.22</v>
      </c>
      <c r="L153" s="134"/>
      <c r="M153" s="137"/>
      <c r="T153" s="138"/>
      <c r="AT153" s="136" t="s">
        <v>132</v>
      </c>
      <c r="AU153" s="136" t="s">
        <v>84</v>
      </c>
      <c r="AV153" s="135" t="s">
        <v>84</v>
      </c>
      <c r="AW153" s="135" t="s">
        <v>30</v>
      </c>
      <c r="AX153" s="135" t="s">
        <v>82</v>
      </c>
      <c r="AY153" s="136" t="s">
        <v>124</v>
      </c>
    </row>
    <row r="154" spans="2:65" s="20" customFormat="1" ht="24.2" customHeight="1">
      <c r="B154" s="1"/>
      <c r="C154" s="168" t="s">
        <v>143</v>
      </c>
      <c r="D154" s="168" t="s">
        <v>127</v>
      </c>
      <c r="E154" s="169" t="s">
        <v>176</v>
      </c>
      <c r="F154" s="170" t="s">
        <v>177</v>
      </c>
      <c r="G154" s="171" t="s">
        <v>136</v>
      </c>
      <c r="H154" s="172">
        <v>2.22</v>
      </c>
      <c r="I154" s="2"/>
      <c r="J154" s="2">
        <f>ROUND(I154*H154,2)</f>
        <v>0</v>
      </c>
      <c r="K154" s="3"/>
      <c r="L154" s="1"/>
      <c r="M154" s="128" t="s">
        <v>1</v>
      </c>
      <c r="N154" s="129" t="s">
        <v>39</v>
      </c>
      <c r="O154" s="130">
        <v>0.05</v>
      </c>
      <c r="P154" s="130">
        <f>O154*H154</f>
        <v>0.11100000000000002</v>
      </c>
      <c r="Q154" s="130">
        <v>0</v>
      </c>
      <c r="R154" s="130">
        <f>Q154*H154</f>
        <v>0</v>
      </c>
      <c r="S154" s="130">
        <v>0</v>
      </c>
      <c r="T154" s="131">
        <f>S154*H154</f>
        <v>0</v>
      </c>
      <c r="AR154" s="132" t="s">
        <v>125</v>
      </c>
      <c r="AT154" s="132" t="s">
        <v>127</v>
      </c>
      <c r="AU154" s="132" t="s">
        <v>84</v>
      </c>
      <c r="AY154" s="8" t="s">
        <v>124</v>
      </c>
      <c r="BE154" s="133">
        <f>IF(N154="základní",J154,0)</f>
        <v>0</v>
      </c>
      <c r="BF154" s="133">
        <f>IF(N154="snížená",J154,0)</f>
        <v>0</v>
      </c>
      <c r="BG154" s="133">
        <f>IF(N154="zákl. přenesená",J154,0)</f>
        <v>0</v>
      </c>
      <c r="BH154" s="133">
        <f>IF(N154="sníž. přenesená",J154,0)</f>
        <v>0</v>
      </c>
      <c r="BI154" s="133">
        <f>IF(N154="nulová",J154,0)</f>
        <v>0</v>
      </c>
      <c r="BJ154" s="8" t="s">
        <v>82</v>
      </c>
      <c r="BK154" s="133">
        <f>ROUND(I154*H154,2)</f>
        <v>0</v>
      </c>
      <c r="BL154" s="8" t="s">
        <v>125</v>
      </c>
      <c r="BM154" s="132" t="s">
        <v>178</v>
      </c>
    </row>
    <row r="155" spans="2:51" s="135" customFormat="1" ht="12">
      <c r="B155" s="134"/>
      <c r="C155" s="173"/>
      <c r="D155" s="174" t="s">
        <v>132</v>
      </c>
      <c r="E155" s="175" t="s">
        <v>1</v>
      </c>
      <c r="F155" s="176" t="s">
        <v>175</v>
      </c>
      <c r="G155" s="173"/>
      <c r="H155" s="177">
        <v>2.22</v>
      </c>
      <c r="L155" s="134"/>
      <c r="M155" s="137"/>
      <c r="T155" s="138"/>
      <c r="AT155" s="136" t="s">
        <v>132</v>
      </c>
      <c r="AU155" s="136" t="s">
        <v>84</v>
      </c>
      <c r="AV155" s="135" t="s">
        <v>84</v>
      </c>
      <c r="AW155" s="135" t="s">
        <v>30</v>
      </c>
      <c r="AX155" s="135" t="s">
        <v>82</v>
      </c>
      <c r="AY155" s="136" t="s">
        <v>124</v>
      </c>
    </row>
    <row r="156" spans="2:63" s="119" customFormat="1" ht="22.9" customHeight="1">
      <c r="B156" s="118"/>
      <c r="C156" s="164"/>
      <c r="D156" s="165" t="s">
        <v>73</v>
      </c>
      <c r="E156" s="167" t="s">
        <v>179</v>
      </c>
      <c r="F156" s="167" t="s">
        <v>180</v>
      </c>
      <c r="G156" s="164"/>
      <c r="H156" s="164"/>
      <c r="J156" s="127">
        <f>BK156</f>
        <v>0</v>
      </c>
      <c r="L156" s="118"/>
      <c r="M156" s="122"/>
      <c r="P156" s="123">
        <f>SUM(P157:P161)</f>
        <v>12.417077999999998</v>
      </c>
      <c r="R156" s="123">
        <f>SUM(R157:R161)</f>
        <v>0</v>
      </c>
      <c r="T156" s="124">
        <f>SUM(T157:T161)</f>
        <v>0</v>
      </c>
      <c r="AR156" s="120" t="s">
        <v>82</v>
      </c>
      <c r="AT156" s="125" t="s">
        <v>73</v>
      </c>
      <c r="AU156" s="125" t="s">
        <v>82</v>
      </c>
      <c r="AY156" s="120" t="s">
        <v>124</v>
      </c>
      <c r="BK156" s="126">
        <f>SUM(BK157:BK161)</f>
        <v>0</v>
      </c>
    </row>
    <row r="157" spans="2:65" s="20" customFormat="1" ht="24.2" customHeight="1">
      <c r="B157" s="1"/>
      <c r="C157" s="168" t="s">
        <v>181</v>
      </c>
      <c r="D157" s="168" t="s">
        <v>127</v>
      </c>
      <c r="E157" s="169" t="s">
        <v>182</v>
      </c>
      <c r="F157" s="170" t="s">
        <v>183</v>
      </c>
      <c r="G157" s="171" t="s">
        <v>184</v>
      </c>
      <c r="H157" s="172">
        <v>2.202</v>
      </c>
      <c r="I157" s="2"/>
      <c r="J157" s="2">
        <f>ROUND(I157*H157,2)</f>
        <v>0</v>
      </c>
      <c r="K157" s="3"/>
      <c r="L157" s="1"/>
      <c r="M157" s="128" t="s">
        <v>1</v>
      </c>
      <c r="N157" s="129" t="s">
        <v>39</v>
      </c>
      <c r="O157" s="130">
        <v>5.46</v>
      </c>
      <c r="P157" s="130">
        <f>O157*H157</f>
        <v>12.02292</v>
      </c>
      <c r="Q157" s="130">
        <v>0</v>
      </c>
      <c r="R157" s="130">
        <f>Q157*H157</f>
        <v>0</v>
      </c>
      <c r="S157" s="130">
        <v>0</v>
      </c>
      <c r="T157" s="131">
        <f>S157*H157</f>
        <v>0</v>
      </c>
      <c r="AR157" s="132" t="s">
        <v>125</v>
      </c>
      <c r="AT157" s="132" t="s">
        <v>127</v>
      </c>
      <c r="AU157" s="132" t="s">
        <v>84</v>
      </c>
      <c r="AY157" s="8" t="s">
        <v>124</v>
      </c>
      <c r="BE157" s="133">
        <f>IF(N157="základní",J157,0)</f>
        <v>0</v>
      </c>
      <c r="BF157" s="133">
        <f>IF(N157="snížená",J157,0)</f>
        <v>0</v>
      </c>
      <c r="BG157" s="133">
        <f>IF(N157="zákl. přenesená",J157,0)</f>
        <v>0</v>
      </c>
      <c r="BH157" s="133">
        <f>IF(N157="sníž. přenesená",J157,0)</f>
        <v>0</v>
      </c>
      <c r="BI157" s="133">
        <f>IF(N157="nulová",J157,0)</f>
        <v>0</v>
      </c>
      <c r="BJ157" s="8" t="s">
        <v>82</v>
      </c>
      <c r="BK157" s="133">
        <f>ROUND(I157*H157,2)</f>
        <v>0</v>
      </c>
      <c r="BL157" s="8" t="s">
        <v>125</v>
      </c>
      <c r="BM157" s="132" t="s">
        <v>185</v>
      </c>
    </row>
    <row r="158" spans="2:65" s="20" customFormat="1" ht="24.2" customHeight="1">
      <c r="B158" s="1"/>
      <c r="C158" s="168" t="s">
        <v>186</v>
      </c>
      <c r="D158" s="168" t="s">
        <v>127</v>
      </c>
      <c r="E158" s="169" t="s">
        <v>187</v>
      </c>
      <c r="F158" s="170" t="s">
        <v>188</v>
      </c>
      <c r="G158" s="171" t="s">
        <v>184</v>
      </c>
      <c r="H158" s="172">
        <v>2.202</v>
      </c>
      <c r="I158" s="2"/>
      <c r="J158" s="2">
        <f>ROUND(I158*H158,2)</f>
        <v>0</v>
      </c>
      <c r="K158" s="3"/>
      <c r="L158" s="1"/>
      <c r="M158" s="128" t="s">
        <v>1</v>
      </c>
      <c r="N158" s="129" t="s">
        <v>39</v>
      </c>
      <c r="O158" s="130">
        <v>0.125</v>
      </c>
      <c r="P158" s="130">
        <f>O158*H158</f>
        <v>0.27525</v>
      </c>
      <c r="Q158" s="130">
        <v>0</v>
      </c>
      <c r="R158" s="130">
        <f>Q158*H158</f>
        <v>0</v>
      </c>
      <c r="S158" s="130">
        <v>0</v>
      </c>
      <c r="T158" s="131">
        <f>S158*H158</f>
        <v>0</v>
      </c>
      <c r="AR158" s="132" t="s">
        <v>125</v>
      </c>
      <c r="AT158" s="132" t="s">
        <v>127</v>
      </c>
      <c r="AU158" s="132" t="s">
        <v>84</v>
      </c>
      <c r="AY158" s="8" t="s">
        <v>124</v>
      </c>
      <c r="BE158" s="133">
        <f>IF(N158="základní",J158,0)</f>
        <v>0</v>
      </c>
      <c r="BF158" s="133">
        <f>IF(N158="snížená",J158,0)</f>
        <v>0</v>
      </c>
      <c r="BG158" s="133">
        <f>IF(N158="zákl. přenesená",J158,0)</f>
        <v>0</v>
      </c>
      <c r="BH158" s="133">
        <f>IF(N158="sníž. přenesená",J158,0)</f>
        <v>0</v>
      </c>
      <c r="BI158" s="133">
        <f>IF(N158="nulová",J158,0)</f>
        <v>0</v>
      </c>
      <c r="BJ158" s="8" t="s">
        <v>82</v>
      </c>
      <c r="BK158" s="133">
        <f>ROUND(I158*H158,2)</f>
        <v>0</v>
      </c>
      <c r="BL158" s="8" t="s">
        <v>125</v>
      </c>
      <c r="BM158" s="132" t="s">
        <v>189</v>
      </c>
    </row>
    <row r="159" spans="2:65" s="20" customFormat="1" ht="24.2" customHeight="1">
      <c r="B159" s="1"/>
      <c r="C159" s="168" t="s">
        <v>190</v>
      </c>
      <c r="D159" s="168" t="s">
        <v>127</v>
      </c>
      <c r="E159" s="169" t="s">
        <v>191</v>
      </c>
      <c r="F159" s="170" t="s">
        <v>192</v>
      </c>
      <c r="G159" s="171" t="s">
        <v>184</v>
      </c>
      <c r="H159" s="172">
        <v>19.818</v>
      </c>
      <c r="I159" s="2"/>
      <c r="J159" s="2">
        <f>ROUND(I159*H159,2)</f>
        <v>0</v>
      </c>
      <c r="K159" s="3"/>
      <c r="L159" s="1"/>
      <c r="M159" s="128" t="s">
        <v>1</v>
      </c>
      <c r="N159" s="129" t="s">
        <v>39</v>
      </c>
      <c r="O159" s="130">
        <v>0.006</v>
      </c>
      <c r="P159" s="130">
        <f>O159*H159</f>
        <v>0.11890800000000001</v>
      </c>
      <c r="Q159" s="130">
        <v>0</v>
      </c>
      <c r="R159" s="130">
        <f>Q159*H159</f>
        <v>0</v>
      </c>
      <c r="S159" s="130">
        <v>0</v>
      </c>
      <c r="T159" s="131">
        <f>S159*H159</f>
        <v>0</v>
      </c>
      <c r="AR159" s="132" t="s">
        <v>125</v>
      </c>
      <c r="AT159" s="132" t="s">
        <v>127</v>
      </c>
      <c r="AU159" s="132" t="s">
        <v>84</v>
      </c>
      <c r="AY159" s="8" t="s">
        <v>124</v>
      </c>
      <c r="BE159" s="133">
        <f>IF(N159="základní",J159,0)</f>
        <v>0</v>
      </c>
      <c r="BF159" s="133">
        <f>IF(N159="snížená",J159,0)</f>
        <v>0</v>
      </c>
      <c r="BG159" s="133">
        <f>IF(N159="zákl. přenesená",J159,0)</f>
        <v>0</v>
      </c>
      <c r="BH159" s="133">
        <f>IF(N159="sníž. přenesená",J159,0)</f>
        <v>0</v>
      </c>
      <c r="BI159" s="133">
        <f>IF(N159="nulová",J159,0)</f>
        <v>0</v>
      </c>
      <c r="BJ159" s="8" t="s">
        <v>82</v>
      </c>
      <c r="BK159" s="133">
        <f>ROUND(I159*H159,2)</f>
        <v>0</v>
      </c>
      <c r="BL159" s="8" t="s">
        <v>125</v>
      </c>
      <c r="BM159" s="132" t="s">
        <v>193</v>
      </c>
    </row>
    <row r="160" spans="2:51" s="135" customFormat="1" ht="12">
      <c r="B160" s="134"/>
      <c r="C160" s="173"/>
      <c r="D160" s="174" t="s">
        <v>132</v>
      </c>
      <c r="E160" s="173"/>
      <c r="F160" s="176" t="s">
        <v>194</v>
      </c>
      <c r="G160" s="173"/>
      <c r="H160" s="177">
        <v>19.818</v>
      </c>
      <c r="L160" s="134"/>
      <c r="M160" s="137"/>
      <c r="T160" s="138"/>
      <c r="AT160" s="136" t="s">
        <v>132</v>
      </c>
      <c r="AU160" s="136" t="s">
        <v>84</v>
      </c>
      <c r="AV160" s="135" t="s">
        <v>84</v>
      </c>
      <c r="AW160" s="135" t="s">
        <v>3</v>
      </c>
      <c r="AX160" s="135" t="s">
        <v>82</v>
      </c>
      <c r="AY160" s="136" t="s">
        <v>124</v>
      </c>
    </row>
    <row r="161" spans="2:65" s="20" customFormat="1" ht="33" customHeight="1">
      <c r="B161" s="1"/>
      <c r="C161" s="168" t="s">
        <v>195</v>
      </c>
      <c r="D161" s="168" t="s">
        <v>127</v>
      </c>
      <c r="E161" s="169" t="s">
        <v>196</v>
      </c>
      <c r="F161" s="170" t="s">
        <v>197</v>
      </c>
      <c r="G161" s="171" t="s">
        <v>184</v>
      </c>
      <c r="H161" s="172">
        <v>2.202</v>
      </c>
      <c r="I161" s="2"/>
      <c r="J161" s="2">
        <f>ROUND(I161*H161,2)</f>
        <v>0</v>
      </c>
      <c r="K161" s="3"/>
      <c r="L161" s="1"/>
      <c r="M161" s="128" t="s">
        <v>1</v>
      </c>
      <c r="N161" s="129" t="s">
        <v>39</v>
      </c>
      <c r="O161" s="130">
        <v>0</v>
      </c>
      <c r="P161" s="130">
        <f>O161*H161</f>
        <v>0</v>
      </c>
      <c r="Q161" s="130">
        <v>0</v>
      </c>
      <c r="R161" s="130">
        <f>Q161*H161</f>
        <v>0</v>
      </c>
      <c r="S161" s="130">
        <v>0</v>
      </c>
      <c r="T161" s="131">
        <f>S161*H161</f>
        <v>0</v>
      </c>
      <c r="AR161" s="132" t="s">
        <v>125</v>
      </c>
      <c r="AT161" s="132" t="s">
        <v>127</v>
      </c>
      <c r="AU161" s="132" t="s">
        <v>84</v>
      </c>
      <c r="AY161" s="8" t="s">
        <v>124</v>
      </c>
      <c r="BE161" s="133">
        <f>IF(N161="základní",J161,0)</f>
        <v>0</v>
      </c>
      <c r="BF161" s="133">
        <f>IF(N161="snížená",J161,0)</f>
        <v>0</v>
      </c>
      <c r="BG161" s="133">
        <f>IF(N161="zákl. přenesená",J161,0)</f>
        <v>0</v>
      </c>
      <c r="BH161" s="133">
        <f>IF(N161="sníž. přenesená",J161,0)</f>
        <v>0</v>
      </c>
      <c r="BI161" s="133">
        <f>IF(N161="nulová",J161,0)</f>
        <v>0</v>
      </c>
      <c r="BJ161" s="8" t="s">
        <v>82</v>
      </c>
      <c r="BK161" s="133">
        <f>ROUND(I161*H161,2)</f>
        <v>0</v>
      </c>
      <c r="BL161" s="8" t="s">
        <v>125</v>
      </c>
      <c r="BM161" s="132" t="s">
        <v>198</v>
      </c>
    </row>
    <row r="162" spans="2:63" s="119" customFormat="1" ht="25.9" customHeight="1">
      <c r="B162" s="118"/>
      <c r="C162" s="164"/>
      <c r="D162" s="165" t="s">
        <v>73</v>
      </c>
      <c r="E162" s="166" t="s">
        <v>199</v>
      </c>
      <c r="F162" s="166" t="s">
        <v>200</v>
      </c>
      <c r="G162" s="164"/>
      <c r="H162" s="164"/>
      <c r="J162" s="121">
        <f>BK162</f>
        <v>0</v>
      </c>
      <c r="L162" s="118"/>
      <c r="M162" s="122"/>
      <c r="P162" s="123">
        <f>P163+P166+P185+P192+P195</f>
        <v>58.591091</v>
      </c>
      <c r="R162" s="123">
        <f>R163+R166+R185+R192+R195</f>
        <v>3.60973127</v>
      </c>
      <c r="T162" s="124">
        <f>T163+T166+T185+T192+T195</f>
        <v>0.20792499999999997</v>
      </c>
      <c r="AR162" s="120" t="s">
        <v>84</v>
      </c>
      <c r="AT162" s="125" t="s">
        <v>73</v>
      </c>
      <c r="AU162" s="125" t="s">
        <v>74</v>
      </c>
      <c r="AY162" s="120" t="s">
        <v>124</v>
      </c>
      <c r="BK162" s="126">
        <f>BK163+BK166+BK185+BK192+BK195</f>
        <v>0</v>
      </c>
    </row>
    <row r="163" spans="2:63" s="119" customFormat="1" ht="22.9" customHeight="1">
      <c r="B163" s="118"/>
      <c r="C163" s="164"/>
      <c r="D163" s="165" t="s">
        <v>73</v>
      </c>
      <c r="E163" s="167" t="s">
        <v>201</v>
      </c>
      <c r="F163" s="167" t="s">
        <v>202</v>
      </c>
      <c r="G163" s="164"/>
      <c r="H163" s="164"/>
      <c r="J163" s="127">
        <f>BK163</f>
        <v>0</v>
      </c>
      <c r="L163" s="118"/>
      <c r="M163" s="122"/>
      <c r="P163" s="123">
        <f>SUM(P164:P165)</f>
        <v>5.261760000000001</v>
      </c>
      <c r="R163" s="123">
        <f>SUM(R164:R165)</f>
        <v>0.00046980000000000004</v>
      </c>
      <c r="T163" s="124">
        <f>SUM(T164:T165)</f>
        <v>0</v>
      </c>
      <c r="AR163" s="120" t="s">
        <v>84</v>
      </c>
      <c r="AT163" s="125" t="s">
        <v>73</v>
      </c>
      <c r="AU163" s="125" t="s">
        <v>82</v>
      </c>
      <c r="AY163" s="120" t="s">
        <v>124</v>
      </c>
      <c r="BK163" s="126">
        <f>SUM(BK164:BK165)</f>
        <v>0</v>
      </c>
    </row>
    <row r="164" spans="2:65" s="20" customFormat="1" ht="37.9" customHeight="1">
      <c r="B164" s="1"/>
      <c r="C164" s="168" t="s">
        <v>203</v>
      </c>
      <c r="D164" s="168" t="s">
        <v>127</v>
      </c>
      <c r="E164" s="169" t="s">
        <v>204</v>
      </c>
      <c r="F164" s="170" t="s">
        <v>205</v>
      </c>
      <c r="G164" s="171" t="s">
        <v>130</v>
      </c>
      <c r="H164" s="172">
        <v>5.35</v>
      </c>
      <c r="I164" s="2"/>
      <c r="J164" s="2">
        <f>ROUND(I164*H164,2)</f>
        <v>0</v>
      </c>
      <c r="K164" s="3"/>
      <c r="L164" s="1"/>
      <c r="M164" s="128" t="s">
        <v>1</v>
      </c>
      <c r="N164" s="129" t="s">
        <v>39</v>
      </c>
      <c r="O164" s="130">
        <v>0.672</v>
      </c>
      <c r="P164" s="130">
        <f>O164*H164</f>
        <v>3.5952</v>
      </c>
      <c r="Q164" s="130">
        <v>6E-05</v>
      </c>
      <c r="R164" s="130">
        <f>Q164*H164</f>
        <v>0.000321</v>
      </c>
      <c r="S164" s="130">
        <v>0</v>
      </c>
      <c r="T164" s="131">
        <f>S164*H164</f>
        <v>0</v>
      </c>
      <c r="AR164" s="132" t="s">
        <v>206</v>
      </c>
      <c r="AT164" s="132" t="s">
        <v>127</v>
      </c>
      <c r="AU164" s="132" t="s">
        <v>84</v>
      </c>
      <c r="AY164" s="8" t="s">
        <v>124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8" t="s">
        <v>82</v>
      </c>
      <c r="BK164" s="133">
        <f>ROUND(I164*H164,2)</f>
        <v>0</v>
      </c>
      <c r="BL164" s="8" t="s">
        <v>206</v>
      </c>
      <c r="BM164" s="132" t="s">
        <v>207</v>
      </c>
    </row>
    <row r="165" spans="2:65" s="20" customFormat="1" ht="37.9" customHeight="1">
      <c r="B165" s="1"/>
      <c r="C165" s="168" t="s">
        <v>8</v>
      </c>
      <c r="D165" s="168" t="s">
        <v>127</v>
      </c>
      <c r="E165" s="169" t="s">
        <v>208</v>
      </c>
      <c r="F165" s="170" t="s">
        <v>209</v>
      </c>
      <c r="G165" s="171" t="s">
        <v>130</v>
      </c>
      <c r="H165" s="172">
        <v>2.48</v>
      </c>
      <c r="I165" s="2"/>
      <c r="J165" s="2">
        <f>ROUND(I165*H165,2)</f>
        <v>0</v>
      </c>
      <c r="K165" s="3"/>
      <c r="L165" s="1"/>
      <c r="M165" s="128" t="s">
        <v>1</v>
      </c>
      <c r="N165" s="129" t="s">
        <v>39</v>
      </c>
      <c r="O165" s="130">
        <v>0.672</v>
      </c>
      <c r="P165" s="130">
        <f>O165*H165</f>
        <v>1.66656</v>
      </c>
      <c r="Q165" s="130">
        <v>6E-05</v>
      </c>
      <c r="R165" s="130">
        <f>Q165*H165</f>
        <v>0.0001488</v>
      </c>
      <c r="S165" s="130">
        <v>0</v>
      </c>
      <c r="T165" s="131">
        <f>S165*H165</f>
        <v>0</v>
      </c>
      <c r="AR165" s="132" t="s">
        <v>206</v>
      </c>
      <c r="AT165" s="132" t="s">
        <v>127</v>
      </c>
      <c r="AU165" s="132" t="s">
        <v>84</v>
      </c>
      <c r="AY165" s="8" t="s">
        <v>124</v>
      </c>
      <c r="BE165" s="133">
        <f>IF(N165="základní",J165,0)</f>
        <v>0</v>
      </c>
      <c r="BF165" s="133">
        <f>IF(N165="snížená",J165,0)</f>
        <v>0</v>
      </c>
      <c r="BG165" s="133">
        <f>IF(N165="zákl. přenesená",J165,0)</f>
        <v>0</v>
      </c>
      <c r="BH165" s="133">
        <f>IF(N165="sníž. přenesená",J165,0)</f>
        <v>0</v>
      </c>
      <c r="BI165" s="133">
        <f>IF(N165="nulová",J165,0)</f>
        <v>0</v>
      </c>
      <c r="BJ165" s="8" t="s">
        <v>82</v>
      </c>
      <c r="BK165" s="133">
        <f>ROUND(I165*H165,2)</f>
        <v>0</v>
      </c>
      <c r="BL165" s="8" t="s">
        <v>206</v>
      </c>
      <c r="BM165" s="132" t="s">
        <v>210</v>
      </c>
    </row>
    <row r="166" spans="2:63" s="119" customFormat="1" ht="22.9" customHeight="1">
      <c r="B166" s="118"/>
      <c r="C166" s="164"/>
      <c r="D166" s="165" t="s">
        <v>73</v>
      </c>
      <c r="E166" s="167" t="s">
        <v>211</v>
      </c>
      <c r="F166" s="167" t="s">
        <v>212</v>
      </c>
      <c r="G166" s="164"/>
      <c r="H166" s="164"/>
      <c r="J166" s="127">
        <f>BK166</f>
        <v>0</v>
      </c>
      <c r="L166" s="118"/>
      <c r="M166" s="122"/>
      <c r="P166" s="123">
        <f>SUM(P167:P184)</f>
        <v>49.6443</v>
      </c>
      <c r="R166" s="123">
        <f>SUM(R167:R184)</f>
        <v>3.53972</v>
      </c>
      <c r="T166" s="124">
        <f>SUM(T167:T184)</f>
        <v>0.20792499999999997</v>
      </c>
      <c r="AR166" s="120" t="s">
        <v>84</v>
      </c>
      <c r="AT166" s="125" t="s">
        <v>73</v>
      </c>
      <c r="AU166" s="125" t="s">
        <v>82</v>
      </c>
      <c r="AY166" s="120" t="s">
        <v>124</v>
      </c>
      <c r="BK166" s="126">
        <f>SUM(BK167:BK184)</f>
        <v>0</v>
      </c>
    </row>
    <row r="167" spans="2:65" s="20" customFormat="1" ht="44.25" customHeight="1">
      <c r="B167" s="1"/>
      <c r="C167" s="168" t="s">
        <v>206</v>
      </c>
      <c r="D167" s="168" t="s">
        <v>127</v>
      </c>
      <c r="E167" s="169" t="s">
        <v>213</v>
      </c>
      <c r="F167" s="170" t="s">
        <v>214</v>
      </c>
      <c r="G167" s="171" t="s">
        <v>130</v>
      </c>
      <c r="H167" s="172">
        <v>57.9</v>
      </c>
      <c r="I167" s="2"/>
      <c r="J167" s="2">
        <f>ROUND(I167*H167,2)</f>
        <v>0</v>
      </c>
      <c r="K167" s="3"/>
      <c r="L167" s="1"/>
      <c r="M167" s="128" t="s">
        <v>1</v>
      </c>
      <c r="N167" s="129" t="s">
        <v>39</v>
      </c>
      <c r="O167" s="130">
        <v>0.633</v>
      </c>
      <c r="P167" s="130">
        <f>O167*H167</f>
        <v>36.6507</v>
      </c>
      <c r="Q167" s="130">
        <v>0.0018</v>
      </c>
      <c r="R167" s="130">
        <f>Q167*H167</f>
        <v>0.10422</v>
      </c>
      <c r="S167" s="130">
        <v>0</v>
      </c>
      <c r="T167" s="131">
        <f>S167*H167</f>
        <v>0</v>
      </c>
      <c r="AR167" s="132" t="s">
        <v>206</v>
      </c>
      <c r="AT167" s="132" t="s">
        <v>127</v>
      </c>
      <c r="AU167" s="132" t="s">
        <v>84</v>
      </c>
      <c r="AY167" s="8" t="s">
        <v>124</v>
      </c>
      <c r="BE167" s="133">
        <f>IF(N167="základní",J167,0)</f>
        <v>0</v>
      </c>
      <c r="BF167" s="133">
        <f>IF(N167="snížená",J167,0)</f>
        <v>0</v>
      </c>
      <c r="BG167" s="133">
        <f>IF(N167="zákl. přenesená",J167,0)</f>
        <v>0</v>
      </c>
      <c r="BH167" s="133">
        <f>IF(N167="sníž. přenesená",J167,0)</f>
        <v>0</v>
      </c>
      <c r="BI167" s="133">
        <f>IF(N167="nulová",J167,0)</f>
        <v>0</v>
      </c>
      <c r="BJ167" s="8" t="s">
        <v>82</v>
      </c>
      <c r="BK167" s="133">
        <f>ROUND(I167*H167,2)</f>
        <v>0</v>
      </c>
      <c r="BL167" s="8" t="s">
        <v>206</v>
      </c>
      <c r="BM167" s="132" t="s">
        <v>215</v>
      </c>
    </row>
    <row r="168" spans="2:51" s="135" customFormat="1" ht="12">
      <c r="B168" s="134"/>
      <c r="C168" s="173"/>
      <c r="D168" s="174" t="s">
        <v>132</v>
      </c>
      <c r="E168" s="175" t="s">
        <v>1</v>
      </c>
      <c r="F168" s="176" t="s">
        <v>216</v>
      </c>
      <c r="G168" s="173"/>
      <c r="H168" s="177">
        <v>28.2</v>
      </c>
      <c r="L168" s="134"/>
      <c r="M168" s="137"/>
      <c r="T168" s="138"/>
      <c r="AT168" s="136" t="s">
        <v>132</v>
      </c>
      <c r="AU168" s="136" t="s">
        <v>84</v>
      </c>
      <c r="AV168" s="135" t="s">
        <v>84</v>
      </c>
      <c r="AW168" s="135" t="s">
        <v>30</v>
      </c>
      <c r="AX168" s="135" t="s">
        <v>74</v>
      </c>
      <c r="AY168" s="136" t="s">
        <v>124</v>
      </c>
    </row>
    <row r="169" spans="2:51" s="135" customFormat="1" ht="12">
      <c r="B169" s="134"/>
      <c r="C169" s="173"/>
      <c r="D169" s="174" t="s">
        <v>132</v>
      </c>
      <c r="E169" s="175" t="s">
        <v>1</v>
      </c>
      <c r="F169" s="176" t="s">
        <v>217</v>
      </c>
      <c r="G169" s="173"/>
      <c r="H169" s="177">
        <v>29.7</v>
      </c>
      <c r="L169" s="134"/>
      <c r="M169" s="137"/>
      <c r="T169" s="138"/>
      <c r="AT169" s="136" t="s">
        <v>132</v>
      </c>
      <c r="AU169" s="136" t="s">
        <v>84</v>
      </c>
      <c r="AV169" s="135" t="s">
        <v>84</v>
      </c>
      <c r="AW169" s="135" t="s">
        <v>30</v>
      </c>
      <c r="AX169" s="135" t="s">
        <v>74</v>
      </c>
      <c r="AY169" s="136" t="s">
        <v>124</v>
      </c>
    </row>
    <row r="170" spans="2:51" s="140" customFormat="1" ht="12">
      <c r="B170" s="139"/>
      <c r="C170" s="178"/>
      <c r="D170" s="174" t="s">
        <v>132</v>
      </c>
      <c r="E170" s="179" t="s">
        <v>1</v>
      </c>
      <c r="F170" s="180" t="s">
        <v>150</v>
      </c>
      <c r="G170" s="178"/>
      <c r="H170" s="181">
        <v>57.9</v>
      </c>
      <c r="L170" s="139"/>
      <c r="M170" s="142"/>
      <c r="T170" s="143"/>
      <c r="AT170" s="141" t="s">
        <v>132</v>
      </c>
      <c r="AU170" s="141" t="s">
        <v>84</v>
      </c>
      <c r="AV170" s="140" t="s">
        <v>125</v>
      </c>
      <c r="AW170" s="140" t="s">
        <v>30</v>
      </c>
      <c r="AX170" s="140" t="s">
        <v>82</v>
      </c>
      <c r="AY170" s="141" t="s">
        <v>124</v>
      </c>
    </row>
    <row r="171" spans="2:65" s="20" customFormat="1" ht="33" customHeight="1">
      <c r="B171" s="1"/>
      <c r="C171" s="182" t="s">
        <v>218</v>
      </c>
      <c r="D171" s="182" t="s">
        <v>219</v>
      </c>
      <c r="E171" s="183" t="s">
        <v>220</v>
      </c>
      <c r="F171" s="184" t="s">
        <v>221</v>
      </c>
      <c r="G171" s="185" t="s">
        <v>130</v>
      </c>
      <c r="H171" s="186">
        <v>63.69</v>
      </c>
      <c r="I171" s="4"/>
      <c r="J171" s="4">
        <f>ROUND(I171*H171,2)</f>
        <v>0</v>
      </c>
      <c r="K171" s="5"/>
      <c r="L171" s="144"/>
      <c r="M171" s="145" t="s">
        <v>1</v>
      </c>
      <c r="N171" s="146" t="s">
        <v>39</v>
      </c>
      <c r="O171" s="130">
        <v>0</v>
      </c>
      <c r="P171" s="130">
        <f>O171*H171</f>
        <v>0</v>
      </c>
      <c r="Q171" s="130">
        <v>0.048</v>
      </c>
      <c r="R171" s="130">
        <f>Q171*H171</f>
        <v>3.05712</v>
      </c>
      <c r="S171" s="130">
        <v>0</v>
      </c>
      <c r="T171" s="131">
        <f>S171*H171</f>
        <v>0</v>
      </c>
      <c r="AR171" s="132" t="s">
        <v>222</v>
      </c>
      <c r="AT171" s="132" t="s">
        <v>219</v>
      </c>
      <c r="AU171" s="132" t="s">
        <v>84</v>
      </c>
      <c r="AY171" s="8" t="s">
        <v>124</v>
      </c>
      <c r="BE171" s="133">
        <f>IF(N171="základní",J171,0)</f>
        <v>0</v>
      </c>
      <c r="BF171" s="133">
        <f>IF(N171="snížená",J171,0)</f>
        <v>0</v>
      </c>
      <c r="BG171" s="133">
        <f>IF(N171="zákl. přenesená",J171,0)</f>
        <v>0</v>
      </c>
      <c r="BH171" s="133">
        <f>IF(N171="sníž. přenesená",J171,0)</f>
        <v>0</v>
      </c>
      <c r="BI171" s="133">
        <f>IF(N171="nulová",J171,0)</f>
        <v>0</v>
      </c>
      <c r="BJ171" s="8" t="s">
        <v>82</v>
      </c>
      <c r="BK171" s="133">
        <f>ROUND(I171*H171,2)</f>
        <v>0</v>
      </c>
      <c r="BL171" s="8" t="s">
        <v>206</v>
      </c>
      <c r="BM171" s="132" t="s">
        <v>223</v>
      </c>
    </row>
    <row r="172" spans="2:51" s="135" customFormat="1" ht="12">
      <c r="B172" s="134"/>
      <c r="C172" s="173"/>
      <c r="D172" s="174" t="s">
        <v>132</v>
      </c>
      <c r="E172" s="173"/>
      <c r="F172" s="176" t="s">
        <v>224</v>
      </c>
      <c r="G172" s="173"/>
      <c r="H172" s="177">
        <v>63.69</v>
      </c>
      <c r="L172" s="134"/>
      <c r="M172" s="137"/>
      <c r="T172" s="138"/>
      <c r="AT172" s="136" t="s">
        <v>132</v>
      </c>
      <c r="AU172" s="136" t="s">
        <v>84</v>
      </c>
      <c r="AV172" s="135" t="s">
        <v>84</v>
      </c>
      <c r="AW172" s="135" t="s">
        <v>3</v>
      </c>
      <c r="AX172" s="135" t="s">
        <v>82</v>
      </c>
      <c r="AY172" s="136" t="s">
        <v>124</v>
      </c>
    </row>
    <row r="173" spans="2:65" s="20" customFormat="1" ht="24.2" customHeight="1">
      <c r="B173" s="1"/>
      <c r="C173" s="168" t="s">
        <v>225</v>
      </c>
      <c r="D173" s="168" t="s">
        <v>127</v>
      </c>
      <c r="E173" s="169" t="s">
        <v>226</v>
      </c>
      <c r="F173" s="170" t="s">
        <v>227</v>
      </c>
      <c r="G173" s="171" t="s">
        <v>136</v>
      </c>
      <c r="H173" s="172">
        <v>3.7</v>
      </c>
      <c r="I173" s="2"/>
      <c r="J173" s="2">
        <f>ROUND(I173*H173,2)</f>
        <v>0</v>
      </c>
      <c r="K173" s="3"/>
      <c r="L173" s="1"/>
      <c r="M173" s="128" t="s">
        <v>1</v>
      </c>
      <c r="N173" s="129" t="s">
        <v>39</v>
      </c>
      <c r="O173" s="130">
        <v>0.427</v>
      </c>
      <c r="P173" s="130">
        <f>O173*H173</f>
        <v>1.5799</v>
      </c>
      <c r="Q173" s="130">
        <v>0.0054</v>
      </c>
      <c r="R173" s="130">
        <f>Q173*H173</f>
        <v>0.01998</v>
      </c>
      <c r="S173" s="130">
        <v>0</v>
      </c>
      <c r="T173" s="131">
        <f>S173*H173</f>
        <v>0</v>
      </c>
      <c r="AR173" s="132" t="s">
        <v>206</v>
      </c>
      <c r="AT173" s="132" t="s">
        <v>127</v>
      </c>
      <c r="AU173" s="132" t="s">
        <v>84</v>
      </c>
      <c r="AY173" s="8" t="s">
        <v>124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8" t="s">
        <v>82</v>
      </c>
      <c r="BK173" s="133">
        <f>ROUND(I173*H173,2)</f>
        <v>0</v>
      </c>
      <c r="BL173" s="8" t="s">
        <v>206</v>
      </c>
      <c r="BM173" s="132" t="s">
        <v>228</v>
      </c>
    </row>
    <row r="174" spans="2:51" s="135" customFormat="1" ht="12">
      <c r="B174" s="134"/>
      <c r="C174" s="173"/>
      <c r="D174" s="174" t="s">
        <v>132</v>
      </c>
      <c r="E174" s="175" t="s">
        <v>1</v>
      </c>
      <c r="F174" s="176" t="s">
        <v>229</v>
      </c>
      <c r="G174" s="173"/>
      <c r="H174" s="177">
        <v>3.7</v>
      </c>
      <c r="L174" s="134"/>
      <c r="M174" s="137"/>
      <c r="T174" s="138"/>
      <c r="AT174" s="136" t="s">
        <v>132</v>
      </c>
      <c r="AU174" s="136" t="s">
        <v>84</v>
      </c>
      <c r="AV174" s="135" t="s">
        <v>84</v>
      </c>
      <c r="AW174" s="135" t="s">
        <v>30</v>
      </c>
      <c r="AX174" s="135" t="s">
        <v>82</v>
      </c>
      <c r="AY174" s="136" t="s">
        <v>124</v>
      </c>
    </row>
    <row r="175" spans="2:65" s="20" customFormat="1" ht="16.5" customHeight="1">
      <c r="B175" s="1"/>
      <c r="C175" s="182" t="s">
        <v>230</v>
      </c>
      <c r="D175" s="182" t="s">
        <v>219</v>
      </c>
      <c r="E175" s="183" t="s">
        <v>231</v>
      </c>
      <c r="F175" s="184" t="s">
        <v>232</v>
      </c>
      <c r="G175" s="185" t="s">
        <v>136</v>
      </c>
      <c r="H175" s="186">
        <v>4.07</v>
      </c>
      <c r="I175" s="4"/>
      <c r="J175" s="4">
        <f>ROUND(I175*H175,2)</f>
        <v>0</v>
      </c>
      <c r="K175" s="5"/>
      <c r="L175" s="144"/>
      <c r="M175" s="145" t="s">
        <v>1</v>
      </c>
      <c r="N175" s="146" t="s">
        <v>39</v>
      </c>
      <c r="O175" s="130">
        <v>0</v>
      </c>
      <c r="P175" s="130">
        <f>O175*H175</f>
        <v>0</v>
      </c>
      <c r="Q175" s="130">
        <v>0.07</v>
      </c>
      <c r="R175" s="130">
        <f>Q175*H175</f>
        <v>0.28490000000000004</v>
      </c>
      <c r="S175" s="130">
        <v>0</v>
      </c>
      <c r="T175" s="131">
        <f>S175*H175</f>
        <v>0</v>
      </c>
      <c r="AR175" s="132" t="s">
        <v>222</v>
      </c>
      <c r="AT175" s="132" t="s">
        <v>219</v>
      </c>
      <c r="AU175" s="132" t="s">
        <v>84</v>
      </c>
      <c r="AY175" s="8" t="s">
        <v>124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8" t="s">
        <v>82</v>
      </c>
      <c r="BK175" s="133">
        <f>ROUND(I175*H175,2)</f>
        <v>0</v>
      </c>
      <c r="BL175" s="8" t="s">
        <v>206</v>
      </c>
      <c r="BM175" s="132" t="s">
        <v>233</v>
      </c>
    </row>
    <row r="176" spans="2:51" s="135" customFormat="1" ht="12">
      <c r="B176" s="134"/>
      <c r="C176" s="173"/>
      <c r="D176" s="174" t="s">
        <v>132</v>
      </c>
      <c r="E176" s="173"/>
      <c r="F176" s="176" t="s">
        <v>234</v>
      </c>
      <c r="G176" s="173"/>
      <c r="H176" s="177">
        <v>4.07</v>
      </c>
      <c r="L176" s="134"/>
      <c r="M176" s="137"/>
      <c r="T176" s="138"/>
      <c r="AT176" s="136" t="s">
        <v>132</v>
      </c>
      <c r="AU176" s="136" t="s">
        <v>84</v>
      </c>
      <c r="AV176" s="135" t="s">
        <v>84</v>
      </c>
      <c r="AW176" s="135" t="s">
        <v>3</v>
      </c>
      <c r="AX176" s="135" t="s">
        <v>82</v>
      </c>
      <c r="AY176" s="136" t="s">
        <v>124</v>
      </c>
    </row>
    <row r="177" spans="2:65" s="20" customFormat="1" ht="24.2" customHeight="1">
      <c r="B177" s="1"/>
      <c r="C177" s="168" t="s">
        <v>235</v>
      </c>
      <c r="D177" s="168" t="s">
        <v>127</v>
      </c>
      <c r="E177" s="169" t="s">
        <v>236</v>
      </c>
      <c r="F177" s="170" t="s">
        <v>237</v>
      </c>
      <c r="G177" s="171" t="s">
        <v>136</v>
      </c>
      <c r="H177" s="172">
        <v>2.5</v>
      </c>
      <c r="I177" s="2"/>
      <c r="J177" s="2">
        <f>ROUND(I177*H177,2)</f>
        <v>0</v>
      </c>
      <c r="K177" s="3"/>
      <c r="L177" s="1"/>
      <c r="M177" s="128" t="s">
        <v>1</v>
      </c>
      <c r="N177" s="129" t="s">
        <v>39</v>
      </c>
      <c r="O177" s="130">
        <v>0.368</v>
      </c>
      <c r="P177" s="130">
        <f>O177*H177</f>
        <v>0.9199999999999999</v>
      </c>
      <c r="Q177" s="130">
        <v>0</v>
      </c>
      <c r="R177" s="130">
        <f>Q177*H177</f>
        <v>0</v>
      </c>
      <c r="S177" s="130">
        <v>0.08317</v>
      </c>
      <c r="T177" s="131">
        <f>S177*H177</f>
        <v>0.20792499999999997</v>
      </c>
      <c r="AR177" s="132" t="s">
        <v>206</v>
      </c>
      <c r="AT177" s="132" t="s">
        <v>127</v>
      </c>
      <c r="AU177" s="132" t="s">
        <v>84</v>
      </c>
      <c r="AY177" s="8" t="s">
        <v>124</v>
      </c>
      <c r="BE177" s="133">
        <f>IF(N177="základní",J177,0)</f>
        <v>0</v>
      </c>
      <c r="BF177" s="133">
        <f>IF(N177="snížená",J177,0)</f>
        <v>0</v>
      </c>
      <c r="BG177" s="133">
        <f>IF(N177="zákl. přenesená",J177,0)</f>
        <v>0</v>
      </c>
      <c r="BH177" s="133">
        <f>IF(N177="sníž. přenesená",J177,0)</f>
        <v>0</v>
      </c>
      <c r="BI177" s="133">
        <f>IF(N177="nulová",J177,0)</f>
        <v>0</v>
      </c>
      <c r="BJ177" s="8" t="s">
        <v>82</v>
      </c>
      <c r="BK177" s="133">
        <f>ROUND(I177*H177,2)</f>
        <v>0</v>
      </c>
      <c r="BL177" s="8" t="s">
        <v>206</v>
      </c>
      <c r="BM177" s="132" t="s">
        <v>238</v>
      </c>
    </row>
    <row r="178" spans="2:51" s="135" customFormat="1" ht="12">
      <c r="B178" s="134"/>
      <c r="C178" s="173"/>
      <c r="D178" s="174" t="s">
        <v>132</v>
      </c>
      <c r="E178" s="175" t="s">
        <v>1</v>
      </c>
      <c r="F178" s="176" t="s">
        <v>164</v>
      </c>
      <c r="G178" s="173"/>
      <c r="H178" s="177">
        <v>2.5</v>
      </c>
      <c r="L178" s="134"/>
      <c r="M178" s="137"/>
      <c r="T178" s="138"/>
      <c r="AT178" s="136" t="s">
        <v>132</v>
      </c>
      <c r="AU178" s="136" t="s">
        <v>84</v>
      </c>
      <c r="AV178" s="135" t="s">
        <v>84</v>
      </c>
      <c r="AW178" s="135" t="s">
        <v>30</v>
      </c>
      <c r="AX178" s="135" t="s">
        <v>82</v>
      </c>
      <c r="AY178" s="136" t="s">
        <v>124</v>
      </c>
    </row>
    <row r="179" spans="2:65" s="20" customFormat="1" ht="33" customHeight="1">
      <c r="B179" s="1"/>
      <c r="C179" s="168" t="s">
        <v>7</v>
      </c>
      <c r="D179" s="168" t="s">
        <v>127</v>
      </c>
      <c r="E179" s="169" t="s">
        <v>239</v>
      </c>
      <c r="F179" s="170" t="s">
        <v>240</v>
      </c>
      <c r="G179" s="171" t="s">
        <v>136</v>
      </c>
      <c r="H179" s="172">
        <v>2.5</v>
      </c>
      <c r="I179" s="2"/>
      <c r="J179" s="2">
        <f>ROUND(I179*H179,2)</f>
        <v>0</v>
      </c>
      <c r="K179" s="3"/>
      <c r="L179" s="1"/>
      <c r="M179" s="128" t="s">
        <v>1</v>
      </c>
      <c r="N179" s="129" t="s">
        <v>39</v>
      </c>
      <c r="O179" s="130">
        <v>0.792</v>
      </c>
      <c r="P179" s="130">
        <f>O179*H179</f>
        <v>1.98</v>
      </c>
      <c r="Q179" s="130">
        <v>0.0052</v>
      </c>
      <c r="R179" s="130">
        <f>Q179*H179</f>
        <v>0.013</v>
      </c>
      <c r="S179" s="130">
        <v>0</v>
      </c>
      <c r="T179" s="131">
        <f>S179*H179</f>
        <v>0</v>
      </c>
      <c r="AR179" s="132" t="s">
        <v>206</v>
      </c>
      <c r="AT179" s="132" t="s">
        <v>127</v>
      </c>
      <c r="AU179" s="132" t="s">
        <v>84</v>
      </c>
      <c r="AY179" s="8" t="s">
        <v>124</v>
      </c>
      <c r="BE179" s="133">
        <f>IF(N179="základní",J179,0)</f>
        <v>0</v>
      </c>
      <c r="BF179" s="133">
        <f>IF(N179="snížená",J179,0)</f>
        <v>0</v>
      </c>
      <c r="BG179" s="133">
        <f>IF(N179="zákl. přenesená",J179,0)</f>
        <v>0</v>
      </c>
      <c r="BH179" s="133">
        <f>IF(N179="sníž. přenesená",J179,0)</f>
        <v>0</v>
      </c>
      <c r="BI179" s="133">
        <f>IF(N179="nulová",J179,0)</f>
        <v>0</v>
      </c>
      <c r="BJ179" s="8" t="s">
        <v>82</v>
      </c>
      <c r="BK179" s="133">
        <f>ROUND(I179*H179,2)</f>
        <v>0</v>
      </c>
      <c r="BL179" s="8" t="s">
        <v>206</v>
      </c>
      <c r="BM179" s="132" t="s">
        <v>241</v>
      </c>
    </row>
    <row r="180" spans="2:51" s="135" customFormat="1" ht="12">
      <c r="B180" s="134"/>
      <c r="C180" s="173"/>
      <c r="D180" s="174" t="s">
        <v>132</v>
      </c>
      <c r="E180" s="175" t="s">
        <v>1</v>
      </c>
      <c r="F180" s="176" t="s">
        <v>164</v>
      </c>
      <c r="G180" s="173"/>
      <c r="H180" s="177">
        <v>2.5</v>
      </c>
      <c r="L180" s="134"/>
      <c r="M180" s="137"/>
      <c r="T180" s="138"/>
      <c r="AT180" s="136" t="s">
        <v>132</v>
      </c>
      <c r="AU180" s="136" t="s">
        <v>84</v>
      </c>
      <c r="AV180" s="135" t="s">
        <v>84</v>
      </c>
      <c r="AW180" s="135" t="s">
        <v>30</v>
      </c>
      <c r="AX180" s="135" t="s">
        <v>82</v>
      </c>
      <c r="AY180" s="136" t="s">
        <v>124</v>
      </c>
    </row>
    <row r="181" spans="2:65" s="20" customFormat="1" ht="37.9" customHeight="1">
      <c r="B181" s="1"/>
      <c r="C181" s="182" t="s">
        <v>242</v>
      </c>
      <c r="D181" s="182" t="s">
        <v>219</v>
      </c>
      <c r="E181" s="183" t="s">
        <v>243</v>
      </c>
      <c r="F181" s="184" t="s">
        <v>244</v>
      </c>
      <c r="G181" s="185" t="s">
        <v>136</v>
      </c>
      <c r="H181" s="186">
        <v>2.75</v>
      </c>
      <c r="I181" s="4"/>
      <c r="J181" s="4">
        <f>ROUND(I181*H181,2)</f>
        <v>0</v>
      </c>
      <c r="K181" s="5"/>
      <c r="L181" s="144"/>
      <c r="M181" s="145" t="s">
        <v>1</v>
      </c>
      <c r="N181" s="146" t="s">
        <v>39</v>
      </c>
      <c r="O181" s="130">
        <v>0</v>
      </c>
      <c r="P181" s="130">
        <f>O181*H181</f>
        <v>0</v>
      </c>
      <c r="Q181" s="130">
        <v>0.022</v>
      </c>
      <c r="R181" s="130">
        <f>Q181*H181</f>
        <v>0.0605</v>
      </c>
      <c r="S181" s="130">
        <v>0</v>
      </c>
      <c r="T181" s="131">
        <f>S181*H181</f>
        <v>0</v>
      </c>
      <c r="AR181" s="132" t="s">
        <v>222</v>
      </c>
      <c r="AT181" s="132" t="s">
        <v>219</v>
      </c>
      <c r="AU181" s="132" t="s">
        <v>84</v>
      </c>
      <c r="AY181" s="8" t="s">
        <v>124</v>
      </c>
      <c r="BE181" s="133">
        <f>IF(N181="základní",J181,0)</f>
        <v>0</v>
      </c>
      <c r="BF181" s="133">
        <f>IF(N181="snížená",J181,0)</f>
        <v>0</v>
      </c>
      <c r="BG181" s="133">
        <f>IF(N181="zákl. přenesená",J181,0)</f>
        <v>0</v>
      </c>
      <c r="BH181" s="133">
        <f>IF(N181="sníž. přenesená",J181,0)</f>
        <v>0</v>
      </c>
      <c r="BI181" s="133">
        <f>IF(N181="nulová",J181,0)</f>
        <v>0</v>
      </c>
      <c r="BJ181" s="8" t="s">
        <v>82</v>
      </c>
      <c r="BK181" s="133">
        <f>ROUND(I181*H181,2)</f>
        <v>0</v>
      </c>
      <c r="BL181" s="8" t="s">
        <v>206</v>
      </c>
      <c r="BM181" s="132" t="s">
        <v>245</v>
      </c>
    </row>
    <row r="182" spans="2:51" s="135" customFormat="1" ht="12">
      <c r="B182" s="134"/>
      <c r="C182" s="173"/>
      <c r="D182" s="174" t="s">
        <v>132</v>
      </c>
      <c r="E182" s="173"/>
      <c r="F182" s="176" t="s">
        <v>246</v>
      </c>
      <c r="G182" s="173"/>
      <c r="H182" s="177">
        <v>2.75</v>
      </c>
      <c r="L182" s="134"/>
      <c r="M182" s="137"/>
      <c r="T182" s="138"/>
      <c r="AT182" s="136" t="s">
        <v>132</v>
      </c>
      <c r="AU182" s="136" t="s">
        <v>84</v>
      </c>
      <c r="AV182" s="135" t="s">
        <v>84</v>
      </c>
      <c r="AW182" s="135" t="s">
        <v>3</v>
      </c>
      <c r="AX182" s="135" t="s">
        <v>82</v>
      </c>
      <c r="AY182" s="136" t="s">
        <v>124</v>
      </c>
    </row>
    <row r="183" spans="2:65" s="20" customFormat="1" ht="24.2" customHeight="1">
      <c r="B183" s="1"/>
      <c r="C183" s="168" t="s">
        <v>247</v>
      </c>
      <c r="D183" s="168" t="s">
        <v>127</v>
      </c>
      <c r="E183" s="169" t="s">
        <v>248</v>
      </c>
      <c r="F183" s="170" t="s">
        <v>249</v>
      </c>
      <c r="G183" s="171" t="s">
        <v>184</v>
      </c>
      <c r="H183" s="172">
        <v>3.54</v>
      </c>
      <c r="I183" s="2"/>
      <c r="J183" s="2">
        <f>ROUND(I183*H183,2)</f>
        <v>0</v>
      </c>
      <c r="K183" s="3"/>
      <c r="L183" s="1"/>
      <c r="M183" s="128" t="s">
        <v>1</v>
      </c>
      <c r="N183" s="129" t="s">
        <v>39</v>
      </c>
      <c r="O183" s="130">
        <v>1.265</v>
      </c>
      <c r="P183" s="130">
        <f>O183*H183</f>
        <v>4.4780999999999995</v>
      </c>
      <c r="Q183" s="130">
        <v>0</v>
      </c>
      <c r="R183" s="130">
        <f>Q183*H183</f>
        <v>0</v>
      </c>
      <c r="S183" s="130">
        <v>0</v>
      </c>
      <c r="T183" s="131">
        <f>S183*H183</f>
        <v>0</v>
      </c>
      <c r="AR183" s="132" t="s">
        <v>206</v>
      </c>
      <c r="AT183" s="132" t="s">
        <v>127</v>
      </c>
      <c r="AU183" s="132" t="s">
        <v>84</v>
      </c>
      <c r="AY183" s="8" t="s">
        <v>124</v>
      </c>
      <c r="BE183" s="133">
        <f>IF(N183="základní",J183,0)</f>
        <v>0</v>
      </c>
      <c r="BF183" s="133">
        <f>IF(N183="snížená",J183,0)</f>
        <v>0</v>
      </c>
      <c r="BG183" s="133">
        <f>IF(N183="zákl. přenesená",J183,0)</f>
        <v>0</v>
      </c>
      <c r="BH183" s="133">
        <f>IF(N183="sníž. přenesená",J183,0)</f>
        <v>0</v>
      </c>
      <c r="BI183" s="133">
        <f>IF(N183="nulová",J183,0)</f>
        <v>0</v>
      </c>
      <c r="BJ183" s="8" t="s">
        <v>82</v>
      </c>
      <c r="BK183" s="133">
        <f>ROUND(I183*H183,2)</f>
        <v>0</v>
      </c>
      <c r="BL183" s="8" t="s">
        <v>206</v>
      </c>
      <c r="BM183" s="132" t="s">
        <v>250</v>
      </c>
    </row>
    <row r="184" spans="2:65" s="20" customFormat="1" ht="24.2" customHeight="1">
      <c r="B184" s="1"/>
      <c r="C184" s="168" t="s">
        <v>251</v>
      </c>
      <c r="D184" s="168" t="s">
        <v>127</v>
      </c>
      <c r="E184" s="169" t="s">
        <v>252</v>
      </c>
      <c r="F184" s="170" t="s">
        <v>253</v>
      </c>
      <c r="G184" s="171" t="s">
        <v>184</v>
      </c>
      <c r="H184" s="172">
        <v>3.54</v>
      </c>
      <c r="I184" s="2"/>
      <c r="J184" s="2">
        <f>ROUND(I184*H184,2)</f>
        <v>0</v>
      </c>
      <c r="K184" s="3"/>
      <c r="L184" s="1"/>
      <c r="M184" s="128" t="s">
        <v>1</v>
      </c>
      <c r="N184" s="129" t="s">
        <v>39</v>
      </c>
      <c r="O184" s="130">
        <v>1.14</v>
      </c>
      <c r="P184" s="130">
        <f>O184*H184</f>
        <v>4.0356</v>
      </c>
      <c r="Q184" s="130">
        <v>0</v>
      </c>
      <c r="R184" s="130">
        <f>Q184*H184</f>
        <v>0</v>
      </c>
      <c r="S184" s="130">
        <v>0</v>
      </c>
      <c r="T184" s="131">
        <f>S184*H184</f>
        <v>0</v>
      </c>
      <c r="AR184" s="132" t="s">
        <v>206</v>
      </c>
      <c r="AT184" s="132" t="s">
        <v>127</v>
      </c>
      <c r="AU184" s="132" t="s">
        <v>84</v>
      </c>
      <c r="AY184" s="8" t="s">
        <v>124</v>
      </c>
      <c r="BE184" s="133">
        <f>IF(N184="základní",J184,0)</f>
        <v>0</v>
      </c>
      <c r="BF184" s="133">
        <f>IF(N184="snížená",J184,0)</f>
        <v>0</v>
      </c>
      <c r="BG184" s="133">
        <f>IF(N184="zákl. přenesená",J184,0)</f>
        <v>0</v>
      </c>
      <c r="BH184" s="133">
        <f>IF(N184="sníž. přenesená",J184,0)</f>
        <v>0</v>
      </c>
      <c r="BI184" s="133">
        <f>IF(N184="nulová",J184,0)</f>
        <v>0</v>
      </c>
      <c r="BJ184" s="8" t="s">
        <v>82</v>
      </c>
      <c r="BK184" s="133">
        <f>ROUND(I184*H184,2)</f>
        <v>0</v>
      </c>
      <c r="BL184" s="8" t="s">
        <v>206</v>
      </c>
      <c r="BM184" s="132" t="s">
        <v>254</v>
      </c>
    </row>
    <row r="185" spans="2:63" s="119" customFormat="1" ht="22.9" customHeight="1">
      <c r="B185" s="118"/>
      <c r="C185" s="164"/>
      <c r="D185" s="165" t="s">
        <v>73</v>
      </c>
      <c r="E185" s="167" t="s">
        <v>255</v>
      </c>
      <c r="F185" s="167" t="s">
        <v>256</v>
      </c>
      <c r="G185" s="164"/>
      <c r="H185" s="164"/>
      <c r="J185" s="127">
        <f>BK185</f>
        <v>0</v>
      </c>
      <c r="L185" s="118"/>
      <c r="M185" s="122"/>
      <c r="P185" s="123">
        <f>SUM(P186:P191)</f>
        <v>1.5508549999999999</v>
      </c>
      <c r="R185" s="123">
        <f>SUM(R186:R191)</f>
        <v>0.067044</v>
      </c>
      <c r="T185" s="124">
        <f>SUM(T186:T191)</f>
        <v>0</v>
      </c>
      <c r="AR185" s="120" t="s">
        <v>84</v>
      </c>
      <c r="AT185" s="125" t="s">
        <v>73</v>
      </c>
      <c r="AU185" s="125" t="s">
        <v>82</v>
      </c>
      <c r="AY185" s="120" t="s">
        <v>124</v>
      </c>
      <c r="BK185" s="126">
        <f>SUM(BK186:BK191)</f>
        <v>0</v>
      </c>
    </row>
    <row r="186" spans="2:65" s="20" customFormat="1" ht="37.9" customHeight="1">
      <c r="B186" s="1"/>
      <c r="C186" s="168" t="s">
        <v>257</v>
      </c>
      <c r="D186" s="168" t="s">
        <v>127</v>
      </c>
      <c r="E186" s="169" t="s">
        <v>258</v>
      </c>
      <c r="F186" s="170" t="s">
        <v>259</v>
      </c>
      <c r="G186" s="171" t="s">
        <v>136</v>
      </c>
      <c r="H186" s="172">
        <v>2.22</v>
      </c>
      <c r="I186" s="2"/>
      <c r="J186" s="2">
        <f>ROUND(I186*H186,2)</f>
        <v>0</v>
      </c>
      <c r="K186" s="3"/>
      <c r="L186" s="1"/>
      <c r="M186" s="128" t="s">
        <v>1</v>
      </c>
      <c r="N186" s="129" t="s">
        <v>39</v>
      </c>
      <c r="O186" s="130">
        <v>0.626</v>
      </c>
      <c r="P186" s="130">
        <f>O186*H186</f>
        <v>1.38972</v>
      </c>
      <c r="Q186" s="130">
        <v>0.006</v>
      </c>
      <c r="R186" s="130">
        <f>Q186*H186</f>
        <v>0.013320000000000002</v>
      </c>
      <c r="S186" s="130">
        <v>0</v>
      </c>
      <c r="T186" s="131">
        <f>S186*H186</f>
        <v>0</v>
      </c>
      <c r="AR186" s="132" t="s">
        <v>206</v>
      </c>
      <c r="AT186" s="132" t="s">
        <v>127</v>
      </c>
      <c r="AU186" s="132" t="s">
        <v>84</v>
      </c>
      <c r="AY186" s="8" t="s">
        <v>124</v>
      </c>
      <c r="BE186" s="133">
        <f>IF(N186="základní",J186,0)</f>
        <v>0</v>
      </c>
      <c r="BF186" s="133">
        <f>IF(N186="snížená",J186,0)</f>
        <v>0</v>
      </c>
      <c r="BG186" s="133">
        <f>IF(N186="zákl. přenesená",J186,0)</f>
        <v>0</v>
      </c>
      <c r="BH186" s="133">
        <f>IF(N186="sníž. přenesená",J186,0)</f>
        <v>0</v>
      </c>
      <c r="BI186" s="133">
        <f>IF(N186="nulová",J186,0)</f>
        <v>0</v>
      </c>
      <c r="BJ186" s="8" t="s">
        <v>82</v>
      </c>
      <c r="BK186" s="133">
        <f>ROUND(I186*H186,2)</f>
        <v>0</v>
      </c>
      <c r="BL186" s="8" t="s">
        <v>206</v>
      </c>
      <c r="BM186" s="132" t="s">
        <v>260</v>
      </c>
    </row>
    <row r="187" spans="2:51" s="135" customFormat="1" ht="12">
      <c r="B187" s="134"/>
      <c r="C187" s="173"/>
      <c r="D187" s="174" t="s">
        <v>132</v>
      </c>
      <c r="E187" s="175" t="s">
        <v>1</v>
      </c>
      <c r="F187" s="176" t="s">
        <v>261</v>
      </c>
      <c r="G187" s="173"/>
      <c r="H187" s="177">
        <v>2.22</v>
      </c>
      <c r="L187" s="134"/>
      <c r="M187" s="137"/>
      <c r="T187" s="138"/>
      <c r="AT187" s="136" t="s">
        <v>132</v>
      </c>
      <c r="AU187" s="136" t="s">
        <v>84</v>
      </c>
      <c r="AV187" s="135" t="s">
        <v>84</v>
      </c>
      <c r="AW187" s="135" t="s">
        <v>30</v>
      </c>
      <c r="AX187" s="135" t="s">
        <v>82</v>
      </c>
      <c r="AY187" s="136" t="s">
        <v>124</v>
      </c>
    </row>
    <row r="188" spans="2:65" s="20" customFormat="1" ht="37.9" customHeight="1">
      <c r="B188" s="1"/>
      <c r="C188" s="182" t="s">
        <v>262</v>
      </c>
      <c r="D188" s="182" t="s">
        <v>219</v>
      </c>
      <c r="E188" s="183" t="s">
        <v>243</v>
      </c>
      <c r="F188" s="184" t="s">
        <v>244</v>
      </c>
      <c r="G188" s="185" t="s">
        <v>136</v>
      </c>
      <c r="H188" s="186">
        <v>2.442</v>
      </c>
      <c r="I188" s="4"/>
      <c r="J188" s="4">
        <f>ROUND(I188*H188,2)</f>
        <v>0</v>
      </c>
      <c r="K188" s="5"/>
      <c r="L188" s="144"/>
      <c r="M188" s="145" t="s">
        <v>1</v>
      </c>
      <c r="N188" s="146" t="s">
        <v>39</v>
      </c>
      <c r="O188" s="130">
        <v>0</v>
      </c>
      <c r="P188" s="130">
        <f>O188*H188</f>
        <v>0</v>
      </c>
      <c r="Q188" s="130">
        <v>0.022</v>
      </c>
      <c r="R188" s="130">
        <f>Q188*H188</f>
        <v>0.053724</v>
      </c>
      <c r="S188" s="130">
        <v>0</v>
      </c>
      <c r="T188" s="131">
        <f>S188*H188</f>
        <v>0</v>
      </c>
      <c r="AR188" s="132" t="s">
        <v>222</v>
      </c>
      <c r="AT188" s="132" t="s">
        <v>219</v>
      </c>
      <c r="AU188" s="132" t="s">
        <v>84</v>
      </c>
      <c r="AY188" s="8" t="s">
        <v>124</v>
      </c>
      <c r="BE188" s="133">
        <f>IF(N188="základní",J188,0)</f>
        <v>0</v>
      </c>
      <c r="BF188" s="133">
        <f>IF(N188="snížená",J188,0)</f>
        <v>0</v>
      </c>
      <c r="BG188" s="133">
        <f>IF(N188="zákl. přenesená",J188,0)</f>
        <v>0</v>
      </c>
      <c r="BH188" s="133">
        <f>IF(N188="sníž. přenesená",J188,0)</f>
        <v>0</v>
      </c>
      <c r="BI188" s="133">
        <f>IF(N188="nulová",J188,0)</f>
        <v>0</v>
      </c>
      <c r="BJ188" s="8" t="s">
        <v>82</v>
      </c>
      <c r="BK188" s="133">
        <f>ROUND(I188*H188,2)</f>
        <v>0</v>
      </c>
      <c r="BL188" s="8" t="s">
        <v>206</v>
      </c>
      <c r="BM188" s="132" t="s">
        <v>263</v>
      </c>
    </row>
    <row r="189" spans="2:51" s="135" customFormat="1" ht="12">
      <c r="B189" s="134"/>
      <c r="C189" s="173"/>
      <c r="D189" s="174" t="s">
        <v>132</v>
      </c>
      <c r="E189" s="173"/>
      <c r="F189" s="176" t="s">
        <v>264</v>
      </c>
      <c r="G189" s="173"/>
      <c r="H189" s="177">
        <v>2.442</v>
      </c>
      <c r="L189" s="134"/>
      <c r="M189" s="137"/>
      <c r="T189" s="138"/>
      <c r="AT189" s="136" t="s">
        <v>132</v>
      </c>
      <c r="AU189" s="136" t="s">
        <v>84</v>
      </c>
      <c r="AV189" s="135" t="s">
        <v>84</v>
      </c>
      <c r="AW189" s="135" t="s">
        <v>3</v>
      </c>
      <c r="AX189" s="135" t="s">
        <v>82</v>
      </c>
      <c r="AY189" s="136" t="s">
        <v>124</v>
      </c>
    </row>
    <row r="190" spans="2:65" s="20" customFormat="1" ht="24.2" customHeight="1">
      <c r="B190" s="1"/>
      <c r="C190" s="168" t="s">
        <v>265</v>
      </c>
      <c r="D190" s="168" t="s">
        <v>127</v>
      </c>
      <c r="E190" s="169" t="s">
        <v>266</v>
      </c>
      <c r="F190" s="170" t="s">
        <v>267</v>
      </c>
      <c r="G190" s="171" t="s">
        <v>184</v>
      </c>
      <c r="H190" s="172">
        <v>0.067</v>
      </c>
      <c r="I190" s="2"/>
      <c r="J190" s="2">
        <f>ROUND(I190*H190,2)</f>
        <v>0</v>
      </c>
      <c r="K190" s="3"/>
      <c r="L190" s="1"/>
      <c r="M190" s="128" t="s">
        <v>1</v>
      </c>
      <c r="N190" s="129" t="s">
        <v>39</v>
      </c>
      <c r="O190" s="130">
        <v>1.265</v>
      </c>
      <c r="P190" s="130">
        <f>O190*H190</f>
        <v>0.084755</v>
      </c>
      <c r="Q190" s="130">
        <v>0</v>
      </c>
      <c r="R190" s="130">
        <f>Q190*H190</f>
        <v>0</v>
      </c>
      <c r="S190" s="130">
        <v>0</v>
      </c>
      <c r="T190" s="131">
        <f>S190*H190</f>
        <v>0</v>
      </c>
      <c r="AR190" s="132" t="s">
        <v>206</v>
      </c>
      <c r="AT190" s="132" t="s">
        <v>127</v>
      </c>
      <c r="AU190" s="132" t="s">
        <v>84</v>
      </c>
      <c r="AY190" s="8" t="s">
        <v>124</v>
      </c>
      <c r="BE190" s="133">
        <f>IF(N190="základní",J190,0)</f>
        <v>0</v>
      </c>
      <c r="BF190" s="133">
        <f>IF(N190="snížená",J190,0)</f>
        <v>0</v>
      </c>
      <c r="BG190" s="133">
        <f>IF(N190="zákl. přenesená",J190,0)</f>
        <v>0</v>
      </c>
      <c r="BH190" s="133">
        <f>IF(N190="sníž. přenesená",J190,0)</f>
        <v>0</v>
      </c>
      <c r="BI190" s="133">
        <f>IF(N190="nulová",J190,0)</f>
        <v>0</v>
      </c>
      <c r="BJ190" s="8" t="s">
        <v>82</v>
      </c>
      <c r="BK190" s="133">
        <f>ROUND(I190*H190,2)</f>
        <v>0</v>
      </c>
      <c r="BL190" s="8" t="s">
        <v>206</v>
      </c>
      <c r="BM190" s="132" t="s">
        <v>268</v>
      </c>
    </row>
    <row r="191" spans="2:65" s="20" customFormat="1" ht="24.2" customHeight="1">
      <c r="B191" s="1"/>
      <c r="C191" s="168" t="s">
        <v>269</v>
      </c>
      <c r="D191" s="168" t="s">
        <v>127</v>
      </c>
      <c r="E191" s="169" t="s">
        <v>270</v>
      </c>
      <c r="F191" s="170" t="s">
        <v>271</v>
      </c>
      <c r="G191" s="171" t="s">
        <v>184</v>
      </c>
      <c r="H191" s="172">
        <v>0.067</v>
      </c>
      <c r="I191" s="2"/>
      <c r="J191" s="2">
        <f>ROUND(I191*H191,2)</f>
        <v>0</v>
      </c>
      <c r="K191" s="3"/>
      <c r="L191" s="1"/>
      <c r="M191" s="128" t="s">
        <v>1</v>
      </c>
      <c r="N191" s="129" t="s">
        <v>39</v>
      </c>
      <c r="O191" s="130">
        <v>1.14</v>
      </c>
      <c r="P191" s="130">
        <f>O191*H191</f>
        <v>0.07638</v>
      </c>
      <c r="Q191" s="130">
        <v>0</v>
      </c>
      <c r="R191" s="130">
        <f>Q191*H191</f>
        <v>0</v>
      </c>
      <c r="S191" s="130">
        <v>0</v>
      </c>
      <c r="T191" s="131">
        <f>S191*H191</f>
        <v>0</v>
      </c>
      <c r="AR191" s="132" t="s">
        <v>206</v>
      </c>
      <c r="AT191" s="132" t="s">
        <v>127</v>
      </c>
      <c r="AU191" s="132" t="s">
        <v>84</v>
      </c>
      <c r="AY191" s="8" t="s">
        <v>124</v>
      </c>
      <c r="BE191" s="133">
        <f>IF(N191="základní",J191,0)</f>
        <v>0</v>
      </c>
      <c r="BF191" s="133">
        <f>IF(N191="snížená",J191,0)</f>
        <v>0</v>
      </c>
      <c r="BG191" s="133">
        <f>IF(N191="zákl. přenesená",J191,0)</f>
        <v>0</v>
      </c>
      <c r="BH191" s="133">
        <f>IF(N191="sníž. přenesená",J191,0)</f>
        <v>0</v>
      </c>
      <c r="BI191" s="133">
        <f>IF(N191="nulová",J191,0)</f>
        <v>0</v>
      </c>
      <c r="BJ191" s="8" t="s">
        <v>82</v>
      </c>
      <c r="BK191" s="133">
        <f>ROUND(I191*H191,2)</f>
        <v>0</v>
      </c>
      <c r="BL191" s="8" t="s">
        <v>206</v>
      </c>
      <c r="BM191" s="132" t="s">
        <v>272</v>
      </c>
    </row>
    <row r="192" spans="2:63" s="119" customFormat="1" ht="22.9" customHeight="1">
      <c r="B192" s="118"/>
      <c r="C192" s="164"/>
      <c r="D192" s="165" t="s">
        <v>73</v>
      </c>
      <c r="E192" s="167" t="s">
        <v>273</v>
      </c>
      <c r="F192" s="167" t="s">
        <v>274</v>
      </c>
      <c r="G192" s="164"/>
      <c r="H192" s="164"/>
      <c r="J192" s="127">
        <f>BK192</f>
        <v>0</v>
      </c>
      <c r="L192" s="118"/>
      <c r="M192" s="122"/>
      <c r="P192" s="123">
        <f>SUM(P193:P194)</f>
        <v>1.0428</v>
      </c>
      <c r="R192" s="123">
        <f>SUM(R193:R194)</f>
        <v>0.00165</v>
      </c>
      <c r="T192" s="124">
        <f>SUM(T193:T194)</f>
        <v>0</v>
      </c>
      <c r="AR192" s="120" t="s">
        <v>84</v>
      </c>
      <c r="AT192" s="125" t="s">
        <v>73</v>
      </c>
      <c r="AU192" s="125" t="s">
        <v>82</v>
      </c>
      <c r="AY192" s="120" t="s">
        <v>124</v>
      </c>
      <c r="BK192" s="126">
        <f>SUM(BK193:BK194)</f>
        <v>0</v>
      </c>
    </row>
    <row r="193" spans="2:65" s="20" customFormat="1" ht="24.2" customHeight="1">
      <c r="B193" s="1"/>
      <c r="C193" s="168" t="s">
        <v>275</v>
      </c>
      <c r="D193" s="168" t="s">
        <v>127</v>
      </c>
      <c r="E193" s="169" t="s">
        <v>276</v>
      </c>
      <c r="F193" s="170" t="s">
        <v>277</v>
      </c>
      <c r="G193" s="171" t="s">
        <v>136</v>
      </c>
      <c r="H193" s="172">
        <v>6.6</v>
      </c>
      <c r="I193" s="2"/>
      <c r="J193" s="2">
        <f>ROUND(I193*H193,2)</f>
        <v>0</v>
      </c>
      <c r="K193" s="3"/>
      <c r="L193" s="1"/>
      <c r="M193" s="128" t="s">
        <v>1</v>
      </c>
      <c r="N193" s="129" t="s">
        <v>39</v>
      </c>
      <c r="O193" s="130">
        <v>0.158</v>
      </c>
      <c r="P193" s="130">
        <f>O193*H193</f>
        <v>1.0428</v>
      </c>
      <c r="Q193" s="130">
        <v>0.00025</v>
      </c>
      <c r="R193" s="130">
        <f>Q193*H193</f>
        <v>0.00165</v>
      </c>
      <c r="S193" s="130">
        <v>0</v>
      </c>
      <c r="T193" s="131">
        <f>S193*H193</f>
        <v>0</v>
      </c>
      <c r="AR193" s="132" t="s">
        <v>206</v>
      </c>
      <c r="AT193" s="132" t="s">
        <v>127</v>
      </c>
      <c r="AU193" s="132" t="s">
        <v>84</v>
      </c>
      <c r="AY193" s="8" t="s">
        <v>124</v>
      </c>
      <c r="BE193" s="133">
        <f>IF(N193="základní",J193,0)</f>
        <v>0</v>
      </c>
      <c r="BF193" s="133">
        <f>IF(N193="snížená",J193,0)</f>
        <v>0</v>
      </c>
      <c r="BG193" s="133">
        <f>IF(N193="zákl. přenesená",J193,0)</f>
        <v>0</v>
      </c>
      <c r="BH193" s="133">
        <f>IF(N193="sníž. přenesená",J193,0)</f>
        <v>0</v>
      </c>
      <c r="BI193" s="133">
        <f>IF(N193="nulová",J193,0)</f>
        <v>0</v>
      </c>
      <c r="BJ193" s="8" t="s">
        <v>82</v>
      </c>
      <c r="BK193" s="133">
        <f>ROUND(I193*H193,2)</f>
        <v>0</v>
      </c>
      <c r="BL193" s="8" t="s">
        <v>206</v>
      </c>
      <c r="BM193" s="132" t="s">
        <v>278</v>
      </c>
    </row>
    <row r="194" spans="2:51" s="135" customFormat="1" ht="12">
      <c r="B194" s="134"/>
      <c r="C194" s="173"/>
      <c r="D194" s="174" t="s">
        <v>132</v>
      </c>
      <c r="E194" s="175" t="s">
        <v>1</v>
      </c>
      <c r="F194" s="176" t="s">
        <v>169</v>
      </c>
      <c r="G194" s="173"/>
      <c r="H194" s="177">
        <v>6.6</v>
      </c>
      <c r="L194" s="134"/>
      <c r="M194" s="137"/>
      <c r="T194" s="138"/>
      <c r="AT194" s="136" t="s">
        <v>132</v>
      </c>
      <c r="AU194" s="136" t="s">
        <v>84</v>
      </c>
      <c r="AV194" s="135" t="s">
        <v>84</v>
      </c>
      <c r="AW194" s="135" t="s">
        <v>30</v>
      </c>
      <c r="AX194" s="135" t="s">
        <v>82</v>
      </c>
      <c r="AY194" s="136" t="s">
        <v>124</v>
      </c>
    </row>
    <row r="195" spans="2:63" s="119" customFormat="1" ht="22.9" customHeight="1">
      <c r="B195" s="118"/>
      <c r="C195" s="164"/>
      <c r="D195" s="165" t="s">
        <v>73</v>
      </c>
      <c r="E195" s="167" t="s">
        <v>279</v>
      </c>
      <c r="F195" s="167" t="s">
        <v>280</v>
      </c>
      <c r="G195" s="164"/>
      <c r="H195" s="164"/>
      <c r="J195" s="127">
        <f>BK195</f>
        <v>0</v>
      </c>
      <c r="L195" s="118"/>
      <c r="M195" s="122"/>
      <c r="P195" s="123">
        <f>SUM(P196:P199)</f>
        <v>1.091376</v>
      </c>
      <c r="R195" s="123">
        <f>SUM(R196:R199)</f>
        <v>0.0008474700000000001</v>
      </c>
      <c r="T195" s="124">
        <f>SUM(T196:T199)</f>
        <v>0</v>
      </c>
      <c r="AR195" s="120" t="s">
        <v>84</v>
      </c>
      <c r="AT195" s="125" t="s">
        <v>73</v>
      </c>
      <c r="AU195" s="125" t="s">
        <v>82</v>
      </c>
      <c r="AY195" s="120" t="s">
        <v>124</v>
      </c>
      <c r="BK195" s="126">
        <f>SUM(BK196:BK199)</f>
        <v>0</v>
      </c>
    </row>
    <row r="196" spans="2:65" s="20" customFormat="1" ht="24.2" customHeight="1">
      <c r="B196" s="1"/>
      <c r="C196" s="168" t="s">
        <v>281</v>
      </c>
      <c r="D196" s="168" t="s">
        <v>127</v>
      </c>
      <c r="E196" s="169" t="s">
        <v>282</v>
      </c>
      <c r="F196" s="170" t="s">
        <v>283</v>
      </c>
      <c r="G196" s="171" t="s">
        <v>136</v>
      </c>
      <c r="H196" s="172">
        <v>2.067</v>
      </c>
      <c r="I196" s="2"/>
      <c r="J196" s="2">
        <f>ROUND(I196*H196,2)</f>
        <v>0</v>
      </c>
      <c r="K196" s="3"/>
      <c r="L196" s="1"/>
      <c r="M196" s="128" t="s">
        <v>1</v>
      </c>
      <c r="N196" s="129" t="s">
        <v>39</v>
      </c>
      <c r="O196" s="130">
        <v>0.184</v>
      </c>
      <c r="P196" s="130">
        <f>O196*H196</f>
        <v>0.380328</v>
      </c>
      <c r="Q196" s="130">
        <v>0.00017</v>
      </c>
      <c r="R196" s="130">
        <f>Q196*H196</f>
        <v>0.00035139000000000004</v>
      </c>
      <c r="S196" s="130">
        <v>0</v>
      </c>
      <c r="T196" s="131">
        <f>S196*H196</f>
        <v>0</v>
      </c>
      <c r="AR196" s="132" t="s">
        <v>206</v>
      </c>
      <c r="AT196" s="132" t="s">
        <v>127</v>
      </c>
      <c r="AU196" s="132" t="s">
        <v>84</v>
      </c>
      <c r="AY196" s="8" t="s">
        <v>124</v>
      </c>
      <c r="BE196" s="133">
        <f>IF(N196="základní",J196,0)</f>
        <v>0</v>
      </c>
      <c r="BF196" s="133">
        <f>IF(N196="snížená",J196,0)</f>
        <v>0</v>
      </c>
      <c r="BG196" s="133">
        <f>IF(N196="zákl. přenesená",J196,0)</f>
        <v>0</v>
      </c>
      <c r="BH196" s="133">
        <f>IF(N196="sníž. přenesená",J196,0)</f>
        <v>0</v>
      </c>
      <c r="BI196" s="133">
        <f>IF(N196="nulová",J196,0)</f>
        <v>0</v>
      </c>
      <c r="BJ196" s="8" t="s">
        <v>82</v>
      </c>
      <c r="BK196" s="133">
        <f>ROUND(I196*H196,2)</f>
        <v>0</v>
      </c>
      <c r="BL196" s="8" t="s">
        <v>206</v>
      </c>
      <c r="BM196" s="132" t="s">
        <v>284</v>
      </c>
    </row>
    <row r="197" spans="2:51" s="135" customFormat="1" ht="12">
      <c r="B197" s="134"/>
      <c r="C197" s="173"/>
      <c r="D197" s="174" t="s">
        <v>132</v>
      </c>
      <c r="E197" s="175" t="s">
        <v>1</v>
      </c>
      <c r="F197" s="176" t="s">
        <v>170</v>
      </c>
      <c r="G197" s="173"/>
      <c r="H197" s="177">
        <v>2.067</v>
      </c>
      <c r="L197" s="134"/>
      <c r="M197" s="137"/>
      <c r="T197" s="138"/>
      <c r="AT197" s="136" t="s">
        <v>132</v>
      </c>
      <c r="AU197" s="136" t="s">
        <v>84</v>
      </c>
      <c r="AV197" s="135" t="s">
        <v>84</v>
      </c>
      <c r="AW197" s="135" t="s">
        <v>30</v>
      </c>
      <c r="AX197" s="135" t="s">
        <v>82</v>
      </c>
      <c r="AY197" s="136" t="s">
        <v>124</v>
      </c>
    </row>
    <row r="198" spans="2:65" s="20" customFormat="1" ht="24.2" customHeight="1">
      <c r="B198" s="1"/>
      <c r="C198" s="168" t="s">
        <v>285</v>
      </c>
      <c r="D198" s="168" t="s">
        <v>127</v>
      </c>
      <c r="E198" s="169" t="s">
        <v>286</v>
      </c>
      <c r="F198" s="170" t="s">
        <v>287</v>
      </c>
      <c r="G198" s="171" t="s">
        <v>136</v>
      </c>
      <c r="H198" s="172">
        <v>4.134</v>
      </c>
      <c r="I198" s="2"/>
      <c r="J198" s="2">
        <f>ROUND(I198*H198,2)</f>
        <v>0</v>
      </c>
      <c r="K198" s="3"/>
      <c r="L198" s="1"/>
      <c r="M198" s="128" t="s">
        <v>1</v>
      </c>
      <c r="N198" s="129" t="s">
        <v>39</v>
      </c>
      <c r="O198" s="130">
        <v>0.172</v>
      </c>
      <c r="P198" s="130">
        <f>O198*H198</f>
        <v>0.711048</v>
      </c>
      <c r="Q198" s="130">
        <v>0.00012</v>
      </c>
      <c r="R198" s="130">
        <f>Q198*H198</f>
        <v>0.0004960800000000001</v>
      </c>
      <c r="S198" s="130">
        <v>0</v>
      </c>
      <c r="T198" s="131">
        <f>S198*H198</f>
        <v>0</v>
      </c>
      <c r="AR198" s="132" t="s">
        <v>206</v>
      </c>
      <c r="AT198" s="132" t="s">
        <v>127</v>
      </c>
      <c r="AU198" s="132" t="s">
        <v>84</v>
      </c>
      <c r="AY198" s="8" t="s">
        <v>124</v>
      </c>
      <c r="BE198" s="133">
        <f>IF(N198="základní",J198,0)</f>
        <v>0</v>
      </c>
      <c r="BF198" s="133">
        <f>IF(N198="snížená",J198,0)</f>
        <v>0</v>
      </c>
      <c r="BG198" s="133">
        <f>IF(N198="zákl. přenesená",J198,0)</f>
        <v>0</v>
      </c>
      <c r="BH198" s="133">
        <f>IF(N198="sníž. přenesená",J198,0)</f>
        <v>0</v>
      </c>
      <c r="BI198" s="133">
        <f>IF(N198="nulová",J198,0)</f>
        <v>0</v>
      </c>
      <c r="BJ198" s="8" t="s">
        <v>82</v>
      </c>
      <c r="BK198" s="133">
        <f>ROUND(I198*H198,2)</f>
        <v>0</v>
      </c>
      <c r="BL198" s="8" t="s">
        <v>206</v>
      </c>
      <c r="BM198" s="132" t="s">
        <v>288</v>
      </c>
    </row>
    <row r="199" spans="2:51" s="135" customFormat="1" ht="12">
      <c r="B199" s="134"/>
      <c r="C199" s="173"/>
      <c r="D199" s="174" t="s">
        <v>132</v>
      </c>
      <c r="E199" s="175" t="s">
        <v>1</v>
      </c>
      <c r="F199" s="176" t="s">
        <v>289</v>
      </c>
      <c r="G199" s="173"/>
      <c r="H199" s="177">
        <v>4.134</v>
      </c>
      <c r="L199" s="134"/>
      <c r="M199" s="147"/>
      <c r="N199" s="148"/>
      <c r="O199" s="148"/>
      <c r="P199" s="148"/>
      <c r="Q199" s="148"/>
      <c r="R199" s="148"/>
      <c r="S199" s="148"/>
      <c r="T199" s="149"/>
      <c r="AT199" s="136" t="s">
        <v>132</v>
      </c>
      <c r="AU199" s="136" t="s">
        <v>84</v>
      </c>
      <c r="AV199" s="135" t="s">
        <v>84</v>
      </c>
      <c r="AW199" s="135" t="s">
        <v>30</v>
      </c>
      <c r="AX199" s="135" t="s">
        <v>82</v>
      </c>
      <c r="AY199" s="136" t="s">
        <v>124</v>
      </c>
    </row>
    <row r="200" spans="2:12" s="20" customFormat="1" ht="6.95" customHeight="1">
      <c r="B200" s="33"/>
      <c r="C200" s="157"/>
      <c r="D200" s="157"/>
      <c r="E200" s="157"/>
      <c r="F200" s="157"/>
      <c r="G200" s="157"/>
      <c r="H200" s="157"/>
      <c r="I200" s="34"/>
      <c r="J200" s="34"/>
      <c r="K200" s="34"/>
      <c r="L200" s="1"/>
    </row>
  </sheetData>
  <sheetProtection algorithmName="SHA-512" hashValue="qwablADDZ49OjTZlA4i/mZruy0j8eIOjDoF8vpuWoMQCP5csxBSYOV5VmfZp1n9e+2jnYA6TEtpB/ItDREAFIA==" saltValue="I3+s4ka+gjGD5tRjA5xKjg==" spinCount="100000" sheet="1" objects="1" scenarios="1"/>
  <autoFilter ref="C125:K199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13"/>
  <sheetViews>
    <sheetView showGridLines="0" workbookViewId="0" topLeftCell="A193">
      <selection activeCell="G209" sqref="G209"/>
    </sheetView>
  </sheetViews>
  <sheetFormatPr defaultColWidth="9.140625" defaultRowHeight="12"/>
  <cols>
    <col min="1" max="1" width="8.28125" style="7" customWidth="1"/>
    <col min="2" max="2" width="1.1484375" style="7" customWidth="1"/>
    <col min="3" max="3" width="4.140625" style="7" customWidth="1"/>
    <col min="4" max="4" width="4.28125" style="7" customWidth="1"/>
    <col min="5" max="5" width="17.140625" style="7" customWidth="1"/>
    <col min="6" max="6" width="50.8515625" style="7" customWidth="1"/>
    <col min="7" max="7" width="7.421875" style="7" customWidth="1"/>
    <col min="8" max="8" width="14.00390625" style="7" customWidth="1"/>
    <col min="9" max="9" width="15.8515625" style="7" customWidth="1"/>
    <col min="10" max="10" width="22.28125" style="7" customWidth="1"/>
    <col min="11" max="11" width="22.28125" style="7" hidden="1" customWidth="1"/>
    <col min="12" max="12" width="9.28125" style="7" customWidth="1"/>
    <col min="13" max="13" width="10.8515625" style="7" hidden="1" customWidth="1"/>
    <col min="14" max="14" width="9.28125" style="7" hidden="1" customWidth="1"/>
    <col min="15" max="20" width="14.140625" style="7" hidden="1" customWidth="1"/>
    <col min="21" max="21" width="16.28125" style="7" hidden="1" customWidth="1"/>
    <col min="22" max="22" width="12.28125" style="7" customWidth="1"/>
    <col min="23" max="23" width="16.28125" style="7" customWidth="1"/>
    <col min="24" max="24" width="12.28125" style="7" customWidth="1"/>
    <col min="25" max="25" width="15.00390625" style="7" customWidth="1"/>
    <col min="26" max="26" width="11.00390625" style="7" customWidth="1"/>
    <col min="27" max="27" width="15.00390625" style="7" customWidth="1"/>
    <col min="28" max="28" width="16.28125" style="7" customWidth="1"/>
    <col min="29" max="29" width="11.00390625" style="7" customWidth="1"/>
    <col min="30" max="30" width="15.00390625" style="7" customWidth="1"/>
    <col min="31" max="31" width="16.28125" style="7" customWidth="1"/>
    <col min="32" max="43" width="9.28125" style="7" customWidth="1"/>
    <col min="44" max="65" width="9.28125" style="7" hidden="1" customWidth="1"/>
    <col min="66" max="16384" width="9.28125" style="7" customWidth="1"/>
  </cols>
  <sheetData>
    <row r="1" ht="12"/>
    <row r="2" spans="12:46" ht="36.95" customHeight="1">
      <c r="L2" s="21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8" t="s">
        <v>87</v>
      </c>
    </row>
    <row r="3" spans="2:46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84</v>
      </c>
    </row>
    <row r="4" spans="2:46" ht="24.95" customHeight="1">
      <c r="B4" s="11"/>
      <c r="D4" s="12" t="s">
        <v>91</v>
      </c>
      <c r="L4" s="11"/>
      <c r="M4" s="84" t="s">
        <v>10</v>
      </c>
      <c r="AT4" s="8" t="s">
        <v>3</v>
      </c>
    </row>
    <row r="5" spans="2:12" ht="6.95" customHeight="1">
      <c r="B5" s="11"/>
      <c r="L5" s="11"/>
    </row>
    <row r="6" spans="2:12" ht="12" customHeight="1">
      <c r="B6" s="11"/>
      <c r="D6" s="17" t="s">
        <v>14</v>
      </c>
      <c r="L6" s="11"/>
    </row>
    <row r="7" spans="2:12" ht="16.5" customHeight="1">
      <c r="B7" s="11"/>
      <c r="E7" s="235" t="str">
        <f>'Rekapitulace stavby'!K6</f>
        <v>Úprava venkovního schodiště na p.p.č. 2870, k.ú. Děčín</v>
      </c>
      <c r="F7" s="236"/>
      <c r="G7" s="236"/>
      <c r="H7" s="236"/>
      <c r="L7" s="11"/>
    </row>
    <row r="8" spans="2:12" s="20" customFormat="1" ht="12" customHeight="1">
      <c r="B8" s="1"/>
      <c r="D8" s="17" t="s">
        <v>92</v>
      </c>
      <c r="L8" s="1"/>
    </row>
    <row r="9" spans="2:12" s="20" customFormat="1" ht="16.5" customHeight="1">
      <c r="B9" s="1"/>
      <c r="E9" s="230" t="s">
        <v>290</v>
      </c>
      <c r="F9" s="231"/>
      <c r="G9" s="231"/>
      <c r="H9" s="231"/>
      <c r="L9" s="1"/>
    </row>
    <row r="10" spans="2:12" s="20" customFormat="1" ht="12">
      <c r="B10" s="1"/>
      <c r="L10" s="1"/>
    </row>
    <row r="11" spans="2:12" s="20" customFormat="1" ht="12" customHeight="1">
      <c r="B11" s="1"/>
      <c r="D11" s="17" t="s">
        <v>16</v>
      </c>
      <c r="F11" s="15" t="s">
        <v>1</v>
      </c>
      <c r="I11" s="17" t="s">
        <v>17</v>
      </c>
      <c r="J11" s="15" t="s">
        <v>1</v>
      </c>
      <c r="L11" s="1"/>
    </row>
    <row r="12" spans="2:12" s="20" customFormat="1" ht="12" customHeight="1">
      <c r="B12" s="1"/>
      <c r="D12" s="17" t="s">
        <v>18</v>
      </c>
      <c r="F12" s="15" t="s">
        <v>19</v>
      </c>
      <c r="I12" s="17" t="s">
        <v>20</v>
      </c>
      <c r="J12" s="85" t="str">
        <f>'Rekapitulace stavby'!AN8</f>
        <v>11. 10. 2023</v>
      </c>
      <c r="L12" s="1"/>
    </row>
    <row r="13" spans="2:12" s="20" customFormat="1" ht="10.9" customHeight="1">
      <c r="B13" s="1"/>
      <c r="L13" s="1"/>
    </row>
    <row r="14" spans="2:12" s="20" customFormat="1" ht="12" customHeight="1">
      <c r="B14" s="1"/>
      <c r="D14" s="17" t="s">
        <v>22</v>
      </c>
      <c r="I14" s="17" t="s">
        <v>23</v>
      </c>
      <c r="J14" s="15" t="s">
        <v>1</v>
      </c>
      <c r="L14" s="1"/>
    </row>
    <row r="15" spans="2:12" s="20" customFormat="1" ht="18" customHeight="1">
      <c r="B15" s="1"/>
      <c r="E15" s="15" t="s">
        <v>24</v>
      </c>
      <c r="I15" s="17" t="s">
        <v>25</v>
      </c>
      <c r="J15" s="15" t="s">
        <v>1</v>
      </c>
      <c r="L15" s="1"/>
    </row>
    <row r="16" spans="2:12" s="20" customFormat="1" ht="6.95" customHeight="1">
      <c r="B16" s="1"/>
      <c r="L16" s="1"/>
    </row>
    <row r="17" spans="2:12" s="20" customFormat="1" ht="12" customHeight="1">
      <c r="B17" s="1"/>
      <c r="D17" s="17" t="s">
        <v>26</v>
      </c>
      <c r="I17" s="17" t="s">
        <v>23</v>
      </c>
      <c r="J17" s="15" t="str">
        <f>'Rekapitulace stavby'!AN13</f>
        <v/>
      </c>
      <c r="L17" s="1"/>
    </row>
    <row r="18" spans="2:12" s="20" customFormat="1" ht="18" customHeight="1">
      <c r="B18" s="1"/>
      <c r="E18" s="196" t="str">
        <f>'Rekapitulace stavby'!E14</f>
        <v xml:space="preserve"> </v>
      </c>
      <c r="F18" s="196"/>
      <c r="G18" s="196"/>
      <c r="H18" s="196"/>
      <c r="I18" s="17" t="s">
        <v>25</v>
      </c>
      <c r="J18" s="15" t="str">
        <f>'Rekapitulace stavby'!AN14</f>
        <v/>
      </c>
      <c r="L18" s="1"/>
    </row>
    <row r="19" spans="2:12" s="20" customFormat="1" ht="6.95" customHeight="1">
      <c r="B19" s="1"/>
      <c r="L19" s="1"/>
    </row>
    <row r="20" spans="2:12" s="20" customFormat="1" ht="12" customHeight="1">
      <c r="B20" s="1"/>
      <c r="D20" s="17" t="s">
        <v>28</v>
      </c>
      <c r="I20" s="17" t="s">
        <v>23</v>
      </c>
      <c r="J20" s="15" t="s">
        <v>1</v>
      </c>
      <c r="L20" s="1"/>
    </row>
    <row r="21" spans="2:12" s="20" customFormat="1" ht="18" customHeight="1">
      <c r="B21" s="1"/>
      <c r="E21" s="15" t="s">
        <v>29</v>
      </c>
      <c r="I21" s="17" t="s">
        <v>25</v>
      </c>
      <c r="J21" s="15" t="s">
        <v>1</v>
      </c>
      <c r="L21" s="1"/>
    </row>
    <row r="22" spans="2:12" s="20" customFormat="1" ht="6.95" customHeight="1">
      <c r="B22" s="1"/>
      <c r="L22" s="1"/>
    </row>
    <row r="23" spans="2:12" s="20" customFormat="1" ht="12" customHeight="1">
      <c r="B23" s="1"/>
      <c r="D23" s="17" t="s">
        <v>31</v>
      </c>
      <c r="I23" s="17" t="s">
        <v>23</v>
      </c>
      <c r="J23" s="15" t="s">
        <v>1</v>
      </c>
      <c r="L23" s="1"/>
    </row>
    <row r="24" spans="2:12" s="20" customFormat="1" ht="18" customHeight="1">
      <c r="B24" s="1"/>
      <c r="E24" s="15" t="s">
        <v>32</v>
      </c>
      <c r="I24" s="17" t="s">
        <v>25</v>
      </c>
      <c r="J24" s="15" t="s">
        <v>1</v>
      </c>
      <c r="L24" s="1"/>
    </row>
    <row r="25" spans="2:12" s="20" customFormat="1" ht="6.95" customHeight="1">
      <c r="B25" s="1"/>
      <c r="L25" s="1"/>
    </row>
    <row r="26" spans="2:12" s="20" customFormat="1" ht="12" customHeight="1">
      <c r="B26" s="1"/>
      <c r="D26" s="17" t="s">
        <v>33</v>
      </c>
      <c r="L26" s="1"/>
    </row>
    <row r="27" spans="2:12" s="87" customFormat="1" ht="16.5" customHeight="1">
      <c r="B27" s="86"/>
      <c r="E27" s="199" t="s">
        <v>1</v>
      </c>
      <c r="F27" s="199"/>
      <c r="G27" s="199"/>
      <c r="H27" s="199"/>
      <c r="L27" s="86"/>
    </row>
    <row r="28" spans="2:12" s="20" customFormat="1" ht="6.95" customHeight="1">
      <c r="B28" s="1"/>
      <c r="L28" s="1"/>
    </row>
    <row r="29" spans="2:12" s="20" customFormat="1" ht="6.95" customHeight="1">
      <c r="B29" s="1"/>
      <c r="D29" s="41"/>
      <c r="E29" s="41"/>
      <c r="F29" s="41"/>
      <c r="G29" s="41"/>
      <c r="H29" s="41"/>
      <c r="I29" s="41"/>
      <c r="J29" s="41"/>
      <c r="K29" s="41"/>
      <c r="L29" s="1"/>
    </row>
    <row r="30" spans="2:12" s="20" customFormat="1" ht="25.35" customHeight="1">
      <c r="B30" s="1"/>
      <c r="D30" s="88" t="s">
        <v>34</v>
      </c>
      <c r="J30" s="55">
        <f>ROUND(J129,2)</f>
        <v>0</v>
      </c>
      <c r="L30" s="1"/>
    </row>
    <row r="31" spans="2:12" s="20" customFormat="1" ht="6.95" customHeight="1">
      <c r="B31" s="1"/>
      <c r="D31" s="41"/>
      <c r="E31" s="41"/>
      <c r="F31" s="41"/>
      <c r="G31" s="41"/>
      <c r="H31" s="41"/>
      <c r="I31" s="41"/>
      <c r="J31" s="41"/>
      <c r="K31" s="41"/>
      <c r="L31" s="1"/>
    </row>
    <row r="32" spans="2:12" s="20" customFormat="1" ht="14.45" customHeight="1">
      <c r="B32" s="1"/>
      <c r="F32" s="23" t="s">
        <v>36</v>
      </c>
      <c r="I32" s="23" t="s">
        <v>35</v>
      </c>
      <c r="J32" s="23" t="s">
        <v>37</v>
      </c>
      <c r="L32" s="1"/>
    </row>
    <row r="33" spans="2:12" s="20" customFormat="1" ht="14.45" customHeight="1">
      <c r="B33" s="1"/>
      <c r="D33" s="43" t="s">
        <v>38</v>
      </c>
      <c r="E33" s="17" t="s">
        <v>39</v>
      </c>
      <c r="F33" s="89">
        <f>ROUND((SUM(BE129:BE212)),2)</f>
        <v>0</v>
      </c>
      <c r="I33" s="90">
        <v>0.21</v>
      </c>
      <c r="J33" s="89">
        <f>ROUND(((SUM(BE129:BE212))*I33),2)</f>
        <v>0</v>
      </c>
      <c r="L33" s="1"/>
    </row>
    <row r="34" spans="2:12" s="20" customFormat="1" ht="14.45" customHeight="1">
      <c r="B34" s="1"/>
      <c r="E34" s="17" t="s">
        <v>40</v>
      </c>
      <c r="F34" s="89">
        <f>ROUND((SUM(BF129:BF212)),2)</f>
        <v>0</v>
      </c>
      <c r="I34" s="90">
        <v>0.15</v>
      </c>
      <c r="J34" s="89">
        <f>ROUND(((SUM(BF129:BF212))*I34),2)</f>
        <v>0</v>
      </c>
      <c r="L34" s="1"/>
    </row>
    <row r="35" spans="2:12" s="20" customFormat="1" ht="14.45" customHeight="1" hidden="1">
      <c r="B35" s="1"/>
      <c r="E35" s="17" t="s">
        <v>41</v>
      </c>
      <c r="F35" s="89">
        <f>ROUND((SUM(BG129:BG212)),2)</f>
        <v>0</v>
      </c>
      <c r="I35" s="90">
        <v>0.21</v>
      </c>
      <c r="J35" s="89">
        <f>0</f>
        <v>0</v>
      </c>
      <c r="L35" s="1"/>
    </row>
    <row r="36" spans="2:12" s="20" customFormat="1" ht="14.45" customHeight="1" hidden="1">
      <c r="B36" s="1"/>
      <c r="E36" s="17" t="s">
        <v>42</v>
      </c>
      <c r="F36" s="89">
        <f>ROUND((SUM(BH129:BH212)),2)</f>
        <v>0</v>
      </c>
      <c r="I36" s="90">
        <v>0.15</v>
      </c>
      <c r="J36" s="89">
        <f>0</f>
        <v>0</v>
      </c>
      <c r="L36" s="1"/>
    </row>
    <row r="37" spans="2:12" s="20" customFormat="1" ht="14.45" customHeight="1" hidden="1">
      <c r="B37" s="1"/>
      <c r="E37" s="17" t="s">
        <v>43</v>
      </c>
      <c r="F37" s="89">
        <f>ROUND((SUM(BI129:BI212)),2)</f>
        <v>0</v>
      </c>
      <c r="I37" s="90">
        <v>0</v>
      </c>
      <c r="J37" s="89">
        <f>0</f>
        <v>0</v>
      </c>
      <c r="L37" s="1"/>
    </row>
    <row r="38" spans="2:12" s="20" customFormat="1" ht="6.95" customHeight="1">
      <c r="B38" s="1"/>
      <c r="L38" s="1"/>
    </row>
    <row r="39" spans="2:12" s="20" customFormat="1" ht="25.35" customHeight="1">
      <c r="B39" s="1"/>
      <c r="C39" s="91"/>
      <c r="D39" s="92" t="s">
        <v>44</v>
      </c>
      <c r="E39" s="45"/>
      <c r="F39" s="45"/>
      <c r="G39" s="93" t="s">
        <v>45</v>
      </c>
      <c r="H39" s="94" t="s">
        <v>46</v>
      </c>
      <c r="I39" s="45"/>
      <c r="J39" s="95">
        <f>SUM(J30:J37)</f>
        <v>0</v>
      </c>
      <c r="K39" s="96"/>
      <c r="L39" s="1"/>
    </row>
    <row r="40" spans="2:12" s="20" customFormat="1" ht="14.45" customHeight="1">
      <c r="B40" s="1"/>
      <c r="L40" s="1"/>
    </row>
    <row r="41" spans="2:12" ht="14.45" customHeight="1">
      <c r="B41" s="11"/>
      <c r="L41" s="11"/>
    </row>
    <row r="42" spans="2:12" ht="14.45" customHeight="1">
      <c r="B42" s="11"/>
      <c r="L42" s="11"/>
    </row>
    <row r="43" spans="2:12" ht="14.45" customHeight="1">
      <c r="B43" s="11"/>
      <c r="L43" s="11"/>
    </row>
    <row r="44" spans="2:12" ht="14.45" customHeight="1">
      <c r="B44" s="11"/>
      <c r="L44" s="11"/>
    </row>
    <row r="45" spans="2:12" ht="14.45" customHeight="1">
      <c r="B45" s="11"/>
      <c r="L45" s="11"/>
    </row>
    <row r="46" spans="2:12" ht="14.45" customHeight="1">
      <c r="B46" s="11"/>
      <c r="L46" s="11"/>
    </row>
    <row r="47" spans="2:12" ht="14.45" customHeight="1">
      <c r="B47" s="11"/>
      <c r="L47" s="11"/>
    </row>
    <row r="48" spans="2:12" ht="14.45" customHeight="1">
      <c r="B48" s="11"/>
      <c r="L48" s="11"/>
    </row>
    <row r="49" spans="2:12" ht="14.45" customHeight="1">
      <c r="B49" s="11"/>
      <c r="L49" s="11"/>
    </row>
    <row r="50" spans="2:12" s="20" customFormat="1" ht="14.45" customHeight="1">
      <c r="B50" s="1"/>
      <c r="D50" s="30" t="s">
        <v>47</v>
      </c>
      <c r="E50" s="31"/>
      <c r="F50" s="31"/>
      <c r="G50" s="30" t="s">
        <v>48</v>
      </c>
      <c r="H50" s="31"/>
      <c r="I50" s="31"/>
      <c r="J50" s="31"/>
      <c r="K50" s="31"/>
      <c r="L50" s="1"/>
    </row>
    <row r="51" spans="2:12" ht="12">
      <c r="B51" s="11"/>
      <c r="L51" s="11"/>
    </row>
    <row r="52" spans="2:12" ht="12">
      <c r="B52" s="11"/>
      <c r="L52" s="11"/>
    </row>
    <row r="53" spans="2:12" ht="12">
      <c r="B53" s="11"/>
      <c r="L53" s="11"/>
    </row>
    <row r="54" spans="2:12" ht="12">
      <c r="B54" s="11"/>
      <c r="L54" s="11"/>
    </row>
    <row r="55" spans="2:12" ht="12">
      <c r="B55" s="11"/>
      <c r="L55" s="11"/>
    </row>
    <row r="56" spans="2:12" ht="12">
      <c r="B56" s="11"/>
      <c r="L56" s="11"/>
    </row>
    <row r="57" spans="2:12" ht="12">
      <c r="B57" s="11"/>
      <c r="L57" s="11"/>
    </row>
    <row r="58" spans="2:12" ht="12">
      <c r="B58" s="11"/>
      <c r="L58" s="11"/>
    </row>
    <row r="59" spans="2:12" ht="12">
      <c r="B59" s="11"/>
      <c r="L59" s="11"/>
    </row>
    <row r="60" spans="2:12" ht="12">
      <c r="B60" s="11"/>
      <c r="L60" s="11"/>
    </row>
    <row r="61" spans="2:12" s="20" customFormat="1" ht="12.75">
      <c r="B61" s="1"/>
      <c r="D61" s="32" t="s">
        <v>49</v>
      </c>
      <c r="E61" s="22"/>
      <c r="F61" s="97" t="s">
        <v>50</v>
      </c>
      <c r="G61" s="32" t="s">
        <v>49</v>
      </c>
      <c r="H61" s="22"/>
      <c r="I61" s="22"/>
      <c r="J61" s="98" t="s">
        <v>50</v>
      </c>
      <c r="K61" s="22"/>
      <c r="L61" s="1"/>
    </row>
    <row r="62" spans="2:12" ht="12">
      <c r="B62" s="11"/>
      <c r="L62" s="11"/>
    </row>
    <row r="63" spans="2:12" ht="12">
      <c r="B63" s="11"/>
      <c r="L63" s="11"/>
    </row>
    <row r="64" spans="2:12" ht="12">
      <c r="B64" s="11"/>
      <c r="L64" s="11"/>
    </row>
    <row r="65" spans="2:12" s="20" customFormat="1" ht="12.75">
      <c r="B65" s="1"/>
      <c r="D65" s="30" t="s">
        <v>51</v>
      </c>
      <c r="E65" s="31"/>
      <c r="F65" s="31"/>
      <c r="G65" s="30" t="s">
        <v>52</v>
      </c>
      <c r="H65" s="31"/>
      <c r="I65" s="31"/>
      <c r="J65" s="31"/>
      <c r="K65" s="31"/>
      <c r="L65" s="1"/>
    </row>
    <row r="66" spans="2:12" ht="12">
      <c r="B66" s="11"/>
      <c r="L66" s="11"/>
    </row>
    <row r="67" spans="2:12" ht="12">
      <c r="B67" s="11"/>
      <c r="L67" s="11"/>
    </row>
    <row r="68" spans="2:12" ht="12">
      <c r="B68" s="11"/>
      <c r="L68" s="11"/>
    </row>
    <row r="69" spans="2:12" ht="12">
      <c r="B69" s="11"/>
      <c r="L69" s="11"/>
    </row>
    <row r="70" spans="2:12" ht="12">
      <c r="B70" s="11"/>
      <c r="L70" s="11"/>
    </row>
    <row r="71" spans="2:12" ht="12">
      <c r="B71" s="11"/>
      <c r="L71" s="11"/>
    </row>
    <row r="72" spans="2:12" ht="12">
      <c r="B72" s="11"/>
      <c r="L72" s="11"/>
    </row>
    <row r="73" spans="2:12" ht="12">
      <c r="B73" s="11"/>
      <c r="L73" s="11"/>
    </row>
    <row r="74" spans="2:12" ht="12">
      <c r="B74" s="11"/>
      <c r="L74" s="11"/>
    </row>
    <row r="75" spans="2:12" ht="12">
      <c r="B75" s="11"/>
      <c r="L75" s="11"/>
    </row>
    <row r="76" spans="2:12" s="20" customFormat="1" ht="12.75">
      <c r="B76" s="1"/>
      <c r="D76" s="32" t="s">
        <v>49</v>
      </c>
      <c r="E76" s="22"/>
      <c r="F76" s="97" t="s">
        <v>50</v>
      </c>
      <c r="G76" s="32" t="s">
        <v>49</v>
      </c>
      <c r="H76" s="22"/>
      <c r="I76" s="22"/>
      <c r="J76" s="98" t="s">
        <v>50</v>
      </c>
      <c r="K76" s="22"/>
      <c r="L76" s="1"/>
    </row>
    <row r="77" spans="2:12" s="20" customFormat="1" ht="14.4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1"/>
    </row>
    <row r="81" spans="2:12" s="20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"/>
    </row>
    <row r="82" spans="2:12" s="20" customFormat="1" ht="24.95" customHeight="1">
      <c r="B82" s="1"/>
      <c r="C82" s="159" t="s">
        <v>94</v>
      </c>
      <c r="D82" s="82"/>
      <c r="E82" s="82"/>
      <c r="F82" s="82"/>
      <c r="G82" s="82"/>
      <c r="H82" s="82"/>
      <c r="L82" s="1"/>
    </row>
    <row r="83" spans="2:12" s="20" customFormat="1" ht="6.95" customHeight="1">
      <c r="B83" s="1"/>
      <c r="C83" s="82"/>
      <c r="D83" s="82"/>
      <c r="E83" s="82"/>
      <c r="F83" s="82"/>
      <c r="G83" s="82"/>
      <c r="H83" s="82"/>
      <c r="L83" s="1"/>
    </row>
    <row r="84" spans="2:12" s="20" customFormat="1" ht="12" customHeight="1">
      <c r="B84" s="1"/>
      <c r="C84" s="78" t="s">
        <v>14</v>
      </c>
      <c r="D84" s="82"/>
      <c r="E84" s="82"/>
      <c r="F84" s="82"/>
      <c r="G84" s="82"/>
      <c r="H84" s="82"/>
      <c r="L84" s="1"/>
    </row>
    <row r="85" spans="2:12" s="20" customFormat="1" ht="16.5" customHeight="1">
      <c r="B85" s="1"/>
      <c r="C85" s="82"/>
      <c r="D85" s="82"/>
      <c r="E85" s="232" t="str">
        <f>E7</f>
        <v>Úprava venkovního schodiště na p.p.č. 2870, k.ú. Děčín</v>
      </c>
      <c r="F85" s="233"/>
      <c r="G85" s="233"/>
      <c r="H85" s="233"/>
      <c r="L85" s="1"/>
    </row>
    <row r="86" spans="2:12" s="20" customFormat="1" ht="12" customHeight="1">
      <c r="B86" s="1"/>
      <c r="C86" s="78" t="s">
        <v>92</v>
      </c>
      <c r="D86" s="82"/>
      <c r="E86" s="82"/>
      <c r="F86" s="82"/>
      <c r="G86" s="82"/>
      <c r="H86" s="82"/>
      <c r="L86" s="1"/>
    </row>
    <row r="87" spans="2:12" s="20" customFormat="1" ht="16.5" customHeight="1">
      <c r="B87" s="1"/>
      <c r="C87" s="82"/>
      <c r="D87" s="82"/>
      <c r="E87" s="217" t="str">
        <f>E9</f>
        <v>SO 02 - Schodišťové rameno 3 a podesty 3 a 4</v>
      </c>
      <c r="F87" s="234"/>
      <c r="G87" s="234"/>
      <c r="H87" s="234"/>
      <c r="L87" s="1"/>
    </row>
    <row r="88" spans="2:12" s="20" customFormat="1" ht="6.95" customHeight="1">
      <c r="B88" s="1"/>
      <c r="C88" s="82"/>
      <c r="D88" s="82"/>
      <c r="E88" s="82"/>
      <c r="F88" s="82"/>
      <c r="G88" s="82"/>
      <c r="H88" s="82"/>
      <c r="L88" s="1"/>
    </row>
    <row r="89" spans="2:12" s="20" customFormat="1" ht="12" customHeight="1">
      <c r="B89" s="1"/>
      <c r="C89" s="78" t="s">
        <v>18</v>
      </c>
      <c r="D89" s="82"/>
      <c r="E89" s="82"/>
      <c r="F89" s="160" t="str">
        <f>F12</f>
        <v>p.p.č. 2870</v>
      </c>
      <c r="G89" s="82"/>
      <c r="H89" s="82"/>
      <c r="I89" s="17" t="s">
        <v>20</v>
      </c>
      <c r="J89" s="85" t="str">
        <f>IF(J12="","",J12)</f>
        <v>11. 10. 2023</v>
      </c>
      <c r="L89" s="1"/>
    </row>
    <row r="90" spans="2:12" s="20" customFormat="1" ht="6.95" customHeight="1">
      <c r="B90" s="1"/>
      <c r="C90" s="82"/>
      <c r="D90" s="82"/>
      <c r="E90" s="82"/>
      <c r="F90" s="82"/>
      <c r="G90" s="82"/>
      <c r="H90" s="82"/>
      <c r="L90" s="1"/>
    </row>
    <row r="91" spans="2:12" s="20" customFormat="1" ht="15.2" customHeight="1">
      <c r="B91" s="1"/>
      <c r="C91" s="78" t="s">
        <v>22</v>
      </c>
      <c r="D91" s="82"/>
      <c r="E91" s="82"/>
      <c r="F91" s="160" t="str">
        <f>E15</f>
        <v>Statutární město Děčín</v>
      </c>
      <c r="G91" s="82"/>
      <c r="H91" s="82"/>
      <c r="I91" s="17" t="s">
        <v>28</v>
      </c>
      <c r="J91" s="18" t="str">
        <f>E21</f>
        <v>NORDARCH s.r.o.</v>
      </c>
      <c r="L91" s="1"/>
    </row>
    <row r="92" spans="2:12" s="20" customFormat="1" ht="15.2" customHeight="1">
      <c r="B92" s="1"/>
      <c r="C92" s="78" t="s">
        <v>26</v>
      </c>
      <c r="D92" s="82"/>
      <c r="E92" s="82"/>
      <c r="F92" s="160" t="str">
        <f>IF(E18="","",E18)</f>
        <v xml:space="preserve"> </v>
      </c>
      <c r="G92" s="82"/>
      <c r="H92" s="82"/>
      <c r="I92" s="17" t="s">
        <v>31</v>
      </c>
      <c r="J92" s="18" t="str">
        <f>E24</f>
        <v>Ing. Jan Duben</v>
      </c>
      <c r="L92" s="1"/>
    </row>
    <row r="93" spans="2:12" s="20" customFormat="1" ht="10.35" customHeight="1">
      <c r="B93" s="1"/>
      <c r="C93" s="82"/>
      <c r="D93" s="82"/>
      <c r="E93" s="82"/>
      <c r="F93" s="82"/>
      <c r="G93" s="82"/>
      <c r="H93" s="82"/>
      <c r="L93" s="1"/>
    </row>
    <row r="94" spans="2:12" s="20" customFormat="1" ht="29.25" customHeight="1">
      <c r="B94" s="1"/>
      <c r="C94" s="190" t="s">
        <v>95</v>
      </c>
      <c r="D94" s="191"/>
      <c r="E94" s="191"/>
      <c r="F94" s="191"/>
      <c r="G94" s="191"/>
      <c r="H94" s="191"/>
      <c r="I94" s="91"/>
      <c r="J94" s="100" t="s">
        <v>96</v>
      </c>
      <c r="K94" s="91"/>
      <c r="L94" s="1"/>
    </row>
    <row r="95" spans="2:12" s="20" customFormat="1" ht="10.35" customHeight="1">
      <c r="B95" s="1"/>
      <c r="C95" s="82"/>
      <c r="D95" s="82"/>
      <c r="E95" s="82"/>
      <c r="F95" s="82"/>
      <c r="G95" s="82"/>
      <c r="H95" s="82"/>
      <c r="L95" s="1"/>
    </row>
    <row r="96" spans="2:47" s="20" customFormat="1" ht="22.9" customHeight="1">
      <c r="B96" s="1"/>
      <c r="C96" s="150" t="s">
        <v>97</v>
      </c>
      <c r="D96" s="82"/>
      <c r="E96" s="82"/>
      <c r="F96" s="82"/>
      <c r="G96" s="82"/>
      <c r="H96" s="82"/>
      <c r="J96" s="55">
        <f>J129</f>
        <v>0</v>
      </c>
      <c r="L96" s="1"/>
      <c r="AU96" s="8" t="s">
        <v>98</v>
      </c>
    </row>
    <row r="97" spans="2:12" s="102" customFormat="1" ht="24.95" customHeight="1">
      <c r="B97" s="101"/>
      <c r="C97" s="151"/>
      <c r="D97" s="152" t="s">
        <v>99</v>
      </c>
      <c r="E97" s="153"/>
      <c r="F97" s="153"/>
      <c r="G97" s="153"/>
      <c r="H97" s="153"/>
      <c r="I97" s="103"/>
      <c r="J97" s="104">
        <f>J130</f>
        <v>0</v>
      </c>
      <c r="L97" s="101"/>
    </row>
    <row r="98" spans="2:12" s="106" customFormat="1" ht="19.9" customHeight="1">
      <c r="B98" s="105"/>
      <c r="C98" s="154"/>
      <c r="D98" s="155" t="s">
        <v>291</v>
      </c>
      <c r="E98" s="156"/>
      <c r="F98" s="156"/>
      <c r="G98" s="156"/>
      <c r="H98" s="156"/>
      <c r="I98" s="107"/>
      <c r="J98" s="108">
        <f>J131</f>
        <v>0</v>
      </c>
      <c r="L98" s="105"/>
    </row>
    <row r="99" spans="2:12" s="106" customFormat="1" ht="19.9" customHeight="1">
      <c r="B99" s="105"/>
      <c r="C99" s="154"/>
      <c r="D99" s="155" t="s">
        <v>292</v>
      </c>
      <c r="E99" s="156"/>
      <c r="F99" s="156"/>
      <c r="G99" s="156"/>
      <c r="H99" s="156"/>
      <c r="I99" s="107"/>
      <c r="J99" s="108">
        <f>J136</f>
        <v>0</v>
      </c>
      <c r="L99" s="105"/>
    </row>
    <row r="100" spans="2:12" s="106" customFormat="1" ht="19.9" customHeight="1">
      <c r="B100" s="105"/>
      <c r="C100" s="154"/>
      <c r="D100" s="155" t="s">
        <v>293</v>
      </c>
      <c r="E100" s="156"/>
      <c r="F100" s="156"/>
      <c r="G100" s="156"/>
      <c r="H100" s="156"/>
      <c r="I100" s="107"/>
      <c r="J100" s="108">
        <f>J141</f>
        <v>0</v>
      </c>
      <c r="L100" s="105"/>
    </row>
    <row r="101" spans="2:12" s="106" customFormat="1" ht="19.9" customHeight="1">
      <c r="B101" s="105"/>
      <c r="C101" s="154"/>
      <c r="D101" s="155" t="s">
        <v>101</v>
      </c>
      <c r="E101" s="156"/>
      <c r="F101" s="156"/>
      <c r="G101" s="156"/>
      <c r="H101" s="156"/>
      <c r="I101" s="107"/>
      <c r="J101" s="108">
        <f>J146</f>
        <v>0</v>
      </c>
      <c r="L101" s="105"/>
    </row>
    <row r="102" spans="2:12" s="106" customFormat="1" ht="19.9" customHeight="1">
      <c r="B102" s="105"/>
      <c r="C102" s="154"/>
      <c r="D102" s="155" t="s">
        <v>102</v>
      </c>
      <c r="E102" s="156"/>
      <c r="F102" s="156"/>
      <c r="G102" s="156"/>
      <c r="H102" s="156"/>
      <c r="I102" s="107"/>
      <c r="J102" s="108">
        <f>J168</f>
        <v>0</v>
      </c>
      <c r="L102" s="105"/>
    </row>
    <row r="103" spans="2:12" s="106" customFormat="1" ht="19.9" customHeight="1">
      <c r="B103" s="105"/>
      <c r="C103" s="154"/>
      <c r="D103" s="155" t="s">
        <v>294</v>
      </c>
      <c r="E103" s="156"/>
      <c r="F103" s="156"/>
      <c r="G103" s="156"/>
      <c r="H103" s="156"/>
      <c r="I103" s="107"/>
      <c r="J103" s="108">
        <f>J174</f>
        <v>0</v>
      </c>
      <c r="L103" s="105"/>
    </row>
    <row r="104" spans="2:12" s="102" customFormat="1" ht="24.95" customHeight="1">
      <c r="B104" s="101"/>
      <c r="C104" s="151"/>
      <c r="D104" s="152" t="s">
        <v>103</v>
      </c>
      <c r="E104" s="153"/>
      <c r="F104" s="153"/>
      <c r="G104" s="153"/>
      <c r="H104" s="153"/>
      <c r="I104" s="103"/>
      <c r="J104" s="104">
        <f>J176</f>
        <v>0</v>
      </c>
      <c r="L104" s="101"/>
    </row>
    <row r="105" spans="2:12" s="106" customFormat="1" ht="19.9" customHeight="1">
      <c r="B105" s="105"/>
      <c r="C105" s="154"/>
      <c r="D105" s="155" t="s">
        <v>295</v>
      </c>
      <c r="E105" s="156"/>
      <c r="F105" s="156"/>
      <c r="G105" s="156"/>
      <c r="H105" s="156"/>
      <c r="I105" s="107"/>
      <c r="J105" s="108">
        <f>J177</f>
        <v>0</v>
      </c>
      <c r="L105" s="105"/>
    </row>
    <row r="106" spans="2:12" s="106" customFormat="1" ht="19.9" customHeight="1">
      <c r="B106" s="105"/>
      <c r="C106" s="154"/>
      <c r="D106" s="155" t="s">
        <v>105</v>
      </c>
      <c r="E106" s="156"/>
      <c r="F106" s="156"/>
      <c r="G106" s="156"/>
      <c r="H106" s="156"/>
      <c r="I106" s="107"/>
      <c r="J106" s="108">
        <f>J182</f>
        <v>0</v>
      </c>
      <c r="L106" s="105"/>
    </row>
    <row r="107" spans="2:12" s="106" customFormat="1" ht="19.9" customHeight="1">
      <c r="B107" s="105"/>
      <c r="C107" s="154"/>
      <c r="D107" s="155" t="s">
        <v>296</v>
      </c>
      <c r="E107" s="156"/>
      <c r="F107" s="156"/>
      <c r="G107" s="156"/>
      <c r="H107" s="156"/>
      <c r="I107" s="107"/>
      <c r="J107" s="108">
        <f>J199</f>
        <v>0</v>
      </c>
      <c r="L107" s="105"/>
    </row>
    <row r="108" spans="2:12" s="106" customFormat="1" ht="19.9" customHeight="1">
      <c r="B108" s="105"/>
      <c r="C108" s="154"/>
      <c r="D108" s="155" t="s">
        <v>107</v>
      </c>
      <c r="E108" s="156"/>
      <c r="F108" s="156"/>
      <c r="G108" s="156"/>
      <c r="H108" s="156"/>
      <c r="I108" s="107"/>
      <c r="J108" s="108">
        <f>J201</f>
        <v>0</v>
      </c>
      <c r="L108" s="105"/>
    </row>
    <row r="109" spans="2:12" s="106" customFormat="1" ht="19.9" customHeight="1">
      <c r="B109" s="105"/>
      <c r="C109" s="154"/>
      <c r="D109" s="155" t="s">
        <v>108</v>
      </c>
      <c r="E109" s="156"/>
      <c r="F109" s="156"/>
      <c r="G109" s="156"/>
      <c r="H109" s="156"/>
      <c r="I109" s="107"/>
      <c r="J109" s="108">
        <f>J204</f>
        <v>0</v>
      </c>
      <c r="L109" s="105"/>
    </row>
    <row r="110" spans="2:12" s="20" customFormat="1" ht="21.75" customHeight="1">
      <c r="B110" s="1"/>
      <c r="C110" s="82"/>
      <c r="D110" s="82"/>
      <c r="E110" s="82"/>
      <c r="F110" s="82"/>
      <c r="G110" s="82"/>
      <c r="H110" s="82"/>
      <c r="L110" s="1"/>
    </row>
    <row r="111" spans="2:12" s="20" customFormat="1" ht="6.95" customHeight="1">
      <c r="B111" s="33"/>
      <c r="C111" s="157"/>
      <c r="D111" s="157"/>
      <c r="E111" s="157"/>
      <c r="F111" s="157"/>
      <c r="G111" s="157"/>
      <c r="H111" s="157"/>
      <c r="I111" s="34"/>
      <c r="J111" s="34"/>
      <c r="K111" s="34"/>
      <c r="L111" s="1"/>
    </row>
    <row r="112" spans="3:8" ht="12">
      <c r="C112"/>
      <c r="D112"/>
      <c r="E112"/>
      <c r="F112"/>
      <c r="G112"/>
      <c r="H112"/>
    </row>
    <row r="113" spans="3:8" ht="12">
      <c r="C113"/>
      <c r="D113"/>
      <c r="E113"/>
      <c r="F113"/>
      <c r="G113"/>
      <c r="H113"/>
    </row>
    <row r="114" spans="3:8" ht="12">
      <c r="C114"/>
      <c r="D114"/>
      <c r="E114"/>
      <c r="F114"/>
      <c r="G114"/>
      <c r="H114"/>
    </row>
    <row r="115" spans="2:12" s="20" customFormat="1" ht="6.95" customHeight="1">
      <c r="B115" s="35"/>
      <c r="C115" s="158"/>
      <c r="D115" s="158"/>
      <c r="E115" s="158"/>
      <c r="F115" s="158"/>
      <c r="G115" s="158"/>
      <c r="H115" s="158"/>
      <c r="I115" s="36"/>
      <c r="J115" s="36"/>
      <c r="K115" s="36"/>
      <c r="L115" s="1"/>
    </row>
    <row r="116" spans="2:12" s="20" customFormat="1" ht="24.95" customHeight="1">
      <c r="B116" s="1"/>
      <c r="C116" s="159" t="s">
        <v>109</v>
      </c>
      <c r="D116" s="82"/>
      <c r="E116" s="82"/>
      <c r="F116" s="82"/>
      <c r="G116" s="82"/>
      <c r="H116" s="82"/>
      <c r="L116" s="1"/>
    </row>
    <row r="117" spans="2:12" s="20" customFormat="1" ht="6.95" customHeight="1">
      <c r="B117" s="1"/>
      <c r="C117" s="82"/>
      <c r="D117" s="82"/>
      <c r="E117" s="82"/>
      <c r="F117" s="82"/>
      <c r="G117" s="82"/>
      <c r="H117" s="82"/>
      <c r="L117" s="1"/>
    </row>
    <row r="118" spans="2:12" s="20" customFormat="1" ht="12" customHeight="1">
      <c r="B118" s="1"/>
      <c r="C118" s="78" t="s">
        <v>14</v>
      </c>
      <c r="D118" s="82"/>
      <c r="E118" s="82"/>
      <c r="F118" s="82"/>
      <c r="G118" s="82"/>
      <c r="H118" s="82"/>
      <c r="L118" s="1"/>
    </row>
    <row r="119" spans="2:12" s="20" customFormat="1" ht="16.5" customHeight="1">
      <c r="B119" s="1"/>
      <c r="C119" s="82"/>
      <c r="D119" s="82"/>
      <c r="E119" s="232" t="str">
        <f>E7</f>
        <v>Úprava venkovního schodiště na p.p.č. 2870, k.ú. Děčín</v>
      </c>
      <c r="F119" s="233"/>
      <c r="G119" s="233"/>
      <c r="H119" s="233"/>
      <c r="L119" s="1"/>
    </row>
    <row r="120" spans="2:12" s="20" customFormat="1" ht="12" customHeight="1">
      <c r="B120" s="1"/>
      <c r="C120" s="78" t="s">
        <v>92</v>
      </c>
      <c r="D120" s="82"/>
      <c r="E120" s="82"/>
      <c r="F120" s="82"/>
      <c r="G120" s="82"/>
      <c r="H120" s="82"/>
      <c r="L120" s="1"/>
    </row>
    <row r="121" spans="2:12" s="20" customFormat="1" ht="16.5" customHeight="1">
      <c r="B121" s="1"/>
      <c r="C121" s="82"/>
      <c r="D121" s="82"/>
      <c r="E121" s="217" t="str">
        <f>E9</f>
        <v>SO 02 - Schodišťové rameno 3 a podesty 3 a 4</v>
      </c>
      <c r="F121" s="234"/>
      <c r="G121" s="234"/>
      <c r="H121" s="234"/>
      <c r="L121" s="1"/>
    </row>
    <row r="122" spans="2:12" s="20" customFormat="1" ht="6.95" customHeight="1">
      <c r="B122" s="1"/>
      <c r="C122" s="82"/>
      <c r="D122" s="82"/>
      <c r="E122" s="82"/>
      <c r="F122" s="82"/>
      <c r="G122" s="82"/>
      <c r="H122" s="82"/>
      <c r="L122" s="1"/>
    </row>
    <row r="123" spans="2:12" s="20" customFormat="1" ht="12" customHeight="1">
      <c r="B123" s="1"/>
      <c r="C123" s="78" t="s">
        <v>18</v>
      </c>
      <c r="D123" s="82"/>
      <c r="E123" s="82"/>
      <c r="F123" s="160" t="str">
        <f>F12</f>
        <v>p.p.č. 2870</v>
      </c>
      <c r="G123" s="82"/>
      <c r="H123" s="82"/>
      <c r="I123" s="17" t="s">
        <v>20</v>
      </c>
      <c r="J123" s="85" t="str">
        <f>IF(J12="","",J12)</f>
        <v>11. 10. 2023</v>
      </c>
      <c r="L123" s="1"/>
    </row>
    <row r="124" spans="2:12" s="20" customFormat="1" ht="6.95" customHeight="1">
      <c r="B124" s="1"/>
      <c r="C124" s="82"/>
      <c r="D124" s="82"/>
      <c r="E124" s="82"/>
      <c r="F124" s="82"/>
      <c r="G124" s="82"/>
      <c r="H124" s="82"/>
      <c r="L124" s="1"/>
    </row>
    <row r="125" spans="2:12" s="20" customFormat="1" ht="15.2" customHeight="1">
      <c r="B125" s="1"/>
      <c r="C125" s="78" t="s">
        <v>22</v>
      </c>
      <c r="D125" s="82"/>
      <c r="E125" s="82"/>
      <c r="F125" s="160" t="str">
        <f>E15</f>
        <v>Statutární město Děčín</v>
      </c>
      <c r="G125" s="82"/>
      <c r="H125" s="82"/>
      <c r="I125" s="17" t="s">
        <v>28</v>
      </c>
      <c r="J125" s="18" t="str">
        <f>E21</f>
        <v>NORDARCH s.r.o.</v>
      </c>
      <c r="L125" s="1"/>
    </row>
    <row r="126" spans="2:12" s="20" customFormat="1" ht="15.2" customHeight="1">
      <c r="B126" s="1"/>
      <c r="C126" s="78" t="s">
        <v>26</v>
      </c>
      <c r="D126" s="82"/>
      <c r="E126" s="82"/>
      <c r="F126" s="160" t="str">
        <f>IF(E18="","",E18)</f>
        <v xml:space="preserve"> </v>
      </c>
      <c r="G126" s="82"/>
      <c r="H126" s="82"/>
      <c r="I126" s="17" t="s">
        <v>31</v>
      </c>
      <c r="J126" s="18" t="str">
        <f>E24</f>
        <v>Ing. Jan Duben</v>
      </c>
      <c r="L126" s="1"/>
    </row>
    <row r="127" spans="2:12" s="20" customFormat="1" ht="10.35" customHeight="1">
      <c r="B127" s="1"/>
      <c r="C127" s="82"/>
      <c r="D127" s="82"/>
      <c r="E127" s="82"/>
      <c r="F127" s="82"/>
      <c r="G127" s="82"/>
      <c r="H127" s="82"/>
      <c r="L127" s="1"/>
    </row>
    <row r="128" spans="2:20" s="113" customFormat="1" ht="29.25" customHeight="1">
      <c r="B128" s="109"/>
      <c r="C128" s="161" t="s">
        <v>110</v>
      </c>
      <c r="D128" s="162" t="s">
        <v>59</v>
      </c>
      <c r="E128" s="162" t="s">
        <v>55</v>
      </c>
      <c r="F128" s="162" t="s">
        <v>56</v>
      </c>
      <c r="G128" s="162" t="s">
        <v>111</v>
      </c>
      <c r="H128" s="162" t="s">
        <v>112</v>
      </c>
      <c r="I128" s="110" t="s">
        <v>113</v>
      </c>
      <c r="J128" s="111" t="s">
        <v>96</v>
      </c>
      <c r="K128" s="112" t="s">
        <v>114</v>
      </c>
      <c r="L128" s="109"/>
      <c r="M128" s="47" t="s">
        <v>1</v>
      </c>
      <c r="N128" s="48" t="s">
        <v>38</v>
      </c>
      <c r="O128" s="48" t="s">
        <v>115</v>
      </c>
      <c r="P128" s="48" t="s">
        <v>116</v>
      </c>
      <c r="Q128" s="48" t="s">
        <v>117</v>
      </c>
      <c r="R128" s="48" t="s">
        <v>118</v>
      </c>
      <c r="S128" s="48" t="s">
        <v>119</v>
      </c>
      <c r="T128" s="49" t="s">
        <v>120</v>
      </c>
    </row>
    <row r="129" spans="2:63" s="20" customFormat="1" ht="22.9" customHeight="1">
      <c r="B129" s="1"/>
      <c r="C129" s="163" t="s">
        <v>121</v>
      </c>
      <c r="D129" s="82"/>
      <c r="E129" s="82"/>
      <c r="F129" s="82"/>
      <c r="G129" s="82"/>
      <c r="H129" s="82"/>
      <c r="J129" s="114">
        <f>BK129</f>
        <v>0</v>
      </c>
      <c r="L129" s="1"/>
      <c r="M129" s="50"/>
      <c r="N129" s="41"/>
      <c r="O129" s="41"/>
      <c r="P129" s="115">
        <f>P130+P176</f>
        <v>119.37090300000001</v>
      </c>
      <c r="Q129" s="41"/>
      <c r="R129" s="115">
        <f>R130+R176</f>
        <v>4.69712182</v>
      </c>
      <c r="S129" s="41"/>
      <c r="T129" s="116">
        <f>T130+T176</f>
        <v>5.52105</v>
      </c>
      <c r="AT129" s="8" t="s">
        <v>73</v>
      </c>
      <c r="AU129" s="8" t="s">
        <v>98</v>
      </c>
      <c r="BK129" s="117">
        <f>BK130+BK176</f>
        <v>0</v>
      </c>
    </row>
    <row r="130" spans="2:63" s="119" customFormat="1" ht="25.9" customHeight="1">
      <c r="B130" s="118"/>
      <c r="C130" s="164"/>
      <c r="D130" s="165" t="s">
        <v>73</v>
      </c>
      <c r="E130" s="166" t="s">
        <v>122</v>
      </c>
      <c r="F130" s="166" t="s">
        <v>123</v>
      </c>
      <c r="G130" s="164"/>
      <c r="H130" s="164"/>
      <c r="J130" s="121">
        <f>BK130</f>
        <v>0</v>
      </c>
      <c r="L130" s="118"/>
      <c r="M130" s="122"/>
      <c r="P130" s="123">
        <f>P131+P136+P141+P146+P168+P174</f>
        <v>71.069534</v>
      </c>
      <c r="R130" s="123">
        <f>R131+R136+R141+R146+R168+R174</f>
        <v>2.5681385399999996</v>
      </c>
      <c r="T130" s="124">
        <f>T131+T136+T141+T146+T168+T174</f>
        <v>4.481425</v>
      </c>
      <c r="AR130" s="120" t="s">
        <v>82</v>
      </c>
      <c r="AT130" s="125" t="s">
        <v>73</v>
      </c>
      <c r="AU130" s="125" t="s">
        <v>74</v>
      </c>
      <c r="AY130" s="120" t="s">
        <v>124</v>
      </c>
      <c r="BK130" s="126">
        <f>BK131+BK136+BK141+BK146+BK168+BK174</f>
        <v>0</v>
      </c>
    </row>
    <row r="131" spans="2:63" s="119" customFormat="1" ht="22.9" customHeight="1">
      <c r="B131" s="118"/>
      <c r="C131" s="164"/>
      <c r="D131" s="165" t="s">
        <v>73</v>
      </c>
      <c r="E131" s="167" t="s">
        <v>82</v>
      </c>
      <c r="F131" s="167" t="s">
        <v>297</v>
      </c>
      <c r="G131" s="164"/>
      <c r="H131" s="164"/>
      <c r="J131" s="127">
        <f>BK131</f>
        <v>0</v>
      </c>
      <c r="L131" s="118"/>
      <c r="M131" s="122"/>
      <c r="P131" s="123">
        <f>SUM(P132:P135)</f>
        <v>12.575</v>
      </c>
      <c r="R131" s="123">
        <f>SUM(R132:R135)</f>
        <v>0</v>
      </c>
      <c r="T131" s="124">
        <f>SUM(T132:T135)</f>
        <v>2.4749999999999996</v>
      </c>
      <c r="AR131" s="120" t="s">
        <v>82</v>
      </c>
      <c r="AT131" s="125" t="s">
        <v>73</v>
      </c>
      <c r="AU131" s="125" t="s">
        <v>82</v>
      </c>
      <c r="AY131" s="120" t="s">
        <v>124</v>
      </c>
      <c r="BK131" s="126">
        <f>SUM(BK132:BK135)</f>
        <v>0</v>
      </c>
    </row>
    <row r="132" spans="2:65" s="20" customFormat="1" ht="24.2" customHeight="1">
      <c r="B132" s="1"/>
      <c r="C132" s="168" t="s">
        <v>82</v>
      </c>
      <c r="D132" s="168" t="s">
        <v>127</v>
      </c>
      <c r="E132" s="169" t="s">
        <v>298</v>
      </c>
      <c r="F132" s="170" t="s">
        <v>299</v>
      </c>
      <c r="G132" s="171" t="s">
        <v>136</v>
      </c>
      <c r="H132" s="172">
        <v>5</v>
      </c>
      <c r="I132" s="2"/>
      <c r="J132" s="2">
        <f>ROUND(I132*H132,2)</f>
        <v>0</v>
      </c>
      <c r="K132" s="3"/>
      <c r="L132" s="1"/>
      <c r="M132" s="128" t="s">
        <v>1</v>
      </c>
      <c r="N132" s="129" t="s">
        <v>39</v>
      </c>
      <c r="O132" s="130">
        <v>0.208</v>
      </c>
      <c r="P132" s="130">
        <f>O132*H132</f>
        <v>1.04</v>
      </c>
      <c r="Q132" s="130">
        <v>0</v>
      </c>
      <c r="R132" s="130">
        <f>Q132*H132</f>
        <v>0</v>
      </c>
      <c r="S132" s="130">
        <v>0.255</v>
      </c>
      <c r="T132" s="131">
        <f>S132*H132</f>
        <v>1.275</v>
      </c>
      <c r="AR132" s="132" t="s">
        <v>125</v>
      </c>
      <c r="AT132" s="132" t="s">
        <v>127</v>
      </c>
      <c r="AU132" s="132" t="s">
        <v>84</v>
      </c>
      <c r="AY132" s="8" t="s">
        <v>124</v>
      </c>
      <c r="BE132" s="133">
        <f>IF(N132="základní",J132,0)</f>
        <v>0</v>
      </c>
      <c r="BF132" s="133">
        <f>IF(N132="snížená",J132,0)</f>
        <v>0</v>
      </c>
      <c r="BG132" s="133">
        <f>IF(N132="zákl. přenesená",J132,0)</f>
        <v>0</v>
      </c>
      <c r="BH132" s="133">
        <f>IF(N132="sníž. přenesená",J132,0)</f>
        <v>0</v>
      </c>
      <c r="BI132" s="133">
        <f>IF(N132="nulová",J132,0)</f>
        <v>0</v>
      </c>
      <c r="BJ132" s="8" t="s">
        <v>82</v>
      </c>
      <c r="BK132" s="133">
        <f>ROUND(I132*H132,2)</f>
        <v>0</v>
      </c>
      <c r="BL132" s="8" t="s">
        <v>125</v>
      </c>
      <c r="BM132" s="132" t="s">
        <v>300</v>
      </c>
    </row>
    <row r="133" spans="2:51" s="135" customFormat="1" ht="12">
      <c r="B133" s="134"/>
      <c r="C133" s="173"/>
      <c r="D133" s="174" t="s">
        <v>132</v>
      </c>
      <c r="E133" s="175" t="s">
        <v>1</v>
      </c>
      <c r="F133" s="176" t="s">
        <v>301</v>
      </c>
      <c r="G133" s="173"/>
      <c r="H133" s="177">
        <v>5</v>
      </c>
      <c r="L133" s="134"/>
      <c r="M133" s="137"/>
      <c r="T133" s="138"/>
      <c r="AT133" s="136" t="s">
        <v>132</v>
      </c>
      <c r="AU133" s="136" t="s">
        <v>84</v>
      </c>
      <c r="AV133" s="135" t="s">
        <v>84</v>
      </c>
      <c r="AW133" s="135" t="s">
        <v>30</v>
      </c>
      <c r="AX133" s="135" t="s">
        <v>82</v>
      </c>
      <c r="AY133" s="136" t="s">
        <v>124</v>
      </c>
    </row>
    <row r="134" spans="2:65" s="20" customFormat="1" ht="24.2" customHeight="1">
      <c r="B134" s="1"/>
      <c r="C134" s="168" t="s">
        <v>84</v>
      </c>
      <c r="D134" s="168" t="s">
        <v>127</v>
      </c>
      <c r="E134" s="169" t="s">
        <v>302</v>
      </c>
      <c r="F134" s="170" t="s">
        <v>303</v>
      </c>
      <c r="G134" s="171" t="s">
        <v>136</v>
      </c>
      <c r="H134" s="172">
        <v>5</v>
      </c>
      <c r="I134" s="2"/>
      <c r="J134" s="2">
        <f>ROUND(I134*H134,2)</f>
        <v>0</v>
      </c>
      <c r="K134" s="3"/>
      <c r="L134" s="1"/>
      <c r="M134" s="128" t="s">
        <v>1</v>
      </c>
      <c r="N134" s="129" t="s">
        <v>39</v>
      </c>
      <c r="O134" s="130">
        <v>2.307</v>
      </c>
      <c r="P134" s="130">
        <f>O134*H134</f>
        <v>11.535</v>
      </c>
      <c r="Q134" s="130">
        <v>0</v>
      </c>
      <c r="R134" s="130">
        <f>Q134*H134</f>
        <v>0</v>
      </c>
      <c r="S134" s="130">
        <v>0.24</v>
      </c>
      <c r="T134" s="131">
        <f>S134*H134</f>
        <v>1.2</v>
      </c>
      <c r="AR134" s="132" t="s">
        <v>125</v>
      </c>
      <c r="AT134" s="132" t="s">
        <v>127</v>
      </c>
      <c r="AU134" s="132" t="s">
        <v>84</v>
      </c>
      <c r="AY134" s="8" t="s">
        <v>124</v>
      </c>
      <c r="BE134" s="133">
        <f>IF(N134="základní",J134,0)</f>
        <v>0</v>
      </c>
      <c r="BF134" s="133">
        <f>IF(N134="snížená",J134,0)</f>
        <v>0</v>
      </c>
      <c r="BG134" s="133">
        <f>IF(N134="zákl. přenesená",J134,0)</f>
        <v>0</v>
      </c>
      <c r="BH134" s="133">
        <f>IF(N134="sníž. přenesená",J134,0)</f>
        <v>0</v>
      </c>
      <c r="BI134" s="133">
        <f>IF(N134="nulová",J134,0)</f>
        <v>0</v>
      </c>
      <c r="BJ134" s="8" t="s">
        <v>82</v>
      </c>
      <c r="BK134" s="133">
        <f>ROUND(I134*H134,2)</f>
        <v>0</v>
      </c>
      <c r="BL134" s="8" t="s">
        <v>125</v>
      </c>
      <c r="BM134" s="132" t="s">
        <v>304</v>
      </c>
    </row>
    <row r="135" spans="2:51" s="135" customFormat="1" ht="12">
      <c r="B135" s="134"/>
      <c r="C135" s="173"/>
      <c r="D135" s="174" t="s">
        <v>132</v>
      </c>
      <c r="E135" s="175" t="s">
        <v>1</v>
      </c>
      <c r="F135" s="176" t="s">
        <v>305</v>
      </c>
      <c r="G135" s="173"/>
      <c r="H135" s="177">
        <v>5</v>
      </c>
      <c r="L135" s="134"/>
      <c r="M135" s="137"/>
      <c r="T135" s="138"/>
      <c r="AT135" s="136" t="s">
        <v>132</v>
      </c>
      <c r="AU135" s="136" t="s">
        <v>84</v>
      </c>
      <c r="AV135" s="135" t="s">
        <v>84</v>
      </c>
      <c r="AW135" s="135" t="s">
        <v>30</v>
      </c>
      <c r="AX135" s="135" t="s">
        <v>82</v>
      </c>
      <c r="AY135" s="136" t="s">
        <v>124</v>
      </c>
    </row>
    <row r="136" spans="2:63" s="119" customFormat="1" ht="22.9" customHeight="1">
      <c r="B136" s="118"/>
      <c r="C136" s="164"/>
      <c r="D136" s="165" t="s">
        <v>73</v>
      </c>
      <c r="E136" s="167" t="s">
        <v>151</v>
      </c>
      <c r="F136" s="167" t="s">
        <v>306</v>
      </c>
      <c r="G136" s="164"/>
      <c r="H136" s="164"/>
      <c r="J136" s="127">
        <f>BK136</f>
        <v>0</v>
      </c>
      <c r="L136" s="118"/>
      <c r="M136" s="122"/>
      <c r="P136" s="123">
        <f>SUM(P137:P140)</f>
        <v>3.825</v>
      </c>
      <c r="R136" s="123">
        <f>SUM(R137:R140)</f>
        <v>1.4103</v>
      </c>
      <c r="T136" s="124">
        <f>SUM(T137:T140)</f>
        <v>0</v>
      </c>
      <c r="AR136" s="120" t="s">
        <v>82</v>
      </c>
      <c r="AT136" s="125" t="s">
        <v>73</v>
      </c>
      <c r="AU136" s="125" t="s">
        <v>82</v>
      </c>
      <c r="AY136" s="120" t="s">
        <v>124</v>
      </c>
      <c r="BK136" s="126">
        <f>SUM(BK137:BK140)</f>
        <v>0</v>
      </c>
    </row>
    <row r="137" spans="2:65" s="20" customFormat="1" ht="33" customHeight="1">
      <c r="B137" s="1"/>
      <c r="C137" s="168" t="s">
        <v>139</v>
      </c>
      <c r="D137" s="168" t="s">
        <v>127</v>
      </c>
      <c r="E137" s="169" t="s">
        <v>307</v>
      </c>
      <c r="F137" s="170" t="s">
        <v>308</v>
      </c>
      <c r="G137" s="171" t="s">
        <v>136</v>
      </c>
      <c r="H137" s="172">
        <v>5</v>
      </c>
      <c r="I137" s="2"/>
      <c r="J137" s="2">
        <f>ROUND(I137*H137,2)</f>
        <v>0</v>
      </c>
      <c r="K137" s="3"/>
      <c r="L137" s="1"/>
      <c r="M137" s="128" t="s">
        <v>1</v>
      </c>
      <c r="N137" s="129" t="s">
        <v>39</v>
      </c>
      <c r="O137" s="130">
        <v>0.765</v>
      </c>
      <c r="P137" s="130">
        <f>O137*H137</f>
        <v>3.825</v>
      </c>
      <c r="Q137" s="130">
        <v>0.1461</v>
      </c>
      <c r="R137" s="130">
        <f>Q137*H137</f>
        <v>0.7305</v>
      </c>
      <c r="S137" s="130">
        <v>0</v>
      </c>
      <c r="T137" s="131">
        <f>S137*H137</f>
        <v>0</v>
      </c>
      <c r="AR137" s="132" t="s">
        <v>125</v>
      </c>
      <c r="AT137" s="132" t="s">
        <v>127</v>
      </c>
      <c r="AU137" s="132" t="s">
        <v>84</v>
      </c>
      <c r="AY137" s="8" t="s">
        <v>124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8" t="s">
        <v>82</v>
      </c>
      <c r="BK137" s="133">
        <f>ROUND(I137*H137,2)</f>
        <v>0</v>
      </c>
      <c r="BL137" s="8" t="s">
        <v>125</v>
      </c>
      <c r="BM137" s="132" t="s">
        <v>309</v>
      </c>
    </row>
    <row r="138" spans="2:51" s="135" customFormat="1" ht="12">
      <c r="B138" s="134"/>
      <c r="C138" s="173"/>
      <c r="D138" s="174" t="s">
        <v>132</v>
      </c>
      <c r="E138" s="175" t="s">
        <v>1</v>
      </c>
      <c r="F138" s="176" t="s">
        <v>301</v>
      </c>
      <c r="G138" s="173"/>
      <c r="H138" s="177">
        <v>5</v>
      </c>
      <c r="L138" s="134"/>
      <c r="M138" s="137"/>
      <c r="T138" s="138"/>
      <c r="AT138" s="136" t="s">
        <v>132</v>
      </c>
      <c r="AU138" s="136" t="s">
        <v>84</v>
      </c>
      <c r="AV138" s="135" t="s">
        <v>84</v>
      </c>
      <c r="AW138" s="135" t="s">
        <v>30</v>
      </c>
      <c r="AX138" s="135" t="s">
        <v>82</v>
      </c>
      <c r="AY138" s="136" t="s">
        <v>124</v>
      </c>
    </row>
    <row r="139" spans="2:65" s="20" customFormat="1" ht="16.5" customHeight="1">
      <c r="B139" s="1"/>
      <c r="C139" s="182" t="s">
        <v>125</v>
      </c>
      <c r="D139" s="182" t="s">
        <v>219</v>
      </c>
      <c r="E139" s="183" t="s">
        <v>310</v>
      </c>
      <c r="F139" s="184" t="s">
        <v>311</v>
      </c>
      <c r="G139" s="185" t="s">
        <v>136</v>
      </c>
      <c r="H139" s="186">
        <v>5.15</v>
      </c>
      <c r="I139" s="4"/>
      <c r="J139" s="4">
        <f>ROUND(I139*H139,2)</f>
        <v>0</v>
      </c>
      <c r="K139" s="5"/>
      <c r="L139" s="144"/>
      <c r="M139" s="145" t="s">
        <v>1</v>
      </c>
      <c r="N139" s="146" t="s">
        <v>39</v>
      </c>
      <c r="O139" s="130">
        <v>0</v>
      </c>
      <c r="P139" s="130">
        <f>O139*H139</f>
        <v>0</v>
      </c>
      <c r="Q139" s="130">
        <v>0.132</v>
      </c>
      <c r="R139" s="130">
        <f>Q139*H139</f>
        <v>0.6798000000000001</v>
      </c>
      <c r="S139" s="130">
        <v>0</v>
      </c>
      <c r="T139" s="131">
        <f>S139*H139</f>
        <v>0</v>
      </c>
      <c r="AR139" s="132" t="s">
        <v>171</v>
      </c>
      <c r="AT139" s="132" t="s">
        <v>219</v>
      </c>
      <c r="AU139" s="132" t="s">
        <v>84</v>
      </c>
      <c r="AY139" s="8" t="s">
        <v>124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8" t="s">
        <v>82</v>
      </c>
      <c r="BK139" s="133">
        <f>ROUND(I139*H139,2)</f>
        <v>0</v>
      </c>
      <c r="BL139" s="8" t="s">
        <v>125</v>
      </c>
      <c r="BM139" s="132" t="s">
        <v>312</v>
      </c>
    </row>
    <row r="140" spans="2:51" s="135" customFormat="1" ht="12">
      <c r="B140" s="134"/>
      <c r="C140" s="173"/>
      <c r="D140" s="174" t="s">
        <v>132</v>
      </c>
      <c r="E140" s="173"/>
      <c r="F140" s="176" t="s">
        <v>313</v>
      </c>
      <c r="G140" s="173"/>
      <c r="H140" s="177">
        <v>5.15</v>
      </c>
      <c r="L140" s="134"/>
      <c r="M140" s="137"/>
      <c r="T140" s="138"/>
      <c r="AT140" s="136" t="s">
        <v>132</v>
      </c>
      <c r="AU140" s="136" t="s">
        <v>84</v>
      </c>
      <c r="AV140" s="135" t="s">
        <v>84</v>
      </c>
      <c r="AW140" s="135" t="s">
        <v>3</v>
      </c>
      <c r="AX140" s="135" t="s">
        <v>82</v>
      </c>
      <c r="AY140" s="136" t="s">
        <v>124</v>
      </c>
    </row>
    <row r="141" spans="2:63" s="119" customFormat="1" ht="22.9" customHeight="1">
      <c r="B141" s="118"/>
      <c r="C141" s="164"/>
      <c r="D141" s="165" t="s">
        <v>73</v>
      </c>
      <c r="E141" s="167" t="s">
        <v>156</v>
      </c>
      <c r="F141" s="167" t="s">
        <v>314</v>
      </c>
      <c r="G141" s="164"/>
      <c r="H141" s="164"/>
      <c r="J141" s="127">
        <f>BK141</f>
        <v>0</v>
      </c>
      <c r="L141" s="118"/>
      <c r="M141" s="122"/>
      <c r="P141" s="123">
        <f>SUM(P142:P145)</f>
        <v>1.410024</v>
      </c>
      <c r="R141" s="123">
        <f>SUM(R142:R145)</f>
        <v>0.09107604000000001</v>
      </c>
      <c r="T141" s="124">
        <f>SUM(T142:T145)</f>
        <v>0</v>
      </c>
      <c r="AR141" s="120" t="s">
        <v>82</v>
      </c>
      <c r="AT141" s="125" t="s">
        <v>73</v>
      </c>
      <c r="AU141" s="125" t="s">
        <v>82</v>
      </c>
      <c r="AY141" s="120" t="s">
        <v>124</v>
      </c>
      <c r="BK141" s="126">
        <f>SUM(BK142:BK145)</f>
        <v>0</v>
      </c>
    </row>
    <row r="142" spans="2:65" s="20" customFormat="1" ht="24.2" customHeight="1">
      <c r="B142" s="1"/>
      <c r="C142" s="168" t="s">
        <v>151</v>
      </c>
      <c r="D142" s="168" t="s">
        <v>127</v>
      </c>
      <c r="E142" s="169" t="s">
        <v>315</v>
      </c>
      <c r="F142" s="170" t="s">
        <v>316</v>
      </c>
      <c r="G142" s="171" t="s">
        <v>136</v>
      </c>
      <c r="H142" s="172">
        <v>2.398</v>
      </c>
      <c r="I142" s="2"/>
      <c r="J142" s="2">
        <f>ROUND(I142*H142,2)</f>
        <v>0</v>
      </c>
      <c r="K142" s="3"/>
      <c r="L142" s="1"/>
      <c r="M142" s="128" t="s">
        <v>1</v>
      </c>
      <c r="N142" s="129" t="s">
        <v>39</v>
      </c>
      <c r="O142" s="130">
        <v>0.588</v>
      </c>
      <c r="P142" s="130">
        <f>O142*H142</f>
        <v>1.410024</v>
      </c>
      <c r="Q142" s="130">
        <v>0.03798</v>
      </c>
      <c r="R142" s="130">
        <f>Q142*H142</f>
        <v>0.09107604000000001</v>
      </c>
      <c r="S142" s="130">
        <v>0</v>
      </c>
      <c r="T142" s="131">
        <f>S142*H142</f>
        <v>0</v>
      </c>
      <c r="AR142" s="132" t="s">
        <v>125</v>
      </c>
      <c r="AT142" s="132" t="s">
        <v>127</v>
      </c>
      <c r="AU142" s="132" t="s">
        <v>84</v>
      </c>
      <c r="AY142" s="8" t="s">
        <v>124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8" t="s">
        <v>82</v>
      </c>
      <c r="BK142" s="133">
        <f>ROUND(I142*H142,2)</f>
        <v>0</v>
      </c>
      <c r="BL142" s="8" t="s">
        <v>125</v>
      </c>
      <c r="BM142" s="132" t="s">
        <v>317</v>
      </c>
    </row>
    <row r="143" spans="2:51" s="135" customFormat="1" ht="12">
      <c r="B143" s="134"/>
      <c r="C143" s="173"/>
      <c r="D143" s="174" t="s">
        <v>132</v>
      </c>
      <c r="E143" s="175" t="s">
        <v>1</v>
      </c>
      <c r="F143" s="176" t="s">
        <v>318</v>
      </c>
      <c r="G143" s="173"/>
      <c r="H143" s="177">
        <v>1.298</v>
      </c>
      <c r="L143" s="134"/>
      <c r="M143" s="137"/>
      <c r="T143" s="138"/>
      <c r="AT143" s="136" t="s">
        <v>132</v>
      </c>
      <c r="AU143" s="136" t="s">
        <v>84</v>
      </c>
      <c r="AV143" s="135" t="s">
        <v>84</v>
      </c>
      <c r="AW143" s="135" t="s">
        <v>30</v>
      </c>
      <c r="AX143" s="135" t="s">
        <v>74</v>
      </c>
      <c r="AY143" s="136" t="s">
        <v>124</v>
      </c>
    </row>
    <row r="144" spans="2:51" s="135" customFormat="1" ht="12">
      <c r="B144" s="134"/>
      <c r="C144" s="173"/>
      <c r="D144" s="174" t="s">
        <v>132</v>
      </c>
      <c r="E144" s="175" t="s">
        <v>1</v>
      </c>
      <c r="F144" s="176" t="s">
        <v>319</v>
      </c>
      <c r="G144" s="173"/>
      <c r="H144" s="177">
        <v>1.1</v>
      </c>
      <c r="L144" s="134"/>
      <c r="M144" s="137"/>
      <c r="T144" s="138"/>
      <c r="AT144" s="136" t="s">
        <v>132</v>
      </c>
      <c r="AU144" s="136" t="s">
        <v>84</v>
      </c>
      <c r="AV144" s="135" t="s">
        <v>84</v>
      </c>
      <c r="AW144" s="135" t="s">
        <v>30</v>
      </c>
      <c r="AX144" s="135" t="s">
        <v>74</v>
      </c>
      <c r="AY144" s="136" t="s">
        <v>124</v>
      </c>
    </row>
    <row r="145" spans="2:51" s="140" customFormat="1" ht="12">
      <c r="B145" s="139"/>
      <c r="C145" s="178"/>
      <c r="D145" s="174" t="s">
        <v>132</v>
      </c>
      <c r="E145" s="179" t="s">
        <v>1</v>
      </c>
      <c r="F145" s="180" t="s">
        <v>150</v>
      </c>
      <c r="G145" s="178"/>
      <c r="H145" s="181">
        <v>2.398</v>
      </c>
      <c r="L145" s="139"/>
      <c r="M145" s="142"/>
      <c r="T145" s="143"/>
      <c r="AT145" s="141" t="s">
        <v>132</v>
      </c>
      <c r="AU145" s="141" t="s">
        <v>84</v>
      </c>
      <c r="AV145" s="140" t="s">
        <v>125</v>
      </c>
      <c r="AW145" s="140" t="s">
        <v>30</v>
      </c>
      <c r="AX145" s="140" t="s">
        <v>82</v>
      </c>
      <c r="AY145" s="141" t="s">
        <v>124</v>
      </c>
    </row>
    <row r="146" spans="2:63" s="119" customFormat="1" ht="22.9" customHeight="1">
      <c r="B146" s="118"/>
      <c r="C146" s="164"/>
      <c r="D146" s="165" t="s">
        <v>73</v>
      </c>
      <c r="E146" s="167" t="s">
        <v>143</v>
      </c>
      <c r="F146" s="167" t="s">
        <v>144</v>
      </c>
      <c r="G146" s="164"/>
      <c r="H146" s="164"/>
      <c r="J146" s="127">
        <f>BK146</f>
        <v>0</v>
      </c>
      <c r="L146" s="118"/>
      <c r="M146" s="122"/>
      <c r="P146" s="123">
        <f>SUM(P147:P167)</f>
        <v>21.107095</v>
      </c>
      <c r="R146" s="123">
        <f>SUM(R147:R167)</f>
        <v>1.0667624999999998</v>
      </c>
      <c r="T146" s="124">
        <f>SUM(T147:T167)</f>
        <v>2.0064249999999997</v>
      </c>
      <c r="AR146" s="120" t="s">
        <v>82</v>
      </c>
      <c r="AT146" s="125" t="s">
        <v>73</v>
      </c>
      <c r="AU146" s="125" t="s">
        <v>82</v>
      </c>
      <c r="AY146" s="120" t="s">
        <v>124</v>
      </c>
      <c r="BK146" s="126">
        <f>SUM(BK147:BK167)</f>
        <v>0</v>
      </c>
    </row>
    <row r="147" spans="2:65" s="20" customFormat="1" ht="33" customHeight="1">
      <c r="B147" s="1"/>
      <c r="C147" s="168" t="s">
        <v>156</v>
      </c>
      <c r="D147" s="168" t="s">
        <v>127</v>
      </c>
      <c r="E147" s="169" t="s">
        <v>320</v>
      </c>
      <c r="F147" s="170" t="s">
        <v>321</v>
      </c>
      <c r="G147" s="171" t="s">
        <v>130</v>
      </c>
      <c r="H147" s="172">
        <v>3.735</v>
      </c>
      <c r="I147" s="2"/>
      <c r="J147" s="2">
        <f>ROUND(I147*H147,2)</f>
        <v>0</v>
      </c>
      <c r="K147" s="3"/>
      <c r="L147" s="1"/>
      <c r="M147" s="128" t="s">
        <v>1</v>
      </c>
      <c r="N147" s="129" t="s">
        <v>39</v>
      </c>
      <c r="O147" s="130">
        <v>0.239</v>
      </c>
      <c r="P147" s="130">
        <f>O147*H147</f>
        <v>0.8926649999999999</v>
      </c>
      <c r="Q147" s="130">
        <v>0.1295</v>
      </c>
      <c r="R147" s="130">
        <f>Q147*H147</f>
        <v>0.4836825</v>
      </c>
      <c r="S147" s="130">
        <v>0</v>
      </c>
      <c r="T147" s="131">
        <f>S147*H147</f>
        <v>0</v>
      </c>
      <c r="AR147" s="132" t="s">
        <v>125</v>
      </c>
      <c r="AT147" s="132" t="s">
        <v>127</v>
      </c>
      <c r="AU147" s="132" t="s">
        <v>84</v>
      </c>
      <c r="AY147" s="8" t="s">
        <v>124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8" t="s">
        <v>82</v>
      </c>
      <c r="BK147" s="133">
        <f>ROUND(I147*H147,2)</f>
        <v>0</v>
      </c>
      <c r="BL147" s="8" t="s">
        <v>125</v>
      </c>
      <c r="BM147" s="132" t="s">
        <v>322</v>
      </c>
    </row>
    <row r="148" spans="2:51" s="135" customFormat="1" ht="12">
      <c r="B148" s="134"/>
      <c r="C148" s="173"/>
      <c r="D148" s="174" t="s">
        <v>132</v>
      </c>
      <c r="E148" s="175" t="s">
        <v>1</v>
      </c>
      <c r="F148" s="176" t="s">
        <v>323</v>
      </c>
      <c r="G148" s="173"/>
      <c r="H148" s="177">
        <v>3.735</v>
      </c>
      <c r="L148" s="134"/>
      <c r="M148" s="137"/>
      <c r="T148" s="138"/>
      <c r="AT148" s="136" t="s">
        <v>132</v>
      </c>
      <c r="AU148" s="136" t="s">
        <v>84</v>
      </c>
      <c r="AV148" s="135" t="s">
        <v>84</v>
      </c>
      <c r="AW148" s="135" t="s">
        <v>30</v>
      </c>
      <c r="AX148" s="135" t="s">
        <v>82</v>
      </c>
      <c r="AY148" s="136" t="s">
        <v>124</v>
      </c>
    </row>
    <row r="149" spans="2:65" s="20" customFormat="1" ht="16.5" customHeight="1">
      <c r="B149" s="1"/>
      <c r="C149" s="182" t="s">
        <v>165</v>
      </c>
      <c r="D149" s="182" t="s">
        <v>219</v>
      </c>
      <c r="E149" s="183" t="s">
        <v>324</v>
      </c>
      <c r="F149" s="184" t="s">
        <v>325</v>
      </c>
      <c r="G149" s="185" t="s">
        <v>130</v>
      </c>
      <c r="H149" s="186">
        <v>3.81</v>
      </c>
      <c r="I149" s="4"/>
      <c r="J149" s="4">
        <f>ROUND(I149*H149,2)</f>
        <v>0</v>
      </c>
      <c r="K149" s="5"/>
      <c r="L149" s="144"/>
      <c r="M149" s="145" t="s">
        <v>1</v>
      </c>
      <c r="N149" s="146" t="s">
        <v>39</v>
      </c>
      <c r="O149" s="130">
        <v>0</v>
      </c>
      <c r="P149" s="130">
        <f>O149*H149</f>
        <v>0</v>
      </c>
      <c r="Q149" s="130">
        <v>0.036</v>
      </c>
      <c r="R149" s="130">
        <f>Q149*H149</f>
        <v>0.13716</v>
      </c>
      <c r="S149" s="130">
        <v>0</v>
      </c>
      <c r="T149" s="131">
        <f>S149*H149</f>
        <v>0</v>
      </c>
      <c r="AR149" s="132" t="s">
        <v>171</v>
      </c>
      <c r="AT149" s="132" t="s">
        <v>219</v>
      </c>
      <c r="AU149" s="132" t="s">
        <v>84</v>
      </c>
      <c r="AY149" s="8" t="s">
        <v>124</v>
      </c>
      <c r="BE149" s="133">
        <f>IF(N149="základní",J149,0)</f>
        <v>0</v>
      </c>
      <c r="BF149" s="133">
        <f>IF(N149="snížená",J149,0)</f>
        <v>0</v>
      </c>
      <c r="BG149" s="133">
        <f>IF(N149="zákl. přenesená",J149,0)</f>
        <v>0</v>
      </c>
      <c r="BH149" s="133">
        <f>IF(N149="sníž. přenesená",J149,0)</f>
        <v>0</v>
      </c>
      <c r="BI149" s="133">
        <f>IF(N149="nulová",J149,0)</f>
        <v>0</v>
      </c>
      <c r="BJ149" s="8" t="s">
        <v>82</v>
      </c>
      <c r="BK149" s="133">
        <f>ROUND(I149*H149,2)</f>
        <v>0</v>
      </c>
      <c r="BL149" s="8" t="s">
        <v>125</v>
      </c>
      <c r="BM149" s="132" t="s">
        <v>326</v>
      </c>
    </row>
    <row r="150" spans="2:51" s="135" customFormat="1" ht="12">
      <c r="B150" s="134"/>
      <c r="C150" s="173"/>
      <c r="D150" s="174" t="s">
        <v>132</v>
      </c>
      <c r="E150" s="173"/>
      <c r="F150" s="176" t="s">
        <v>327</v>
      </c>
      <c r="G150" s="173"/>
      <c r="H150" s="177">
        <v>3.81</v>
      </c>
      <c r="L150" s="134"/>
      <c r="M150" s="137"/>
      <c r="T150" s="138"/>
      <c r="AT150" s="136" t="s">
        <v>132</v>
      </c>
      <c r="AU150" s="136" t="s">
        <v>84</v>
      </c>
      <c r="AV150" s="135" t="s">
        <v>84</v>
      </c>
      <c r="AW150" s="135" t="s">
        <v>3</v>
      </c>
      <c r="AX150" s="135" t="s">
        <v>82</v>
      </c>
      <c r="AY150" s="136" t="s">
        <v>124</v>
      </c>
    </row>
    <row r="151" spans="2:65" s="20" customFormat="1" ht="24.2" customHeight="1">
      <c r="B151" s="1"/>
      <c r="C151" s="168" t="s">
        <v>171</v>
      </c>
      <c r="D151" s="168" t="s">
        <v>127</v>
      </c>
      <c r="E151" s="169" t="s">
        <v>328</v>
      </c>
      <c r="F151" s="170" t="s">
        <v>329</v>
      </c>
      <c r="G151" s="171" t="s">
        <v>130</v>
      </c>
      <c r="H151" s="172">
        <v>1.5</v>
      </c>
      <c r="I151" s="2"/>
      <c r="J151" s="2">
        <f>ROUND(I151*H151,2)</f>
        <v>0</v>
      </c>
      <c r="K151" s="3"/>
      <c r="L151" s="1"/>
      <c r="M151" s="128" t="s">
        <v>1</v>
      </c>
      <c r="N151" s="129" t="s">
        <v>39</v>
      </c>
      <c r="O151" s="130">
        <v>1.648</v>
      </c>
      <c r="P151" s="130">
        <f>O151*H151</f>
        <v>2.472</v>
      </c>
      <c r="Q151" s="130">
        <v>0</v>
      </c>
      <c r="R151" s="130">
        <f>Q151*H151</f>
        <v>0</v>
      </c>
      <c r="S151" s="130">
        <v>0.37</v>
      </c>
      <c r="T151" s="131">
        <f>S151*H151</f>
        <v>0.5549999999999999</v>
      </c>
      <c r="AR151" s="132" t="s">
        <v>125</v>
      </c>
      <c r="AT151" s="132" t="s">
        <v>127</v>
      </c>
      <c r="AU151" s="132" t="s">
        <v>84</v>
      </c>
      <c r="AY151" s="8" t="s">
        <v>124</v>
      </c>
      <c r="BE151" s="133">
        <f>IF(N151="základní",J151,0)</f>
        <v>0</v>
      </c>
      <c r="BF151" s="133">
        <f>IF(N151="snížená",J151,0)</f>
        <v>0</v>
      </c>
      <c r="BG151" s="133">
        <f>IF(N151="zákl. přenesená",J151,0)</f>
        <v>0</v>
      </c>
      <c r="BH151" s="133">
        <f>IF(N151="sníž. přenesená",J151,0)</f>
        <v>0</v>
      </c>
      <c r="BI151" s="133">
        <f>IF(N151="nulová",J151,0)</f>
        <v>0</v>
      </c>
      <c r="BJ151" s="8" t="s">
        <v>82</v>
      </c>
      <c r="BK151" s="133">
        <f>ROUND(I151*H151,2)</f>
        <v>0</v>
      </c>
      <c r="BL151" s="8" t="s">
        <v>125</v>
      </c>
      <c r="BM151" s="132" t="s">
        <v>330</v>
      </c>
    </row>
    <row r="152" spans="2:51" s="135" customFormat="1" ht="12">
      <c r="B152" s="134"/>
      <c r="C152" s="173"/>
      <c r="D152" s="174" t="s">
        <v>132</v>
      </c>
      <c r="E152" s="175" t="s">
        <v>1</v>
      </c>
      <c r="F152" s="176" t="s">
        <v>331</v>
      </c>
      <c r="G152" s="173"/>
      <c r="H152" s="177">
        <v>1.5</v>
      </c>
      <c r="L152" s="134"/>
      <c r="M152" s="137"/>
      <c r="T152" s="138"/>
      <c r="AT152" s="136" t="s">
        <v>132</v>
      </c>
      <c r="AU152" s="136" t="s">
        <v>84</v>
      </c>
      <c r="AV152" s="135" t="s">
        <v>84</v>
      </c>
      <c r="AW152" s="135" t="s">
        <v>30</v>
      </c>
      <c r="AX152" s="135" t="s">
        <v>82</v>
      </c>
      <c r="AY152" s="136" t="s">
        <v>124</v>
      </c>
    </row>
    <row r="153" spans="2:65" s="20" customFormat="1" ht="24.2" customHeight="1">
      <c r="B153" s="1"/>
      <c r="C153" s="168" t="s">
        <v>143</v>
      </c>
      <c r="D153" s="168" t="s">
        <v>127</v>
      </c>
      <c r="E153" s="169" t="s">
        <v>145</v>
      </c>
      <c r="F153" s="170" t="s">
        <v>146</v>
      </c>
      <c r="G153" s="171" t="s">
        <v>136</v>
      </c>
      <c r="H153" s="172">
        <v>3.15</v>
      </c>
      <c r="I153" s="2"/>
      <c r="J153" s="2">
        <f>ROUND(I153*H153,2)</f>
        <v>0</v>
      </c>
      <c r="K153" s="3"/>
      <c r="L153" s="1"/>
      <c r="M153" s="128" t="s">
        <v>1</v>
      </c>
      <c r="N153" s="129" t="s">
        <v>39</v>
      </c>
      <c r="O153" s="130">
        <v>1.383</v>
      </c>
      <c r="P153" s="130">
        <f>O153*H153</f>
        <v>4.35645</v>
      </c>
      <c r="Q153" s="130">
        <v>0</v>
      </c>
      <c r="R153" s="130">
        <f>Q153*H153</f>
        <v>0</v>
      </c>
      <c r="S153" s="130">
        <v>0.25</v>
      </c>
      <c r="T153" s="131">
        <f>S153*H153</f>
        <v>0.7875</v>
      </c>
      <c r="AR153" s="132" t="s">
        <v>125</v>
      </c>
      <c r="AT153" s="132" t="s">
        <v>127</v>
      </c>
      <c r="AU153" s="132" t="s">
        <v>84</v>
      </c>
      <c r="AY153" s="8" t="s">
        <v>124</v>
      </c>
      <c r="BE153" s="133">
        <f>IF(N153="základní",J153,0)</f>
        <v>0</v>
      </c>
      <c r="BF153" s="133">
        <f>IF(N153="snížená",J153,0)</f>
        <v>0</v>
      </c>
      <c r="BG153" s="133">
        <f>IF(N153="zákl. přenesená",J153,0)</f>
        <v>0</v>
      </c>
      <c r="BH153" s="133">
        <f>IF(N153="sníž. přenesená",J153,0)</f>
        <v>0</v>
      </c>
      <c r="BI153" s="133">
        <f>IF(N153="nulová",J153,0)</f>
        <v>0</v>
      </c>
      <c r="BJ153" s="8" t="s">
        <v>82</v>
      </c>
      <c r="BK153" s="133">
        <f>ROUND(I153*H153,2)</f>
        <v>0</v>
      </c>
      <c r="BL153" s="8" t="s">
        <v>125</v>
      </c>
      <c r="BM153" s="132" t="s">
        <v>332</v>
      </c>
    </row>
    <row r="154" spans="2:51" s="135" customFormat="1" ht="22.5">
      <c r="B154" s="134"/>
      <c r="C154" s="173"/>
      <c r="D154" s="174" t="s">
        <v>132</v>
      </c>
      <c r="E154" s="175" t="s">
        <v>1</v>
      </c>
      <c r="F154" s="176" t="s">
        <v>333</v>
      </c>
      <c r="G154" s="173"/>
      <c r="H154" s="177">
        <v>3.15</v>
      </c>
      <c r="L154" s="134"/>
      <c r="M154" s="137"/>
      <c r="T154" s="138"/>
      <c r="AT154" s="136" t="s">
        <v>132</v>
      </c>
      <c r="AU154" s="136" t="s">
        <v>84</v>
      </c>
      <c r="AV154" s="135" t="s">
        <v>84</v>
      </c>
      <c r="AW154" s="135" t="s">
        <v>30</v>
      </c>
      <c r="AX154" s="135" t="s">
        <v>82</v>
      </c>
      <c r="AY154" s="136" t="s">
        <v>124</v>
      </c>
    </row>
    <row r="155" spans="2:65" s="20" customFormat="1" ht="37.9" customHeight="1">
      <c r="B155" s="1"/>
      <c r="C155" s="168" t="s">
        <v>181</v>
      </c>
      <c r="D155" s="168" t="s">
        <v>127</v>
      </c>
      <c r="E155" s="169" t="s">
        <v>152</v>
      </c>
      <c r="F155" s="170" t="s">
        <v>153</v>
      </c>
      <c r="G155" s="171" t="s">
        <v>136</v>
      </c>
      <c r="H155" s="172">
        <v>3.695</v>
      </c>
      <c r="I155" s="2"/>
      <c r="J155" s="2">
        <f>ROUND(I155*H155,2)</f>
        <v>0</v>
      </c>
      <c r="K155" s="3"/>
      <c r="L155" s="1"/>
      <c r="M155" s="128" t="s">
        <v>1</v>
      </c>
      <c r="N155" s="129" t="s">
        <v>39</v>
      </c>
      <c r="O155" s="130">
        <v>0.22</v>
      </c>
      <c r="P155" s="130">
        <f>O155*H155</f>
        <v>0.8129</v>
      </c>
      <c r="Q155" s="130">
        <v>0</v>
      </c>
      <c r="R155" s="130">
        <f>Q155*H155</f>
        <v>0</v>
      </c>
      <c r="S155" s="130">
        <v>0.059</v>
      </c>
      <c r="T155" s="131">
        <f>S155*H155</f>
        <v>0.21800499999999998</v>
      </c>
      <c r="AR155" s="132" t="s">
        <v>125</v>
      </c>
      <c r="AT155" s="132" t="s">
        <v>127</v>
      </c>
      <c r="AU155" s="132" t="s">
        <v>84</v>
      </c>
      <c r="AY155" s="8" t="s">
        <v>124</v>
      </c>
      <c r="BE155" s="133">
        <f>IF(N155="základní",J155,0)</f>
        <v>0</v>
      </c>
      <c r="BF155" s="133">
        <f>IF(N155="snížená",J155,0)</f>
        <v>0</v>
      </c>
      <c r="BG155" s="133">
        <f>IF(N155="zákl. přenesená",J155,0)</f>
        <v>0</v>
      </c>
      <c r="BH155" s="133">
        <f>IF(N155="sníž. přenesená",J155,0)</f>
        <v>0</v>
      </c>
      <c r="BI155" s="133">
        <f>IF(N155="nulová",J155,0)</f>
        <v>0</v>
      </c>
      <c r="BJ155" s="8" t="s">
        <v>82</v>
      </c>
      <c r="BK155" s="133">
        <f>ROUND(I155*H155,2)</f>
        <v>0</v>
      </c>
      <c r="BL155" s="8" t="s">
        <v>125</v>
      </c>
      <c r="BM155" s="132" t="s">
        <v>334</v>
      </c>
    </row>
    <row r="156" spans="2:51" s="135" customFormat="1" ht="22.5">
      <c r="B156" s="134"/>
      <c r="C156" s="173"/>
      <c r="D156" s="174" t="s">
        <v>132</v>
      </c>
      <c r="E156" s="175" t="s">
        <v>1</v>
      </c>
      <c r="F156" s="176" t="s">
        <v>335</v>
      </c>
      <c r="G156" s="173"/>
      <c r="H156" s="177">
        <v>3.695</v>
      </c>
      <c r="L156" s="134"/>
      <c r="M156" s="137"/>
      <c r="T156" s="138"/>
      <c r="AT156" s="136" t="s">
        <v>132</v>
      </c>
      <c r="AU156" s="136" t="s">
        <v>84</v>
      </c>
      <c r="AV156" s="135" t="s">
        <v>84</v>
      </c>
      <c r="AW156" s="135" t="s">
        <v>30</v>
      </c>
      <c r="AX156" s="135" t="s">
        <v>82</v>
      </c>
      <c r="AY156" s="136" t="s">
        <v>124</v>
      </c>
    </row>
    <row r="157" spans="2:65" s="20" customFormat="1" ht="24.2" customHeight="1">
      <c r="B157" s="1"/>
      <c r="C157" s="168" t="s">
        <v>186</v>
      </c>
      <c r="D157" s="168" t="s">
        <v>127</v>
      </c>
      <c r="E157" s="169" t="s">
        <v>157</v>
      </c>
      <c r="F157" s="170" t="s">
        <v>158</v>
      </c>
      <c r="G157" s="171" t="s">
        <v>136</v>
      </c>
      <c r="H157" s="172">
        <v>37.65</v>
      </c>
      <c r="I157" s="2"/>
      <c r="J157" s="2">
        <f>ROUND(I157*H157,2)</f>
        <v>0</v>
      </c>
      <c r="K157" s="3"/>
      <c r="L157" s="1"/>
      <c r="M157" s="128" t="s">
        <v>1</v>
      </c>
      <c r="N157" s="129" t="s">
        <v>39</v>
      </c>
      <c r="O157" s="130">
        <v>0.273</v>
      </c>
      <c r="P157" s="130">
        <f>O157*H157</f>
        <v>10.278450000000001</v>
      </c>
      <c r="Q157" s="130">
        <v>0</v>
      </c>
      <c r="R157" s="130">
        <f>Q157*H157</f>
        <v>0</v>
      </c>
      <c r="S157" s="130">
        <v>0</v>
      </c>
      <c r="T157" s="131">
        <f>S157*H157</f>
        <v>0</v>
      </c>
      <c r="AR157" s="132" t="s">
        <v>125</v>
      </c>
      <c r="AT157" s="132" t="s">
        <v>127</v>
      </c>
      <c r="AU157" s="132" t="s">
        <v>84</v>
      </c>
      <c r="AY157" s="8" t="s">
        <v>124</v>
      </c>
      <c r="BE157" s="133">
        <f>IF(N157="základní",J157,0)</f>
        <v>0</v>
      </c>
      <c r="BF157" s="133">
        <f>IF(N157="snížená",J157,0)</f>
        <v>0</v>
      </c>
      <c r="BG157" s="133">
        <f>IF(N157="zákl. přenesená",J157,0)</f>
        <v>0</v>
      </c>
      <c r="BH157" s="133">
        <f>IF(N157="sníž. přenesená",J157,0)</f>
        <v>0</v>
      </c>
      <c r="BI157" s="133">
        <f>IF(N157="nulová",J157,0)</f>
        <v>0</v>
      </c>
      <c r="BJ157" s="8" t="s">
        <v>82</v>
      </c>
      <c r="BK157" s="133">
        <f>ROUND(I157*H157,2)</f>
        <v>0</v>
      </c>
      <c r="BL157" s="8" t="s">
        <v>125</v>
      </c>
      <c r="BM157" s="132" t="s">
        <v>336</v>
      </c>
    </row>
    <row r="158" spans="2:51" s="135" customFormat="1" ht="12">
      <c r="B158" s="134"/>
      <c r="C158" s="173"/>
      <c r="D158" s="174" t="s">
        <v>132</v>
      </c>
      <c r="E158" s="175" t="s">
        <v>1</v>
      </c>
      <c r="F158" s="176" t="s">
        <v>301</v>
      </c>
      <c r="G158" s="173"/>
      <c r="H158" s="177">
        <v>5</v>
      </c>
      <c r="L158" s="134"/>
      <c r="M158" s="137"/>
      <c r="T158" s="138"/>
      <c r="AT158" s="136" t="s">
        <v>132</v>
      </c>
      <c r="AU158" s="136" t="s">
        <v>84</v>
      </c>
      <c r="AV158" s="135" t="s">
        <v>84</v>
      </c>
      <c r="AW158" s="135" t="s">
        <v>30</v>
      </c>
      <c r="AX158" s="135" t="s">
        <v>74</v>
      </c>
      <c r="AY158" s="136" t="s">
        <v>124</v>
      </c>
    </row>
    <row r="159" spans="2:51" s="135" customFormat="1" ht="22.5">
      <c r="B159" s="134"/>
      <c r="C159" s="173"/>
      <c r="D159" s="174" t="s">
        <v>132</v>
      </c>
      <c r="E159" s="175" t="s">
        <v>1</v>
      </c>
      <c r="F159" s="176" t="s">
        <v>337</v>
      </c>
      <c r="G159" s="173"/>
      <c r="H159" s="177">
        <v>3.95</v>
      </c>
      <c r="L159" s="134"/>
      <c r="M159" s="137"/>
      <c r="T159" s="138"/>
      <c r="AT159" s="136" t="s">
        <v>132</v>
      </c>
      <c r="AU159" s="136" t="s">
        <v>84</v>
      </c>
      <c r="AV159" s="135" t="s">
        <v>84</v>
      </c>
      <c r="AW159" s="135" t="s">
        <v>30</v>
      </c>
      <c r="AX159" s="135" t="s">
        <v>74</v>
      </c>
      <c r="AY159" s="136" t="s">
        <v>124</v>
      </c>
    </row>
    <row r="160" spans="2:51" s="135" customFormat="1" ht="12">
      <c r="B160" s="134"/>
      <c r="C160" s="173"/>
      <c r="D160" s="174" t="s">
        <v>132</v>
      </c>
      <c r="E160" s="175" t="s">
        <v>1</v>
      </c>
      <c r="F160" s="176" t="s">
        <v>338</v>
      </c>
      <c r="G160" s="173"/>
      <c r="H160" s="177">
        <v>12.5</v>
      </c>
      <c r="L160" s="134"/>
      <c r="M160" s="137"/>
      <c r="T160" s="138"/>
      <c r="AT160" s="136" t="s">
        <v>132</v>
      </c>
      <c r="AU160" s="136" t="s">
        <v>84</v>
      </c>
      <c r="AV160" s="135" t="s">
        <v>84</v>
      </c>
      <c r="AW160" s="135" t="s">
        <v>30</v>
      </c>
      <c r="AX160" s="135" t="s">
        <v>74</v>
      </c>
      <c r="AY160" s="136" t="s">
        <v>124</v>
      </c>
    </row>
    <row r="161" spans="2:51" s="135" customFormat="1" ht="12">
      <c r="B161" s="134"/>
      <c r="C161" s="173"/>
      <c r="D161" s="174" t="s">
        <v>132</v>
      </c>
      <c r="E161" s="175" t="s">
        <v>1</v>
      </c>
      <c r="F161" s="176" t="s">
        <v>339</v>
      </c>
      <c r="G161" s="173"/>
      <c r="H161" s="177">
        <v>16.2</v>
      </c>
      <c r="L161" s="134"/>
      <c r="M161" s="137"/>
      <c r="T161" s="138"/>
      <c r="AT161" s="136" t="s">
        <v>132</v>
      </c>
      <c r="AU161" s="136" t="s">
        <v>84</v>
      </c>
      <c r="AV161" s="135" t="s">
        <v>84</v>
      </c>
      <c r="AW161" s="135" t="s">
        <v>30</v>
      </c>
      <c r="AX161" s="135" t="s">
        <v>74</v>
      </c>
      <c r="AY161" s="136" t="s">
        <v>124</v>
      </c>
    </row>
    <row r="162" spans="2:51" s="140" customFormat="1" ht="12">
      <c r="B162" s="139"/>
      <c r="C162" s="178"/>
      <c r="D162" s="174" t="s">
        <v>132</v>
      </c>
      <c r="E162" s="179" t="s">
        <v>1</v>
      </c>
      <c r="F162" s="180" t="s">
        <v>150</v>
      </c>
      <c r="G162" s="178"/>
      <c r="H162" s="181">
        <v>37.65</v>
      </c>
      <c r="L162" s="139"/>
      <c r="M162" s="142"/>
      <c r="T162" s="143"/>
      <c r="AT162" s="141" t="s">
        <v>132</v>
      </c>
      <c r="AU162" s="141" t="s">
        <v>84</v>
      </c>
      <c r="AV162" s="140" t="s">
        <v>125</v>
      </c>
      <c r="AW162" s="140" t="s">
        <v>30</v>
      </c>
      <c r="AX162" s="140" t="s">
        <v>82</v>
      </c>
      <c r="AY162" s="141" t="s">
        <v>124</v>
      </c>
    </row>
    <row r="163" spans="2:65" s="20" customFormat="1" ht="24.2" customHeight="1">
      <c r="B163" s="1"/>
      <c r="C163" s="168" t="s">
        <v>190</v>
      </c>
      <c r="D163" s="168" t="s">
        <v>127</v>
      </c>
      <c r="E163" s="169" t="s">
        <v>166</v>
      </c>
      <c r="F163" s="170" t="s">
        <v>167</v>
      </c>
      <c r="G163" s="171" t="s">
        <v>136</v>
      </c>
      <c r="H163" s="172">
        <v>9.29</v>
      </c>
      <c r="I163" s="2"/>
      <c r="J163" s="2">
        <f>ROUND(I163*H163,2)</f>
        <v>0</v>
      </c>
      <c r="K163" s="3"/>
      <c r="L163" s="1"/>
      <c r="M163" s="128" t="s">
        <v>1</v>
      </c>
      <c r="N163" s="129" t="s">
        <v>39</v>
      </c>
      <c r="O163" s="130">
        <v>0.247</v>
      </c>
      <c r="P163" s="130">
        <f>O163*H163</f>
        <v>2.2946299999999997</v>
      </c>
      <c r="Q163" s="130">
        <v>0.048</v>
      </c>
      <c r="R163" s="130">
        <f>Q163*H163</f>
        <v>0.44592</v>
      </c>
      <c r="S163" s="130">
        <v>0.048</v>
      </c>
      <c r="T163" s="131">
        <f>S163*H163</f>
        <v>0.44592</v>
      </c>
      <c r="AR163" s="132" t="s">
        <v>125</v>
      </c>
      <c r="AT163" s="132" t="s">
        <v>127</v>
      </c>
      <c r="AU163" s="132" t="s">
        <v>84</v>
      </c>
      <c r="AY163" s="8" t="s">
        <v>124</v>
      </c>
      <c r="BE163" s="133">
        <f>IF(N163="základní",J163,0)</f>
        <v>0</v>
      </c>
      <c r="BF163" s="133">
        <f>IF(N163="snížená",J163,0)</f>
        <v>0</v>
      </c>
      <c r="BG163" s="133">
        <f>IF(N163="zákl. přenesená",J163,0)</f>
        <v>0</v>
      </c>
      <c r="BH163" s="133">
        <f>IF(N163="sníž. přenesená",J163,0)</f>
        <v>0</v>
      </c>
      <c r="BI163" s="133">
        <f>IF(N163="nulová",J163,0)</f>
        <v>0</v>
      </c>
      <c r="BJ163" s="8" t="s">
        <v>82</v>
      </c>
      <c r="BK163" s="133">
        <f>ROUND(I163*H163,2)</f>
        <v>0</v>
      </c>
      <c r="BL163" s="8" t="s">
        <v>125</v>
      </c>
      <c r="BM163" s="132" t="s">
        <v>340</v>
      </c>
    </row>
    <row r="164" spans="2:51" s="135" customFormat="1" ht="12">
      <c r="B164" s="134"/>
      <c r="C164" s="173"/>
      <c r="D164" s="174" t="s">
        <v>132</v>
      </c>
      <c r="E164" s="175" t="s">
        <v>1</v>
      </c>
      <c r="F164" s="176" t="s">
        <v>341</v>
      </c>
      <c r="G164" s="173"/>
      <c r="H164" s="177">
        <v>0.95</v>
      </c>
      <c r="L164" s="134"/>
      <c r="M164" s="137"/>
      <c r="T164" s="138"/>
      <c r="AT164" s="136" t="s">
        <v>132</v>
      </c>
      <c r="AU164" s="136" t="s">
        <v>84</v>
      </c>
      <c r="AV164" s="135" t="s">
        <v>84</v>
      </c>
      <c r="AW164" s="135" t="s">
        <v>30</v>
      </c>
      <c r="AX164" s="135" t="s">
        <v>74</v>
      </c>
      <c r="AY164" s="136" t="s">
        <v>124</v>
      </c>
    </row>
    <row r="165" spans="2:51" s="135" customFormat="1" ht="12">
      <c r="B165" s="134"/>
      <c r="C165" s="173"/>
      <c r="D165" s="174" t="s">
        <v>132</v>
      </c>
      <c r="E165" s="175" t="s">
        <v>1</v>
      </c>
      <c r="F165" s="176" t="s">
        <v>342</v>
      </c>
      <c r="G165" s="173"/>
      <c r="H165" s="177">
        <v>3.367</v>
      </c>
      <c r="L165" s="134"/>
      <c r="M165" s="137"/>
      <c r="T165" s="138"/>
      <c r="AT165" s="136" t="s">
        <v>132</v>
      </c>
      <c r="AU165" s="136" t="s">
        <v>84</v>
      </c>
      <c r="AV165" s="135" t="s">
        <v>84</v>
      </c>
      <c r="AW165" s="135" t="s">
        <v>30</v>
      </c>
      <c r="AX165" s="135" t="s">
        <v>74</v>
      </c>
      <c r="AY165" s="136" t="s">
        <v>124</v>
      </c>
    </row>
    <row r="166" spans="2:51" s="135" customFormat="1" ht="12">
      <c r="B166" s="134"/>
      <c r="C166" s="173"/>
      <c r="D166" s="174" t="s">
        <v>132</v>
      </c>
      <c r="E166" s="175" t="s">
        <v>1</v>
      </c>
      <c r="F166" s="176" t="s">
        <v>343</v>
      </c>
      <c r="G166" s="173"/>
      <c r="H166" s="177">
        <v>4.973</v>
      </c>
      <c r="L166" s="134"/>
      <c r="M166" s="137"/>
      <c r="T166" s="138"/>
      <c r="AT166" s="136" t="s">
        <v>132</v>
      </c>
      <c r="AU166" s="136" t="s">
        <v>84</v>
      </c>
      <c r="AV166" s="135" t="s">
        <v>84</v>
      </c>
      <c r="AW166" s="135" t="s">
        <v>30</v>
      </c>
      <c r="AX166" s="135" t="s">
        <v>74</v>
      </c>
      <c r="AY166" s="136" t="s">
        <v>124</v>
      </c>
    </row>
    <row r="167" spans="2:51" s="140" customFormat="1" ht="12">
      <c r="B167" s="139"/>
      <c r="C167" s="178"/>
      <c r="D167" s="174" t="s">
        <v>132</v>
      </c>
      <c r="E167" s="179" t="s">
        <v>1</v>
      </c>
      <c r="F167" s="180" t="s">
        <v>150</v>
      </c>
      <c r="G167" s="178"/>
      <c r="H167" s="181">
        <v>9.29</v>
      </c>
      <c r="L167" s="139"/>
      <c r="M167" s="142"/>
      <c r="T167" s="143"/>
      <c r="AT167" s="141" t="s">
        <v>132</v>
      </c>
      <c r="AU167" s="141" t="s">
        <v>84</v>
      </c>
      <c r="AV167" s="140" t="s">
        <v>125</v>
      </c>
      <c r="AW167" s="140" t="s">
        <v>30</v>
      </c>
      <c r="AX167" s="140" t="s">
        <v>82</v>
      </c>
      <c r="AY167" s="141" t="s">
        <v>124</v>
      </c>
    </row>
    <row r="168" spans="2:63" s="119" customFormat="1" ht="22.9" customHeight="1">
      <c r="B168" s="118"/>
      <c r="C168" s="164"/>
      <c r="D168" s="165" t="s">
        <v>73</v>
      </c>
      <c r="E168" s="167" t="s">
        <v>179</v>
      </c>
      <c r="F168" s="167" t="s">
        <v>180</v>
      </c>
      <c r="G168" s="164"/>
      <c r="H168" s="164"/>
      <c r="J168" s="127">
        <f>BK168</f>
        <v>0</v>
      </c>
      <c r="L168" s="118"/>
      <c r="M168" s="122"/>
      <c r="P168" s="123">
        <f>SUM(P169:P173)</f>
        <v>31.132918999999998</v>
      </c>
      <c r="R168" s="123">
        <f>SUM(R169:R173)</f>
        <v>0</v>
      </c>
      <c r="T168" s="124">
        <f>SUM(T169:T173)</f>
        <v>0</v>
      </c>
      <c r="AR168" s="120" t="s">
        <v>82</v>
      </c>
      <c r="AT168" s="125" t="s">
        <v>73</v>
      </c>
      <c r="AU168" s="125" t="s">
        <v>82</v>
      </c>
      <c r="AY168" s="120" t="s">
        <v>124</v>
      </c>
      <c r="BK168" s="126">
        <f>SUM(BK169:BK173)</f>
        <v>0</v>
      </c>
    </row>
    <row r="169" spans="2:65" s="20" customFormat="1" ht="24.2" customHeight="1">
      <c r="B169" s="1"/>
      <c r="C169" s="168" t="s">
        <v>195</v>
      </c>
      <c r="D169" s="168" t="s">
        <v>127</v>
      </c>
      <c r="E169" s="169" t="s">
        <v>182</v>
      </c>
      <c r="F169" s="170" t="s">
        <v>183</v>
      </c>
      <c r="G169" s="171" t="s">
        <v>184</v>
      </c>
      <c r="H169" s="172">
        <v>5.521</v>
      </c>
      <c r="I169" s="2"/>
      <c r="J169" s="2">
        <f>ROUND(I169*H169,2)</f>
        <v>0</v>
      </c>
      <c r="K169" s="3"/>
      <c r="L169" s="1"/>
      <c r="M169" s="128" t="s">
        <v>1</v>
      </c>
      <c r="N169" s="129" t="s">
        <v>39</v>
      </c>
      <c r="O169" s="130">
        <v>5.46</v>
      </c>
      <c r="P169" s="130">
        <f>O169*H169</f>
        <v>30.14466</v>
      </c>
      <c r="Q169" s="130">
        <v>0</v>
      </c>
      <c r="R169" s="130">
        <f>Q169*H169</f>
        <v>0</v>
      </c>
      <c r="S169" s="130">
        <v>0</v>
      </c>
      <c r="T169" s="131">
        <f>S169*H169</f>
        <v>0</v>
      </c>
      <c r="AR169" s="132" t="s">
        <v>125</v>
      </c>
      <c r="AT169" s="132" t="s">
        <v>127</v>
      </c>
      <c r="AU169" s="132" t="s">
        <v>84</v>
      </c>
      <c r="AY169" s="8" t="s">
        <v>124</v>
      </c>
      <c r="BE169" s="133">
        <f>IF(N169="základní",J169,0)</f>
        <v>0</v>
      </c>
      <c r="BF169" s="133">
        <f>IF(N169="snížená",J169,0)</f>
        <v>0</v>
      </c>
      <c r="BG169" s="133">
        <f>IF(N169="zákl. přenesená",J169,0)</f>
        <v>0</v>
      </c>
      <c r="BH169" s="133">
        <f>IF(N169="sníž. přenesená",J169,0)</f>
        <v>0</v>
      </c>
      <c r="BI169" s="133">
        <f>IF(N169="nulová",J169,0)</f>
        <v>0</v>
      </c>
      <c r="BJ169" s="8" t="s">
        <v>82</v>
      </c>
      <c r="BK169" s="133">
        <f>ROUND(I169*H169,2)</f>
        <v>0</v>
      </c>
      <c r="BL169" s="8" t="s">
        <v>125</v>
      </c>
      <c r="BM169" s="132" t="s">
        <v>344</v>
      </c>
    </row>
    <row r="170" spans="2:65" s="20" customFormat="1" ht="24.2" customHeight="1">
      <c r="B170" s="1"/>
      <c r="C170" s="168" t="s">
        <v>203</v>
      </c>
      <c r="D170" s="168" t="s">
        <v>127</v>
      </c>
      <c r="E170" s="169" t="s">
        <v>187</v>
      </c>
      <c r="F170" s="170" t="s">
        <v>188</v>
      </c>
      <c r="G170" s="171" t="s">
        <v>184</v>
      </c>
      <c r="H170" s="172">
        <v>5.521</v>
      </c>
      <c r="I170" s="2"/>
      <c r="J170" s="2">
        <f>ROUND(I170*H170,2)</f>
        <v>0</v>
      </c>
      <c r="K170" s="3"/>
      <c r="L170" s="1"/>
      <c r="M170" s="128" t="s">
        <v>1</v>
      </c>
      <c r="N170" s="129" t="s">
        <v>39</v>
      </c>
      <c r="O170" s="130">
        <v>0.125</v>
      </c>
      <c r="P170" s="130">
        <f>O170*H170</f>
        <v>0.690125</v>
      </c>
      <c r="Q170" s="130">
        <v>0</v>
      </c>
      <c r="R170" s="130">
        <f>Q170*H170</f>
        <v>0</v>
      </c>
      <c r="S170" s="130">
        <v>0</v>
      </c>
      <c r="T170" s="131">
        <f>S170*H170</f>
        <v>0</v>
      </c>
      <c r="AR170" s="132" t="s">
        <v>125</v>
      </c>
      <c r="AT170" s="132" t="s">
        <v>127</v>
      </c>
      <c r="AU170" s="132" t="s">
        <v>84</v>
      </c>
      <c r="AY170" s="8" t="s">
        <v>124</v>
      </c>
      <c r="BE170" s="133">
        <f>IF(N170="základní",J170,0)</f>
        <v>0</v>
      </c>
      <c r="BF170" s="133">
        <f>IF(N170="snížená",J170,0)</f>
        <v>0</v>
      </c>
      <c r="BG170" s="133">
        <f>IF(N170="zákl. přenesená",J170,0)</f>
        <v>0</v>
      </c>
      <c r="BH170" s="133">
        <f>IF(N170="sníž. přenesená",J170,0)</f>
        <v>0</v>
      </c>
      <c r="BI170" s="133">
        <f>IF(N170="nulová",J170,0)</f>
        <v>0</v>
      </c>
      <c r="BJ170" s="8" t="s">
        <v>82</v>
      </c>
      <c r="BK170" s="133">
        <f>ROUND(I170*H170,2)</f>
        <v>0</v>
      </c>
      <c r="BL170" s="8" t="s">
        <v>125</v>
      </c>
      <c r="BM170" s="132" t="s">
        <v>345</v>
      </c>
    </row>
    <row r="171" spans="2:65" s="20" customFormat="1" ht="24.2" customHeight="1">
      <c r="B171" s="1"/>
      <c r="C171" s="168" t="s">
        <v>8</v>
      </c>
      <c r="D171" s="168" t="s">
        <v>127</v>
      </c>
      <c r="E171" s="169" t="s">
        <v>191</v>
      </c>
      <c r="F171" s="170" t="s">
        <v>192</v>
      </c>
      <c r="G171" s="171" t="s">
        <v>184</v>
      </c>
      <c r="H171" s="172">
        <v>49.689</v>
      </c>
      <c r="I171" s="2"/>
      <c r="J171" s="2">
        <f>ROUND(I171*H171,2)</f>
        <v>0</v>
      </c>
      <c r="K171" s="3"/>
      <c r="L171" s="1"/>
      <c r="M171" s="128" t="s">
        <v>1</v>
      </c>
      <c r="N171" s="129" t="s">
        <v>39</v>
      </c>
      <c r="O171" s="130">
        <v>0.006</v>
      </c>
      <c r="P171" s="130">
        <f>O171*H171</f>
        <v>0.298134</v>
      </c>
      <c r="Q171" s="130">
        <v>0</v>
      </c>
      <c r="R171" s="130">
        <f>Q171*H171</f>
        <v>0</v>
      </c>
      <c r="S171" s="130">
        <v>0</v>
      </c>
      <c r="T171" s="131">
        <f>S171*H171</f>
        <v>0</v>
      </c>
      <c r="AR171" s="132" t="s">
        <v>125</v>
      </c>
      <c r="AT171" s="132" t="s">
        <v>127</v>
      </c>
      <c r="AU171" s="132" t="s">
        <v>84</v>
      </c>
      <c r="AY171" s="8" t="s">
        <v>124</v>
      </c>
      <c r="BE171" s="133">
        <f>IF(N171="základní",J171,0)</f>
        <v>0</v>
      </c>
      <c r="BF171" s="133">
        <f>IF(N171="snížená",J171,0)</f>
        <v>0</v>
      </c>
      <c r="BG171" s="133">
        <f>IF(N171="zákl. přenesená",J171,0)</f>
        <v>0</v>
      </c>
      <c r="BH171" s="133">
        <f>IF(N171="sníž. přenesená",J171,0)</f>
        <v>0</v>
      </c>
      <c r="BI171" s="133">
        <f>IF(N171="nulová",J171,0)</f>
        <v>0</v>
      </c>
      <c r="BJ171" s="8" t="s">
        <v>82</v>
      </c>
      <c r="BK171" s="133">
        <f>ROUND(I171*H171,2)</f>
        <v>0</v>
      </c>
      <c r="BL171" s="8" t="s">
        <v>125</v>
      </c>
      <c r="BM171" s="132" t="s">
        <v>346</v>
      </c>
    </row>
    <row r="172" spans="2:51" s="135" customFormat="1" ht="12">
      <c r="B172" s="134"/>
      <c r="C172" s="173"/>
      <c r="D172" s="174" t="s">
        <v>132</v>
      </c>
      <c r="E172" s="173"/>
      <c r="F172" s="176" t="s">
        <v>347</v>
      </c>
      <c r="G172" s="173"/>
      <c r="H172" s="177">
        <v>49.689</v>
      </c>
      <c r="L172" s="134"/>
      <c r="M172" s="137"/>
      <c r="T172" s="138"/>
      <c r="AT172" s="136" t="s">
        <v>132</v>
      </c>
      <c r="AU172" s="136" t="s">
        <v>84</v>
      </c>
      <c r="AV172" s="135" t="s">
        <v>84</v>
      </c>
      <c r="AW172" s="135" t="s">
        <v>3</v>
      </c>
      <c r="AX172" s="135" t="s">
        <v>82</v>
      </c>
      <c r="AY172" s="136" t="s">
        <v>124</v>
      </c>
    </row>
    <row r="173" spans="2:65" s="20" customFormat="1" ht="33" customHeight="1">
      <c r="B173" s="1"/>
      <c r="C173" s="168" t="s">
        <v>206</v>
      </c>
      <c r="D173" s="168" t="s">
        <v>127</v>
      </c>
      <c r="E173" s="169" t="s">
        <v>196</v>
      </c>
      <c r="F173" s="170" t="s">
        <v>197</v>
      </c>
      <c r="G173" s="171" t="s">
        <v>184</v>
      </c>
      <c r="H173" s="172">
        <v>5.521</v>
      </c>
      <c r="I173" s="2"/>
      <c r="J173" s="2">
        <f>ROUND(I173*H173,2)</f>
        <v>0</v>
      </c>
      <c r="K173" s="3"/>
      <c r="L173" s="1"/>
      <c r="M173" s="128" t="s">
        <v>1</v>
      </c>
      <c r="N173" s="129" t="s">
        <v>39</v>
      </c>
      <c r="O173" s="130">
        <v>0</v>
      </c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AR173" s="132" t="s">
        <v>125</v>
      </c>
      <c r="AT173" s="132" t="s">
        <v>127</v>
      </c>
      <c r="AU173" s="132" t="s">
        <v>84</v>
      </c>
      <c r="AY173" s="8" t="s">
        <v>124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8" t="s">
        <v>82</v>
      </c>
      <c r="BK173" s="133">
        <f>ROUND(I173*H173,2)</f>
        <v>0</v>
      </c>
      <c r="BL173" s="8" t="s">
        <v>125</v>
      </c>
      <c r="BM173" s="132" t="s">
        <v>348</v>
      </c>
    </row>
    <row r="174" spans="2:63" s="119" customFormat="1" ht="22.9" customHeight="1">
      <c r="B174" s="118"/>
      <c r="C174" s="164"/>
      <c r="D174" s="165" t="s">
        <v>73</v>
      </c>
      <c r="E174" s="167" t="s">
        <v>349</v>
      </c>
      <c r="F174" s="167" t="s">
        <v>350</v>
      </c>
      <c r="G174" s="164"/>
      <c r="H174" s="164"/>
      <c r="J174" s="127">
        <f>BK174</f>
        <v>0</v>
      </c>
      <c r="L174" s="118"/>
      <c r="M174" s="122"/>
      <c r="P174" s="123">
        <f>P175</f>
        <v>1.0194960000000002</v>
      </c>
      <c r="R174" s="123">
        <f>R175</f>
        <v>0</v>
      </c>
      <c r="T174" s="124">
        <f>T175</f>
        <v>0</v>
      </c>
      <c r="AR174" s="120" t="s">
        <v>82</v>
      </c>
      <c r="AT174" s="125" t="s">
        <v>73</v>
      </c>
      <c r="AU174" s="125" t="s">
        <v>82</v>
      </c>
      <c r="AY174" s="120" t="s">
        <v>124</v>
      </c>
      <c r="BK174" s="126">
        <f>BK175</f>
        <v>0</v>
      </c>
    </row>
    <row r="175" spans="2:65" s="20" customFormat="1" ht="24.2" customHeight="1">
      <c r="B175" s="1"/>
      <c r="C175" s="168" t="s">
        <v>218</v>
      </c>
      <c r="D175" s="168" t="s">
        <v>127</v>
      </c>
      <c r="E175" s="169" t="s">
        <v>351</v>
      </c>
      <c r="F175" s="170" t="s">
        <v>352</v>
      </c>
      <c r="G175" s="171" t="s">
        <v>184</v>
      </c>
      <c r="H175" s="172">
        <v>2.568</v>
      </c>
      <c r="I175" s="2"/>
      <c r="J175" s="2">
        <f>ROUND(I175*H175,2)</f>
        <v>0</v>
      </c>
      <c r="K175" s="3"/>
      <c r="L175" s="1"/>
      <c r="M175" s="128" t="s">
        <v>1</v>
      </c>
      <c r="N175" s="129" t="s">
        <v>39</v>
      </c>
      <c r="O175" s="130">
        <v>0.397</v>
      </c>
      <c r="P175" s="130">
        <f>O175*H175</f>
        <v>1.0194960000000002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AR175" s="132" t="s">
        <v>125</v>
      </c>
      <c r="AT175" s="132" t="s">
        <v>127</v>
      </c>
      <c r="AU175" s="132" t="s">
        <v>84</v>
      </c>
      <c r="AY175" s="8" t="s">
        <v>124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8" t="s">
        <v>82</v>
      </c>
      <c r="BK175" s="133">
        <f>ROUND(I175*H175,2)</f>
        <v>0</v>
      </c>
      <c r="BL175" s="8" t="s">
        <v>125</v>
      </c>
      <c r="BM175" s="132" t="s">
        <v>353</v>
      </c>
    </row>
    <row r="176" spans="2:63" s="119" customFormat="1" ht="25.9" customHeight="1">
      <c r="B176" s="118"/>
      <c r="C176" s="164"/>
      <c r="D176" s="165" t="s">
        <v>73</v>
      </c>
      <c r="E176" s="166" t="s">
        <v>199</v>
      </c>
      <c r="F176" s="166" t="s">
        <v>200</v>
      </c>
      <c r="G176" s="164"/>
      <c r="H176" s="164"/>
      <c r="J176" s="121">
        <f>BK176</f>
        <v>0</v>
      </c>
      <c r="L176" s="118"/>
      <c r="M176" s="122"/>
      <c r="P176" s="123">
        <f>P177+P182+P199+P201+P204</f>
        <v>48.30136900000001</v>
      </c>
      <c r="R176" s="123">
        <f>R177+R182+R199+R201+R204</f>
        <v>2.12898328</v>
      </c>
      <c r="T176" s="124">
        <f>T177+T182+T199+T201+T204</f>
        <v>1.039625</v>
      </c>
      <c r="AR176" s="120" t="s">
        <v>84</v>
      </c>
      <c r="AT176" s="125" t="s">
        <v>73</v>
      </c>
      <c r="AU176" s="125" t="s">
        <v>74</v>
      </c>
      <c r="AY176" s="120" t="s">
        <v>124</v>
      </c>
      <c r="BK176" s="126">
        <f>BK177+BK182+BK199+BK201+BK204</f>
        <v>0</v>
      </c>
    </row>
    <row r="177" spans="2:63" s="119" customFormat="1" ht="22.9" customHeight="1">
      <c r="B177" s="118"/>
      <c r="C177" s="164"/>
      <c r="D177" s="165" t="s">
        <v>73</v>
      </c>
      <c r="E177" s="167" t="s">
        <v>354</v>
      </c>
      <c r="F177" s="167" t="s">
        <v>355</v>
      </c>
      <c r="G177" s="164"/>
      <c r="H177" s="164"/>
      <c r="J177" s="127">
        <f>BK177</f>
        <v>0</v>
      </c>
      <c r="L177" s="118"/>
      <c r="M177" s="122"/>
      <c r="P177" s="123">
        <f>SUM(P178:P181)</f>
        <v>0.813996</v>
      </c>
      <c r="R177" s="123">
        <f>SUM(R178:R181)</f>
        <v>0.0116775</v>
      </c>
      <c r="T177" s="124">
        <f>SUM(T178:T181)</f>
        <v>0</v>
      </c>
      <c r="AR177" s="120" t="s">
        <v>84</v>
      </c>
      <c r="AT177" s="125" t="s">
        <v>73</v>
      </c>
      <c r="AU177" s="125" t="s">
        <v>82</v>
      </c>
      <c r="AY177" s="120" t="s">
        <v>124</v>
      </c>
      <c r="BK177" s="126">
        <f>SUM(BK178:BK181)</f>
        <v>0</v>
      </c>
    </row>
    <row r="178" spans="2:65" s="20" customFormat="1" ht="24.2" customHeight="1">
      <c r="B178" s="1"/>
      <c r="C178" s="168" t="s">
        <v>225</v>
      </c>
      <c r="D178" s="168" t="s">
        <v>127</v>
      </c>
      <c r="E178" s="169" t="s">
        <v>356</v>
      </c>
      <c r="F178" s="170" t="s">
        <v>357</v>
      </c>
      <c r="G178" s="171" t="s">
        <v>136</v>
      </c>
      <c r="H178" s="172">
        <v>2.595</v>
      </c>
      <c r="I178" s="2"/>
      <c r="J178" s="2">
        <f>ROUND(I178*H178,2)</f>
        <v>0</v>
      </c>
      <c r="K178" s="3"/>
      <c r="L178" s="1"/>
      <c r="M178" s="128" t="s">
        <v>1</v>
      </c>
      <c r="N178" s="129" t="s">
        <v>39</v>
      </c>
      <c r="O178" s="130">
        <v>0.3</v>
      </c>
      <c r="P178" s="130">
        <f>O178*H178</f>
        <v>0.7785000000000001</v>
      </c>
      <c r="Q178" s="130">
        <v>0.0045</v>
      </c>
      <c r="R178" s="130">
        <f>Q178*H178</f>
        <v>0.0116775</v>
      </c>
      <c r="S178" s="130">
        <v>0</v>
      </c>
      <c r="T178" s="131">
        <f>S178*H178</f>
        <v>0</v>
      </c>
      <c r="AR178" s="132" t="s">
        <v>206</v>
      </c>
      <c r="AT178" s="132" t="s">
        <v>127</v>
      </c>
      <c r="AU178" s="132" t="s">
        <v>84</v>
      </c>
      <c r="AY178" s="8" t="s">
        <v>124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8" t="s">
        <v>82</v>
      </c>
      <c r="BK178" s="133">
        <f>ROUND(I178*H178,2)</f>
        <v>0</v>
      </c>
      <c r="BL178" s="8" t="s">
        <v>206</v>
      </c>
      <c r="BM178" s="132" t="s">
        <v>358</v>
      </c>
    </row>
    <row r="179" spans="2:51" s="135" customFormat="1" ht="12">
      <c r="B179" s="134"/>
      <c r="C179" s="173"/>
      <c r="D179" s="174" t="s">
        <v>132</v>
      </c>
      <c r="E179" s="175" t="s">
        <v>1</v>
      </c>
      <c r="F179" s="176" t="s">
        <v>359</v>
      </c>
      <c r="G179" s="173"/>
      <c r="H179" s="177">
        <v>2.595</v>
      </c>
      <c r="L179" s="134"/>
      <c r="M179" s="137"/>
      <c r="T179" s="138"/>
      <c r="AT179" s="136" t="s">
        <v>132</v>
      </c>
      <c r="AU179" s="136" t="s">
        <v>84</v>
      </c>
      <c r="AV179" s="135" t="s">
        <v>84</v>
      </c>
      <c r="AW179" s="135" t="s">
        <v>30</v>
      </c>
      <c r="AX179" s="135" t="s">
        <v>82</v>
      </c>
      <c r="AY179" s="136" t="s">
        <v>124</v>
      </c>
    </row>
    <row r="180" spans="2:65" s="20" customFormat="1" ht="33" customHeight="1">
      <c r="B180" s="1"/>
      <c r="C180" s="168" t="s">
        <v>230</v>
      </c>
      <c r="D180" s="168" t="s">
        <v>127</v>
      </c>
      <c r="E180" s="169" t="s">
        <v>360</v>
      </c>
      <c r="F180" s="170" t="s">
        <v>361</v>
      </c>
      <c r="G180" s="171" t="s">
        <v>184</v>
      </c>
      <c r="H180" s="172">
        <v>0.012</v>
      </c>
      <c r="I180" s="2"/>
      <c r="J180" s="2">
        <f>ROUND(I180*H180,2)</f>
        <v>0</v>
      </c>
      <c r="K180" s="3"/>
      <c r="L180" s="1"/>
      <c r="M180" s="128" t="s">
        <v>1</v>
      </c>
      <c r="N180" s="129" t="s">
        <v>39</v>
      </c>
      <c r="O180" s="130">
        <v>1.598</v>
      </c>
      <c r="P180" s="130">
        <f>O180*H180</f>
        <v>0.019176000000000002</v>
      </c>
      <c r="Q180" s="130">
        <v>0</v>
      </c>
      <c r="R180" s="130">
        <f>Q180*H180</f>
        <v>0</v>
      </c>
      <c r="S180" s="130">
        <v>0</v>
      </c>
      <c r="T180" s="131">
        <f>S180*H180</f>
        <v>0</v>
      </c>
      <c r="AR180" s="132" t="s">
        <v>206</v>
      </c>
      <c r="AT180" s="132" t="s">
        <v>127</v>
      </c>
      <c r="AU180" s="132" t="s">
        <v>84</v>
      </c>
      <c r="AY180" s="8" t="s">
        <v>124</v>
      </c>
      <c r="BE180" s="133">
        <f>IF(N180="základní",J180,0)</f>
        <v>0</v>
      </c>
      <c r="BF180" s="133">
        <f>IF(N180="snížená",J180,0)</f>
        <v>0</v>
      </c>
      <c r="BG180" s="133">
        <f>IF(N180="zákl. přenesená",J180,0)</f>
        <v>0</v>
      </c>
      <c r="BH180" s="133">
        <f>IF(N180="sníž. přenesená",J180,0)</f>
        <v>0</v>
      </c>
      <c r="BI180" s="133">
        <f>IF(N180="nulová",J180,0)</f>
        <v>0</v>
      </c>
      <c r="BJ180" s="8" t="s">
        <v>82</v>
      </c>
      <c r="BK180" s="133">
        <f>ROUND(I180*H180,2)</f>
        <v>0</v>
      </c>
      <c r="BL180" s="8" t="s">
        <v>206</v>
      </c>
      <c r="BM180" s="132" t="s">
        <v>362</v>
      </c>
    </row>
    <row r="181" spans="2:65" s="20" customFormat="1" ht="24.2" customHeight="1">
      <c r="B181" s="1"/>
      <c r="C181" s="168" t="s">
        <v>235</v>
      </c>
      <c r="D181" s="168" t="s">
        <v>127</v>
      </c>
      <c r="E181" s="169" t="s">
        <v>363</v>
      </c>
      <c r="F181" s="170" t="s">
        <v>364</v>
      </c>
      <c r="G181" s="171" t="s">
        <v>184</v>
      </c>
      <c r="H181" s="172">
        <v>0.012</v>
      </c>
      <c r="I181" s="2"/>
      <c r="J181" s="2">
        <f>ROUND(I181*H181,2)</f>
        <v>0</v>
      </c>
      <c r="K181" s="3"/>
      <c r="L181" s="1"/>
      <c r="M181" s="128" t="s">
        <v>1</v>
      </c>
      <c r="N181" s="129" t="s">
        <v>39</v>
      </c>
      <c r="O181" s="130">
        <v>1.36</v>
      </c>
      <c r="P181" s="130">
        <f>O181*H181</f>
        <v>0.01632</v>
      </c>
      <c r="Q181" s="130">
        <v>0</v>
      </c>
      <c r="R181" s="130">
        <f>Q181*H181</f>
        <v>0</v>
      </c>
      <c r="S181" s="130">
        <v>0</v>
      </c>
      <c r="T181" s="131">
        <f>S181*H181</f>
        <v>0</v>
      </c>
      <c r="AR181" s="132" t="s">
        <v>206</v>
      </c>
      <c r="AT181" s="132" t="s">
        <v>127</v>
      </c>
      <c r="AU181" s="132" t="s">
        <v>84</v>
      </c>
      <c r="AY181" s="8" t="s">
        <v>124</v>
      </c>
      <c r="BE181" s="133">
        <f>IF(N181="základní",J181,0)</f>
        <v>0</v>
      </c>
      <c r="BF181" s="133">
        <f>IF(N181="snížená",J181,0)</f>
        <v>0</v>
      </c>
      <c r="BG181" s="133">
        <f>IF(N181="zákl. přenesená",J181,0)</f>
        <v>0</v>
      </c>
      <c r="BH181" s="133">
        <f>IF(N181="sníž. přenesená",J181,0)</f>
        <v>0</v>
      </c>
      <c r="BI181" s="133">
        <f>IF(N181="nulová",J181,0)</f>
        <v>0</v>
      </c>
      <c r="BJ181" s="8" t="s">
        <v>82</v>
      </c>
      <c r="BK181" s="133">
        <f>ROUND(I181*H181,2)</f>
        <v>0</v>
      </c>
      <c r="BL181" s="8" t="s">
        <v>206</v>
      </c>
      <c r="BM181" s="132" t="s">
        <v>365</v>
      </c>
    </row>
    <row r="182" spans="2:63" s="119" customFormat="1" ht="22.9" customHeight="1">
      <c r="B182" s="118"/>
      <c r="C182" s="164"/>
      <c r="D182" s="165" t="s">
        <v>73</v>
      </c>
      <c r="E182" s="167" t="s">
        <v>211</v>
      </c>
      <c r="F182" s="167" t="s">
        <v>212</v>
      </c>
      <c r="G182" s="164"/>
      <c r="H182" s="164"/>
      <c r="J182" s="127">
        <f>BK182</f>
        <v>0</v>
      </c>
      <c r="L182" s="118"/>
      <c r="M182" s="122"/>
      <c r="P182" s="123">
        <f>SUM(P183:P198)</f>
        <v>41.629925</v>
      </c>
      <c r="R182" s="123">
        <f>SUM(R183:R198)</f>
        <v>2.105219</v>
      </c>
      <c r="T182" s="124">
        <f>SUM(T183:T198)</f>
        <v>1.039625</v>
      </c>
      <c r="AR182" s="120" t="s">
        <v>84</v>
      </c>
      <c r="AT182" s="125" t="s">
        <v>73</v>
      </c>
      <c r="AU182" s="125" t="s">
        <v>82</v>
      </c>
      <c r="AY182" s="120" t="s">
        <v>124</v>
      </c>
      <c r="BK182" s="126">
        <f>SUM(BK183:BK198)</f>
        <v>0</v>
      </c>
    </row>
    <row r="183" spans="2:65" s="20" customFormat="1" ht="44.25" customHeight="1">
      <c r="B183" s="1"/>
      <c r="C183" s="168" t="s">
        <v>7</v>
      </c>
      <c r="D183" s="168" t="s">
        <v>127</v>
      </c>
      <c r="E183" s="169" t="s">
        <v>213</v>
      </c>
      <c r="F183" s="170" t="s">
        <v>214</v>
      </c>
      <c r="G183" s="171" t="s">
        <v>130</v>
      </c>
      <c r="H183" s="172">
        <v>31.5</v>
      </c>
      <c r="I183" s="2"/>
      <c r="J183" s="2">
        <f>ROUND(I183*H183,2)</f>
        <v>0</v>
      </c>
      <c r="K183" s="3"/>
      <c r="L183" s="1"/>
      <c r="M183" s="128" t="s">
        <v>1</v>
      </c>
      <c r="N183" s="129" t="s">
        <v>39</v>
      </c>
      <c r="O183" s="130">
        <v>0.633</v>
      </c>
      <c r="P183" s="130">
        <f>O183*H183</f>
        <v>19.9395</v>
      </c>
      <c r="Q183" s="130">
        <v>0.0018</v>
      </c>
      <c r="R183" s="130">
        <f>Q183*H183</f>
        <v>0.0567</v>
      </c>
      <c r="S183" s="130">
        <v>0</v>
      </c>
      <c r="T183" s="131">
        <f>S183*H183</f>
        <v>0</v>
      </c>
      <c r="AR183" s="132" t="s">
        <v>206</v>
      </c>
      <c r="AT183" s="132" t="s">
        <v>127</v>
      </c>
      <c r="AU183" s="132" t="s">
        <v>84</v>
      </c>
      <c r="AY183" s="8" t="s">
        <v>124</v>
      </c>
      <c r="BE183" s="133">
        <f>IF(N183="základní",J183,0)</f>
        <v>0</v>
      </c>
      <c r="BF183" s="133">
        <f>IF(N183="snížená",J183,0)</f>
        <v>0</v>
      </c>
      <c r="BG183" s="133">
        <f>IF(N183="zákl. přenesená",J183,0)</f>
        <v>0</v>
      </c>
      <c r="BH183" s="133">
        <f>IF(N183="sníž. přenesená",J183,0)</f>
        <v>0</v>
      </c>
      <c r="BI183" s="133">
        <f>IF(N183="nulová",J183,0)</f>
        <v>0</v>
      </c>
      <c r="BJ183" s="8" t="s">
        <v>82</v>
      </c>
      <c r="BK183" s="133">
        <f>ROUND(I183*H183,2)</f>
        <v>0</v>
      </c>
      <c r="BL183" s="8" t="s">
        <v>206</v>
      </c>
      <c r="BM183" s="132" t="s">
        <v>366</v>
      </c>
    </row>
    <row r="184" spans="2:51" s="135" customFormat="1" ht="12">
      <c r="B184" s="134"/>
      <c r="C184" s="173"/>
      <c r="D184" s="174" t="s">
        <v>132</v>
      </c>
      <c r="E184" s="175" t="s">
        <v>1</v>
      </c>
      <c r="F184" s="176" t="s">
        <v>367</v>
      </c>
      <c r="G184" s="173"/>
      <c r="H184" s="177">
        <v>31.5</v>
      </c>
      <c r="L184" s="134"/>
      <c r="M184" s="137"/>
      <c r="T184" s="138"/>
      <c r="AT184" s="136" t="s">
        <v>132</v>
      </c>
      <c r="AU184" s="136" t="s">
        <v>84</v>
      </c>
      <c r="AV184" s="135" t="s">
        <v>84</v>
      </c>
      <c r="AW184" s="135" t="s">
        <v>30</v>
      </c>
      <c r="AX184" s="135" t="s">
        <v>82</v>
      </c>
      <c r="AY184" s="136" t="s">
        <v>124</v>
      </c>
    </row>
    <row r="185" spans="2:65" s="20" customFormat="1" ht="33" customHeight="1">
      <c r="B185" s="1"/>
      <c r="C185" s="182" t="s">
        <v>242</v>
      </c>
      <c r="D185" s="182" t="s">
        <v>219</v>
      </c>
      <c r="E185" s="183" t="s">
        <v>220</v>
      </c>
      <c r="F185" s="184" t="s">
        <v>221</v>
      </c>
      <c r="G185" s="185" t="s">
        <v>130</v>
      </c>
      <c r="H185" s="186">
        <v>34.65</v>
      </c>
      <c r="I185" s="4"/>
      <c r="J185" s="4">
        <f>ROUND(I185*H185,2)</f>
        <v>0</v>
      </c>
      <c r="K185" s="5"/>
      <c r="L185" s="144"/>
      <c r="M185" s="145" t="s">
        <v>1</v>
      </c>
      <c r="N185" s="146" t="s">
        <v>39</v>
      </c>
      <c r="O185" s="130">
        <v>0</v>
      </c>
      <c r="P185" s="130">
        <f>O185*H185</f>
        <v>0</v>
      </c>
      <c r="Q185" s="130">
        <v>0.048</v>
      </c>
      <c r="R185" s="130">
        <f>Q185*H185</f>
        <v>1.6632</v>
      </c>
      <c r="S185" s="130">
        <v>0</v>
      </c>
      <c r="T185" s="131">
        <f>S185*H185</f>
        <v>0</v>
      </c>
      <c r="AR185" s="132" t="s">
        <v>222</v>
      </c>
      <c r="AT185" s="132" t="s">
        <v>219</v>
      </c>
      <c r="AU185" s="132" t="s">
        <v>84</v>
      </c>
      <c r="AY185" s="8" t="s">
        <v>124</v>
      </c>
      <c r="BE185" s="133">
        <f>IF(N185="základní",J185,0)</f>
        <v>0</v>
      </c>
      <c r="BF185" s="133">
        <f>IF(N185="snížená",J185,0)</f>
        <v>0</v>
      </c>
      <c r="BG185" s="133">
        <f>IF(N185="zákl. přenesená",J185,0)</f>
        <v>0</v>
      </c>
      <c r="BH185" s="133">
        <f>IF(N185="sníž. přenesená",J185,0)</f>
        <v>0</v>
      </c>
      <c r="BI185" s="133">
        <f>IF(N185="nulová",J185,0)</f>
        <v>0</v>
      </c>
      <c r="BJ185" s="8" t="s">
        <v>82</v>
      </c>
      <c r="BK185" s="133">
        <f>ROUND(I185*H185,2)</f>
        <v>0</v>
      </c>
      <c r="BL185" s="8" t="s">
        <v>206</v>
      </c>
      <c r="BM185" s="132" t="s">
        <v>368</v>
      </c>
    </row>
    <row r="186" spans="2:51" s="135" customFormat="1" ht="12">
      <c r="B186" s="134"/>
      <c r="C186" s="173"/>
      <c r="D186" s="174" t="s">
        <v>132</v>
      </c>
      <c r="E186" s="173"/>
      <c r="F186" s="176" t="s">
        <v>369</v>
      </c>
      <c r="G186" s="173"/>
      <c r="H186" s="177">
        <v>34.65</v>
      </c>
      <c r="L186" s="134"/>
      <c r="M186" s="137"/>
      <c r="T186" s="138"/>
      <c r="AT186" s="136" t="s">
        <v>132</v>
      </c>
      <c r="AU186" s="136" t="s">
        <v>84</v>
      </c>
      <c r="AV186" s="135" t="s">
        <v>84</v>
      </c>
      <c r="AW186" s="135" t="s">
        <v>3</v>
      </c>
      <c r="AX186" s="135" t="s">
        <v>82</v>
      </c>
      <c r="AY186" s="136" t="s">
        <v>124</v>
      </c>
    </row>
    <row r="187" spans="2:65" s="20" customFormat="1" ht="37.9" customHeight="1">
      <c r="B187" s="1"/>
      <c r="C187" s="168" t="s">
        <v>247</v>
      </c>
      <c r="D187" s="168" t="s">
        <v>127</v>
      </c>
      <c r="E187" s="169" t="s">
        <v>370</v>
      </c>
      <c r="F187" s="170" t="s">
        <v>371</v>
      </c>
      <c r="G187" s="171" t="s">
        <v>130</v>
      </c>
      <c r="H187" s="172">
        <v>8.65</v>
      </c>
      <c r="I187" s="2"/>
      <c r="J187" s="2">
        <f>ROUND(I187*H187,2)</f>
        <v>0</v>
      </c>
      <c r="K187" s="3"/>
      <c r="L187" s="1"/>
      <c r="M187" s="128" t="s">
        <v>1</v>
      </c>
      <c r="N187" s="129" t="s">
        <v>39</v>
      </c>
      <c r="O187" s="130">
        <v>0.246</v>
      </c>
      <c r="P187" s="130">
        <f>O187*H187</f>
        <v>2.1279</v>
      </c>
      <c r="Q187" s="130">
        <v>0.00074</v>
      </c>
      <c r="R187" s="130">
        <f>Q187*H187</f>
        <v>0.0064010000000000004</v>
      </c>
      <c r="S187" s="130">
        <v>0</v>
      </c>
      <c r="T187" s="131">
        <f>S187*H187</f>
        <v>0</v>
      </c>
      <c r="AR187" s="132" t="s">
        <v>206</v>
      </c>
      <c r="AT187" s="132" t="s">
        <v>127</v>
      </c>
      <c r="AU187" s="132" t="s">
        <v>84</v>
      </c>
      <c r="AY187" s="8" t="s">
        <v>124</v>
      </c>
      <c r="BE187" s="133">
        <f>IF(N187="základní",J187,0)</f>
        <v>0</v>
      </c>
      <c r="BF187" s="133">
        <f>IF(N187="snížená",J187,0)</f>
        <v>0</v>
      </c>
      <c r="BG187" s="133">
        <f>IF(N187="zákl. přenesená",J187,0)</f>
        <v>0</v>
      </c>
      <c r="BH187" s="133">
        <f>IF(N187="sníž. přenesená",J187,0)</f>
        <v>0</v>
      </c>
      <c r="BI187" s="133">
        <f>IF(N187="nulová",J187,0)</f>
        <v>0</v>
      </c>
      <c r="BJ187" s="8" t="s">
        <v>82</v>
      </c>
      <c r="BK187" s="133">
        <f>ROUND(I187*H187,2)</f>
        <v>0</v>
      </c>
      <c r="BL187" s="8" t="s">
        <v>206</v>
      </c>
      <c r="BM187" s="132" t="s">
        <v>372</v>
      </c>
    </row>
    <row r="188" spans="2:51" s="135" customFormat="1" ht="12">
      <c r="B188" s="134"/>
      <c r="C188" s="173"/>
      <c r="D188" s="174" t="s">
        <v>132</v>
      </c>
      <c r="E188" s="175" t="s">
        <v>1</v>
      </c>
      <c r="F188" s="176" t="s">
        <v>373</v>
      </c>
      <c r="G188" s="173"/>
      <c r="H188" s="177">
        <v>8.65</v>
      </c>
      <c r="L188" s="134"/>
      <c r="M188" s="137"/>
      <c r="T188" s="138"/>
      <c r="AT188" s="136" t="s">
        <v>132</v>
      </c>
      <c r="AU188" s="136" t="s">
        <v>84</v>
      </c>
      <c r="AV188" s="135" t="s">
        <v>84</v>
      </c>
      <c r="AW188" s="135" t="s">
        <v>30</v>
      </c>
      <c r="AX188" s="135" t="s">
        <v>82</v>
      </c>
      <c r="AY188" s="136" t="s">
        <v>124</v>
      </c>
    </row>
    <row r="189" spans="2:65" s="20" customFormat="1" ht="16.5" customHeight="1">
      <c r="B189" s="1"/>
      <c r="C189" s="182" t="s">
        <v>251</v>
      </c>
      <c r="D189" s="182" t="s">
        <v>219</v>
      </c>
      <c r="E189" s="183" t="s">
        <v>374</v>
      </c>
      <c r="F189" s="184" t="s">
        <v>375</v>
      </c>
      <c r="G189" s="185" t="s">
        <v>130</v>
      </c>
      <c r="H189" s="186">
        <v>9.515</v>
      </c>
      <c r="I189" s="4"/>
      <c r="J189" s="4">
        <f>ROUND(I189*H189,2)</f>
        <v>0</v>
      </c>
      <c r="K189" s="5"/>
      <c r="L189" s="144"/>
      <c r="M189" s="145" t="s">
        <v>1</v>
      </c>
      <c r="N189" s="146" t="s">
        <v>39</v>
      </c>
      <c r="O189" s="130">
        <v>0</v>
      </c>
      <c r="P189" s="130">
        <f>O189*H189</f>
        <v>0</v>
      </c>
      <c r="Q189" s="130">
        <v>0.0012</v>
      </c>
      <c r="R189" s="130">
        <f>Q189*H189</f>
        <v>0.011418</v>
      </c>
      <c r="S189" s="130">
        <v>0</v>
      </c>
      <c r="T189" s="131">
        <f>S189*H189</f>
        <v>0</v>
      </c>
      <c r="AR189" s="132" t="s">
        <v>222</v>
      </c>
      <c r="AT189" s="132" t="s">
        <v>219</v>
      </c>
      <c r="AU189" s="132" t="s">
        <v>84</v>
      </c>
      <c r="AY189" s="8" t="s">
        <v>124</v>
      </c>
      <c r="BE189" s="133">
        <f>IF(N189="základní",J189,0)</f>
        <v>0</v>
      </c>
      <c r="BF189" s="133">
        <f>IF(N189="snížená",J189,0)</f>
        <v>0</v>
      </c>
      <c r="BG189" s="133">
        <f>IF(N189="zákl. přenesená",J189,0)</f>
        <v>0</v>
      </c>
      <c r="BH189" s="133">
        <f>IF(N189="sníž. přenesená",J189,0)</f>
        <v>0</v>
      </c>
      <c r="BI189" s="133">
        <f>IF(N189="nulová",J189,0)</f>
        <v>0</v>
      </c>
      <c r="BJ189" s="8" t="s">
        <v>82</v>
      </c>
      <c r="BK189" s="133">
        <f>ROUND(I189*H189,2)</f>
        <v>0</v>
      </c>
      <c r="BL189" s="8" t="s">
        <v>206</v>
      </c>
      <c r="BM189" s="132" t="s">
        <v>376</v>
      </c>
    </row>
    <row r="190" spans="2:51" s="135" customFormat="1" ht="12">
      <c r="B190" s="134"/>
      <c r="C190" s="173"/>
      <c r="D190" s="174" t="s">
        <v>132</v>
      </c>
      <c r="E190" s="173"/>
      <c r="F190" s="176" t="s">
        <v>377</v>
      </c>
      <c r="G190" s="173"/>
      <c r="H190" s="177">
        <v>9.515</v>
      </c>
      <c r="L190" s="134"/>
      <c r="M190" s="137"/>
      <c r="T190" s="138"/>
      <c r="AT190" s="136" t="s">
        <v>132</v>
      </c>
      <c r="AU190" s="136" t="s">
        <v>84</v>
      </c>
      <c r="AV190" s="135" t="s">
        <v>84</v>
      </c>
      <c r="AW190" s="135" t="s">
        <v>3</v>
      </c>
      <c r="AX190" s="135" t="s">
        <v>82</v>
      </c>
      <c r="AY190" s="136" t="s">
        <v>124</v>
      </c>
    </row>
    <row r="191" spans="2:65" s="20" customFormat="1" ht="24.2" customHeight="1">
      <c r="B191" s="1"/>
      <c r="C191" s="168" t="s">
        <v>257</v>
      </c>
      <c r="D191" s="168" t="s">
        <v>127</v>
      </c>
      <c r="E191" s="169" t="s">
        <v>236</v>
      </c>
      <c r="F191" s="170" t="s">
        <v>237</v>
      </c>
      <c r="G191" s="171" t="s">
        <v>136</v>
      </c>
      <c r="H191" s="172">
        <v>12.5</v>
      </c>
      <c r="I191" s="2"/>
      <c r="J191" s="2">
        <f>ROUND(I191*H191,2)</f>
        <v>0</v>
      </c>
      <c r="K191" s="3"/>
      <c r="L191" s="1"/>
      <c r="M191" s="128" t="s">
        <v>1</v>
      </c>
      <c r="N191" s="129" t="s">
        <v>39</v>
      </c>
      <c r="O191" s="130">
        <v>0.368</v>
      </c>
      <c r="P191" s="130">
        <f>O191*H191</f>
        <v>4.6</v>
      </c>
      <c r="Q191" s="130">
        <v>0</v>
      </c>
      <c r="R191" s="130">
        <f>Q191*H191</f>
        <v>0</v>
      </c>
      <c r="S191" s="130">
        <v>0.08317</v>
      </c>
      <c r="T191" s="131">
        <f>S191*H191</f>
        <v>1.039625</v>
      </c>
      <c r="AR191" s="132" t="s">
        <v>206</v>
      </c>
      <c r="AT191" s="132" t="s">
        <v>127</v>
      </c>
      <c r="AU191" s="132" t="s">
        <v>84</v>
      </c>
      <c r="AY191" s="8" t="s">
        <v>124</v>
      </c>
      <c r="BE191" s="133">
        <f>IF(N191="základní",J191,0)</f>
        <v>0</v>
      </c>
      <c r="BF191" s="133">
        <f>IF(N191="snížená",J191,0)</f>
        <v>0</v>
      </c>
      <c r="BG191" s="133">
        <f>IF(N191="zákl. přenesená",J191,0)</f>
        <v>0</v>
      </c>
      <c r="BH191" s="133">
        <f>IF(N191="sníž. přenesená",J191,0)</f>
        <v>0</v>
      </c>
      <c r="BI191" s="133">
        <f>IF(N191="nulová",J191,0)</f>
        <v>0</v>
      </c>
      <c r="BJ191" s="8" t="s">
        <v>82</v>
      </c>
      <c r="BK191" s="133">
        <f>ROUND(I191*H191,2)</f>
        <v>0</v>
      </c>
      <c r="BL191" s="8" t="s">
        <v>206</v>
      </c>
      <c r="BM191" s="132" t="s">
        <v>238</v>
      </c>
    </row>
    <row r="192" spans="2:51" s="135" customFormat="1" ht="12">
      <c r="B192" s="134"/>
      <c r="C192" s="173"/>
      <c r="D192" s="174" t="s">
        <v>132</v>
      </c>
      <c r="E192" s="175" t="s">
        <v>1</v>
      </c>
      <c r="F192" s="176" t="s">
        <v>338</v>
      </c>
      <c r="G192" s="173"/>
      <c r="H192" s="177">
        <v>12.5</v>
      </c>
      <c r="L192" s="134"/>
      <c r="M192" s="137"/>
      <c r="T192" s="138"/>
      <c r="AT192" s="136" t="s">
        <v>132</v>
      </c>
      <c r="AU192" s="136" t="s">
        <v>84</v>
      </c>
      <c r="AV192" s="135" t="s">
        <v>84</v>
      </c>
      <c r="AW192" s="135" t="s">
        <v>30</v>
      </c>
      <c r="AX192" s="135" t="s">
        <v>82</v>
      </c>
      <c r="AY192" s="136" t="s">
        <v>124</v>
      </c>
    </row>
    <row r="193" spans="2:65" s="20" customFormat="1" ht="33" customHeight="1">
      <c r="B193" s="1"/>
      <c r="C193" s="168" t="s">
        <v>262</v>
      </c>
      <c r="D193" s="168" t="s">
        <v>127</v>
      </c>
      <c r="E193" s="169" t="s">
        <v>239</v>
      </c>
      <c r="F193" s="170" t="s">
        <v>240</v>
      </c>
      <c r="G193" s="171" t="s">
        <v>136</v>
      </c>
      <c r="H193" s="172">
        <v>12.5</v>
      </c>
      <c r="I193" s="2"/>
      <c r="J193" s="2">
        <f>ROUND(I193*H193,2)</f>
        <v>0</v>
      </c>
      <c r="K193" s="3"/>
      <c r="L193" s="1"/>
      <c r="M193" s="128" t="s">
        <v>1</v>
      </c>
      <c r="N193" s="129" t="s">
        <v>39</v>
      </c>
      <c r="O193" s="130">
        <v>0.792</v>
      </c>
      <c r="P193" s="130">
        <f>O193*H193</f>
        <v>9.9</v>
      </c>
      <c r="Q193" s="130">
        <v>0.0052</v>
      </c>
      <c r="R193" s="130">
        <f>Q193*H193</f>
        <v>0.065</v>
      </c>
      <c r="S193" s="130">
        <v>0</v>
      </c>
      <c r="T193" s="131">
        <f>S193*H193</f>
        <v>0</v>
      </c>
      <c r="AR193" s="132" t="s">
        <v>206</v>
      </c>
      <c r="AT193" s="132" t="s">
        <v>127</v>
      </c>
      <c r="AU193" s="132" t="s">
        <v>84</v>
      </c>
      <c r="AY193" s="8" t="s">
        <v>124</v>
      </c>
      <c r="BE193" s="133">
        <f>IF(N193="základní",J193,0)</f>
        <v>0</v>
      </c>
      <c r="BF193" s="133">
        <f>IF(N193="snížená",J193,0)</f>
        <v>0</v>
      </c>
      <c r="BG193" s="133">
        <f>IF(N193="zákl. přenesená",J193,0)</f>
        <v>0</v>
      </c>
      <c r="BH193" s="133">
        <f>IF(N193="sníž. přenesená",J193,0)</f>
        <v>0</v>
      </c>
      <c r="BI193" s="133">
        <f>IF(N193="nulová",J193,0)</f>
        <v>0</v>
      </c>
      <c r="BJ193" s="8" t="s">
        <v>82</v>
      </c>
      <c r="BK193" s="133">
        <f>ROUND(I193*H193,2)</f>
        <v>0</v>
      </c>
      <c r="BL193" s="8" t="s">
        <v>206</v>
      </c>
      <c r="BM193" s="132" t="s">
        <v>378</v>
      </c>
    </row>
    <row r="194" spans="2:51" s="135" customFormat="1" ht="12">
      <c r="B194" s="134"/>
      <c r="C194" s="173"/>
      <c r="D194" s="174" t="s">
        <v>132</v>
      </c>
      <c r="E194" s="175" t="s">
        <v>1</v>
      </c>
      <c r="F194" s="176" t="s">
        <v>338</v>
      </c>
      <c r="G194" s="173"/>
      <c r="H194" s="177">
        <v>12.5</v>
      </c>
      <c r="L194" s="134"/>
      <c r="M194" s="137"/>
      <c r="T194" s="138"/>
      <c r="AT194" s="136" t="s">
        <v>132</v>
      </c>
      <c r="AU194" s="136" t="s">
        <v>84</v>
      </c>
      <c r="AV194" s="135" t="s">
        <v>84</v>
      </c>
      <c r="AW194" s="135" t="s">
        <v>30</v>
      </c>
      <c r="AX194" s="135" t="s">
        <v>82</v>
      </c>
      <c r="AY194" s="136" t="s">
        <v>124</v>
      </c>
    </row>
    <row r="195" spans="2:65" s="20" customFormat="1" ht="37.9" customHeight="1">
      <c r="B195" s="1"/>
      <c r="C195" s="182" t="s">
        <v>265</v>
      </c>
      <c r="D195" s="182" t="s">
        <v>219</v>
      </c>
      <c r="E195" s="183" t="s">
        <v>243</v>
      </c>
      <c r="F195" s="184" t="s">
        <v>244</v>
      </c>
      <c r="G195" s="185" t="s">
        <v>136</v>
      </c>
      <c r="H195" s="186">
        <v>13.75</v>
      </c>
      <c r="I195" s="4"/>
      <c r="J195" s="4">
        <f>ROUND(I195*H195,2)</f>
        <v>0</v>
      </c>
      <c r="K195" s="5"/>
      <c r="L195" s="144"/>
      <c r="M195" s="145" t="s">
        <v>1</v>
      </c>
      <c r="N195" s="146" t="s">
        <v>39</v>
      </c>
      <c r="O195" s="130">
        <v>0</v>
      </c>
      <c r="P195" s="130">
        <f>O195*H195</f>
        <v>0</v>
      </c>
      <c r="Q195" s="130">
        <v>0.022</v>
      </c>
      <c r="R195" s="130">
        <f>Q195*H195</f>
        <v>0.3025</v>
      </c>
      <c r="S195" s="130">
        <v>0</v>
      </c>
      <c r="T195" s="131">
        <f>S195*H195</f>
        <v>0</v>
      </c>
      <c r="AR195" s="132" t="s">
        <v>222</v>
      </c>
      <c r="AT195" s="132" t="s">
        <v>219</v>
      </c>
      <c r="AU195" s="132" t="s">
        <v>84</v>
      </c>
      <c r="AY195" s="8" t="s">
        <v>124</v>
      </c>
      <c r="BE195" s="133">
        <f>IF(N195="základní",J195,0)</f>
        <v>0</v>
      </c>
      <c r="BF195" s="133">
        <f>IF(N195="snížená",J195,0)</f>
        <v>0</v>
      </c>
      <c r="BG195" s="133">
        <f>IF(N195="zákl. přenesená",J195,0)</f>
        <v>0</v>
      </c>
      <c r="BH195" s="133">
        <f>IF(N195="sníž. přenesená",J195,0)</f>
        <v>0</v>
      </c>
      <c r="BI195" s="133">
        <f>IF(N195="nulová",J195,0)</f>
        <v>0</v>
      </c>
      <c r="BJ195" s="8" t="s">
        <v>82</v>
      </c>
      <c r="BK195" s="133">
        <f>ROUND(I195*H195,2)</f>
        <v>0</v>
      </c>
      <c r="BL195" s="8" t="s">
        <v>206</v>
      </c>
      <c r="BM195" s="132" t="s">
        <v>379</v>
      </c>
    </row>
    <row r="196" spans="2:51" s="135" customFormat="1" ht="12">
      <c r="B196" s="134"/>
      <c r="C196" s="173"/>
      <c r="D196" s="174" t="s">
        <v>132</v>
      </c>
      <c r="E196" s="173"/>
      <c r="F196" s="176" t="s">
        <v>380</v>
      </c>
      <c r="G196" s="173"/>
      <c r="H196" s="177">
        <v>13.75</v>
      </c>
      <c r="L196" s="134"/>
      <c r="M196" s="137"/>
      <c r="T196" s="138"/>
      <c r="AT196" s="136" t="s">
        <v>132</v>
      </c>
      <c r="AU196" s="136" t="s">
        <v>84</v>
      </c>
      <c r="AV196" s="135" t="s">
        <v>84</v>
      </c>
      <c r="AW196" s="135" t="s">
        <v>3</v>
      </c>
      <c r="AX196" s="135" t="s">
        <v>82</v>
      </c>
      <c r="AY196" s="136" t="s">
        <v>124</v>
      </c>
    </row>
    <row r="197" spans="2:65" s="20" customFormat="1" ht="24.2" customHeight="1">
      <c r="B197" s="1"/>
      <c r="C197" s="168" t="s">
        <v>269</v>
      </c>
      <c r="D197" s="168" t="s">
        <v>127</v>
      </c>
      <c r="E197" s="169" t="s">
        <v>248</v>
      </c>
      <c r="F197" s="170" t="s">
        <v>249</v>
      </c>
      <c r="G197" s="171" t="s">
        <v>184</v>
      </c>
      <c r="H197" s="172">
        <v>2.105</v>
      </c>
      <c r="I197" s="2"/>
      <c r="J197" s="2">
        <f>ROUND(I197*H197,2)</f>
        <v>0</v>
      </c>
      <c r="K197" s="3"/>
      <c r="L197" s="1"/>
      <c r="M197" s="128" t="s">
        <v>1</v>
      </c>
      <c r="N197" s="129" t="s">
        <v>39</v>
      </c>
      <c r="O197" s="130">
        <v>1.265</v>
      </c>
      <c r="P197" s="130">
        <f>O197*H197</f>
        <v>2.6628249999999998</v>
      </c>
      <c r="Q197" s="130">
        <v>0</v>
      </c>
      <c r="R197" s="130">
        <f>Q197*H197</f>
        <v>0</v>
      </c>
      <c r="S197" s="130">
        <v>0</v>
      </c>
      <c r="T197" s="131">
        <f>S197*H197</f>
        <v>0</v>
      </c>
      <c r="AR197" s="132" t="s">
        <v>206</v>
      </c>
      <c r="AT197" s="132" t="s">
        <v>127</v>
      </c>
      <c r="AU197" s="132" t="s">
        <v>84</v>
      </c>
      <c r="AY197" s="8" t="s">
        <v>124</v>
      </c>
      <c r="BE197" s="133">
        <f>IF(N197="základní",J197,0)</f>
        <v>0</v>
      </c>
      <c r="BF197" s="133">
        <f>IF(N197="snížená",J197,0)</f>
        <v>0</v>
      </c>
      <c r="BG197" s="133">
        <f>IF(N197="zákl. přenesená",J197,0)</f>
        <v>0</v>
      </c>
      <c r="BH197" s="133">
        <f>IF(N197="sníž. přenesená",J197,0)</f>
        <v>0</v>
      </c>
      <c r="BI197" s="133">
        <f>IF(N197="nulová",J197,0)</f>
        <v>0</v>
      </c>
      <c r="BJ197" s="8" t="s">
        <v>82</v>
      </c>
      <c r="BK197" s="133">
        <f>ROUND(I197*H197,2)</f>
        <v>0</v>
      </c>
      <c r="BL197" s="8" t="s">
        <v>206</v>
      </c>
      <c r="BM197" s="132" t="s">
        <v>381</v>
      </c>
    </row>
    <row r="198" spans="2:65" s="20" customFormat="1" ht="24.2" customHeight="1">
      <c r="B198" s="1"/>
      <c r="C198" s="168" t="s">
        <v>275</v>
      </c>
      <c r="D198" s="168" t="s">
        <v>127</v>
      </c>
      <c r="E198" s="169" t="s">
        <v>252</v>
      </c>
      <c r="F198" s="170" t="s">
        <v>253</v>
      </c>
      <c r="G198" s="171" t="s">
        <v>184</v>
      </c>
      <c r="H198" s="172">
        <v>2.105</v>
      </c>
      <c r="I198" s="2"/>
      <c r="J198" s="2">
        <f>ROUND(I198*H198,2)</f>
        <v>0</v>
      </c>
      <c r="K198" s="3"/>
      <c r="L198" s="1"/>
      <c r="M198" s="128" t="s">
        <v>1</v>
      </c>
      <c r="N198" s="129" t="s">
        <v>39</v>
      </c>
      <c r="O198" s="130">
        <v>1.14</v>
      </c>
      <c r="P198" s="130">
        <f>O198*H198</f>
        <v>2.3996999999999997</v>
      </c>
      <c r="Q198" s="130">
        <v>0</v>
      </c>
      <c r="R198" s="130">
        <f>Q198*H198</f>
        <v>0</v>
      </c>
      <c r="S198" s="130">
        <v>0</v>
      </c>
      <c r="T198" s="131">
        <f>S198*H198</f>
        <v>0</v>
      </c>
      <c r="AR198" s="132" t="s">
        <v>206</v>
      </c>
      <c r="AT198" s="132" t="s">
        <v>127</v>
      </c>
      <c r="AU198" s="132" t="s">
        <v>84</v>
      </c>
      <c r="AY198" s="8" t="s">
        <v>124</v>
      </c>
      <c r="BE198" s="133">
        <f>IF(N198="základní",J198,0)</f>
        <v>0</v>
      </c>
      <c r="BF198" s="133">
        <f>IF(N198="snížená",J198,0)</f>
        <v>0</v>
      </c>
      <c r="BG198" s="133">
        <f>IF(N198="zákl. přenesená",J198,0)</f>
        <v>0</v>
      </c>
      <c r="BH198" s="133">
        <f>IF(N198="sníž. přenesená",J198,0)</f>
        <v>0</v>
      </c>
      <c r="BI198" s="133">
        <f>IF(N198="nulová",J198,0)</f>
        <v>0</v>
      </c>
      <c r="BJ198" s="8" t="s">
        <v>82</v>
      </c>
      <c r="BK198" s="133">
        <f>ROUND(I198*H198,2)</f>
        <v>0</v>
      </c>
      <c r="BL198" s="8" t="s">
        <v>206</v>
      </c>
      <c r="BM198" s="132" t="s">
        <v>382</v>
      </c>
    </row>
    <row r="199" spans="2:63" s="119" customFormat="1" ht="22.9" customHeight="1">
      <c r="B199" s="118"/>
      <c r="C199" s="164"/>
      <c r="D199" s="165" t="s">
        <v>73</v>
      </c>
      <c r="E199" s="167" t="s">
        <v>383</v>
      </c>
      <c r="F199" s="167" t="s">
        <v>384</v>
      </c>
      <c r="G199" s="164"/>
      <c r="H199" s="164"/>
      <c r="J199" s="127">
        <f>BK199</f>
        <v>0</v>
      </c>
      <c r="L199" s="118"/>
      <c r="M199" s="122"/>
      <c r="P199" s="123">
        <f>P200</f>
        <v>1.304</v>
      </c>
      <c r="R199" s="123">
        <f>R200</f>
        <v>0.00843</v>
      </c>
      <c r="T199" s="124">
        <f>T200</f>
        <v>0</v>
      </c>
      <c r="AR199" s="120" t="s">
        <v>84</v>
      </c>
      <c r="AT199" s="125" t="s">
        <v>73</v>
      </c>
      <c r="AU199" s="125" t="s">
        <v>82</v>
      </c>
      <c r="AY199" s="120" t="s">
        <v>124</v>
      </c>
      <c r="BK199" s="126">
        <f>BK200</f>
        <v>0</v>
      </c>
    </row>
    <row r="200" spans="2:65" s="20" customFormat="1" ht="21.75" customHeight="1">
      <c r="B200" s="1"/>
      <c r="C200" s="168" t="s">
        <v>281</v>
      </c>
      <c r="D200" s="168" t="s">
        <v>127</v>
      </c>
      <c r="E200" s="169" t="s">
        <v>385</v>
      </c>
      <c r="F200" s="170" t="s">
        <v>386</v>
      </c>
      <c r="G200" s="171" t="s">
        <v>387</v>
      </c>
      <c r="H200" s="172">
        <v>1</v>
      </c>
      <c r="I200" s="2"/>
      <c r="J200" s="2">
        <f>ROUND(I200*H200,2)</f>
        <v>0</v>
      </c>
      <c r="K200" s="3"/>
      <c r="L200" s="1"/>
      <c r="M200" s="128" t="s">
        <v>1</v>
      </c>
      <c r="N200" s="129" t="s">
        <v>39</v>
      </c>
      <c r="O200" s="130">
        <v>1.304</v>
      </c>
      <c r="P200" s="130">
        <f>O200*H200</f>
        <v>1.304</v>
      </c>
      <c r="Q200" s="130">
        <v>0.00843</v>
      </c>
      <c r="R200" s="130">
        <f>Q200*H200</f>
        <v>0.00843</v>
      </c>
      <c r="S200" s="130">
        <v>0</v>
      </c>
      <c r="T200" s="131">
        <f>S200*H200</f>
        <v>0</v>
      </c>
      <c r="AR200" s="132" t="s">
        <v>206</v>
      </c>
      <c r="AT200" s="132" t="s">
        <v>127</v>
      </c>
      <c r="AU200" s="132" t="s">
        <v>84</v>
      </c>
      <c r="AY200" s="8" t="s">
        <v>124</v>
      </c>
      <c r="BE200" s="133">
        <f>IF(N200="základní",J200,0)</f>
        <v>0</v>
      </c>
      <c r="BF200" s="133">
        <f>IF(N200="snížená",J200,0)</f>
        <v>0</v>
      </c>
      <c r="BG200" s="133">
        <f>IF(N200="zákl. přenesená",J200,0)</f>
        <v>0</v>
      </c>
      <c r="BH200" s="133">
        <f>IF(N200="sníž. přenesená",J200,0)</f>
        <v>0</v>
      </c>
      <c r="BI200" s="133">
        <f>IF(N200="nulová",J200,0)</f>
        <v>0</v>
      </c>
      <c r="BJ200" s="8" t="s">
        <v>82</v>
      </c>
      <c r="BK200" s="133">
        <f>ROUND(I200*H200,2)</f>
        <v>0</v>
      </c>
      <c r="BL200" s="8" t="s">
        <v>206</v>
      </c>
      <c r="BM200" s="132" t="s">
        <v>388</v>
      </c>
    </row>
    <row r="201" spans="2:63" s="119" customFormat="1" ht="22.9" customHeight="1">
      <c r="B201" s="118"/>
      <c r="C201" s="164"/>
      <c r="D201" s="165" t="s">
        <v>73</v>
      </c>
      <c r="E201" s="167" t="s">
        <v>273</v>
      </c>
      <c r="F201" s="167" t="s">
        <v>274</v>
      </c>
      <c r="G201" s="164"/>
      <c r="H201" s="164"/>
      <c r="J201" s="127">
        <f>BK201</f>
        <v>0</v>
      </c>
      <c r="L201" s="118"/>
      <c r="M201" s="122"/>
      <c r="P201" s="123">
        <f>SUM(P202:P203)</f>
        <v>0.15009999999999998</v>
      </c>
      <c r="R201" s="123">
        <f>SUM(R202:R203)</f>
        <v>0.0002375</v>
      </c>
      <c r="T201" s="124">
        <f>SUM(T202:T203)</f>
        <v>0</v>
      </c>
      <c r="AR201" s="120" t="s">
        <v>84</v>
      </c>
      <c r="AT201" s="125" t="s">
        <v>73</v>
      </c>
      <c r="AU201" s="125" t="s">
        <v>82</v>
      </c>
      <c r="AY201" s="120" t="s">
        <v>124</v>
      </c>
      <c r="BK201" s="126">
        <f>SUM(BK202:BK203)</f>
        <v>0</v>
      </c>
    </row>
    <row r="202" spans="2:65" s="20" customFormat="1" ht="24.2" customHeight="1">
      <c r="B202" s="1"/>
      <c r="C202" s="168" t="s">
        <v>285</v>
      </c>
      <c r="D202" s="168" t="s">
        <v>127</v>
      </c>
      <c r="E202" s="169" t="s">
        <v>276</v>
      </c>
      <c r="F202" s="170" t="s">
        <v>277</v>
      </c>
      <c r="G202" s="171" t="s">
        <v>136</v>
      </c>
      <c r="H202" s="172">
        <v>0.95</v>
      </c>
      <c r="I202" s="2"/>
      <c r="J202" s="2">
        <f>ROUND(I202*H202,2)</f>
        <v>0</v>
      </c>
      <c r="K202" s="3"/>
      <c r="L202" s="1"/>
      <c r="M202" s="128" t="s">
        <v>1</v>
      </c>
      <c r="N202" s="129" t="s">
        <v>39</v>
      </c>
      <c r="O202" s="130">
        <v>0.158</v>
      </c>
      <c r="P202" s="130">
        <f>O202*H202</f>
        <v>0.15009999999999998</v>
      </c>
      <c r="Q202" s="130">
        <v>0.00025</v>
      </c>
      <c r="R202" s="130">
        <f>Q202*H202</f>
        <v>0.0002375</v>
      </c>
      <c r="S202" s="130">
        <v>0</v>
      </c>
      <c r="T202" s="131">
        <f>S202*H202</f>
        <v>0</v>
      </c>
      <c r="AR202" s="132" t="s">
        <v>206</v>
      </c>
      <c r="AT202" s="132" t="s">
        <v>127</v>
      </c>
      <c r="AU202" s="132" t="s">
        <v>84</v>
      </c>
      <c r="AY202" s="8" t="s">
        <v>124</v>
      </c>
      <c r="BE202" s="133">
        <f>IF(N202="základní",J202,0)</f>
        <v>0</v>
      </c>
      <c r="BF202" s="133">
        <f>IF(N202="snížená",J202,0)</f>
        <v>0</v>
      </c>
      <c r="BG202" s="133">
        <f>IF(N202="zákl. přenesená",J202,0)</f>
        <v>0</v>
      </c>
      <c r="BH202" s="133">
        <f>IF(N202="sníž. přenesená",J202,0)</f>
        <v>0</v>
      </c>
      <c r="BI202" s="133">
        <f>IF(N202="nulová",J202,0)</f>
        <v>0</v>
      </c>
      <c r="BJ202" s="8" t="s">
        <v>82</v>
      </c>
      <c r="BK202" s="133">
        <f>ROUND(I202*H202,2)</f>
        <v>0</v>
      </c>
      <c r="BL202" s="8" t="s">
        <v>206</v>
      </c>
      <c r="BM202" s="132" t="s">
        <v>389</v>
      </c>
    </row>
    <row r="203" spans="2:51" s="135" customFormat="1" ht="12">
      <c r="B203" s="134"/>
      <c r="C203" s="173"/>
      <c r="D203" s="174" t="s">
        <v>132</v>
      </c>
      <c r="E203" s="175" t="s">
        <v>1</v>
      </c>
      <c r="F203" s="176" t="s">
        <v>341</v>
      </c>
      <c r="G203" s="173"/>
      <c r="H203" s="177">
        <v>0.95</v>
      </c>
      <c r="L203" s="134"/>
      <c r="M203" s="137"/>
      <c r="T203" s="138"/>
      <c r="AT203" s="136" t="s">
        <v>132</v>
      </c>
      <c r="AU203" s="136" t="s">
        <v>84</v>
      </c>
      <c r="AV203" s="135" t="s">
        <v>84</v>
      </c>
      <c r="AW203" s="135" t="s">
        <v>30</v>
      </c>
      <c r="AX203" s="135" t="s">
        <v>82</v>
      </c>
      <c r="AY203" s="136" t="s">
        <v>124</v>
      </c>
    </row>
    <row r="204" spans="2:63" s="119" customFormat="1" ht="22.9" customHeight="1">
      <c r="B204" s="118"/>
      <c r="C204" s="164"/>
      <c r="D204" s="165" t="s">
        <v>73</v>
      </c>
      <c r="E204" s="167" t="s">
        <v>279</v>
      </c>
      <c r="F204" s="167" t="s">
        <v>280</v>
      </c>
      <c r="G204" s="164"/>
      <c r="H204" s="164"/>
      <c r="J204" s="127">
        <f>BK204</f>
        <v>0</v>
      </c>
      <c r="L204" s="118"/>
      <c r="M204" s="122"/>
      <c r="P204" s="123">
        <f>SUM(P205:P212)</f>
        <v>4.403347999999999</v>
      </c>
      <c r="R204" s="123">
        <f>SUM(R205:R212)</f>
        <v>0.0034192800000000002</v>
      </c>
      <c r="T204" s="124">
        <f>SUM(T205:T212)</f>
        <v>0</v>
      </c>
      <c r="AR204" s="120" t="s">
        <v>84</v>
      </c>
      <c r="AT204" s="125" t="s">
        <v>73</v>
      </c>
      <c r="AU204" s="125" t="s">
        <v>82</v>
      </c>
      <c r="AY204" s="120" t="s">
        <v>124</v>
      </c>
      <c r="BK204" s="126">
        <f>SUM(BK205:BK212)</f>
        <v>0</v>
      </c>
    </row>
    <row r="205" spans="2:65" s="20" customFormat="1" ht="24.2" customHeight="1">
      <c r="B205" s="1"/>
      <c r="C205" s="168" t="s">
        <v>222</v>
      </c>
      <c r="D205" s="168" t="s">
        <v>127</v>
      </c>
      <c r="E205" s="169" t="s">
        <v>282</v>
      </c>
      <c r="F205" s="170" t="s">
        <v>283</v>
      </c>
      <c r="G205" s="171" t="s">
        <v>136</v>
      </c>
      <c r="H205" s="172">
        <v>8.34</v>
      </c>
      <c r="I205" s="2"/>
      <c r="J205" s="2">
        <f>ROUND(I205*H205,2)</f>
        <v>0</v>
      </c>
      <c r="K205" s="3"/>
      <c r="L205" s="1"/>
      <c r="M205" s="128" t="s">
        <v>1</v>
      </c>
      <c r="N205" s="129" t="s">
        <v>39</v>
      </c>
      <c r="O205" s="130">
        <v>0.184</v>
      </c>
      <c r="P205" s="130">
        <f>O205*H205</f>
        <v>1.53456</v>
      </c>
      <c r="Q205" s="130">
        <v>0.00017</v>
      </c>
      <c r="R205" s="130">
        <f>Q205*H205</f>
        <v>0.0014178</v>
      </c>
      <c r="S205" s="130">
        <v>0</v>
      </c>
      <c r="T205" s="131">
        <f>S205*H205</f>
        <v>0</v>
      </c>
      <c r="AR205" s="132" t="s">
        <v>206</v>
      </c>
      <c r="AT205" s="132" t="s">
        <v>127</v>
      </c>
      <c r="AU205" s="132" t="s">
        <v>84</v>
      </c>
      <c r="AY205" s="8" t="s">
        <v>124</v>
      </c>
      <c r="BE205" s="133">
        <f>IF(N205="základní",J205,0)</f>
        <v>0</v>
      </c>
      <c r="BF205" s="133">
        <f>IF(N205="snížená",J205,0)</f>
        <v>0</v>
      </c>
      <c r="BG205" s="133">
        <f>IF(N205="zákl. přenesená",J205,0)</f>
        <v>0</v>
      </c>
      <c r="BH205" s="133">
        <f>IF(N205="sníž. přenesená",J205,0)</f>
        <v>0</v>
      </c>
      <c r="BI205" s="133">
        <f>IF(N205="nulová",J205,0)</f>
        <v>0</v>
      </c>
      <c r="BJ205" s="8" t="s">
        <v>82</v>
      </c>
      <c r="BK205" s="133">
        <f>ROUND(I205*H205,2)</f>
        <v>0</v>
      </c>
      <c r="BL205" s="8" t="s">
        <v>206</v>
      </c>
      <c r="BM205" s="132" t="s">
        <v>390</v>
      </c>
    </row>
    <row r="206" spans="2:51" s="135" customFormat="1" ht="12">
      <c r="B206" s="134"/>
      <c r="C206" s="173"/>
      <c r="D206" s="174" t="s">
        <v>132</v>
      </c>
      <c r="E206" s="175" t="s">
        <v>1</v>
      </c>
      <c r="F206" s="176" t="s">
        <v>342</v>
      </c>
      <c r="G206" s="173"/>
      <c r="H206" s="177">
        <v>3.367</v>
      </c>
      <c r="L206" s="134"/>
      <c r="M206" s="137"/>
      <c r="T206" s="138"/>
      <c r="AT206" s="136" t="s">
        <v>132</v>
      </c>
      <c r="AU206" s="136" t="s">
        <v>84</v>
      </c>
      <c r="AV206" s="135" t="s">
        <v>84</v>
      </c>
      <c r="AW206" s="135" t="s">
        <v>30</v>
      </c>
      <c r="AX206" s="135" t="s">
        <v>74</v>
      </c>
      <c r="AY206" s="136" t="s">
        <v>124</v>
      </c>
    </row>
    <row r="207" spans="2:51" s="135" customFormat="1" ht="12">
      <c r="B207" s="134"/>
      <c r="C207" s="173"/>
      <c r="D207" s="174" t="s">
        <v>132</v>
      </c>
      <c r="E207" s="175" t="s">
        <v>1</v>
      </c>
      <c r="F207" s="176" t="s">
        <v>343</v>
      </c>
      <c r="G207" s="173"/>
      <c r="H207" s="177">
        <v>4.973</v>
      </c>
      <c r="L207" s="134"/>
      <c r="M207" s="137"/>
      <c r="T207" s="138"/>
      <c r="AT207" s="136" t="s">
        <v>132</v>
      </c>
      <c r="AU207" s="136" t="s">
        <v>84</v>
      </c>
      <c r="AV207" s="135" t="s">
        <v>84</v>
      </c>
      <c r="AW207" s="135" t="s">
        <v>30</v>
      </c>
      <c r="AX207" s="135" t="s">
        <v>74</v>
      </c>
      <c r="AY207" s="136" t="s">
        <v>124</v>
      </c>
    </row>
    <row r="208" spans="2:51" s="140" customFormat="1" ht="12">
      <c r="B208" s="139"/>
      <c r="C208" s="178"/>
      <c r="D208" s="174" t="s">
        <v>132</v>
      </c>
      <c r="E208" s="179" t="s">
        <v>1</v>
      </c>
      <c r="F208" s="180" t="s">
        <v>150</v>
      </c>
      <c r="G208" s="178"/>
      <c r="H208" s="181">
        <v>8.34</v>
      </c>
      <c r="L208" s="139"/>
      <c r="M208" s="142"/>
      <c r="T208" s="143"/>
      <c r="AT208" s="141" t="s">
        <v>132</v>
      </c>
      <c r="AU208" s="141" t="s">
        <v>84</v>
      </c>
      <c r="AV208" s="140" t="s">
        <v>125</v>
      </c>
      <c r="AW208" s="140" t="s">
        <v>30</v>
      </c>
      <c r="AX208" s="140" t="s">
        <v>82</v>
      </c>
      <c r="AY208" s="141" t="s">
        <v>124</v>
      </c>
    </row>
    <row r="209" spans="2:65" s="20" customFormat="1" ht="24.2" customHeight="1">
      <c r="B209" s="1"/>
      <c r="C209" s="168" t="s">
        <v>391</v>
      </c>
      <c r="D209" s="168" t="s">
        <v>127</v>
      </c>
      <c r="E209" s="169" t="s">
        <v>286</v>
      </c>
      <c r="F209" s="170" t="s">
        <v>287</v>
      </c>
      <c r="G209" s="171" t="s">
        <v>136</v>
      </c>
      <c r="H209" s="172">
        <v>16.679</v>
      </c>
      <c r="I209" s="2"/>
      <c r="J209" s="2">
        <f>ROUND(I209*H209,2)</f>
        <v>0</v>
      </c>
      <c r="K209" s="3"/>
      <c r="L209" s="1"/>
      <c r="M209" s="128" t="s">
        <v>1</v>
      </c>
      <c r="N209" s="129" t="s">
        <v>39</v>
      </c>
      <c r="O209" s="130">
        <v>0.172</v>
      </c>
      <c r="P209" s="130">
        <f>O209*H209</f>
        <v>2.8687879999999994</v>
      </c>
      <c r="Q209" s="130">
        <v>0.00012</v>
      </c>
      <c r="R209" s="130">
        <f>Q209*H209</f>
        <v>0.00200148</v>
      </c>
      <c r="S209" s="130">
        <v>0</v>
      </c>
      <c r="T209" s="131">
        <f>S209*H209</f>
        <v>0</v>
      </c>
      <c r="AR209" s="132" t="s">
        <v>206</v>
      </c>
      <c r="AT209" s="132" t="s">
        <v>127</v>
      </c>
      <c r="AU209" s="132" t="s">
        <v>84</v>
      </c>
      <c r="AY209" s="8" t="s">
        <v>124</v>
      </c>
      <c r="BE209" s="133">
        <f>IF(N209="základní",J209,0)</f>
        <v>0</v>
      </c>
      <c r="BF209" s="133">
        <f>IF(N209="snížená",J209,0)</f>
        <v>0</v>
      </c>
      <c r="BG209" s="133">
        <f>IF(N209="zákl. přenesená",J209,0)</f>
        <v>0</v>
      </c>
      <c r="BH209" s="133">
        <f>IF(N209="sníž. přenesená",J209,0)</f>
        <v>0</v>
      </c>
      <c r="BI209" s="133">
        <f>IF(N209="nulová",J209,0)</f>
        <v>0</v>
      </c>
      <c r="BJ209" s="8" t="s">
        <v>82</v>
      </c>
      <c r="BK209" s="133">
        <f>ROUND(I209*H209,2)</f>
        <v>0</v>
      </c>
      <c r="BL209" s="8" t="s">
        <v>206</v>
      </c>
      <c r="BM209" s="132" t="s">
        <v>392</v>
      </c>
    </row>
    <row r="210" spans="2:51" s="135" customFormat="1" ht="22.5">
      <c r="B210" s="134"/>
      <c r="C210" s="173"/>
      <c r="D210" s="174" t="s">
        <v>132</v>
      </c>
      <c r="E210" s="175" t="s">
        <v>1</v>
      </c>
      <c r="F210" s="176" t="s">
        <v>393</v>
      </c>
      <c r="G210" s="173"/>
      <c r="H210" s="177">
        <v>6.734</v>
      </c>
      <c r="L210" s="134"/>
      <c r="M210" s="137"/>
      <c r="T210" s="138"/>
      <c r="AT210" s="136" t="s">
        <v>132</v>
      </c>
      <c r="AU210" s="136" t="s">
        <v>84</v>
      </c>
      <c r="AV210" s="135" t="s">
        <v>84</v>
      </c>
      <c r="AW210" s="135" t="s">
        <v>30</v>
      </c>
      <c r="AX210" s="135" t="s">
        <v>74</v>
      </c>
      <c r="AY210" s="136" t="s">
        <v>124</v>
      </c>
    </row>
    <row r="211" spans="2:51" s="135" customFormat="1" ht="12">
      <c r="B211" s="134"/>
      <c r="C211" s="173"/>
      <c r="D211" s="174" t="s">
        <v>132</v>
      </c>
      <c r="E211" s="175" t="s">
        <v>1</v>
      </c>
      <c r="F211" s="176" t="s">
        <v>394</v>
      </c>
      <c r="G211" s="173"/>
      <c r="H211" s="177">
        <v>9.945</v>
      </c>
      <c r="L211" s="134"/>
      <c r="M211" s="137"/>
      <c r="T211" s="138"/>
      <c r="AT211" s="136" t="s">
        <v>132</v>
      </c>
      <c r="AU211" s="136" t="s">
        <v>84</v>
      </c>
      <c r="AV211" s="135" t="s">
        <v>84</v>
      </c>
      <c r="AW211" s="135" t="s">
        <v>30</v>
      </c>
      <c r="AX211" s="135" t="s">
        <v>74</v>
      </c>
      <c r="AY211" s="136" t="s">
        <v>124</v>
      </c>
    </row>
    <row r="212" spans="2:51" s="140" customFormat="1" ht="12">
      <c r="B212" s="139"/>
      <c r="C212" s="178"/>
      <c r="D212" s="174" t="s">
        <v>132</v>
      </c>
      <c r="E212" s="179" t="s">
        <v>1</v>
      </c>
      <c r="F212" s="180" t="s">
        <v>150</v>
      </c>
      <c r="G212" s="178"/>
      <c r="H212" s="181">
        <v>16.679000000000002</v>
      </c>
      <c r="L212" s="139"/>
      <c r="M212" s="187"/>
      <c r="N212" s="188"/>
      <c r="O212" s="188"/>
      <c r="P212" s="188"/>
      <c r="Q212" s="188"/>
      <c r="R212" s="188"/>
      <c r="S212" s="188"/>
      <c r="T212" s="189"/>
      <c r="AT212" s="141" t="s">
        <v>132</v>
      </c>
      <c r="AU212" s="141" t="s">
        <v>84</v>
      </c>
      <c r="AV212" s="140" t="s">
        <v>125</v>
      </c>
      <c r="AW212" s="140" t="s">
        <v>30</v>
      </c>
      <c r="AX212" s="140" t="s">
        <v>82</v>
      </c>
      <c r="AY212" s="141" t="s">
        <v>124</v>
      </c>
    </row>
    <row r="213" spans="2:12" s="20" customFormat="1" ht="6.95" customHeight="1">
      <c r="B213" s="33"/>
      <c r="C213" s="157"/>
      <c r="D213" s="157"/>
      <c r="E213" s="157"/>
      <c r="F213" s="157"/>
      <c r="G213" s="157"/>
      <c r="H213" s="157"/>
      <c r="I213" s="34"/>
      <c r="J213" s="34"/>
      <c r="K213" s="34"/>
      <c r="L213" s="1"/>
    </row>
  </sheetData>
  <sheetProtection algorithmName="SHA-512" hashValue="gIXsYJ3kIW5U04epfEsf1JJUNB59MBCl9sRKFgizf3I+CSmQVoF/ITI+wJ4kBIsluJRS51O4WXx6w+fklF/qTQ==" saltValue="wis7kotW/2UoG6ZNXjVDMQ==" spinCount="100000" sheet="1" objects="1" scenarios="1"/>
  <autoFilter ref="C128:K212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1"/>
  <sheetViews>
    <sheetView showGridLines="0" workbookViewId="0" topLeftCell="A75">
      <selection activeCell="F98" sqref="F98"/>
    </sheetView>
  </sheetViews>
  <sheetFormatPr defaultColWidth="9.140625" defaultRowHeight="12"/>
  <cols>
    <col min="1" max="1" width="8.28125" style="7" customWidth="1"/>
    <col min="2" max="2" width="1.1484375" style="7" customWidth="1"/>
    <col min="3" max="3" width="4.140625" style="7" customWidth="1"/>
    <col min="4" max="4" width="4.28125" style="7" customWidth="1"/>
    <col min="5" max="5" width="17.140625" style="7" customWidth="1"/>
    <col min="6" max="6" width="50.8515625" style="7" customWidth="1"/>
    <col min="7" max="7" width="7.421875" style="7" customWidth="1"/>
    <col min="8" max="8" width="14.00390625" style="7" customWidth="1"/>
    <col min="9" max="9" width="15.8515625" style="7" customWidth="1"/>
    <col min="10" max="10" width="22.28125" style="7" customWidth="1"/>
    <col min="11" max="11" width="22.28125" style="7" hidden="1" customWidth="1"/>
    <col min="12" max="12" width="9.28125" style="7" customWidth="1"/>
    <col min="13" max="13" width="10.8515625" style="7" hidden="1" customWidth="1"/>
    <col min="14" max="14" width="9.28125" style="7" hidden="1" customWidth="1"/>
    <col min="15" max="20" width="14.140625" style="7" hidden="1" customWidth="1"/>
    <col min="21" max="21" width="16.28125" style="7" hidden="1" customWidth="1"/>
    <col min="22" max="22" width="12.28125" style="7" customWidth="1"/>
    <col min="23" max="23" width="16.28125" style="7" customWidth="1"/>
    <col min="24" max="24" width="12.28125" style="7" customWidth="1"/>
    <col min="25" max="25" width="15.00390625" style="7" customWidth="1"/>
    <col min="26" max="26" width="11.00390625" style="7" customWidth="1"/>
    <col min="27" max="27" width="15.00390625" style="7" customWidth="1"/>
    <col min="28" max="28" width="16.28125" style="7" customWidth="1"/>
    <col min="29" max="29" width="11.00390625" style="7" customWidth="1"/>
    <col min="30" max="30" width="15.00390625" style="7" customWidth="1"/>
    <col min="31" max="31" width="16.28125" style="7" customWidth="1"/>
    <col min="32" max="43" width="9.28125" style="7" customWidth="1"/>
    <col min="44" max="65" width="9.28125" style="7" hidden="1" customWidth="1"/>
    <col min="66" max="16384" width="9.28125" style="7" customWidth="1"/>
  </cols>
  <sheetData>
    <row r="1" ht="12"/>
    <row r="2" spans="12:46" ht="36.95" customHeight="1">
      <c r="L2" s="21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8" t="s">
        <v>90</v>
      </c>
    </row>
    <row r="3" spans="2:46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84</v>
      </c>
    </row>
    <row r="4" spans="2:46" ht="24.95" customHeight="1">
      <c r="B4" s="11"/>
      <c r="D4" s="12" t="s">
        <v>91</v>
      </c>
      <c r="L4" s="11"/>
      <c r="M4" s="84" t="s">
        <v>10</v>
      </c>
      <c r="AT4" s="8" t="s">
        <v>3</v>
      </c>
    </row>
    <row r="5" spans="2:12" ht="6.95" customHeight="1">
      <c r="B5" s="11"/>
      <c r="L5" s="11"/>
    </row>
    <row r="6" spans="2:12" ht="12" customHeight="1">
      <c r="B6" s="11"/>
      <c r="D6" s="17" t="s">
        <v>14</v>
      </c>
      <c r="L6" s="11"/>
    </row>
    <row r="7" spans="2:12" ht="16.5" customHeight="1">
      <c r="B7" s="11"/>
      <c r="E7" s="235" t="str">
        <f>'Rekapitulace stavby'!K6</f>
        <v>Úprava venkovního schodiště na p.p.č. 2870, k.ú. Děčín</v>
      </c>
      <c r="F7" s="236"/>
      <c r="G7" s="236"/>
      <c r="H7" s="236"/>
      <c r="L7" s="11"/>
    </row>
    <row r="8" spans="2:12" s="20" customFormat="1" ht="12" customHeight="1">
      <c r="B8" s="1"/>
      <c r="D8" s="17" t="s">
        <v>92</v>
      </c>
      <c r="L8" s="1"/>
    </row>
    <row r="9" spans="2:12" s="20" customFormat="1" ht="16.5" customHeight="1">
      <c r="B9" s="1"/>
      <c r="E9" s="230" t="s">
        <v>395</v>
      </c>
      <c r="F9" s="231"/>
      <c r="G9" s="231"/>
      <c r="H9" s="231"/>
      <c r="L9" s="1"/>
    </row>
    <row r="10" spans="2:12" s="20" customFormat="1" ht="12">
      <c r="B10" s="1"/>
      <c r="L10" s="1"/>
    </row>
    <row r="11" spans="2:12" s="20" customFormat="1" ht="12" customHeight="1">
      <c r="B11" s="1"/>
      <c r="D11" s="17" t="s">
        <v>16</v>
      </c>
      <c r="F11" s="15" t="s">
        <v>1</v>
      </c>
      <c r="I11" s="17" t="s">
        <v>17</v>
      </c>
      <c r="J11" s="15" t="s">
        <v>1</v>
      </c>
      <c r="L11" s="1"/>
    </row>
    <row r="12" spans="2:12" s="20" customFormat="1" ht="12" customHeight="1">
      <c r="B12" s="1"/>
      <c r="D12" s="17" t="s">
        <v>18</v>
      </c>
      <c r="F12" s="15" t="s">
        <v>19</v>
      </c>
      <c r="I12" s="17" t="s">
        <v>20</v>
      </c>
      <c r="J12" s="85" t="str">
        <f>'Rekapitulace stavby'!AN8</f>
        <v>11. 10. 2023</v>
      </c>
      <c r="L12" s="1"/>
    </row>
    <row r="13" spans="2:12" s="20" customFormat="1" ht="10.9" customHeight="1">
      <c r="B13" s="1"/>
      <c r="L13" s="1"/>
    </row>
    <row r="14" spans="2:12" s="20" customFormat="1" ht="12" customHeight="1">
      <c r="B14" s="1"/>
      <c r="D14" s="17" t="s">
        <v>22</v>
      </c>
      <c r="I14" s="17" t="s">
        <v>23</v>
      </c>
      <c r="J14" s="15" t="s">
        <v>1</v>
      </c>
      <c r="L14" s="1"/>
    </row>
    <row r="15" spans="2:12" s="20" customFormat="1" ht="18" customHeight="1">
      <c r="B15" s="1"/>
      <c r="E15" s="15" t="s">
        <v>24</v>
      </c>
      <c r="I15" s="17" t="s">
        <v>25</v>
      </c>
      <c r="J15" s="15" t="s">
        <v>1</v>
      </c>
      <c r="L15" s="1"/>
    </row>
    <row r="16" spans="2:12" s="20" customFormat="1" ht="6.95" customHeight="1">
      <c r="B16" s="1"/>
      <c r="L16" s="1"/>
    </row>
    <row r="17" spans="2:12" s="20" customFormat="1" ht="12" customHeight="1">
      <c r="B17" s="1"/>
      <c r="D17" s="17" t="s">
        <v>26</v>
      </c>
      <c r="I17" s="17" t="s">
        <v>23</v>
      </c>
      <c r="J17" s="15" t="str">
        <f>'Rekapitulace stavby'!AN13</f>
        <v/>
      </c>
      <c r="L17" s="1"/>
    </row>
    <row r="18" spans="2:12" s="20" customFormat="1" ht="18" customHeight="1">
      <c r="B18" s="1"/>
      <c r="E18" s="196" t="str">
        <f>'Rekapitulace stavby'!E14</f>
        <v xml:space="preserve"> </v>
      </c>
      <c r="F18" s="196"/>
      <c r="G18" s="196"/>
      <c r="H18" s="196"/>
      <c r="I18" s="17" t="s">
        <v>25</v>
      </c>
      <c r="J18" s="15" t="str">
        <f>'Rekapitulace stavby'!AN14</f>
        <v/>
      </c>
      <c r="L18" s="1"/>
    </row>
    <row r="19" spans="2:12" s="20" customFormat="1" ht="6.95" customHeight="1">
      <c r="B19" s="1"/>
      <c r="L19" s="1"/>
    </row>
    <row r="20" spans="2:12" s="20" customFormat="1" ht="12" customHeight="1">
      <c r="B20" s="1"/>
      <c r="D20" s="17" t="s">
        <v>28</v>
      </c>
      <c r="I20" s="17" t="s">
        <v>23</v>
      </c>
      <c r="J20" s="15" t="s">
        <v>1</v>
      </c>
      <c r="L20" s="1"/>
    </row>
    <row r="21" spans="2:12" s="20" customFormat="1" ht="18" customHeight="1">
      <c r="B21" s="1"/>
      <c r="E21" s="15" t="s">
        <v>29</v>
      </c>
      <c r="I21" s="17" t="s">
        <v>25</v>
      </c>
      <c r="J21" s="15" t="s">
        <v>1</v>
      </c>
      <c r="L21" s="1"/>
    </row>
    <row r="22" spans="2:12" s="20" customFormat="1" ht="6.95" customHeight="1">
      <c r="B22" s="1"/>
      <c r="L22" s="1"/>
    </row>
    <row r="23" spans="2:12" s="20" customFormat="1" ht="12" customHeight="1">
      <c r="B23" s="1"/>
      <c r="D23" s="17" t="s">
        <v>31</v>
      </c>
      <c r="I23" s="17" t="s">
        <v>23</v>
      </c>
      <c r="J23" s="15" t="s">
        <v>1</v>
      </c>
      <c r="L23" s="1"/>
    </row>
    <row r="24" spans="2:12" s="20" customFormat="1" ht="18" customHeight="1">
      <c r="B24" s="1"/>
      <c r="E24" s="15" t="s">
        <v>32</v>
      </c>
      <c r="I24" s="17" t="s">
        <v>25</v>
      </c>
      <c r="J24" s="15" t="s">
        <v>1</v>
      </c>
      <c r="L24" s="1"/>
    </row>
    <row r="25" spans="2:12" s="20" customFormat="1" ht="6.95" customHeight="1">
      <c r="B25" s="1"/>
      <c r="L25" s="1"/>
    </row>
    <row r="26" spans="2:12" s="20" customFormat="1" ht="12" customHeight="1">
      <c r="B26" s="1"/>
      <c r="D26" s="17" t="s">
        <v>33</v>
      </c>
      <c r="L26" s="1"/>
    </row>
    <row r="27" spans="2:12" s="87" customFormat="1" ht="16.5" customHeight="1">
      <c r="B27" s="86"/>
      <c r="E27" s="199" t="s">
        <v>1</v>
      </c>
      <c r="F27" s="199"/>
      <c r="G27" s="199"/>
      <c r="H27" s="199"/>
      <c r="L27" s="86"/>
    </row>
    <row r="28" spans="2:12" s="20" customFormat="1" ht="6.95" customHeight="1">
      <c r="B28" s="1"/>
      <c r="L28" s="1"/>
    </row>
    <row r="29" spans="2:12" s="20" customFormat="1" ht="6.95" customHeight="1">
      <c r="B29" s="1"/>
      <c r="D29" s="41"/>
      <c r="E29" s="41"/>
      <c r="F29" s="41"/>
      <c r="G29" s="41"/>
      <c r="H29" s="41"/>
      <c r="I29" s="41"/>
      <c r="J29" s="41"/>
      <c r="K29" s="41"/>
      <c r="L29" s="1"/>
    </row>
    <row r="30" spans="2:12" s="20" customFormat="1" ht="25.35" customHeight="1">
      <c r="B30" s="1"/>
      <c r="D30" s="88" t="s">
        <v>34</v>
      </c>
      <c r="J30" s="55">
        <f>ROUND(J121,2)</f>
        <v>0</v>
      </c>
      <c r="L30" s="1"/>
    </row>
    <row r="31" spans="2:12" s="20" customFormat="1" ht="6.95" customHeight="1">
      <c r="B31" s="1"/>
      <c r="D31" s="41"/>
      <c r="E31" s="41"/>
      <c r="F31" s="41"/>
      <c r="G31" s="41"/>
      <c r="H31" s="41"/>
      <c r="I31" s="41"/>
      <c r="J31" s="41"/>
      <c r="K31" s="41"/>
      <c r="L31" s="1"/>
    </row>
    <row r="32" spans="2:12" s="20" customFormat="1" ht="14.45" customHeight="1">
      <c r="B32" s="1"/>
      <c r="F32" s="23" t="s">
        <v>36</v>
      </c>
      <c r="I32" s="23" t="s">
        <v>35</v>
      </c>
      <c r="J32" s="23" t="s">
        <v>37</v>
      </c>
      <c r="L32" s="1"/>
    </row>
    <row r="33" spans="2:12" s="20" customFormat="1" ht="14.45" customHeight="1">
      <c r="B33" s="1"/>
      <c r="D33" s="43" t="s">
        <v>38</v>
      </c>
      <c r="E33" s="17" t="s">
        <v>39</v>
      </c>
      <c r="F33" s="89">
        <f>ROUND((SUM(BE121:BE130)),2)</f>
        <v>0</v>
      </c>
      <c r="I33" s="90">
        <v>0.21</v>
      </c>
      <c r="J33" s="89">
        <f>ROUND(((SUM(BE121:BE130))*I33),2)</f>
        <v>0</v>
      </c>
      <c r="L33" s="1"/>
    </row>
    <row r="34" spans="2:12" s="20" customFormat="1" ht="14.45" customHeight="1">
      <c r="B34" s="1"/>
      <c r="E34" s="17" t="s">
        <v>40</v>
      </c>
      <c r="F34" s="89">
        <f>ROUND((SUM(BF121:BF130)),2)</f>
        <v>0</v>
      </c>
      <c r="I34" s="90">
        <v>0.15</v>
      </c>
      <c r="J34" s="89">
        <f>ROUND(((SUM(BF121:BF130))*I34),2)</f>
        <v>0</v>
      </c>
      <c r="L34" s="1"/>
    </row>
    <row r="35" spans="2:12" s="20" customFormat="1" ht="14.45" customHeight="1" hidden="1">
      <c r="B35" s="1"/>
      <c r="E35" s="17" t="s">
        <v>41</v>
      </c>
      <c r="F35" s="89">
        <f>ROUND((SUM(BG121:BG130)),2)</f>
        <v>0</v>
      </c>
      <c r="I35" s="90">
        <v>0.21</v>
      </c>
      <c r="J35" s="89">
        <f>0</f>
        <v>0</v>
      </c>
      <c r="L35" s="1"/>
    </row>
    <row r="36" spans="2:12" s="20" customFormat="1" ht="14.45" customHeight="1" hidden="1">
      <c r="B36" s="1"/>
      <c r="E36" s="17" t="s">
        <v>42</v>
      </c>
      <c r="F36" s="89">
        <f>ROUND((SUM(BH121:BH130)),2)</f>
        <v>0</v>
      </c>
      <c r="I36" s="90">
        <v>0.15</v>
      </c>
      <c r="J36" s="89">
        <f>0</f>
        <v>0</v>
      </c>
      <c r="L36" s="1"/>
    </row>
    <row r="37" spans="2:12" s="20" customFormat="1" ht="14.45" customHeight="1" hidden="1">
      <c r="B37" s="1"/>
      <c r="E37" s="17" t="s">
        <v>43</v>
      </c>
      <c r="F37" s="89">
        <f>ROUND((SUM(BI121:BI130)),2)</f>
        <v>0</v>
      </c>
      <c r="I37" s="90">
        <v>0</v>
      </c>
      <c r="J37" s="89">
        <f>0</f>
        <v>0</v>
      </c>
      <c r="L37" s="1"/>
    </row>
    <row r="38" spans="2:12" s="20" customFormat="1" ht="6.95" customHeight="1">
      <c r="B38" s="1"/>
      <c r="L38" s="1"/>
    </row>
    <row r="39" spans="2:12" s="20" customFormat="1" ht="25.35" customHeight="1">
      <c r="B39" s="1"/>
      <c r="C39" s="91"/>
      <c r="D39" s="92" t="s">
        <v>44</v>
      </c>
      <c r="E39" s="45"/>
      <c r="F39" s="45"/>
      <c r="G39" s="93" t="s">
        <v>45</v>
      </c>
      <c r="H39" s="94" t="s">
        <v>46</v>
      </c>
      <c r="I39" s="45"/>
      <c r="J39" s="95">
        <f>SUM(J30:J37)</f>
        <v>0</v>
      </c>
      <c r="K39" s="96"/>
      <c r="L39" s="1"/>
    </row>
    <row r="40" spans="2:12" s="20" customFormat="1" ht="14.45" customHeight="1">
      <c r="B40" s="1"/>
      <c r="L40" s="1"/>
    </row>
    <row r="41" spans="2:12" ht="14.45" customHeight="1">
      <c r="B41" s="11"/>
      <c r="L41" s="11"/>
    </row>
    <row r="42" spans="2:12" ht="14.45" customHeight="1">
      <c r="B42" s="11"/>
      <c r="L42" s="11"/>
    </row>
    <row r="43" spans="2:12" ht="14.45" customHeight="1">
      <c r="B43" s="11"/>
      <c r="L43" s="11"/>
    </row>
    <row r="44" spans="2:12" ht="14.45" customHeight="1">
      <c r="B44" s="11"/>
      <c r="L44" s="11"/>
    </row>
    <row r="45" spans="2:12" ht="14.45" customHeight="1">
      <c r="B45" s="11"/>
      <c r="L45" s="11"/>
    </row>
    <row r="46" spans="2:12" ht="14.45" customHeight="1">
      <c r="B46" s="11"/>
      <c r="L46" s="11"/>
    </row>
    <row r="47" spans="2:12" ht="14.45" customHeight="1">
      <c r="B47" s="11"/>
      <c r="L47" s="11"/>
    </row>
    <row r="48" spans="2:12" ht="14.45" customHeight="1">
      <c r="B48" s="11"/>
      <c r="L48" s="11"/>
    </row>
    <row r="49" spans="2:12" ht="14.45" customHeight="1">
      <c r="B49" s="11"/>
      <c r="L49" s="11"/>
    </row>
    <row r="50" spans="2:12" s="20" customFormat="1" ht="14.45" customHeight="1">
      <c r="B50" s="1"/>
      <c r="D50" s="30" t="s">
        <v>47</v>
      </c>
      <c r="E50" s="31"/>
      <c r="F50" s="31"/>
      <c r="G50" s="30" t="s">
        <v>48</v>
      </c>
      <c r="H50" s="31"/>
      <c r="I50" s="31"/>
      <c r="J50" s="31"/>
      <c r="K50" s="31"/>
      <c r="L50" s="1"/>
    </row>
    <row r="51" spans="2:12" ht="12">
      <c r="B51" s="11"/>
      <c r="L51" s="11"/>
    </row>
    <row r="52" spans="2:12" ht="12">
      <c r="B52" s="11"/>
      <c r="L52" s="11"/>
    </row>
    <row r="53" spans="2:12" ht="12">
      <c r="B53" s="11"/>
      <c r="L53" s="11"/>
    </row>
    <row r="54" spans="2:12" ht="12">
      <c r="B54" s="11"/>
      <c r="L54" s="11"/>
    </row>
    <row r="55" spans="2:12" ht="12">
      <c r="B55" s="11"/>
      <c r="L55" s="11"/>
    </row>
    <row r="56" spans="2:12" ht="12">
      <c r="B56" s="11"/>
      <c r="L56" s="11"/>
    </row>
    <row r="57" spans="2:12" ht="12">
      <c r="B57" s="11"/>
      <c r="L57" s="11"/>
    </row>
    <row r="58" spans="2:12" ht="12">
      <c r="B58" s="11"/>
      <c r="L58" s="11"/>
    </row>
    <row r="59" spans="2:12" ht="12">
      <c r="B59" s="11"/>
      <c r="L59" s="11"/>
    </row>
    <row r="60" spans="2:12" ht="12">
      <c r="B60" s="11"/>
      <c r="L60" s="11"/>
    </row>
    <row r="61" spans="2:12" s="20" customFormat="1" ht="12.75">
      <c r="B61" s="1"/>
      <c r="D61" s="32" t="s">
        <v>49</v>
      </c>
      <c r="E61" s="22"/>
      <c r="F61" s="97" t="s">
        <v>50</v>
      </c>
      <c r="G61" s="32" t="s">
        <v>49</v>
      </c>
      <c r="H61" s="22"/>
      <c r="I61" s="22"/>
      <c r="J61" s="98" t="s">
        <v>50</v>
      </c>
      <c r="K61" s="22"/>
      <c r="L61" s="1"/>
    </row>
    <row r="62" spans="2:12" ht="12">
      <c r="B62" s="11"/>
      <c r="L62" s="11"/>
    </row>
    <row r="63" spans="2:12" ht="12">
      <c r="B63" s="11"/>
      <c r="L63" s="11"/>
    </row>
    <row r="64" spans="2:12" ht="12">
      <c r="B64" s="11"/>
      <c r="L64" s="11"/>
    </row>
    <row r="65" spans="2:12" s="20" customFormat="1" ht="12.75">
      <c r="B65" s="1"/>
      <c r="D65" s="30" t="s">
        <v>51</v>
      </c>
      <c r="E65" s="31"/>
      <c r="F65" s="31"/>
      <c r="G65" s="30" t="s">
        <v>52</v>
      </c>
      <c r="H65" s="31"/>
      <c r="I65" s="31"/>
      <c r="J65" s="31"/>
      <c r="K65" s="31"/>
      <c r="L65" s="1"/>
    </row>
    <row r="66" spans="2:12" ht="12">
      <c r="B66" s="11"/>
      <c r="L66" s="11"/>
    </row>
    <row r="67" spans="2:12" ht="12">
      <c r="B67" s="11"/>
      <c r="L67" s="11"/>
    </row>
    <row r="68" spans="2:12" ht="12">
      <c r="B68" s="11"/>
      <c r="L68" s="11"/>
    </row>
    <row r="69" spans="2:12" ht="12">
      <c r="B69" s="11"/>
      <c r="L69" s="11"/>
    </row>
    <row r="70" spans="2:12" ht="12">
      <c r="B70" s="11"/>
      <c r="L70" s="11"/>
    </row>
    <row r="71" spans="2:12" ht="12">
      <c r="B71" s="11"/>
      <c r="L71" s="11"/>
    </row>
    <row r="72" spans="2:12" ht="12">
      <c r="B72" s="11"/>
      <c r="L72" s="11"/>
    </row>
    <row r="73" spans="2:12" ht="12">
      <c r="B73" s="11"/>
      <c r="L73" s="11"/>
    </row>
    <row r="74" spans="2:12" ht="12">
      <c r="B74" s="11"/>
      <c r="L74" s="11"/>
    </row>
    <row r="75" spans="2:12" ht="12">
      <c r="B75" s="11"/>
      <c r="L75" s="11"/>
    </row>
    <row r="76" spans="2:12" s="20" customFormat="1" ht="12.75">
      <c r="B76" s="1"/>
      <c r="D76" s="32" t="s">
        <v>49</v>
      </c>
      <c r="E76" s="22"/>
      <c r="F76" s="97" t="s">
        <v>50</v>
      </c>
      <c r="G76" s="32" t="s">
        <v>49</v>
      </c>
      <c r="H76" s="22"/>
      <c r="I76" s="22"/>
      <c r="J76" s="98" t="s">
        <v>50</v>
      </c>
      <c r="K76" s="22"/>
      <c r="L76" s="1"/>
    </row>
    <row r="77" spans="2:12" s="20" customFormat="1" ht="14.4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1"/>
    </row>
    <row r="81" spans="2:12" s="20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"/>
    </row>
    <row r="82" spans="2:12" s="20" customFormat="1" ht="24.95" customHeight="1">
      <c r="B82" s="1"/>
      <c r="C82" s="12" t="s">
        <v>94</v>
      </c>
      <c r="L82" s="1"/>
    </row>
    <row r="83" spans="2:12" s="20" customFormat="1" ht="6.95" customHeight="1">
      <c r="B83" s="1"/>
      <c r="L83" s="1"/>
    </row>
    <row r="84" spans="2:12" s="20" customFormat="1" ht="12" customHeight="1">
      <c r="B84" s="1"/>
      <c r="C84" s="17" t="s">
        <v>14</v>
      </c>
      <c r="L84" s="1"/>
    </row>
    <row r="85" spans="2:12" s="20" customFormat="1" ht="16.5" customHeight="1">
      <c r="B85" s="1"/>
      <c r="E85" s="235" t="str">
        <f>E7</f>
        <v>Úprava venkovního schodiště na p.p.č. 2870, k.ú. Děčín</v>
      </c>
      <c r="F85" s="236"/>
      <c r="G85" s="236"/>
      <c r="H85" s="236"/>
      <c r="L85" s="1"/>
    </row>
    <row r="86" spans="2:12" s="20" customFormat="1" ht="12" customHeight="1">
      <c r="B86" s="1"/>
      <c r="C86" s="17" t="s">
        <v>92</v>
      </c>
      <c r="L86" s="1"/>
    </row>
    <row r="87" spans="2:12" s="20" customFormat="1" ht="16.5" customHeight="1">
      <c r="B87" s="1"/>
      <c r="E87" s="230" t="str">
        <f>E9</f>
        <v>VRN - Vedlejší rozpočtové náklady</v>
      </c>
      <c r="F87" s="231"/>
      <c r="G87" s="231"/>
      <c r="H87" s="231"/>
      <c r="L87" s="1"/>
    </row>
    <row r="88" spans="2:12" s="20" customFormat="1" ht="6.95" customHeight="1">
      <c r="B88" s="1"/>
      <c r="L88" s="1"/>
    </row>
    <row r="89" spans="2:12" s="20" customFormat="1" ht="12" customHeight="1">
      <c r="B89" s="1"/>
      <c r="C89" s="17" t="s">
        <v>18</v>
      </c>
      <c r="F89" s="15" t="str">
        <f>F12</f>
        <v>p.p.č. 2870</v>
      </c>
      <c r="I89" s="17" t="s">
        <v>20</v>
      </c>
      <c r="J89" s="85" t="str">
        <f>IF(J12="","",J12)</f>
        <v>11. 10. 2023</v>
      </c>
      <c r="L89" s="1"/>
    </row>
    <row r="90" spans="2:12" s="20" customFormat="1" ht="6.95" customHeight="1">
      <c r="B90" s="1"/>
      <c r="L90" s="1"/>
    </row>
    <row r="91" spans="2:12" s="20" customFormat="1" ht="15.2" customHeight="1">
      <c r="B91" s="1"/>
      <c r="C91" s="17" t="s">
        <v>22</v>
      </c>
      <c r="F91" s="15" t="str">
        <f>E15</f>
        <v>Statutární město Děčín</v>
      </c>
      <c r="I91" s="17" t="s">
        <v>28</v>
      </c>
      <c r="J91" s="18" t="str">
        <f>E21</f>
        <v>NORDARCH s.r.o.</v>
      </c>
      <c r="L91" s="1"/>
    </row>
    <row r="92" spans="2:12" s="20" customFormat="1" ht="15.2" customHeight="1">
      <c r="B92" s="1"/>
      <c r="C92" s="17" t="s">
        <v>26</v>
      </c>
      <c r="F92" s="15" t="str">
        <f>IF(E18="","",E18)</f>
        <v xml:space="preserve"> </v>
      </c>
      <c r="I92" s="17" t="s">
        <v>31</v>
      </c>
      <c r="J92" s="18" t="str">
        <f>E24</f>
        <v>Ing. Jan Duben</v>
      </c>
      <c r="L92" s="1"/>
    </row>
    <row r="93" spans="2:12" s="20" customFormat="1" ht="10.35" customHeight="1">
      <c r="B93" s="1"/>
      <c r="L93" s="1"/>
    </row>
    <row r="94" spans="2:12" s="20" customFormat="1" ht="29.25" customHeight="1">
      <c r="B94" s="1"/>
      <c r="C94" s="99" t="s">
        <v>95</v>
      </c>
      <c r="D94" s="91"/>
      <c r="E94" s="91"/>
      <c r="F94" s="91"/>
      <c r="G94" s="91"/>
      <c r="H94" s="91"/>
      <c r="I94" s="91"/>
      <c r="J94" s="100" t="s">
        <v>96</v>
      </c>
      <c r="K94" s="91"/>
      <c r="L94" s="1"/>
    </row>
    <row r="95" spans="2:12" s="20" customFormat="1" ht="10.35" customHeight="1">
      <c r="B95" s="1"/>
      <c r="L95" s="1"/>
    </row>
    <row r="96" spans="2:47" s="20" customFormat="1" ht="22.9" customHeight="1">
      <c r="B96" s="1"/>
      <c r="C96" s="150" t="s">
        <v>97</v>
      </c>
      <c r="D96" s="82"/>
      <c r="E96" s="82"/>
      <c r="F96" s="82"/>
      <c r="G96" s="82"/>
      <c r="H96" s="82"/>
      <c r="J96" s="55">
        <f>J121</f>
        <v>0</v>
      </c>
      <c r="L96" s="1"/>
      <c r="AU96" s="8" t="s">
        <v>98</v>
      </c>
    </row>
    <row r="97" spans="2:12" s="102" customFormat="1" ht="24.95" customHeight="1">
      <c r="B97" s="101"/>
      <c r="C97" s="151"/>
      <c r="D97" s="152" t="s">
        <v>395</v>
      </c>
      <c r="E97" s="153"/>
      <c r="F97" s="153"/>
      <c r="G97" s="153"/>
      <c r="H97" s="153"/>
      <c r="I97" s="103"/>
      <c r="J97" s="104">
        <f>J122</f>
        <v>0</v>
      </c>
      <c r="L97" s="101"/>
    </row>
    <row r="98" spans="2:12" s="106" customFormat="1" ht="19.9" customHeight="1">
      <c r="B98" s="105"/>
      <c r="C98" s="154"/>
      <c r="D98" s="155" t="s">
        <v>396</v>
      </c>
      <c r="E98" s="156"/>
      <c r="F98" s="156"/>
      <c r="G98" s="156"/>
      <c r="H98" s="156"/>
      <c r="I98" s="107"/>
      <c r="J98" s="108">
        <f>J123</f>
        <v>0</v>
      </c>
      <c r="L98" s="105"/>
    </row>
    <row r="99" spans="2:12" s="106" customFormat="1" ht="19.9" customHeight="1">
      <c r="B99" s="105"/>
      <c r="C99" s="154"/>
      <c r="D99" s="155" t="s">
        <v>397</v>
      </c>
      <c r="E99" s="156"/>
      <c r="F99" s="156"/>
      <c r="G99" s="156"/>
      <c r="H99" s="156"/>
      <c r="I99" s="107"/>
      <c r="J99" s="108">
        <f>J125</f>
        <v>0</v>
      </c>
      <c r="L99" s="105"/>
    </row>
    <row r="100" spans="2:12" s="106" customFormat="1" ht="19.9" customHeight="1">
      <c r="B100" s="105"/>
      <c r="C100" s="154"/>
      <c r="D100" s="155" t="s">
        <v>398</v>
      </c>
      <c r="E100" s="156"/>
      <c r="F100" s="156"/>
      <c r="G100" s="156"/>
      <c r="H100" s="156"/>
      <c r="I100" s="107"/>
      <c r="J100" s="108">
        <f>J127</f>
        <v>0</v>
      </c>
      <c r="L100" s="105"/>
    </row>
    <row r="101" spans="2:12" s="106" customFormat="1" ht="19.9" customHeight="1">
      <c r="B101" s="105"/>
      <c r="C101" s="154"/>
      <c r="D101" s="155" t="s">
        <v>399</v>
      </c>
      <c r="E101" s="156"/>
      <c r="F101" s="156"/>
      <c r="G101" s="156"/>
      <c r="H101" s="156"/>
      <c r="I101" s="107"/>
      <c r="J101" s="108">
        <f>J129</f>
        <v>0</v>
      </c>
      <c r="L101" s="105"/>
    </row>
    <row r="102" spans="2:12" s="20" customFormat="1" ht="21.75" customHeight="1">
      <c r="B102" s="1"/>
      <c r="C102" s="82"/>
      <c r="D102" s="82"/>
      <c r="E102" s="82"/>
      <c r="F102" s="82"/>
      <c r="G102" s="82"/>
      <c r="H102" s="82"/>
      <c r="L102" s="1"/>
    </row>
    <row r="103" spans="2:12" s="20" customFormat="1" ht="6.95" customHeight="1">
      <c r="B103" s="33"/>
      <c r="C103" s="157"/>
      <c r="D103" s="157"/>
      <c r="E103" s="157"/>
      <c r="F103" s="157"/>
      <c r="G103" s="157"/>
      <c r="H103" s="157"/>
      <c r="I103" s="34"/>
      <c r="J103" s="34"/>
      <c r="K103" s="34"/>
      <c r="L103" s="1"/>
    </row>
    <row r="104" spans="3:8" ht="12">
      <c r="C104"/>
      <c r="D104"/>
      <c r="E104"/>
      <c r="F104"/>
      <c r="G104"/>
      <c r="H104"/>
    </row>
    <row r="105" spans="3:8" ht="12">
      <c r="C105"/>
      <c r="D105"/>
      <c r="E105"/>
      <c r="F105"/>
      <c r="G105"/>
      <c r="H105"/>
    </row>
    <row r="106" spans="3:8" ht="12">
      <c r="C106"/>
      <c r="D106"/>
      <c r="E106"/>
      <c r="F106"/>
      <c r="G106"/>
      <c r="H106"/>
    </row>
    <row r="107" spans="2:12" s="20" customFormat="1" ht="6.95" customHeight="1">
      <c r="B107" s="35"/>
      <c r="C107" s="158"/>
      <c r="D107" s="158"/>
      <c r="E107" s="158"/>
      <c r="F107" s="158"/>
      <c r="G107" s="158"/>
      <c r="H107" s="158"/>
      <c r="I107" s="36"/>
      <c r="J107" s="36"/>
      <c r="K107" s="36"/>
      <c r="L107" s="1"/>
    </row>
    <row r="108" spans="2:12" s="20" customFormat="1" ht="24.95" customHeight="1">
      <c r="B108" s="1"/>
      <c r="C108" s="159" t="s">
        <v>109</v>
      </c>
      <c r="D108" s="82"/>
      <c r="E108" s="82"/>
      <c r="F108" s="82"/>
      <c r="G108" s="82"/>
      <c r="H108" s="82"/>
      <c r="L108" s="1"/>
    </row>
    <row r="109" spans="2:12" s="20" customFormat="1" ht="6.95" customHeight="1">
      <c r="B109" s="1"/>
      <c r="C109" s="82"/>
      <c r="D109" s="82"/>
      <c r="E109" s="82"/>
      <c r="F109" s="82"/>
      <c r="G109" s="82"/>
      <c r="H109" s="82"/>
      <c r="L109" s="1"/>
    </row>
    <row r="110" spans="2:12" s="20" customFormat="1" ht="12" customHeight="1">
      <c r="B110" s="1"/>
      <c r="C110" s="78" t="s">
        <v>14</v>
      </c>
      <c r="D110" s="82"/>
      <c r="E110" s="82"/>
      <c r="F110" s="82"/>
      <c r="G110" s="82"/>
      <c r="H110" s="82"/>
      <c r="L110" s="1"/>
    </row>
    <row r="111" spans="2:12" s="20" customFormat="1" ht="16.5" customHeight="1">
      <c r="B111" s="1"/>
      <c r="C111" s="82"/>
      <c r="D111" s="82"/>
      <c r="E111" s="232" t="str">
        <f>E7</f>
        <v>Úprava venkovního schodiště na p.p.č. 2870, k.ú. Děčín</v>
      </c>
      <c r="F111" s="233"/>
      <c r="G111" s="233"/>
      <c r="H111" s="233"/>
      <c r="L111" s="1"/>
    </row>
    <row r="112" spans="2:12" s="20" customFormat="1" ht="12" customHeight="1">
      <c r="B112" s="1"/>
      <c r="C112" s="78" t="s">
        <v>92</v>
      </c>
      <c r="D112" s="82"/>
      <c r="E112" s="82"/>
      <c r="F112" s="82"/>
      <c r="G112" s="82"/>
      <c r="H112" s="82"/>
      <c r="L112" s="1"/>
    </row>
    <row r="113" spans="2:12" s="20" customFormat="1" ht="16.5" customHeight="1">
      <c r="B113" s="1"/>
      <c r="C113" s="82"/>
      <c r="D113" s="82"/>
      <c r="E113" s="217" t="str">
        <f>E9</f>
        <v>VRN - Vedlejší rozpočtové náklady</v>
      </c>
      <c r="F113" s="234"/>
      <c r="G113" s="234"/>
      <c r="H113" s="234"/>
      <c r="L113" s="1"/>
    </row>
    <row r="114" spans="2:12" s="20" customFormat="1" ht="6.95" customHeight="1">
      <c r="B114" s="1"/>
      <c r="C114" s="82"/>
      <c r="D114" s="82"/>
      <c r="E114" s="82"/>
      <c r="F114" s="82"/>
      <c r="G114" s="82"/>
      <c r="H114" s="82"/>
      <c r="L114" s="1"/>
    </row>
    <row r="115" spans="2:12" s="20" customFormat="1" ht="12" customHeight="1">
      <c r="B115" s="1"/>
      <c r="C115" s="78" t="s">
        <v>18</v>
      </c>
      <c r="D115" s="82"/>
      <c r="E115" s="82"/>
      <c r="F115" s="160" t="str">
        <f>F12</f>
        <v>p.p.č. 2870</v>
      </c>
      <c r="G115" s="82"/>
      <c r="H115" s="82"/>
      <c r="I115" s="17" t="s">
        <v>20</v>
      </c>
      <c r="J115" s="85" t="str">
        <f>IF(J12="","",J12)</f>
        <v>11. 10. 2023</v>
      </c>
      <c r="L115" s="1"/>
    </row>
    <row r="116" spans="2:12" s="20" customFormat="1" ht="6.95" customHeight="1">
      <c r="B116" s="1"/>
      <c r="C116" s="82"/>
      <c r="D116" s="82"/>
      <c r="E116" s="82"/>
      <c r="F116" s="82"/>
      <c r="G116" s="82"/>
      <c r="H116" s="82"/>
      <c r="L116" s="1"/>
    </row>
    <row r="117" spans="2:12" s="20" customFormat="1" ht="15.2" customHeight="1">
      <c r="B117" s="1"/>
      <c r="C117" s="78" t="s">
        <v>22</v>
      </c>
      <c r="D117" s="82"/>
      <c r="E117" s="82"/>
      <c r="F117" s="160" t="str">
        <f>E15</f>
        <v>Statutární město Děčín</v>
      </c>
      <c r="G117" s="82"/>
      <c r="H117" s="82"/>
      <c r="I117" s="17" t="s">
        <v>28</v>
      </c>
      <c r="J117" s="18" t="str">
        <f>E21</f>
        <v>NORDARCH s.r.o.</v>
      </c>
      <c r="L117" s="1"/>
    </row>
    <row r="118" spans="2:12" s="20" customFormat="1" ht="15.2" customHeight="1">
      <c r="B118" s="1"/>
      <c r="C118" s="78" t="s">
        <v>26</v>
      </c>
      <c r="D118" s="82"/>
      <c r="E118" s="82"/>
      <c r="F118" s="160" t="str">
        <f>IF(E18="","",E18)</f>
        <v xml:space="preserve"> </v>
      </c>
      <c r="G118" s="82"/>
      <c r="H118" s="82"/>
      <c r="I118" s="17" t="s">
        <v>31</v>
      </c>
      <c r="J118" s="18" t="str">
        <f>E24</f>
        <v>Ing. Jan Duben</v>
      </c>
      <c r="L118" s="1"/>
    </row>
    <row r="119" spans="2:12" s="20" customFormat="1" ht="10.35" customHeight="1">
      <c r="B119" s="1"/>
      <c r="C119" s="82"/>
      <c r="D119" s="82"/>
      <c r="E119" s="82"/>
      <c r="F119" s="82"/>
      <c r="G119" s="82"/>
      <c r="H119" s="82"/>
      <c r="L119" s="1"/>
    </row>
    <row r="120" spans="2:20" s="113" customFormat="1" ht="29.25" customHeight="1">
      <c r="B120" s="109"/>
      <c r="C120" s="161" t="s">
        <v>110</v>
      </c>
      <c r="D120" s="162" t="s">
        <v>59</v>
      </c>
      <c r="E120" s="162" t="s">
        <v>55</v>
      </c>
      <c r="F120" s="162" t="s">
        <v>56</v>
      </c>
      <c r="G120" s="162" t="s">
        <v>111</v>
      </c>
      <c r="H120" s="162" t="s">
        <v>112</v>
      </c>
      <c r="I120" s="110" t="s">
        <v>113</v>
      </c>
      <c r="J120" s="111" t="s">
        <v>96</v>
      </c>
      <c r="K120" s="112" t="s">
        <v>114</v>
      </c>
      <c r="L120" s="109"/>
      <c r="M120" s="47" t="s">
        <v>1</v>
      </c>
      <c r="N120" s="48" t="s">
        <v>38</v>
      </c>
      <c r="O120" s="48" t="s">
        <v>115</v>
      </c>
      <c r="P120" s="48" t="s">
        <v>116</v>
      </c>
      <c r="Q120" s="48" t="s">
        <v>117</v>
      </c>
      <c r="R120" s="48" t="s">
        <v>118</v>
      </c>
      <c r="S120" s="48" t="s">
        <v>119</v>
      </c>
      <c r="T120" s="49" t="s">
        <v>120</v>
      </c>
    </row>
    <row r="121" spans="2:63" s="20" customFormat="1" ht="22.9" customHeight="1">
      <c r="B121" s="1"/>
      <c r="C121" s="163" t="s">
        <v>121</v>
      </c>
      <c r="D121" s="82"/>
      <c r="E121" s="82"/>
      <c r="F121" s="82"/>
      <c r="G121" s="82"/>
      <c r="H121" s="82"/>
      <c r="J121" s="114">
        <f>BK121</f>
        <v>0</v>
      </c>
      <c r="L121" s="1"/>
      <c r="M121" s="50"/>
      <c r="N121" s="41"/>
      <c r="O121" s="41"/>
      <c r="P121" s="115">
        <f>P122</f>
        <v>0</v>
      </c>
      <c r="Q121" s="41"/>
      <c r="R121" s="115">
        <f>R122</f>
        <v>0</v>
      </c>
      <c r="S121" s="41"/>
      <c r="T121" s="116">
        <f>T122</f>
        <v>0</v>
      </c>
      <c r="AT121" s="8" t="s">
        <v>73</v>
      </c>
      <c r="AU121" s="8" t="s">
        <v>98</v>
      </c>
      <c r="BK121" s="117">
        <f>BK122</f>
        <v>0</v>
      </c>
    </row>
    <row r="122" spans="2:63" s="119" customFormat="1" ht="25.9" customHeight="1">
      <c r="B122" s="118"/>
      <c r="C122" s="164"/>
      <c r="D122" s="165" t="s">
        <v>73</v>
      </c>
      <c r="E122" s="166" t="s">
        <v>88</v>
      </c>
      <c r="F122" s="166" t="s">
        <v>89</v>
      </c>
      <c r="G122" s="164"/>
      <c r="H122" s="164"/>
      <c r="J122" s="121">
        <f>BK122</f>
        <v>0</v>
      </c>
      <c r="L122" s="118"/>
      <c r="M122" s="122"/>
      <c r="P122" s="123">
        <f>P123+P125+P127+P129</f>
        <v>0</v>
      </c>
      <c r="R122" s="123">
        <f>R123+R125+R127+R129</f>
        <v>0</v>
      </c>
      <c r="T122" s="124">
        <f>T123+T125+T127+T129</f>
        <v>0</v>
      </c>
      <c r="AR122" s="120" t="s">
        <v>151</v>
      </c>
      <c r="AT122" s="125" t="s">
        <v>73</v>
      </c>
      <c r="AU122" s="125" t="s">
        <v>74</v>
      </c>
      <c r="AY122" s="120" t="s">
        <v>124</v>
      </c>
      <c r="BK122" s="126">
        <f>BK123+BK125+BK127+BK129</f>
        <v>0</v>
      </c>
    </row>
    <row r="123" spans="2:63" s="119" customFormat="1" ht="22.9" customHeight="1">
      <c r="B123" s="118"/>
      <c r="C123" s="164"/>
      <c r="D123" s="165" t="s">
        <v>73</v>
      </c>
      <c r="E123" s="167" t="s">
        <v>400</v>
      </c>
      <c r="F123" s="167" t="s">
        <v>401</v>
      </c>
      <c r="G123" s="164"/>
      <c r="H123" s="164"/>
      <c r="J123" s="127">
        <f>BK123</f>
        <v>0</v>
      </c>
      <c r="L123" s="118"/>
      <c r="M123" s="122"/>
      <c r="P123" s="123">
        <f>P124</f>
        <v>0</v>
      </c>
      <c r="R123" s="123">
        <f>R124</f>
        <v>0</v>
      </c>
      <c r="T123" s="124">
        <f>T124</f>
        <v>0</v>
      </c>
      <c r="AR123" s="120" t="s">
        <v>151</v>
      </c>
      <c r="AT123" s="125" t="s">
        <v>73</v>
      </c>
      <c r="AU123" s="125" t="s">
        <v>82</v>
      </c>
      <c r="AY123" s="120" t="s">
        <v>124</v>
      </c>
      <c r="BK123" s="126">
        <f>BK124</f>
        <v>0</v>
      </c>
    </row>
    <row r="124" spans="2:65" s="20" customFormat="1" ht="26.1" customHeight="1">
      <c r="B124" s="1"/>
      <c r="C124" s="168" t="s">
        <v>82</v>
      </c>
      <c r="D124" s="168" t="s">
        <v>127</v>
      </c>
      <c r="E124" s="169" t="s">
        <v>402</v>
      </c>
      <c r="F124" s="170" t="s">
        <v>418</v>
      </c>
      <c r="G124" s="171" t="s">
        <v>403</v>
      </c>
      <c r="H124" s="172">
        <v>2</v>
      </c>
      <c r="I124" s="2"/>
      <c r="J124" s="2">
        <f>ROUND(I124*H124,2)</f>
        <v>0</v>
      </c>
      <c r="K124" s="3"/>
      <c r="L124" s="1"/>
      <c r="M124" s="128" t="s">
        <v>1</v>
      </c>
      <c r="N124" s="129" t="s">
        <v>39</v>
      </c>
      <c r="O124" s="130">
        <v>0</v>
      </c>
      <c r="P124" s="130">
        <f>O124*H124</f>
        <v>0</v>
      </c>
      <c r="Q124" s="130">
        <v>0</v>
      </c>
      <c r="R124" s="130">
        <f>Q124*H124</f>
        <v>0</v>
      </c>
      <c r="S124" s="130">
        <v>0</v>
      </c>
      <c r="T124" s="131">
        <f>S124*H124</f>
        <v>0</v>
      </c>
      <c r="AR124" s="132" t="s">
        <v>404</v>
      </c>
      <c r="AT124" s="132" t="s">
        <v>127</v>
      </c>
      <c r="AU124" s="132" t="s">
        <v>84</v>
      </c>
      <c r="AY124" s="8" t="s">
        <v>124</v>
      </c>
      <c r="BE124" s="133">
        <f>IF(N124="základní",J124,0)</f>
        <v>0</v>
      </c>
      <c r="BF124" s="133">
        <f>IF(N124="snížená",J124,0)</f>
        <v>0</v>
      </c>
      <c r="BG124" s="133">
        <f>IF(N124="zákl. přenesená",J124,0)</f>
        <v>0</v>
      </c>
      <c r="BH124" s="133">
        <f>IF(N124="sníž. přenesená",J124,0)</f>
        <v>0</v>
      </c>
      <c r="BI124" s="133">
        <f>IF(N124="nulová",J124,0)</f>
        <v>0</v>
      </c>
      <c r="BJ124" s="8" t="s">
        <v>82</v>
      </c>
      <c r="BK124" s="133">
        <f>ROUND(I124*H124,2)</f>
        <v>0</v>
      </c>
      <c r="BL124" s="8" t="s">
        <v>404</v>
      </c>
      <c r="BM124" s="132" t="s">
        <v>405</v>
      </c>
    </row>
    <row r="125" spans="2:63" s="119" customFormat="1" ht="22.9" customHeight="1">
      <c r="B125" s="118"/>
      <c r="C125" s="164"/>
      <c r="D125" s="165" t="s">
        <v>73</v>
      </c>
      <c r="E125" s="167" t="s">
        <v>406</v>
      </c>
      <c r="F125" s="167" t="s">
        <v>407</v>
      </c>
      <c r="G125" s="164"/>
      <c r="H125" s="164"/>
      <c r="J125" s="127">
        <f>BK125</f>
        <v>0</v>
      </c>
      <c r="L125" s="118"/>
      <c r="M125" s="122"/>
      <c r="P125" s="123">
        <f>P126</f>
        <v>0</v>
      </c>
      <c r="R125" s="123">
        <f>R126</f>
        <v>0</v>
      </c>
      <c r="T125" s="124">
        <f>T126</f>
        <v>0</v>
      </c>
      <c r="AR125" s="120" t="s">
        <v>151</v>
      </c>
      <c r="AT125" s="125" t="s">
        <v>73</v>
      </c>
      <c r="AU125" s="125" t="s">
        <v>82</v>
      </c>
      <c r="AY125" s="120" t="s">
        <v>124</v>
      </c>
      <c r="BK125" s="126">
        <f>BK126</f>
        <v>0</v>
      </c>
    </row>
    <row r="126" spans="2:65" s="20" customFormat="1" ht="26.1" customHeight="1">
      <c r="B126" s="1"/>
      <c r="C126" s="168" t="s">
        <v>84</v>
      </c>
      <c r="D126" s="168" t="s">
        <v>127</v>
      </c>
      <c r="E126" s="169" t="s">
        <v>408</v>
      </c>
      <c r="F126" s="170" t="s">
        <v>419</v>
      </c>
      <c r="G126" s="171" t="s">
        <v>403</v>
      </c>
      <c r="H126" s="172">
        <v>2</v>
      </c>
      <c r="I126" s="2"/>
      <c r="J126" s="2">
        <f>ROUND(I126*H126,2)</f>
        <v>0</v>
      </c>
      <c r="K126" s="3"/>
      <c r="L126" s="1"/>
      <c r="M126" s="128" t="s">
        <v>1</v>
      </c>
      <c r="N126" s="129" t="s">
        <v>39</v>
      </c>
      <c r="O126" s="130">
        <v>0</v>
      </c>
      <c r="P126" s="130">
        <f>O126*H126</f>
        <v>0</v>
      </c>
      <c r="Q126" s="130">
        <v>0</v>
      </c>
      <c r="R126" s="130">
        <f>Q126*H126</f>
        <v>0</v>
      </c>
      <c r="S126" s="130">
        <v>0</v>
      </c>
      <c r="T126" s="131">
        <f>S126*H126</f>
        <v>0</v>
      </c>
      <c r="AR126" s="132" t="s">
        <v>404</v>
      </c>
      <c r="AT126" s="132" t="s">
        <v>127</v>
      </c>
      <c r="AU126" s="132" t="s">
        <v>84</v>
      </c>
      <c r="AY126" s="8" t="s">
        <v>124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8" t="s">
        <v>82</v>
      </c>
      <c r="BK126" s="133">
        <f>ROUND(I126*H126,2)</f>
        <v>0</v>
      </c>
      <c r="BL126" s="8" t="s">
        <v>404</v>
      </c>
      <c r="BM126" s="132" t="s">
        <v>409</v>
      </c>
    </row>
    <row r="127" spans="2:63" s="119" customFormat="1" ht="22.9" customHeight="1">
      <c r="B127" s="118"/>
      <c r="C127" s="164"/>
      <c r="D127" s="165" t="s">
        <v>73</v>
      </c>
      <c r="E127" s="167" t="s">
        <v>410</v>
      </c>
      <c r="F127" s="167" t="s">
        <v>411</v>
      </c>
      <c r="G127" s="164"/>
      <c r="H127" s="164"/>
      <c r="J127" s="127">
        <f>BK127</f>
        <v>0</v>
      </c>
      <c r="L127" s="118"/>
      <c r="M127" s="122"/>
      <c r="P127" s="123">
        <f>P128</f>
        <v>0</v>
      </c>
      <c r="R127" s="123">
        <f>R128</f>
        <v>0</v>
      </c>
      <c r="T127" s="124">
        <f>T128</f>
        <v>0</v>
      </c>
      <c r="AR127" s="120" t="s">
        <v>151</v>
      </c>
      <c r="AT127" s="125" t="s">
        <v>73</v>
      </c>
      <c r="AU127" s="125" t="s">
        <v>82</v>
      </c>
      <c r="AY127" s="120" t="s">
        <v>124</v>
      </c>
      <c r="BK127" s="126">
        <f>BK128</f>
        <v>0</v>
      </c>
    </row>
    <row r="128" spans="2:65" s="20" customFormat="1" ht="26.1" customHeight="1">
      <c r="B128" s="1"/>
      <c r="C128" s="168" t="s">
        <v>139</v>
      </c>
      <c r="D128" s="168" t="s">
        <v>127</v>
      </c>
      <c r="E128" s="169" t="s">
        <v>412</v>
      </c>
      <c r="F128" s="170" t="s">
        <v>420</v>
      </c>
      <c r="G128" s="171" t="s">
        <v>403</v>
      </c>
      <c r="H128" s="172">
        <v>2</v>
      </c>
      <c r="I128" s="2"/>
      <c r="J128" s="2">
        <f>ROUND(I128*H128,2)</f>
        <v>0</v>
      </c>
      <c r="K128" s="3"/>
      <c r="L128" s="1"/>
      <c r="M128" s="128" t="s">
        <v>1</v>
      </c>
      <c r="N128" s="129" t="s">
        <v>39</v>
      </c>
      <c r="O128" s="130">
        <v>0</v>
      </c>
      <c r="P128" s="130">
        <f>O128*H128</f>
        <v>0</v>
      </c>
      <c r="Q128" s="130">
        <v>0</v>
      </c>
      <c r="R128" s="130">
        <f>Q128*H128</f>
        <v>0</v>
      </c>
      <c r="S128" s="130">
        <v>0</v>
      </c>
      <c r="T128" s="131">
        <f>S128*H128</f>
        <v>0</v>
      </c>
      <c r="AR128" s="132" t="s">
        <v>404</v>
      </c>
      <c r="AT128" s="132" t="s">
        <v>127</v>
      </c>
      <c r="AU128" s="132" t="s">
        <v>84</v>
      </c>
      <c r="AY128" s="8" t="s">
        <v>124</v>
      </c>
      <c r="BE128" s="133">
        <f>IF(N128="základní",J128,0)</f>
        <v>0</v>
      </c>
      <c r="BF128" s="133">
        <f>IF(N128="snížená",J128,0)</f>
        <v>0</v>
      </c>
      <c r="BG128" s="133">
        <f>IF(N128="zákl. přenesená",J128,0)</f>
        <v>0</v>
      </c>
      <c r="BH128" s="133">
        <f>IF(N128="sníž. přenesená",J128,0)</f>
        <v>0</v>
      </c>
      <c r="BI128" s="133">
        <f>IF(N128="nulová",J128,0)</f>
        <v>0</v>
      </c>
      <c r="BJ128" s="8" t="s">
        <v>82</v>
      </c>
      <c r="BK128" s="133">
        <f>ROUND(I128*H128,2)</f>
        <v>0</v>
      </c>
      <c r="BL128" s="8" t="s">
        <v>404</v>
      </c>
      <c r="BM128" s="132" t="s">
        <v>413</v>
      </c>
    </row>
    <row r="129" spans="2:63" s="119" customFormat="1" ht="22.9" customHeight="1">
      <c r="B129" s="118"/>
      <c r="C129" s="164"/>
      <c r="D129" s="165" t="s">
        <v>73</v>
      </c>
      <c r="E129" s="167" t="s">
        <v>414</v>
      </c>
      <c r="F129" s="167" t="s">
        <v>415</v>
      </c>
      <c r="G129" s="164"/>
      <c r="H129" s="164"/>
      <c r="J129" s="127">
        <f>BK129</f>
        <v>0</v>
      </c>
      <c r="L129" s="118"/>
      <c r="M129" s="122"/>
      <c r="P129" s="123">
        <f>P130</f>
        <v>0</v>
      </c>
      <c r="R129" s="123">
        <f>R130</f>
        <v>0</v>
      </c>
      <c r="T129" s="124">
        <f>T130</f>
        <v>0</v>
      </c>
      <c r="AR129" s="120" t="s">
        <v>151</v>
      </c>
      <c r="AT129" s="125" t="s">
        <v>73</v>
      </c>
      <c r="AU129" s="125" t="s">
        <v>82</v>
      </c>
      <c r="AY129" s="120" t="s">
        <v>124</v>
      </c>
      <c r="BK129" s="126">
        <f>BK130</f>
        <v>0</v>
      </c>
    </row>
    <row r="130" spans="2:65" s="20" customFormat="1" ht="26.1" customHeight="1">
      <c r="B130" s="1"/>
      <c r="C130" s="168" t="s">
        <v>125</v>
      </c>
      <c r="D130" s="168" t="s">
        <v>127</v>
      </c>
      <c r="E130" s="169" t="s">
        <v>416</v>
      </c>
      <c r="F130" s="170" t="s">
        <v>421</v>
      </c>
      <c r="G130" s="171" t="s">
        <v>403</v>
      </c>
      <c r="H130" s="172">
        <v>2</v>
      </c>
      <c r="I130" s="2"/>
      <c r="J130" s="2">
        <f>ROUND(I130*H130,2)</f>
        <v>0</v>
      </c>
      <c r="K130" s="3"/>
      <c r="L130" s="1"/>
      <c r="M130" s="192" t="s">
        <v>1</v>
      </c>
      <c r="N130" s="193" t="s">
        <v>39</v>
      </c>
      <c r="O130" s="194">
        <v>0</v>
      </c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AR130" s="132" t="s">
        <v>404</v>
      </c>
      <c r="AT130" s="132" t="s">
        <v>127</v>
      </c>
      <c r="AU130" s="132" t="s">
        <v>84</v>
      </c>
      <c r="AY130" s="8" t="s">
        <v>124</v>
      </c>
      <c r="BE130" s="133">
        <f>IF(N130="základní",J130,0)</f>
        <v>0</v>
      </c>
      <c r="BF130" s="133">
        <f>IF(N130="snížená",J130,0)</f>
        <v>0</v>
      </c>
      <c r="BG130" s="133">
        <f>IF(N130="zákl. přenesená",J130,0)</f>
        <v>0</v>
      </c>
      <c r="BH130" s="133">
        <f>IF(N130="sníž. přenesená",J130,0)</f>
        <v>0</v>
      </c>
      <c r="BI130" s="133">
        <f>IF(N130="nulová",J130,0)</f>
        <v>0</v>
      </c>
      <c r="BJ130" s="8" t="s">
        <v>82</v>
      </c>
      <c r="BK130" s="133">
        <f>ROUND(I130*H130,2)</f>
        <v>0</v>
      </c>
      <c r="BL130" s="8" t="s">
        <v>404</v>
      </c>
      <c r="BM130" s="132" t="s">
        <v>417</v>
      </c>
    </row>
    <row r="131" spans="2:12" s="20" customFormat="1" ht="6.95" customHeight="1">
      <c r="B131" s="33"/>
      <c r="C131" s="157"/>
      <c r="D131" s="157"/>
      <c r="E131" s="157"/>
      <c r="F131" s="157"/>
      <c r="G131" s="157"/>
      <c r="H131" s="157"/>
      <c r="I131" s="34"/>
      <c r="J131" s="34"/>
      <c r="K131" s="34"/>
      <c r="L131" s="1"/>
    </row>
  </sheetData>
  <sheetProtection algorithmName="SHA-512" hashValue="SS8mJ/8ZrXcSBzHbQhHNTlaK8eQWPTYsnov9B/OFtvHF21uWrL0LhQVfMud1xpvaSz5ObogSigHfNEKk+S9Rxg==" saltValue="w78wuoxMhOeqGxKI5cVeqg==" spinCount="100000" sheet="1" objects="1" scenarios="1"/>
  <autoFilter ref="C120:K13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Bláhová Petra</cp:lastModifiedBy>
  <cp:lastPrinted>2023-10-16T13:10:53Z</cp:lastPrinted>
  <dcterms:created xsi:type="dcterms:W3CDTF">2023-10-12T06:13:16Z</dcterms:created>
  <dcterms:modified xsi:type="dcterms:W3CDTF">2024-05-06T09:45:21Z</dcterms:modified>
  <cp:category/>
  <cp:version/>
  <cp:contentType/>
  <cp:contentStatus/>
</cp:coreProperties>
</file>