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/>
  <bookViews>
    <workbookView xWindow="28680" yWindow="65416" windowWidth="29040" windowHeight="15720" activeTab="1"/>
  </bookViews>
  <sheets>
    <sheet name="Rekapitulace stavby" sheetId="1" r:id="rId1"/>
    <sheet name="728-2024 - REKONSTRUKCE S..." sheetId="2" r:id="rId2"/>
  </sheets>
  <definedNames>
    <definedName name="_xlnm._FilterDatabase" localSheetId="1" hidden="1">'728-2024 - REKONSTRUKCE S...'!$C$134:$K$297</definedName>
    <definedName name="_xlnm.Print_Area" localSheetId="1">'728-2024 - REKONSTRUKCE S...'!$C$4:$J$76,'728-2024 - REKONSTRUKCE S...'!$C$82:$J$118,'728-2024 - REKONSTRUKCE S...'!$C$124:$J$297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'728-2024 - REKONSTRUKCE S...'!$134:$134</definedName>
  </definedNames>
  <calcPr calcId="191029"/>
  <extLst/>
</workbook>
</file>

<file path=xl/sharedStrings.xml><?xml version="1.0" encoding="utf-8"?>
<sst xmlns="http://schemas.openxmlformats.org/spreadsheetml/2006/main" count="2153" uniqueCount="589">
  <si>
    <t>Export Komplet</t>
  </si>
  <si>
    <t/>
  </si>
  <si>
    <t>2.0</t>
  </si>
  <si>
    <t>False</t>
  </si>
  <si>
    <t>{2fc607ea-7519-4d58-9977-9df3abcbecec}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</si>
  <si>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</si>
  <si>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</si>
  <si>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</si>
  <si>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</si>
  <si>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</si>
  <si>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</si>
  <si>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0,001</t>
  </si>
  <si>
    <t>Kód:</t>
  </si>
  <si>
    <t>728/2024</t>
  </si>
  <si>
    <t>Stavba:</t>
  </si>
  <si>
    <t>REKONSTRUKCE SOCIÁLNÍHO ZÁZEMÍ A MUŽSTVA BK DĚČÍN</t>
  </si>
  <si>
    <t>KSO:</t>
  </si>
  <si>
    <t>CC-CZ:</t>
  </si>
  <si>
    <t>Místo:</t>
  </si>
  <si>
    <t>st.p.č. 7/5</t>
  </si>
  <si>
    <t>Datum:</t>
  </si>
  <si>
    <t>23. 4. 2024</t>
  </si>
  <si>
    <t>Zadavatel:</t>
  </si>
  <si>
    <t>IČ:</t>
  </si>
  <si>
    <t>Statutární město Děčín</t>
  </si>
  <si>
    <t>DIČ:</t>
  </si>
  <si>
    <t>Zhotovitel:</t>
  </si>
  <si>
    <t>Projektant:</t>
  </si>
  <si>
    <t>NORDARCH s.r.o.</t>
  </si>
  <si>
    <t>True</t>
  </si>
  <si>
    <t>Zpracovatel:</t>
  </si>
  <si>
    <t>Ing. Jan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</si>
  <si>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</si>
  <si>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</si>
  <si>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</si>
  <si>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</si>
  <si>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</si>
  <si>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</si>
  <si>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</si>
  <si>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</si>
  <si>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</si>
  <si>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</si>
  <si>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</si>
  <si>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</si>
  <si>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</si>
  <si>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</si>
  <si>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</si>
  <si>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</si>
  <si>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</si>
  <si>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</si>
  <si>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</si>
  <si>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</si>
  <si>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</si>
  <si>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</si>
  <si>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</si>
  <si>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</si>
  <si>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</si>
  <si>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</si>
  <si>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</si>
  <si>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</si>
  <si>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</si>
  <si>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</si>
  <si>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</si>
  <si>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</si>
  <si>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</si>
  <si>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</si>
  <si>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</si>
  <si>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</si>
  <si>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</si>
  <si>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</si>
  <si>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</si>
  <si>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</si>
  <si>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</si>
  <si>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</si>
  <si>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</si>
  <si>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</si>
  <si>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</si>
  <si>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</si>
  <si>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</si>
  <si>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</si>
  <si>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</si>
  <si>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</si>
  <si>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</si>
  <si>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</si>
  <si>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</si>
  <si>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</si>
  <si>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</si>
  <si>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</si>
  <si>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</si>
  <si>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</si>
  <si>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</si>
  <si>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</si>
  <si>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</si>
  <si>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</si>
  <si>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</si>
  <si>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</si>
  <si>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</si>
  <si>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</si>
  <si>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</si>
  <si>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</si>
  <si>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</si>
  <si>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</si>
  <si>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</si>
  <si>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</si>
  <si>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</si>
  <si>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</si>
  <si>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</si>
  <si>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</si>
  <si>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</si>
  <si>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</si>
  <si>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</si>
  <si>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</si>
  <si>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</si>
  <si>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</si>
  <si>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</si>
  <si>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</si>
  <si>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</si>
  <si>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</si>
  <si>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</si>
  <si>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</si>
  <si>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</si>
  <si>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</si>
  <si>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</si>
  <si>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</si>
  <si>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</si>
  <si>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</si>
  <si>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</si>
  <si>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</si>
  <si>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</si>
  <si>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346244352</t>
  </si>
  <si>
    <t>Obezdívka koupelnových van ploch rovných tl 50 mm z pórobetonových přesných tvárnic</t>
  </si>
  <si>
    <t>m2</t>
  </si>
  <si>
    <t>4</t>
  </si>
  <si>
    <t>-467738565</t>
  </si>
  <si>
    <t>VV</t>
  </si>
  <si>
    <t>0,65*(0,8+1,6)</t>
  </si>
  <si>
    <t>346272246</t>
  </si>
  <si>
    <t>Přizdívka z pórobetonových tvárnic tl 125 mm</t>
  </si>
  <si>
    <t>-463340045</t>
  </si>
  <si>
    <t>2*0,894*1,25</t>
  </si>
  <si>
    <t>346481111</t>
  </si>
  <si>
    <t>Zaplentování rýh, potrubí, výklenků nebo nik ve stěnách rabicovým pletivem</t>
  </si>
  <si>
    <t>1189241849</t>
  </si>
  <si>
    <t>"pro napojení ÚT" 3*0,05</t>
  </si>
  <si>
    <t>"SUV" 8*0,05</t>
  </si>
  <si>
    <t>"TUV" 8*0,05</t>
  </si>
  <si>
    <t>Součet</t>
  </si>
  <si>
    <t>6</t>
  </si>
  <si>
    <t>Úpravy povrchů, podlahy a osazování výplní</t>
  </si>
  <si>
    <t>612321131</t>
  </si>
  <si>
    <t>Vápenocementový štuk vnitřních stěn tloušťky do 3 mm</t>
  </si>
  <si>
    <t>947882490</t>
  </si>
  <si>
    <t>9</t>
  </si>
  <si>
    <t>Ostatní konstrukce a práce, bourání</t>
  </si>
  <si>
    <t>5</t>
  </si>
  <si>
    <t>974031132</t>
  </si>
  <si>
    <t>Vysekání rýh ve zdivu cihelném hl do 50 mm š do 70 mm</t>
  </si>
  <si>
    <t>m</t>
  </si>
  <si>
    <t>-1994828020</t>
  </si>
  <si>
    <t>"pro napojení ÚT" 3</t>
  </si>
  <si>
    <t>"SUV" 8</t>
  </si>
  <si>
    <t>"TUV" 8</t>
  </si>
  <si>
    <t>997</t>
  </si>
  <si>
    <t>Přesun sutě</t>
  </si>
  <si>
    <t>997013111</t>
  </si>
  <si>
    <t>Vnitrostaveništní doprava suti a vybouraných hmot pro budovy v do 6 m</t>
  </si>
  <si>
    <t>t</t>
  </si>
  <si>
    <t>1703953888</t>
  </si>
  <si>
    <t>7</t>
  </si>
  <si>
    <t>997013501</t>
  </si>
  <si>
    <t>Odvoz suti a vybouraných hmot na skládku nebo meziskládku do 1 km se složením</t>
  </si>
  <si>
    <t>451163826</t>
  </si>
  <si>
    <t>8</t>
  </si>
  <si>
    <t>997013509</t>
  </si>
  <si>
    <t>Příplatek k odvozu suti a vybouraných hmot na skládku ZKD 1 km přes 1 km</t>
  </si>
  <si>
    <t>1501390388</t>
  </si>
  <si>
    <t>2,325*9 'Přepočtené koeficientem množství</t>
  </si>
  <si>
    <t>997013631</t>
  </si>
  <si>
    <t>Poplatek za uložení na skládce (skládkovné) stavebního odpadu směsného kód odpadu 17 09 04</t>
  </si>
  <si>
    <t>761342823</t>
  </si>
  <si>
    <t>998</t>
  </si>
  <si>
    <t>Přesun hmot</t>
  </si>
  <si>
    <t>10</t>
  </si>
  <si>
    <t>998011001</t>
  </si>
  <si>
    <t>Přesun hmot pro budovy zděné v do 6 m</t>
  </si>
  <si>
    <t>66141932</t>
  </si>
  <si>
    <t>PSV</t>
  </si>
  <si>
    <t>Práce a dodávky PSV</t>
  </si>
  <si>
    <t>722</t>
  </si>
  <si>
    <t>Zdravotechnika - vnitřní vodovod</t>
  </si>
  <si>
    <t>11</t>
  </si>
  <si>
    <t>722174001</t>
  </si>
  <si>
    <t>Potrubí vodovodní plastové PPR svar polyfúze PN 16 D 16x2,2 mm</t>
  </si>
  <si>
    <t>16</t>
  </si>
  <si>
    <t>860544984</t>
  </si>
  <si>
    <t>722181231</t>
  </si>
  <si>
    <t>Ochrana vodovodního potrubí přilepenými termoizolačními trubicemi z PE tl přes 9 do 13 mm DN do 22 mm</t>
  </si>
  <si>
    <t>-224556195</t>
  </si>
  <si>
    <t>13</t>
  </si>
  <si>
    <t>72219040R</t>
  </si>
  <si>
    <t>Napojení vodovodu na stávající rozvody</t>
  </si>
  <si>
    <t>kus</t>
  </si>
  <si>
    <t>945842245</t>
  </si>
  <si>
    <t>14</t>
  </si>
  <si>
    <t>722290246</t>
  </si>
  <si>
    <t>Zkouška těsnosti vodovodního potrubí plastového DN do 40</t>
  </si>
  <si>
    <t>-436524872</t>
  </si>
  <si>
    <t>15</t>
  </si>
  <si>
    <t>722290234</t>
  </si>
  <si>
    <t>Proplach a dezinfekce vodovodního potrubí DN do 80</t>
  </si>
  <si>
    <t>1451964840</t>
  </si>
  <si>
    <t>725</t>
  </si>
  <si>
    <t>Zdravotechnika - zařizovací předměty</t>
  </si>
  <si>
    <t>725110814</t>
  </si>
  <si>
    <t>Demontáž klozetu Kombi</t>
  </si>
  <si>
    <t>soubor</t>
  </si>
  <si>
    <t>329002157</t>
  </si>
  <si>
    <t>17</t>
  </si>
  <si>
    <t>725112022</t>
  </si>
  <si>
    <t>Klozet keramický závěsný na nosné stěny s hlubokým splachováním odpad vodorovný</t>
  </si>
  <si>
    <t>1233649926</t>
  </si>
  <si>
    <t>18</t>
  </si>
  <si>
    <t>725210821</t>
  </si>
  <si>
    <t>Demontáž umyvadel bez výtokových armatur</t>
  </si>
  <si>
    <t>1118093873</t>
  </si>
  <si>
    <t>19</t>
  </si>
  <si>
    <t>725211602</t>
  </si>
  <si>
    <t>Umyvadlo keramické bílé šířky 550 mm bez krytu na sifon připevněné na stěnu šrouby</t>
  </si>
  <si>
    <t>2100691871</t>
  </si>
  <si>
    <t>20</t>
  </si>
  <si>
    <t>725220851</t>
  </si>
  <si>
    <t>Demontáž van akrylátových</t>
  </si>
  <si>
    <t>599958664</t>
  </si>
  <si>
    <t>72522211R</t>
  </si>
  <si>
    <t>Vana bez armatur výtokových akrylátová se zápachovou uzávěrkou 1600x800 mm</t>
  </si>
  <si>
    <t>-1650619465</t>
  </si>
  <si>
    <t>22</t>
  </si>
  <si>
    <t>725291652</t>
  </si>
  <si>
    <t>Montáž dávkovače tekutého mýdla</t>
  </si>
  <si>
    <t>51174447</t>
  </si>
  <si>
    <t>23</t>
  </si>
  <si>
    <t>M</t>
  </si>
  <si>
    <t>55431098</t>
  </si>
  <si>
    <t>dávkovač tekutého mýdla bílý 0,8L</t>
  </si>
  <si>
    <t>32</t>
  </si>
  <si>
    <t>-1176666356</t>
  </si>
  <si>
    <t>24</t>
  </si>
  <si>
    <t>725291652-D</t>
  </si>
  <si>
    <t>Demontáž dávkovače tekutého mýdla</t>
  </si>
  <si>
    <t>960511567</t>
  </si>
  <si>
    <t>25</t>
  </si>
  <si>
    <t>725291653</t>
  </si>
  <si>
    <t>Montáž zásobníku toaletních papírů</t>
  </si>
  <si>
    <t>-2110665385</t>
  </si>
  <si>
    <t>26</t>
  </si>
  <si>
    <t>55431092</t>
  </si>
  <si>
    <t>zásobník toaletních papírů komaxit bílý D 310mm</t>
  </si>
  <si>
    <t>-1365374108</t>
  </si>
  <si>
    <t>27</t>
  </si>
  <si>
    <t>725291653-D</t>
  </si>
  <si>
    <t>Demontáž zásobníku toaletních papírů</t>
  </si>
  <si>
    <t>-1970242977</t>
  </si>
  <si>
    <t>28</t>
  </si>
  <si>
    <t>725820801</t>
  </si>
  <si>
    <t>Demontáž baterie nástěnné do G 3 / 4</t>
  </si>
  <si>
    <t>1861462954</t>
  </si>
  <si>
    <t>"vanová" 1</t>
  </si>
  <si>
    <t>29</t>
  </si>
  <si>
    <t>725820802</t>
  </si>
  <si>
    <t>Demontáž baterie stojánkové do jednoho otvoru</t>
  </si>
  <si>
    <t>-231051872</t>
  </si>
  <si>
    <t>"umyvadlo" 1</t>
  </si>
  <si>
    <t>30</t>
  </si>
  <si>
    <t>725822613</t>
  </si>
  <si>
    <t>Baterie umyvadlová stojánková páková s výpustí</t>
  </si>
  <si>
    <t>240104476</t>
  </si>
  <si>
    <t>31</t>
  </si>
  <si>
    <t>725831315</t>
  </si>
  <si>
    <t>Baterie vanová nástěnná páková s automatickým přepínačem a sprchou</t>
  </si>
  <si>
    <t>-750243432</t>
  </si>
  <si>
    <t>725840850</t>
  </si>
  <si>
    <t>Demontáž baterie sprch diferenciální do G 3/4x1</t>
  </si>
  <si>
    <t>1296642040</t>
  </si>
  <si>
    <t>33</t>
  </si>
  <si>
    <t>72584086R</t>
  </si>
  <si>
    <t>Demontáž hlavic sprchových</t>
  </si>
  <si>
    <t>1707295978</t>
  </si>
  <si>
    <t>34</t>
  </si>
  <si>
    <t>725841333</t>
  </si>
  <si>
    <t>Baterie sprchová podomítková s přepínačem a pevnou sprchou</t>
  </si>
  <si>
    <t>-1799364583</t>
  </si>
  <si>
    <t>35</t>
  </si>
  <si>
    <t>725860811</t>
  </si>
  <si>
    <t>Demontáž uzávěrů zápachu jednoduchých</t>
  </si>
  <si>
    <t>1950484240</t>
  </si>
  <si>
    <t>36</t>
  </si>
  <si>
    <t>725864311</t>
  </si>
  <si>
    <t>Zápachová uzávěrka van DN 40/50 s kulovým kloubem na odtoku</t>
  </si>
  <si>
    <t>1441606168</t>
  </si>
  <si>
    <t>37</t>
  </si>
  <si>
    <t>998725101</t>
  </si>
  <si>
    <t>Přesun hmot tonážní pro zařizovací předměty v objektech v do 6 m</t>
  </si>
  <si>
    <t>-2100528467</t>
  </si>
  <si>
    <t>726</t>
  </si>
  <si>
    <t>Zdravotechnika - předstěnové instalace</t>
  </si>
  <si>
    <t>38</t>
  </si>
  <si>
    <t>726111031</t>
  </si>
  <si>
    <t>Instalační předstěna pro klozet s ovládáním zepředu v 1080 mm závěsný do masivní zděné kce</t>
  </si>
  <si>
    <t>-592185633</t>
  </si>
  <si>
    <t>39</t>
  </si>
  <si>
    <t>998726111</t>
  </si>
  <si>
    <t>Přesun hmot tonážní pro instalační prefabrikáty v objektech v do 6 m</t>
  </si>
  <si>
    <t>254035397</t>
  </si>
  <si>
    <t>733</t>
  </si>
  <si>
    <t>Ústřední vytápění - rozvodné potrubí</t>
  </si>
  <si>
    <t>40</t>
  </si>
  <si>
    <t>733222302</t>
  </si>
  <si>
    <t>Potrubí měděné polotvrdé spojované lisováním D 15x1 mm</t>
  </si>
  <si>
    <t>-58676307</t>
  </si>
  <si>
    <t>"napojení trubkového radiátoru" 3</t>
  </si>
  <si>
    <t>41</t>
  </si>
  <si>
    <t>998733101</t>
  </si>
  <si>
    <t>Přesun hmot tonážní pro rozvody potrubí v objektech v do 6 m</t>
  </si>
  <si>
    <t>322815395</t>
  </si>
  <si>
    <t>734</t>
  </si>
  <si>
    <t>Ústřední vytápění - armatury</t>
  </si>
  <si>
    <t>42</t>
  </si>
  <si>
    <t>734221682</t>
  </si>
  <si>
    <t>Termostatická hlavice kapalinová PN 10 do 110°C otopných těles</t>
  </si>
  <si>
    <t>-1852889093</t>
  </si>
  <si>
    <t>43</t>
  </si>
  <si>
    <t>73426133R</t>
  </si>
  <si>
    <t>Sada pro spodní středové připojení otopných těles trubkových</t>
  </si>
  <si>
    <t>140505591</t>
  </si>
  <si>
    <t>735</t>
  </si>
  <si>
    <t>Ústřední vytápění - otopná tělesa</t>
  </si>
  <si>
    <t>44</t>
  </si>
  <si>
    <t>735160133</t>
  </si>
  <si>
    <t>Otopné těleso trubkové teplovodní výška/délka 1 500/600 mm</t>
  </si>
  <si>
    <t>585373965</t>
  </si>
  <si>
    <t>45</t>
  </si>
  <si>
    <t>735161811</t>
  </si>
  <si>
    <t>Demontáž otopného tělesa trubkového s hliníkovými lamelami dl do 1500 mm</t>
  </si>
  <si>
    <t>735942049</t>
  </si>
  <si>
    <t>"včetně přívodu" 1</t>
  </si>
  <si>
    <t>46</t>
  </si>
  <si>
    <t>73553100R</t>
  </si>
  <si>
    <t>Elektrická topná rohož včetně napojení</t>
  </si>
  <si>
    <t>-1471217449</t>
  </si>
  <si>
    <t>47</t>
  </si>
  <si>
    <t>73553101R</t>
  </si>
  <si>
    <t>Termostat elektrického podlahovíého topení</t>
  </si>
  <si>
    <t>1563788063</t>
  </si>
  <si>
    <t>48</t>
  </si>
  <si>
    <t>998735101</t>
  </si>
  <si>
    <t>Přesun hmot tonážní pro otopná tělesa v objektech v do 6 m</t>
  </si>
  <si>
    <t>-891673052</t>
  </si>
  <si>
    <t>741</t>
  </si>
  <si>
    <t>Elektroinstalace - silnoproud</t>
  </si>
  <si>
    <t>49</t>
  </si>
  <si>
    <t>74131300R</t>
  </si>
  <si>
    <t>Zásuvka (polo)zapuštěná se zapojením vodičů</t>
  </si>
  <si>
    <t>-258434775</t>
  </si>
  <si>
    <t>50</t>
  </si>
  <si>
    <t>74131586R</t>
  </si>
  <si>
    <t>Demontáž zásuvek nástěnných bez zachování funkčnosti</t>
  </si>
  <si>
    <t>1879642790</t>
  </si>
  <si>
    <t>51</t>
  </si>
  <si>
    <t>74137100R</t>
  </si>
  <si>
    <t>Svítidlo zářivkové LED stropní přisazené dvoutrubicové se zapojením vodičů</t>
  </si>
  <si>
    <t>885821129</t>
  </si>
  <si>
    <t>52</t>
  </si>
  <si>
    <t>74137103R</t>
  </si>
  <si>
    <t>Svítidlo zářivkové LED nástěnné jednotrubicové se zapojením vodičů</t>
  </si>
  <si>
    <t>1966675316</t>
  </si>
  <si>
    <t>53</t>
  </si>
  <si>
    <t>74137183R</t>
  </si>
  <si>
    <t>Demontáž svítidla interiérového přisazeného stropního do 0,09 m2 bez zachování funkčnosti</t>
  </si>
  <si>
    <t>24809154</t>
  </si>
  <si>
    <t>54</t>
  </si>
  <si>
    <t>74137184R</t>
  </si>
  <si>
    <t>Demontáž svítidla interiérového přisazeného stropního přes 0,09 m2 do 0,36 m2 bez zachování funkčnosti</t>
  </si>
  <si>
    <t>1993516761</t>
  </si>
  <si>
    <t>55</t>
  </si>
  <si>
    <t>74137185R</t>
  </si>
  <si>
    <t>Demontáž svítidla interiérového přisazeného nástěnného do 0,09 m2 bez zachování funkčnosti</t>
  </si>
  <si>
    <t>-934451081</t>
  </si>
  <si>
    <t>56</t>
  </si>
  <si>
    <t>74137206R</t>
  </si>
  <si>
    <t>Svítidlo stropní LED hranaté nebo kruhové do 0,09 m2 se zapojením vodičů</t>
  </si>
  <si>
    <t>1799919843</t>
  </si>
  <si>
    <t>57</t>
  </si>
  <si>
    <t>74161482R</t>
  </si>
  <si>
    <t>Demontáž čidla pohybu</t>
  </si>
  <si>
    <t>1248610149</t>
  </si>
  <si>
    <t>58</t>
  </si>
  <si>
    <t>74161483R</t>
  </si>
  <si>
    <t>Snímač pohybu</t>
  </si>
  <si>
    <t>-1455904435</t>
  </si>
  <si>
    <t>763</t>
  </si>
  <si>
    <t>Konstrukce suché výstavby</t>
  </si>
  <si>
    <t>59</t>
  </si>
  <si>
    <t>763171811</t>
  </si>
  <si>
    <t>Demontáž revizních klapek/dvířek SDK kcí vel. do 1 m2 pro příčky/předsazené stěny</t>
  </si>
  <si>
    <t>-963355769</t>
  </si>
  <si>
    <t>60</t>
  </si>
  <si>
    <t>763172321</t>
  </si>
  <si>
    <t>Montáž dvířek revizních jednoplášťových SDK kcí vel. do 200x200 mm pro příčky a předsazené stěny</t>
  </si>
  <si>
    <t>-490302063</t>
  </si>
  <si>
    <t>61</t>
  </si>
  <si>
    <t>5903071R</t>
  </si>
  <si>
    <t>dvířka revizní jednokřídlá s automatickým zámkem 150x150mm</t>
  </si>
  <si>
    <t>2134980434</t>
  </si>
  <si>
    <t>62</t>
  </si>
  <si>
    <t>763172322</t>
  </si>
  <si>
    <t>Montáž dvířek revizních jednoplášťových SDK kcí vel. 300x300 mm pro příčky a předsazené stěny</t>
  </si>
  <si>
    <t>1313923949</t>
  </si>
  <si>
    <t>63</t>
  </si>
  <si>
    <t>59030711</t>
  </si>
  <si>
    <t>dvířka revizní jednokřídlá s automatickým zámkem 300x300mm</t>
  </si>
  <si>
    <t>330407037</t>
  </si>
  <si>
    <t>64</t>
  </si>
  <si>
    <t>998763301</t>
  </si>
  <si>
    <t>Přesun hmot tonážní pro konstrukce montované z desek v objektech v do 6 m</t>
  </si>
  <si>
    <t>-2080813960</t>
  </si>
  <si>
    <t>766</t>
  </si>
  <si>
    <t>Konstrukce truhlářské</t>
  </si>
  <si>
    <t>65</t>
  </si>
  <si>
    <t>766660001</t>
  </si>
  <si>
    <t>Montáž dveřních křídel otvíravých jednokřídlových š do 0,8 m do ocelové zárubně</t>
  </si>
  <si>
    <t>-1563718365</t>
  </si>
  <si>
    <t>66</t>
  </si>
  <si>
    <t>61160050</t>
  </si>
  <si>
    <t>dveře jednokřídlé dřevěné bez povrchové úpravy plné 600x1970mm</t>
  </si>
  <si>
    <t>370684829</t>
  </si>
  <si>
    <t>67</t>
  </si>
  <si>
    <t>766660730</t>
  </si>
  <si>
    <t>Montáž dveřního interiérového kování - WC kliky se zámkem</t>
  </si>
  <si>
    <t>1233579484</t>
  </si>
  <si>
    <t>68</t>
  </si>
  <si>
    <t>54914128</t>
  </si>
  <si>
    <t>kování rozetové spodní pro WC</t>
  </si>
  <si>
    <t>-23199662</t>
  </si>
  <si>
    <t>69</t>
  </si>
  <si>
    <t>766663916</t>
  </si>
  <si>
    <t>Oprava dveřních křídel z tvrdého dřeva - seříznutí křídla</t>
  </si>
  <si>
    <t>-1328276481</t>
  </si>
  <si>
    <t>70</t>
  </si>
  <si>
    <t>766691914</t>
  </si>
  <si>
    <t>Vyvěšení nebo zavěšení dřevěných křídel dveří pl do 2 m2</t>
  </si>
  <si>
    <t>1684548184</t>
  </si>
  <si>
    <t>"demontáž vnitřních dveří" 2</t>
  </si>
  <si>
    <t>71</t>
  </si>
  <si>
    <t>998766101</t>
  </si>
  <si>
    <t>Přesun hmot tonážní pro kce truhlářské v objektech v do 6 m</t>
  </si>
  <si>
    <t>-36375505</t>
  </si>
  <si>
    <t>771</t>
  </si>
  <si>
    <t>Podlahy z dlaždic</t>
  </si>
  <si>
    <t>72</t>
  </si>
  <si>
    <t>771121011</t>
  </si>
  <si>
    <t>Nátěr penetrační na podlahu</t>
  </si>
  <si>
    <t>-1744093505</t>
  </si>
  <si>
    <t>73</t>
  </si>
  <si>
    <t>771151011</t>
  </si>
  <si>
    <t>Samonivelační stěrka podlah pevnosti 20 MPa tl 3 mm</t>
  </si>
  <si>
    <t>-175929003</t>
  </si>
  <si>
    <t>74</t>
  </si>
  <si>
    <t>771573810</t>
  </si>
  <si>
    <t>Demontáž podlah z dlaždic keramických lepených</t>
  </si>
  <si>
    <t>-160105704</t>
  </si>
  <si>
    <t>75</t>
  </si>
  <si>
    <t>771584412</t>
  </si>
  <si>
    <t>Montáž podlah z keramické mozaiky lepené cementovým flexibilním lepidlem základní prvek přes 200 do 400 ks/m2</t>
  </si>
  <si>
    <t>-772108836</t>
  </si>
  <si>
    <t>76</t>
  </si>
  <si>
    <t>5976121R</t>
  </si>
  <si>
    <t>mozaika keramická povrch hladký tl do 10mm přes 200 do 400ks/m2</t>
  </si>
  <si>
    <t>382969576</t>
  </si>
  <si>
    <t>13,5*1,1 'Přepočtené koeficientem množství</t>
  </si>
  <si>
    <t>77</t>
  </si>
  <si>
    <t>998771101</t>
  </si>
  <si>
    <t>Přesun hmot tonážní pro podlahy z dlaždic v objektech v do 6 m</t>
  </si>
  <si>
    <t>-1559018796</t>
  </si>
  <si>
    <t>781</t>
  </si>
  <si>
    <t>Dokončovací práce - obklady</t>
  </si>
  <si>
    <t>78</t>
  </si>
  <si>
    <t>781121011</t>
  </si>
  <si>
    <t>Nátěr penetrační na stěnu</t>
  </si>
  <si>
    <t>2049064943</t>
  </si>
  <si>
    <t>79</t>
  </si>
  <si>
    <t>781151031</t>
  </si>
  <si>
    <t>Celoplošné vyrovnání podkladu stěrkou tl 3 mm</t>
  </si>
  <si>
    <t>-1576397355</t>
  </si>
  <si>
    <t>80</t>
  </si>
  <si>
    <t>781472217</t>
  </si>
  <si>
    <t>Montáž obkladů keramických hladkých lepených cementovým flexibilním lepidlem přes 12 do 19 ks/m2</t>
  </si>
  <si>
    <t>-81576802</t>
  </si>
  <si>
    <t>"bílé 200/400" 41</t>
  </si>
  <si>
    <t>"šedé 200/400" 1,2</t>
  </si>
  <si>
    <t>81</t>
  </si>
  <si>
    <t>5976170B</t>
  </si>
  <si>
    <t>obklad keramický tl do 10mm přes 12 do 19ks/m2 - bílá</t>
  </si>
  <si>
    <t>-918776375</t>
  </si>
  <si>
    <t>41*1,1 'Přepočtené koeficientem množství</t>
  </si>
  <si>
    <t>82</t>
  </si>
  <si>
    <t>5976170S</t>
  </si>
  <si>
    <t>obklad keramický tl do 10mm přes 12 do 19ks/m2 - šedá</t>
  </si>
  <si>
    <t>-56500196</t>
  </si>
  <si>
    <t>1,2*1,1 'Přepočtené koeficientem množství</t>
  </si>
  <si>
    <t>83</t>
  </si>
  <si>
    <t>781472219</t>
  </si>
  <si>
    <t>Montáž obkladů keramických hladkých lepených cementovým flexibilním lepidlem přes 22 do 25 ks/m2</t>
  </si>
  <si>
    <t>1184144826</t>
  </si>
  <si>
    <t>"modré 200/200" 4</t>
  </si>
  <si>
    <t>84</t>
  </si>
  <si>
    <t>5976172M</t>
  </si>
  <si>
    <t>obklad keramický tl do 10mm přes 22 do 25ks/m2 - modrá</t>
  </si>
  <si>
    <t>-188102703</t>
  </si>
  <si>
    <t>4*1,1 'Přepočtené koeficientem množství</t>
  </si>
  <si>
    <t>85</t>
  </si>
  <si>
    <t>781472221</t>
  </si>
  <si>
    <t>Montáž obkladů keramických hladkých lepených cementovým flexibilním lepidlem přes 35 do 45 ks/m2</t>
  </si>
  <si>
    <t>1745789252</t>
  </si>
  <si>
    <t>"bílé 150/150" 1,6</t>
  </si>
  <si>
    <t>86</t>
  </si>
  <si>
    <t>5976171B</t>
  </si>
  <si>
    <t>obklad keramický tl do 10mm přes 35 do 45ks/m2 - bílá</t>
  </si>
  <si>
    <t>684642938</t>
  </si>
  <si>
    <t>1,6*1,1 'Přepočtené koeficientem množství</t>
  </si>
  <si>
    <t>87</t>
  </si>
  <si>
    <t>781473810</t>
  </si>
  <si>
    <t>Demontáž obkladů z obkladaček keramických lepených</t>
  </si>
  <si>
    <t>2054518510</t>
  </si>
  <si>
    <t>88</t>
  </si>
  <si>
    <t>781491011</t>
  </si>
  <si>
    <t>Montáž zrcadel plochy do 1 m2 lepených silikonovým tmelem na podkladní omítku</t>
  </si>
  <si>
    <t>1988949441</t>
  </si>
  <si>
    <t>0,9*0,55</t>
  </si>
  <si>
    <t>89</t>
  </si>
  <si>
    <t>6346513R</t>
  </si>
  <si>
    <t>zrcadlo nemontované tl 3mm</t>
  </si>
  <si>
    <t>-2112282972</t>
  </si>
  <si>
    <t>0,495*1,1 'Přepočtené koeficientem množství</t>
  </si>
  <si>
    <t>90</t>
  </si>
  <si>
    <t>781491021-D</t>
  </si>
  <si>
    <t>Demontáž zrcadel plochy do 1 m2 lepených silikonovým tmelem na keramický obklad</t>
  </si>
  <si>
    <t>-1148296515</t>
  </si>
  <si>
    <t>0,35*0,5</t>
  </si>
  <si>
    <t>91</t>
  </si>
  <si>
    <t>998781101</t>
  </si>
  <si>
    <t>Přesun hmot tonážní pro obklady keramické v objektech v do 6 m</t>
  </si>
  <si>
    <t>-1031703335</t>
  </si>
  <si>
    <t>783</t>
  </si>
  <si>
    <t>Dokončovací práce - nátěry</t>
  </si>
  <si>
    <t>92</t>
  </si>
  <si>
    <t>783306811</t>
  </si>
  <si>
    <t>Odstranění nátěru ze zámečnických konstrukcí oškrábáním</t>
  </si>
  <si>
    <t>2065249428</t>
  </si>
  <si>
    <t>"úprava ocelových zárubní" 2*0,2*(0,6+1,8*2)</t>
  </si>
  <si>
    <t>93</t>
  </si>
  <si>
    <t>783317101</t>
  </si>
  <si>
    <t>Krycí jednonásobný syntetický standardní nátěr zámečnických konstrukcí</t>
  </si>
  <si>
    <t>-294257950</t>
  </si>
  <si>
    <t>784</t>
  </si>
  <si>
    <t>Dokončovací práce - malby a tapety</t>
  </si>
  <si>
    <t>94</t>
  </si>
  <si>
    <t>784211101</t>
  </si>
  <si>
    <t>Dvojnásobné bílé malby ze směsí za mokra výborně oděruvzdorných v místnostech v do 3,80 m</t>
  </si>
  <si>
    <t>25580963</t>
  </si>
  <si>
    <t>19+13,5</t>
  </si>
  <si>
    <t>95</t>
  </si>
  <si>
    <t>784211151</t>
  </si>
  <si>
    <t>Příplatek k cenám 2x maleb ze směsí za mokra oděruvzdorných za barevnou malbu tónovanou přípravky</t>
  </si>
  <si>
    <t>1363900990</t>
  </si>
  <si>
    <t>VRN</t>
  </si>
  <si>
    <t>Vedlejší rozpočtové náklady</t>
  </si>
  <si>
    <t>VRN3</t>
  </si>
  <si>
    <t>Zařízení staveniště</t>
  </si>
  <si>
    <t>96</t>
  </si>
  <si>
    <t>030001000</t>
  </si>
  <si>
    <t>Kč</t>
  </si>
  <si>
    <t>1024</t>
  </si>
  <si>
    <t>1090772937</t>
  </si>
  <si>
    <t>VRN7</t>
  </si>
  <si>
    <t>Provozní vlivy</t>
  </si>
  <si>
    <t>97</t>
  </si>
  <si>
    <t>070001000</t>
  </si>
  <si>
    <t>1209345277</t>
  </si>
  <si>
    <t>"provoz haly"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</si>
</sst>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5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19" xfId="0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166" fontId="29" fillId="0" borderId="8" xfId="0" applyNumberFormat="1" applyFont="1" applyBorder="1"/>
    <xf numFmtId="166" fontId="29" fillId="0" borderId="9" xfId="0" applyNumberFormat="1" applyFont="1" applyBorder="1"/>
    <xf numFmtId="4" fontId="30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9" fillId="0" borderId="15" xfId="0" applyFont="1" applyBorder="1"/>
    <xf numFmtId="166" fontId="9" fillId="0" borderId="0" xfId="0" applyNumberFormat="1" applyFont="1"/>
    <xf numFmtId="166" fontId="9" fillId="0" borderId="10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20" fillId="0" borderId="20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" fontId="32" fillId="0" borderId="20" xfId="0" applyNumberFormat="1" applyFont="1" applyBorder="1" applyAlignment="1" applyProtection="1">
      <alignment vertical="center"/>
      <protection locked="0"/>
    </xf>
    <xf numFmtId="0" fontId="33" fillId="0" borderId="20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5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0" fillId="0" borderId="0" xfId="0"/>
    <xf numFmtId="0" fontId="18" fillId="0" borderId="14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5" xfId="0" applyBorder="1" applyProtection="1">
      <protection/>
    </xf>
    <xf numFmtId="0" fontId="0" fillId="0" borderId="0" xfId="0" applyAlignment="1" applyProtection="1">
      <alignment vertical="center"/>
      <protection/>
    </xf>
    <xf numFmtId="0" fontId="15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4" fontId="15" fillId="0" borderId="4" xfId="0" applyNumberFormat="1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5" fillId="2" borderId="21" xfId="0" applyFont="1" applyFill="1" applyBorder="1" applyAlignment="1" applyProtection="1">
      <alignment horizontal="left" vertical="center"/>
      <protection/>
    </xf>
    <xf numFmtId="0" fontId="0" fillId="2" borderId="22" xfId="0" applyFill="1" applyBorder="1" applyAlignment="1" applyProtection="1">
      <alignment vertical="center"/>
      <protection/>
    </xf>
    <xf numFmtId="0" fontId="5" fillId="2" borderId="22" xfId="0" applyFont="1" applyFill="1" applyBorder="1" applyAlignment="1" applyProtection="1">
      <alignment horizontal="center" vertical="center"/>
      <protection/>
    </xf>
    <xf numFmtId="0" fontId="5" fillId="2" borderId="22" xfId="0" applyFont="1" applyFill="1" applyBorder="1" applyAlignment="1" applyProtection="1">
      <alignment horizontal="left" vertical="center"/>
      <protection/>
    </xf>
    <xf numFmtId="0" fontId="0" fillId="2" borderId="22" xfId="0" applyFill="1" applyBorder="1" applyAlignment="1" applyProtection="1">
      <alignment vertical="center"/>
      <protection/>
    </xf>
    <xf numFmtId="4" fontId="5" fillId="2" borderId="22" xfId="0" applyNumberFormat="1" applyFont="1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3" borderId="21" xfId="0" applyFont="1" applyFill="1" applyBorder="1" applyAlignment="1" applyProtection="1">
      <alignment horizontal="center" vertical="center"/>
      <protection/>
    </xf>
    <xf numFmtId="0" fontId="20" fillId="3" borderId="22" xfId="0" applyFont="1" applyFill="1" applyBorder="1" applyAlignment="1" applyProtection="1">
      <alignment horizontal="left" vertical="center"/>
      <protection/>
    </xf>
    <xf numFmtId="0" fontId="0" fillId="3" borderId="22" xfId="0" applyFill="1" applyBorder="1" applyAlignment="1" applyProtection="1">
      <alignment vertical="center"/>
      <protection/>
    </xf>
    <xf numFmtId="0" fontId="20" fillId="3" borderId="22" xfId="0" applyFont="1" applyFill="1" applyBorder="1" applyAlignment="1" applyProtection="1">
      <alignment horizontal="center" vertical="center"/>
      <protection/>
    </xf>
    <xf numFmtId="0" fontId="20" fillId="3" borderId="22" xfId="0" applyFont="1" applyFill="1" applyBorder="1" applyAlignment="1" applyProtection="1">
      <alignment horizontal="right" vertical="center"/>
      <protection/>
    </xf>
    <xf numFmtId="0" fontId="20" fillId="3" borderId="19" xfId="0" applyFont="1" applyFill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8" xfId="0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ill="1" applyAlignment="1" applyProtection="1">
      <alignment vertical="center"/>
      <protection/>
    </xf>
    <xf numFmtId="0" fontId="5" fillId="3" borderId="21" xfId="0" applyFont="1" applyFill="1" applyBorder="1" applyAlignment="1" applyProtection="1">
      <alignment horizontal="left" vertical="center"/>
      <protection/>
    </xf>
    <xf numFmtId="0" fontId="5" fillId="3" borderId="22" xfId="0" applyFont="1" applyFill="1" applyBorder="1" applyAlignment="1" applyProtection="1">
      <alignment horizontal="right" vertical="center"/>
      <protection/>
    </xf>
    <xf numFmtId="0" fontId="5" fillId="3" borderId="22" xfId="0" applyFont="1" applyFill="1" applyBorder="1" applyAlignment="1" applyProtection="1">
      <alignment horizontal="center" vertical="center"/>
      <protection/>
    </xf>
    <xf numFmtId="4" fontId="5" fillId="3" borderId="22" xfId="0" applyNumberFormat="1" applyFont="1" applyFill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0" fillId="3" borderId="0" xfId="0" applyFont="1" applyFill="1" applyAlignment="1" applyProtection="1">
      <alignment horizontal="left" vertical="center"/>
      <protection/>
    </xf>
    <xf numFmtId="0" fontId="20" fillId="3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vertical="center"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7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0" fillId="3" borderId="11" xfId="0" applyFont="1" applyFill="1" applyBorder="1" applyAlignment="1" applyProtection="1">
      <alignment horizontal="center" vertical="center" wrapText="1"/>
      <protection/>
    </xf>
    <xf numFmtId="0" fontId="20" fillId="3" borderId="12" xfId="0" applyFont="1" applyFill="1" applyBorder="1" applyAlignment="1" applyProtection="1">
      <alignment horizontal="center" vertical="center" wrapText="1"/>
      <protection/>
    </xf>
    <xf numFmtId="0" fontId="20" fillId="3" borderId="13" xfId="0" applyFont="1" applyFill="1" applyBorder="1" applyAlignment="1" applyProtection="1">
      <alignment horizontal="center" vertical="center" wrapText="1"/>
      <protection/>
    </xf>
    <xf numFmtId="4" fontId="22" fillId="0" borderId="0" xfId="0" applyNumberFormat="1" applyFont="1" applyProtection="1">
      <protection/>
    </xf>
    <xf numFmtId="0" fontId="9" fillId="0" borderId="3" xfId="0" applyFont="1" applyBorder="1" applyProtection="1"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Protection="1"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Protection="1">
      <protection/>
    </xf>
    <xf numFmtId="0" fontId="20" fillId="0" borderId="20" xfId="0" applyFont="1" applyBorder="1" applyAlignment="1" applyProtection="1">
      <alignment horizontal="center" vertical="center"/>
      <protection/>
    </xf>
    <xf numFmtId="49" fontId="20" fillId="0" borderId="20" xfId="0" applyNumberFormat="1" applyFont="1" applyBorder="1" applyAlignment="1" applyProtection="1">
      <alignment horizontal="left" vertical="center" wrapText="1"/>
      <protection/>
    </xf>
    <xf numFmtId="0" fontId="20" fillId="0" borderId="20" xfId="0" applyFont="1" applyBorder="1" applyAlignment="1" applyProtection="1">
      <alignment horizontal="left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167" fontId="20" fillId="0" borderId="20" xfId="0" applyNumberFormat="1" applyFont="1" applyBorder="1" applyAlignment="1" applyProtection="1">
      <alignment vertical="center"/>
      <protection/>
    </xf>
    <xf numFmtId="4" fontId="20" fillId="0" borderId="20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2" fillId="0" borderId="20" xfId="0" applyFont="1" applyBorder="1" applyAlignment="1" applyProtection="1">
      <alignment horizontal="center" vertical="center"/>
      <protection/>
    </xf>
    <xf numFmtId="49" fontId="32" fillId="0" borderId="20" xfId="0" applyNumberFormat="1" applyFont="1" applyBorder="1" applyAlignment="1" applyProtection="1">
      <alignment horizontal="left" vertical="center" wrapText="1"/>
      <protection/>
    </xf>
    <xf numFmtId="0" fontId="32" fillId="0" borderId="20" xfId="0" applyFont="1" applyBorder="1" applyAlignment="1" applyProtection="1">
      <alignment horizontal="left" vertical="center" wrapText="1"/>
      <protection/>
    </xf>
    <xf numFmtId="0" fontId="32" fillId="0" borderId="20" xfId="0" applyFont="1" applyBorder="1" applyAlignment="1" applyProtection="1">
      <alignment horizontal="center" vertical="center" wrapText="1"/>
      <protection/>
    </xf>
    <xf numFmtId="167" fontId="32" fillId="0" borderId="20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0">
      <selection activeCell="AI47" sqref="AI4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96" t="s">
        <v>5</v>
      </c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C4" s="102"/>
      <c r="D4" s="103" t="s">
        <v>9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R4" s="18"/>
      <c r="AS4" s="19" t="s">
        <v>10</v>
      </c>
      <c r="BS4" s="15" t="s">
        <v>11</v>
      </c>
    </row>
    <row r="5" spans="2:71" ht="12" customHeight="1">
      <c r="B5" s="18"/>
      <c r="C5" s="102"/>
      <c r="D5" s="104" t="s">
        <v>12</v>
      </c>
      <c r="E5" s="102"/>
      <c r="F5" s="102"/>
      <c r="G5" s="102"/>
      <c r="H5" s="102"/>
      <c r="I5" s="102"/>
      <c r="J5" s="102"/>
      <c r="K5" s="105" t="s">
        <v>13</v>
      </c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2"/>
      <c r="AR5" s="18"/>
      <c r="BS5" s="15" t="s">
        <v>6</v>
      </c>
    </row>
    <row r="6" spans="2:71" ht="36.95" customHeight="1">
      <c r="B6" s="18"/>
      <c r="C6" s="102"/>
      <c r="D6" s="107" t="s">
        <v>14</v>
      </c>
      <c r="E6" s="102"/>
      <c r="F6" s="102"/>
      <c r="G6" s="102"/>
      <c r="H6" s="102"/>
      <c r="I6" s="102"/>
      <c r="J6" s="102"/>
      <c r="K6" s="108" t="s">
        <v>15</v>
      </c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2"/>
      <c r="AR6" s="18"/>
      <c r="BS6" s="15" t="s">
        <v>6</v>
      </c>
    </row>
    <row r="7" spans="2:71" ht="12" customHeight="1">
      <c r="B7" s="18"/>
      <c r="C7" s="102"/>
      <c r="D7" s="109" t="s">
        <v>16</v>
      </c>
      <c r="E7" s="102"/>
      <c r="F7" s="102"/>
      <c r="G7" s="102"/>
      <c r="H7" s="102"/>
      <c r="I7" s="102"/>
      <c r="J7" s="102"/>
      <c r="K7" s="110" t="s">
        <v>1</v>
      </c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9" t="s">
        <v>17</v>
      </c>
      <c r="AL7" s="102"/>
      <c r="AM7" s="102"/>
      <c r="AN7" s="110" t="s">
        <v>1</v>
      </c>
      <c r="AO7" s="102"/>
      <c r="AP7" s="102"/>
      <c r="AR7" s="18"/>
      <c r="BS7" s="15" t="s">
        <v>6</v>
      </c>
    </row>
    <row r="8" spans="2:71" ht="12" customHeight="1">
      <c r="B8" s="18"/>
      <c r="C8" s="102"/>
      <c r="D8" s="109" t="s">
        <v>18</v>
      </c>
      <c r="E8" s="102"/>
      <c r="F8" s="102"/>
      <c r="G8" s="102"/>
      <c r="H8" s="102"/>
      <c r="I8" s="102"/>
      <c r="J8" s="102"/>
      <c r="K8" s="110" t="s">
        <v>19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9" t="s">
        <v>20</v>
      </c>
      <c r="AL8" s="102"/>
      <c r="AM8" s="102"/>
      <c r="AN8" s="110" t="s">
        <v>21</v>
      </c>
      <c r="AO8" s="102"/>
      <c r="AP8" s="102"/>
      <c r="AR8" s="18"/>
      <c r="BS8" s="15" t="s">
        <v>6</v>
      </c>
    </row>
    <row r="9" spans="2:71" ht="14.45" customHeight="1">
      <c r="B9" s="1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R9" s="18"/>
      <c r="BS9" s="15" t="s">
        <v>6</v>
      </c>
    </row>
    <row r="10" spans="2:71" ht="12" customHeight="1">
      <c r="B10" s="18"/>
      <c r="C10" s="102"/>
      <c r="D10" s="109" t="s">
        <v>22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9" t="s">
        <v>23</v>
      </c>
      <c r="AL10" s="102"/>
      <c r="AM10" s="102"/>
      <c r="AN10" s="110" t="s">
        <v>1</v>
      </c>
      <c r="AO10" s="102"/>
      <c r="AP10" s="102"/>
      <c r="AR10" s="18"/>
      <c r="BS10" s="15" t="s">
        <v>6</v>
      </c>
    </row>
    <row r="11" spans="2:71" ht="18.4" customHeight="1">
      <c r="B11" s="18"/>
      <c r="C11" s="102"/>
      <c r="D11" s="102"/>
      <c r="E11" s="110" t="s">
        <v>24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9" t="s">
        <v>25</v>
      </c>
      <c r="AL11" s="102"/>
      <c r="AM11" s="102"/>
      <c r="AN11" s="110" t="s">
        <v>1</v>
      </c>
      <c r="AO11" s="102"/>
      <c r="AP11" s="102"/>
      <c r="AR11" s="18"/>
      <c r="BS11" s="15" t="s">
        <v>6</v>
      </c>
    </row>
    <row r="12" spans="2:71" ht="6.95" customHeight="1">
      <c r="B12" s="18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R12" s="18"/>
      <c r="BS12" s="15" t="s">
        <v>6</v>
      </c>
    </row>
    <row r="13" spans="2:71" ht="12" customHeight="1">
      <c r="B13" s="18"/>
      <c r="C13" s="160"/>
      <c r="D13" s="161" t="s">
        <v>26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1" t="s">
        <v>23</v>
      </c>
      <c r="AL13" s="160"/>
      <c r="AM13" s="160"/>
      <c r="AN13" s="162" t="s">
        <v>1</v>
      </c>
      <c r="AO13" s="160"/>
      <c r="AP13" s="160"/>
      <c r="AR13" s="18"/>
      <c r="BS13" s="15" t="s">
        <v>6</v>
      </c>
    </row>
    <row r="14" spans="2:71" ht="12.75">
      <c r="B14" s="18"/>
      <c r="C14" s="160"/>
      <c r="D14" s="160"/>
      <c r="E14" s="162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1" t="s">
        <v>25</v>
      </c>
      <c r="AL14" s="160"/>
      <c r="AM14" s="160"/>
      <c r="AN14" s="162" t="s">
        <v>1</v>
      </c>
      <c r="AO14" s="160"/>
      <c r="AP14" s="160"/>
      <c r="AR14" s="18"/>
      <c r="BS14" s="15" t="s">
        <v>6</v>
      </c>
    </row>
    <row r="15" spans="2:71" ht="6.95" customHeight="1">
      <c r="B15" s="18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R15" s="18"/>
      <c r="BS15" s="15" t="s">
        <v>3</v>
      </c>
    </row>
    <row r="16" spans="2:71" ht="12" customHeight="1">
      <c r="B16" s="18"/>
      <c r="C16" s="102"/>
      <c r="D16" s="109" t="s">
        <v>27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9" t="s">
        <v>23</v>
      </c>
      <c r="AL16" s="102"/>
      <c r="AM16" s="102"/>
      <c r="AN16" s="110" t="s">
        <v>1</v>
      </c>
      <c r="AO16" s="102"/>
      <c r="AP16" s="102"/>
      <c r="AR16" s="18"/>
      <c r="BS16" s="15" t="s">
        <v>3</v>
      </c>
    </row>
    <row r="17" spans="2:71" ht="18.4" customHeight="1">
      <c r="B17" s="18"/>
      <c r="C17" s="102"/>
      <c r="D17" s="102"/>
      <c r="E17" s="110" t="s">
        <v>28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9" t="s">
        <v>25</v>
      </c>
      <c r="AL17" s="102"/>
      <c r="AM17" s="102"/>
      <c r="AN17" s="110" t="s">
        <v>1</v>
      </c>
      <c r="AO17" s="102"/>
      <c r="AP17" s="102"/>
      <c r="AR17" s="18"/>
      <c r="BS17" s="15" t="s">
        <v>29</v>
      </c>
    </row>
    <row r="18" spans="2:71" ht="6.95" customHeight="1">
      <c r="B18" s="18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R18" s="18"/>
      <c r="BS18" s="15" t="s">
        <v>6</v>
      </c>
    </row>
    <row r="19" spans="2:71" ht="12" customHeight="1">
      <c r="B19" s="18"/>
      <c r="C19" s="102"/>
      <c r="D19" s="109" t="s">
        <v>30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9" t="s">
        <v>23</v>
      </c>
      <c r="AL19" s="102"/>
      <c r="AM19" s="102"/>
      <c r="AN19" s="110" t="s">
        <v>1</v>
      </c>
      <c r="AO19" s="102"/>
      <c r="AP19" s="102"/>
      <c r="AR19" s="18"/>
      <c r="BS19" s="15" t="s">
        <v>6</v>
      </c>
    </row>
    <row r="20" spans="2:71" ht="18.4" customHeight="1">
      <c r="B20" s="18"/>
      <c r="C20" s="102"/>
      <c r="D20" s="102"/>
      <c r="E20" s="110" t="s">
        <v>31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9" t="s">
        <v>25</v>
      </c>
      <c r="AL20" s="102"/>
      <c r="AM20" s="102"/>
      <c r="AN20" s="110" t="s">
        <v>1</v>
      </c>
      <c r="AO20" s="102"/>
      <c r="AP20" s="102"/>
      <c r="AR20" s="18"/>
      <c r="BS20" s="15" t="s">
        <v>29</v>
      </c>
    </row>
    <row r="21" spans="2:44" ht="6.95" customHeight="1">
      <c r="B21" s="18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R21" s="18"/>
    </row>
    <row r="22" spans="2:44" ht="12" customHeight="1">
      <c r="B22" s="18"/>
      <c r="C22" s="102"/>
      <c r="D22" s="109" t="s">
        <v>32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R22" s="18"/>
    </row>
    <row r="23" spans="2:44" ht="16.5" customHeight="1">
      <c r="B23" s="18"/>
      <c r="C23" s="102"/>
      <c r="D23" s="102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02"/>
      <c r="AP23" s="102"/>
      <c r="AR23" s="18"/>
    </row>
    <row r="24" spans="2:44" ht="6.95" customHeight="1">
      <c r="B24" s="18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R24" s="18"/>
    </row>
    <row r="25" spans="2:44" ht="6.95" customHeight="1">
      <c r="B25" s="18"/>
      <c r="C25" s="10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02"/>
      <c r="AR25" s="18"/>
    </row>
    <row r="26" spans="2:44" s="1" customFormat="1" ht="25.9" customHeight="1">
      <c r="B26" s="20"/>
      <c r="C26" s="113"/>
      <c r="D26" s="114" t="s">
        <v>33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6">
        <f>ROUND(AG94,2)</f>
        <v>0</v>
      </c>
      <c r="AL26" s="117"/>
      <c r="AM26" s="117"/>
      <c r="AN26" s="117"/>
      <c r="AO26" s="117"/>
      <c r="AP26" s="113"/>
      <c r="AR26" s="20"/>
    </row>
    <row r="27" spans="2:44" s="1" customFormat="1" ht="6.95" customHeight="1">
      <c r="B27" s="20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R27" s="20"/>
    </row>
    <row r="28" spans="2:44" s="1" customFormat="1" ht="12.75">
      <c r="B28" s="20"/>
      <c r="C28" s="113"/>
      <c r="D28" s="113"/>
      <c r="E28" s="113"/>
      <c r="F28" s="113"/>
      <c r="G28" s="113"/>
      <c r="H28" s="113"/>
      <c r="I28" s="113"/>
      <c r="J28" s="113"/>
      <c r="K28" s="113"/>
      <c r="L28" s="118" t="s">
        <v>34</v>
      </c>
      <c r="M28" s="118"/>
      <c r="N28" s="118"/>
      <c r="O28" s="118"/>
      <c r="P28" s="118"/>
      <c r="Q28" s="113"/>
      <c r="R28" s="113"/>
      <c r="S28" s="113"/>
      <c r="T28" s="113"/>
      <c r="U28" s="113"/>
      <c r="V28" s="113"/>
      <c r="W28" s="118" t="s">
        <v>35</v>
      </c>
      <c r="X28" s="118"/>
      <c r="Y28" s="118"/>
      <c r="Z28" s="118"/>
      <c r="AA28" s="118"/>
      <c r="AB28" s="118"/>
      <c r="AC28" s="118"/>
      <c r="AD28" s="118"/>
      <c r="AE28" s="118"/>
      <c r="AF28" s="113"/>
      <c r="AG28" s="113"/>
      <c r="AH28" s="113"/>
      <c r="AI28" s="113"/>
      <c r="AJ28" s="113"/>
      <c r="AK28" s="118" t="s">
        <v>36</v>
      </c>
      <c r="AL28" s="118"/>
      <c r="AM28" s="118"/>
      <c r="AN28" s="118"/>
      <c r="AO28" s="118"/>
      <c r="AP28" s="113"/>
      <c r="AR28" s="20"/>
    </row>
    <row r="29" spans="2:44" s="2" customFormat="1" ht="14.45" customHeight="1">
      <c r="B29" s="22"/>
      <c r="C29" s="119"/>
      <c r="D29" s="109" t="s">
        <v>37</v>
      </c>
      <c r="E29" s="119"/>
      <c r="F29" s="109" t="s">
        <v>38</v>
      </c>
      <c r="G29" s="119"/>
      <c r="H29" s="119"/>
      <c r="I29" s="119"/>
      <c r="J29" s="119"/>
      <c r="K29" s="119"/>
      <c r="L29" s="120">
        <v>0.21</v>
      </c>
      <c r="M29" s="121"/>
      <c r="N29" s="121"/>
      <c r="O29" s="121"/>
      <c r="P29" s="121"/>
      <c r="Q29" s="119"/>
      <c r="R29" s="119"/>
      <c r="S29" s="119"/>
      <c r="T29" s="119"/>
      <c r="U29" s="119"/>
      <c r="V29" s="119"/>
      <c r="W29" s="122">
        <f>ROUND(AZ94,2)</f>
        <v>0</v>
      </c>
      <c r="X29" s="121"/>
      <c r="Y29" s="121"/>
      <c r="Z29" s="121"/>
      <c r="AA29" s="121"/>
      <c r="AB29" s="121"/>
      <c r="AC29" s="121"/>
      <c r="AD29" s="121"/>
      <c r="AE29" s="121"/>
      <c r="AF29" s="119"/>
      <c r="AG29" s="119"/>
      <c r="AH29" s="119"/>
      <c r="AI29" s="119"/>
      <c r="AJ29" s="119"/>
      <c r="AK29" s="122">
        <f>ROUND(AV94,2)</f>
        <v>0</v>
      </c>
      <c r="AL29" s="121"/>
      <c r="AM29" s="121"/>
      <c r="AN29" s="121"/>
      <c r="AO29" s="121"/>
      <c r="AP29" s="119"/>
      <c r="AR29" s="22"/>
    </row>
    <row r="30" spans="2:44" s="2" customFormat="1" ht="14.45" customHeight="1">
      <c r="B30" s="22"/>
      <c r="C30" s="119"/>
      <c r="D30" s="119"/>
      <c r="E30" s="119"/>
      <c r="F30" s="109" t="s">
        <v>39</v>
      </c>
      <c r="G30" s="119"/>
      <c r="H30" s="119"/>
      <c r="I30" s="119"/>
      <c r="J30" s="119"/>
      <c r="K30" s="119"/>
      <c r="L30" s="120">
        <v>0.12</v>
      </c>
      <c r="M30" s="121"/>
      <c r="N30" s="121"/>
      <c r="O30" s="121"/>
      <c r="P30" s="121"/>
      <c r="Q30" s="119"/>
      <c r="R30" s="119"/>
      <c r="S30" s="119"/>
      <c r="T30" s="119"/>
      <c r="U30" s="119"/>
      <c r="V30" s="119"/>
      <c r="W30" s="122">
        <f>ROUND(BA94,2)</f>
        <v>0</v>
      </c>
      <c r="X30" s="121"/>
      <c r="Y30" s="121"/>
      <c r="Z30" s="121"/>
      <c r="AA30" s="121"/>
      <c r="AB30" s="121"/>
      <c r="AC30" s="121"/>
      <c r="AD30" s="121"/>
      <c r="AE30" s="121"/>
      <c r="AF30" s="119"/>
      <c r="AG30" s="119"/>
      <c r="AH30" s="119"/>
      <c r="AI30" s="119"/>
      <c r="AJ30" s="119"/>
      <c r="AK30" s="122">
        <f>ROUND(AW94,2)</f>
        <v>0</v>
      </c>
      <c r="AL30" s="121"/>
      <c r="AM30" s="121"/>
      <c r="AN30" s="121"/>
      <c r="AO30" s="121"/>
      <c r="AP30" s="119"/>
      <c r="AR30" s="22"/>
    </row>
    <row r="31" spans="2:44" s="2" customFormat="1" ht="14.45" customHeight="1" hidden="1">
      <c r="B31" s="22"/>
      <c r="C31" s="119"/>
      <c r="D31" s="119"/>
      <c r="E31" s="119"/>
      <c r="F31" s="109" t="s">
        <v>40</v>
      </c>
      <c r="G31" s="119"/>
      <c r="H31" s="119"/>
      <c r="I31" s="119"/>
      <c r="J31" s="119"/>
      <c r="K31" s="119"/>
      <c r="L31" s="120">
        <v>0.21</v>
      </c>
      <c r="M31" s="121"/>
      <c r="N31" s="121"/>
      <c r="O31" s="121"/>
      <c r="P31" s="121"/>
      <c r="Q31" s="119"/>
      <c r="R31" s="119"/>
      <c r="S31" s="119"/>
      <c r="T31" s="119"/>
      <c r="U31" s="119"/>
      <c r="V31" s="119"/>
      <c r="W31" s="122">
        <f>ROUND(BB94,2)</f>
        <v>0</v>
      </c>
      <c r="X31" s="121"/>
      <c r="Y31" s="121"/>
      <c r="Z31" s="121"/>
      <c r="AA31" s="121"/>
      <c r="AB31" s="121"/>
      <c r="AC31" s="121"/>
      <c r="AD31" s="121"/>
      <c r="AE31" s="121"/>
      <c r="AF31" s="119"/>
      <c r="AG31" s="119"/>
      <c r="AH31" s="119"/>
      <c r="AI31" s="119"/>
      <c r="AJ31" s="119"/>
      <c r="AK31" s="122">
        <v>0</v>
      </c>
      <c r="AL31" s="121"/>
      <c r="AM31" s="121"/>
      <c r="AN31" s="121"/>
      <c r="AO31" s="121"/>
      <c r="AP31" s="119"/>
      <c r="AR31" s="22"/>
    </row>
    <row r="32" spans="2:44" s="2" customFormat="1" ht="14.45" customHeight="1" hidden="1">
      <c r="B32" s="22"/>
      <c r="C32" s="119"/>
      <c r="D32" s="119"/>
      <c r="E32" s="119"/>
      <c r="F32" s="109" t="s">
        <v>41</v>
      </c>
      <c r="G32" s="119"/>
      <c r="H32" s="119"/>
      <c r="I32" s="119"/>
      <c r="J32" s="119"/>
      <c r="K32" s="119"/>
      <c r="L32" s="120">
        <v>0.12</v>
      </c>
      <c r="M32" s="121"/>
      <c r="N32" s="121"/>
      <c r="O32" s="121"/>
      <c r="P32" s="121"/>
      <c r="Q32" s="119"/>
      <c r="R32" s="119"/>
      <c r="S32" s="119"/>
      <c r="T32" s="119"/>
      <c r="U32" s="119"/>
      <c r="V32" s="119"/>
      <c r="W32" s="122">
        <f>ROUND(BC94,2)</f>
        <v>0</v>
      </c>
      <c r="X32" s="121"/>
      <c r="Y32" s="121"/>
      <c r="Z32" s="121"/>
      <c r="AA32" s="121"/>
      <c r="AB32" s="121"/>
      <c r="AC32" s="121"/>
      <c r="AD32" s="121"/>
      <c r="AE32" s="121"/>
      <c r="AF32" s="119"/>
      <c r="AG32" s="119"/>
      <c r="AH32" s="119"/>
      <c r="AI32" s="119"/>
      <c r="AJ32" s="119"/>
      <c r="AK32" s="122">
        <v>0</v>
      </c>
      <c r="AL32" s="121"/>
      <c r="AM32" s="121"/>
      <c r="AN32" s="121"/>
      <c r="AO32" s="121"/>
      <c r="AP32" s="119"/>
      <c r="AR32" s="22"/>
    </row>
    <row r="33" spans="2:44" s="2" customFormat="1" ht="14.45" customHeight="1" hidden="1">
      <c r="B33" s="22"/>
      <c r="C33" s="119"/>
      <c r="D33" s="119"/>
      <c r="E33" s="119"/>
      <c r="F33" s="109" t="s">
        <v>42</v>
      </c>
      <c r="G33" s="119"/>
      <c r="H33" s="119"/>
      <c r="I33" s="119"/>
      <c r="J33" s="119"/>
      <c r="K33" s="119"/>
      <c r="L33" s="120">
        <v>0</v>
      </c>
      <c r="M33" s="121"/>
      <c r="N33" s="121"/>
      <c r="O33" s="121"/>
      <c r="P33" s="121"/>
      <c r="Q33" s="119"/>
      <c r="R33" s="119"/>
      <c r="S33" s="119"/>
      <c r="T33" s="119"/>
      <c r="U33" s="119"/>
      <c r="V33" s="119"/>
      <c r="W33" s="122">
        <f>ROUND(BD94,2)</f>
        <v>0</v>
      </c>
      <c r="X33" s="121"/>
      <c r="Y33" s="121"/>
      <c r="Z33" s="121"/>
      <c r="AA33" s="121"/>
      <c r="AB33" s="121"/>
      <c r="AC33" s="121"/>
      <c r="AD33" s="121"/>
      <c r="AE33" s="121"/>
      <c r="AF33" s="119"/>
      <c r="AG33" s="119"/>
      <c r="AH33" s="119"/>
      <c r="AI33" s="119"/>
      <c r="AJ33" s="119"/>
      <c r="AK33" s="122">
        <v>0</v>
      </c>
      <c r="AL33" s="121"/>
      <c r="AM33" s="121"/>
      <c r="AN33" s="121"/>
      <c r="AO33" s="121"/>
      <c r="AP33" s="119"/>
      <c r="AR33" s="22"/>
    </row>
    <row r="34" spans="2:44" s="1" customFormat="1" ht="6.95" customHeight="1">
      <c r="B34" s="20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R34" s="20"/>
    </row>
    <row r="35" spans="2:44" s="1" customFormat="1" ht="25.9" customHeight="1">
      <c r="B35" s="20"/>
      <c r="C35" s="123"/>
      <c r="D35" s="124" t="s">
        <v>43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6" t="s">
        <v>44</v>
      </c>
      <c r="U35" s="125"/>
      <c r="V35" s="125"/>
      <c r="W35" s="125"/>
      <c r="X35" s="127" t="s">
        <v>45</v>
      </c>
      <c r="Y35" s="128"/>
      <c r="Z35" s="128"/>
      <c r="AA35" s="128"/>
      <c r="AB35" s="128"/>
      <c r="AC35" s="125"/>
      <c r="AD35" s="125"/>
      <c r="AE35" s="125"/>
      <c r="AF35" s="125"/>
      <c r="AG35" s="125"/>
      <c r="AH35" s="125"/>
      <c r="AI35" s="125"/>
      <c r="AJ35" s="125"/>
      <c r="AK35" s="129">
        <f>SUM(AK26:AK33)</f>
        <v>0</v>
      </c>
      <c r="AL35" s="128"/>
      <c r="AM35" s="128"/>
      <c r="AN35" s="128"/>
      <c r="AO35" s="130"/>
      <c r="AP35" s="123"/>
      <c r="AQ35" s="23"/>
      <c r="AR35" s="20"/>
    </row>
    <row r="36" spans="2:44" s="1" customFormat="1" ht="6.95" customHeight="1">
      <c r="B36" s="20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R36" s="20"/>
    </row>
    <row r="37" spans="2:44" s="1" customFormat="1" ht="14.45" customHeight="1">
      <c r="B37" s="20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R37" s="20"/>
    </row>
    <row r="38" spans="2:44" ht="14.45" customHeight="1">
      <c r="B38" s="18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R38" s="18"/>
    </row>
    <row r="39" spans="2:44" ht="14.45" customHeight="1">
      <c r="B39" s="18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R39" s="18"/>
    </row>
    <row r="40" spans="2:44" ht="14.45" customHeight="1">
      <c r="B40" s="18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R40" s="18"/>
    </row>
    <row r="41" spans="2:44" ht="14.45" customHeight="1">
      <c r="B41" s="18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R41" s="18"/>
    </row>
    <row r="42" spans="2:44" ht="14.45" customHeight="1">
      <c r="B42" s="18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R42" s="18"/>
    </row>
    <row r="43" spans="2:44" ht="14.45" customHeight="1">
      <c r="B43" s="18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R43" s="18"/>
    </row>
    <row r="44" spans="2:44" ht="14.45" customHeight="1">
      <c r="B44" s="18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R44" s="18"/>
    </row>
    <row r="45" spans="2:44" ht="14.45" customHeight="1">
      <c r="B45" s="18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R45" s="18"/>
    </row>
    <row r="46" spans="2:44" ht="14.45" customHeight="1">
      <c r="B46" s="18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R46" s="18"/>
    </row>
    <row r="47" spans="2:44" ht="14.45" customHeight="1">
      <c r="B47" s="18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R47" s="18"/>
    </row>
    <row r="48" spans="2:44" ht="14.45" customHeight="1">
      <c r="B48" s="18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R48" s="18"/>
    </row>
    <row r="49" spans="2:44" s="1" customFormat="1" ht="14.45" customHeight="1">
      <c r="B49" s="20"/>
      <c r="C49" s="113"/>
      <c r="D49" s="131" t="s">
        <v>46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1" t="s">
        <v>47</v>
      </c>
      <c r="AI49" s="132"/>
      <c r="AJ49" s="132"/>
      <c r="AK49" s="132"/>
      <c r="AL49" s="132"/>
      <c r="AM49" s="132"/>
      <c r="AN49" s="132"/>
      <c r="AO49" s="132"/>
      <c r="AP49" s="113"/>
      <c r="AR49" s="20"/>
    </row>
    <row r="50" spans="2:44" ht="12">
      <c r="B50" s="18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R50" s="18"/>
    </row>
    <row r="51" spans="2:44" ht="12">
      <c r="B51" s="18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R51" s="18"/>
    </row>
    <row r="52" spans="2:44" ht="12">
      <c r="B52" s="18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R52" s="18"/>
    </row>
    <row r="53" spans="2:44" ht="12">
      <c r="B53" s="18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R53" s="18"/>
    </row>
    <row r="54" spans="2:44" ht="12">
      <c r="B54" s="18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R54" s="18"/>
    </row>
    <row r="55" spans="2:44" ht="12">
      <c r="B55" s="18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R55" s="18"/>
    </row>
    <row r="56" spans="2:44" ht="12">
      <c r="B56" s="18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R56" s="18"/>
    </row>
    <row r="57" spans="2:44" ht="12">
      <c r="B57" s="18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R57" s="18"/>
    </row>
    <row r="58" spans="2:44" ht="12">
      <c r="B58" s="18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R58" s="18"/>
    </row>
    <row r="59" spans="2:44" ht="12">
      <c r="B59" s="18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R59" s="18"/>
    </row>
    <row r="60" spans="2:44" s="1" customFormat="1" ht="12.75">
      <c r="B60" s="20"/>
      <c r="C60" s="113"/>
      <c r="D60" s="133" t="s">
        <v>48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33" t="s">
        <v>49</v>
      </c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33" t="s">
        <v>48</v>
      </c>
      <c r="AI60" s="115"/>
      <c r="AJ60" s="115"/>
      <c r="AK60" s="115"/>
      <c r="AL60" s="115"/>
      <c r="AM60" s="133" t="s">
        <v>49</v>
      </c>
      <c r="AN60" s="115"/>
      <c r="AO60" s="115"/>
      <c r="AP60" s="113"/>
      <c r="AR60" s="20"/>
    </row>
    <row r="61" spans="2:44" ht="12">
      <c r="B61" s="18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R61" s="18"/>
    </row>
    <row r="62" spans="2:44" ht="12">
      <c r="B62" s="18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R62" s="18"/>
    </row>
    <row r="63" spans="2:44" ht="12">
      <c r="B63" s="18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R63" s="18"/>
    </row>
    <row r="64" spans="2:44" s="1" customFormat="1" ht="12.75">
      <c r="B64" s="20"/>
      <c r="C64" s="113"/>
      <c r="D64" s="131" t="s">
        <v>50</v>
      </c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1" t="s">
        <v>51</v>
      </c>
      <c r="AI64" s="132"/>
      <c r="AJ64" s="132"/>
      <c r="AK64" s="132"/>
      <c r="AL64" s="132"/>
      <c r="AM64" s="132"/>
      <c r="AN64" s="132"/>
      <c r="AO64" s="132"/>
      <c r="AP64" s="113"/>
      <c r="AR64" s="20"/>
    </row>
    <row r="65" spans="2:44" ht="12">
      <c r="B65" s="18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R65" s="18"/>
    </row>
    <row r="66" spans="2:44" ht="12">
      <c r="B66" s="18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R66" s="18"/>
    </row>
    <row r="67" spans="2:44" ht="12">
      <c r="B67" s="18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R67" s="18"/>
    </row>
    <row r="68" spans="2:44" ht="12">
      <c r="B68" s="18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R68" s="18"/>
    </row>
    <row r="69" spans="2:44" ht="12">
      <c r="B69" s="18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R69" s="18"/>
    </row>
    <row r="70" spans="2:44" ht="12">
      <c r="B70" s="18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R70" s="18"/>
    </row>
    <row r="71" spans="2:44" ht="12">
      <c r="B71" s="18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R71" s="18"/>
    </row>
    <row r="72" spans="2:44" ht="12">
      <c r="B72" s="18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R72" s="18"/>
    </row>
    <row r="73" spans="2:44" ht="12">
      <c r="B73" s="18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R73" s="18"/>
    </row>
    <row r="74" spans="2:44" ht="12">
      <c r="B74" s="18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R74" s="18"/>
    </row>
    <row r="75" spans="2:44" s="1" customFormat="1" ht="12.75">
      <c r="B75" s="20"/>
      <c r="C75" s="113"/>
      <c r="D75" s="133" t="s">
        <v>48</v>
      </c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33" t="s">
        <v>49</v>
      </c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33" t="s">
        <v>48</v>
      </c>
      <c r="AI75" s="115"/>
      <c r="AJ75" s="115"/>
      <c r="AK75" s="115"/>
      <c r="AL75" s="115"/>
      <c r="AM75" s="133" t="s">
        <v>49</v>
      </c>
      <c r="AN75" s="115"/>
      <c r="AO75" s="115"/>
      <c r="AP75" s="113"/>
      <c r="AR75" s="20"/>
    </row>
    <row r="76" spans="2:44" s="1" customFormat="1" ht="12">
      <c r="B76" s="20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R76" s="20"/>
    </row>
    <row r="77" spans="2:44" s="1" customFormat="1" ht="6.95" customHeight="1">
      <c r="B77" s="25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26"/>
      <c r="AR77" s="20"/>
    </row>
    <row r="78" spans="3:42" ht="12"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</row>
    <row r="79" spans="3:42" ht="12"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</row>
    <row r="80" spans="3:42" ht="12"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</row>
    <row r="81" spans="2:44" s="1" customFormat="1" ht="6.95" customHeight="1">
      <c r="B81" s="27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28"/>
      <c r="AR81" s="20"/>
    </row>
    <row r="82" spans="2:44" s="1" customFormat="1" ht="24.95" customHeight="1">
      <c r="B82" s="20"/>
      <c r="C82" s="103" t="s">
        <v>52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R82" s="20"/>
    </row>
    <row r="83" spans="2:44" s="1" customFormat="1" ht="6.95" customHeight="1">
      <c r="B83" s="20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R83" s="20"/>
    </row>
    <row r="84" spans="2:44" s="3" customFormat="1" ht="12" customHeight="1">
      <c r="B84" s="29"/>
      <c r="C84" s="109" t="s">
        <v>12</v>
      </c>
      <c r="D84" s="136"/>
      <c r="E84" s="136"/>
      <c r="F84" s="136"/>
      <c r="G84" s="136"/>
      <c r="H84" s="136"/>
      <c r="I84" s="136"/>
      <c r="J84" s="136"/>
      <c r="K84" s="136"/>
      <c r="L84" s="136" t="str">
        <f>K5</f>
        <v>728/2024</v>
      </c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R84" s="29"/>
    </row>
    <row r="85" spans="2:44" s="4" customFormat="1" ht="36.95" customHeight="1">
      <c r="B85" s="30"/>
      <c r="C85" s="137" t="s">
        <v>14</v>
      </c>
      <c r="D85" s="138"/>
      <c r="E85" s="138"/>
      <c r="F85" s="138"/>
      <c r="G85" s="138"/>
      <c r="H85" s="138"/>
      <c r="I85" s="138"/>
      <c r="J85" s="138"/>
      <c r="K85" s="138"/>
      <c r="L85" s="139" t="str">
        <f>K6</f>
        <v>REKONSTRUKCE SOCIÁLNÍHO ZÁZEMÍ A MUŽSTVA BK DĚČÍN</v>
      </c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38"/>
      <c r="AR85" s="30"/>
    </row>
    <row r="86" spans="2:44" s="1" customFormat="1" ht="6.95" customHeight="1">
      <c r="B86" s="20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R86" s="20"/>
    </row>
    <row r="87" spans="2:44" s="1" customFormat="1" ht="12" customHeight="1">
      <c r="B87" s="20"/>
      <c r="C87" s="109" t="s">
        <v>18</v>
      </c>
      <c r="D87" s="113"/>
      <c r="E87" s="113"/>
      <c r="F87" s="113"/>
      <c r="G87" s="113"/>
      <c r="H87" s="113"/>
      <c r="I87" s="113"/>
      <c r="J87" s="113"/>
      <c r="K87" s="113"/>
      <c r="L87" s="141" t="str">
        <f>IF(K8="","",K8)</f>
        <v>st.p.č. 7/5</v>
      </c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09" t="s">
        <v>20</v>
      </c>
      <c r="AJ87" s="113"/>
      <c r="AK87" s="113"/>
      <c r="AL87" s="113"/>
      <c r="AM87" s="142" t="str">
        <f>IF(AN8="","",AN8)</f>
        <v>23. 4. 2024</v>
      </c>
      <c r="AN87" s="142"/>
      <c r="AO87" s="113"/>
      <c r="AP87" s="113"/>
      <c r="AR87" s="20"/>
    </row>
    <row r="88" spans="2:44" s="1" customFormat="1" ht="6.95" customHeight="1">
      <c r="B88" s="20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R88" s="20"/>
    </row>
    <row r="89" spans="2:56" s="1" customFormat="1" ht="15.2" customHeight="1">
      <c r="B89" s="20"/>
      <c r="C89" s="109" t="s">
        <v>22</v>
      </c>
      <c r="D89" s="113"/>
      <c r="E89" s="113"/>
      <c r="F89" s="113"/>
      <c r="G89" s="113"/>
      <c r="H89" s="113"/>
      <c r="I89" s="113"/>
      <c r="J89" s="113"/>
      <c r="K89" s="113"/>
      <c r="L89" s="136" t="str">
        <f>IF(E11="","",E11)</f>
        <v>Statutární město Děčín</v>
      </c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09" t="s">
        <v>27</v>
      </c>
      <c r="AJ89" s="113"/>
      <c r="AK89" s="113"/>
      <c r="AL89" s="113"/>
      <c r="AM89" s="143" t="str">
        <f>IF(E17="","",E17)</f>
        <v>NORDARCH s.r.o.</v>
      </c>
      <c r="AN89" s="144"/>
      <c r="AO89" s="144"/>
      <c r="AP89" s="144"/>
      <c r="AR89" s="20"/>
      <c r="AS89" s="98" t="s">
        <v>53</v>
      </c>
      <c r="AT89" s="99"/>
      <c r="AU89" s="31"/>
      <c r="AV89" s="31"/>
      <c r="AW89" s="31"/>
      <c r="AX89" s="31"/>
      <c r="AY89" s="31"/>
      <c r="AZ89" s="31"/>
      <c r="BA89" s="31"/>
      <c r="BB89" s="31"/>
      <c r="BC89" s="31"/>
      <c r="BD89" s="32"/>
    </row>
    <row r="90" spans="2:56" s="1" customFormat="1" ht="15.2" customHeight="1">
      <c r="B90" s="20"/>
      <c r="C90" s="109" t="s">
        <v>26</v>
      </c>
      <c r="D90" s="113"/>
      <c r="E90" s="113"/>
      <c r="F90" s="113"/>
      <c r="G90" s="113"/>
      <c r="H90" s="113"/>
      <c r="I90" s="113"/>
      <c r="J90" s="113"/>
      <c r="K90" s="113"/>
      <c r="L90" s="136" t="str">
        <f>IF(E14="","",E14)</f>
        <v/>
      </c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09" t="s">
        <v>30</v>
      </c>
      <c r="AJ90" s="113"/>
      <c r="AK90" s="113"/>
      <c r="AL90" s="113"/>
      <c r="AM90" s="143" t="str">
        <f>IF(E20="","",E20)</f>
        <v>Ing. Jan Duben</v>
      </c>
      <c r="AN90" s="144"/>
      <c r="AO90" s="144"/>
      <c r="AP90" s="144"/>
      <c r="AR90" s="20"/>
      <c r="AS90" s="100"/>
      <c r="AT90" s="101"/>
      <c r="BD90" s="33"/>
    </row>
    <row r="91" spans="2:56" s="1" customFormat="1" ht="10.9" customHeight="1">
      <c r="B91" s="20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R91" s="20"/>
      <c r="AS91" s="100"/>
      <c r="AT91" s="101"/>
      <c r="BD91" s="33"/>
    </row>
    <row r="92" spans="2:56" s="1" customFormat="1" ht="29.25" customHeight="1">
      <c r="B92" s="20"/>
      <c r="C92" s="145" t="s">
        <v>54</v>
      </c>
      <c r="D92" s="146"/>
      <c r="E92" s="146"/>
      <c r="F92" s="146"/>
      <c r="G92" s="146"/>
      <c r="H92" s="147"/>
      <c r="I92" s="148" t="s">
        <v>55</v>
      </c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9" t="s">
        <v>56</v>
      </c>
      <c r="AH92" s="146"/>
      <c r="AI92" s="146"/>
      <c r="AJ92" s="146"/>
      <c r="AK92" s="146"/>
      <c r="AL92" s="146"/>
      <c r="AM92" s="146"/>
      <c r="AN92" s="148" t="s">
        <v>57</v>
      </c>
      <c r="AO92" s="146"/>
      <c r="AP92" s="150"/>
      <c r="AQ92" s="34" t="s">
        <v>58</v>
      </c>
      <c r="AR92" s="20"/>
      <c r="AS92" s="35" t="s">
        <v>59</v>
      </c>
      <c r="AT92" s="36" t="s">
        <v>60</v>
      </c>
      <c r="AU92" s="36" t="s">
        <v>61</v>
      </c>
      <c r="AV92" s="36" t="s">
        <v>62</v>
      </c>
      <c r="AW92" s="36" t="s">
        <v>63</v>
      </c>
      <c r="AX92" s="36" t="s">
        <v>64</v>
      </c>
      <c r="AY92" s="36" t="s">
        <v>65</v>
      </c>
      <c r="AZ92" s="36" t="s">
        <v>66</v>
      </c>
      <c r="BA92" s="36" t="s">
        <v>67</v>
      </c>
      <c r="BB92" s="36" t="s">
        <v>68</v>
      </c>
      <c r="BC92" s="36" t="s">
        <v>69</v>
      </c>
      <c r="BD92" s="37" t="s">
        <v>70</v>
      </c>
    </row>
    <row r="93" spans="2:56" s="1" customFormat="1" ht="10.9" customHeight="1">
      <c r="B93" s="20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R93" s="20"/>
      <c r="AS93" s="38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2"/>
    </row>
    <row r="94" spans="2:90" s="5" customFormat="1" ht="32.45" customHeight="1">
      <c r="B94" s="39"/>
      <c r="C94" s="151" t="s">
        <v>71</v>
      </c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3">
        <f>ROUND(AG95,2)</f>
        <v>0</v>
      </c>
      <c r="AH94" s="153"/>
      <c r="AI94" s="153"/>
      <c r="AJ94" s="153"/>
      <c r="AK94" s="153"/>
      <c r="AL94" s="153"/>
      <c r="AM94" s="153"/>
      <c r="AN94" s="154">
        <f>SUM(AG94,AT94)</f>
        <v>0</v>
      </c>
      <c r="AO94" s="154"/>
      <c r="AP94" s="154"/>
      <c r="AQ94" s="40" t="s">
        <v>1</v>
      </c>
      <c r="AR94" s="39"/>
      <c r="AS94" s="41">
        <f>ROUND(AS95,2)</f>
        <v>0</v>
      </c>
      <c r="AT94" s="42">
        <f>ROUND(SUM(AV94:AW94),2)</f>
        <v>0</v>
      </c>
      <c r="AU94" s="43">
        <f>ROUND(AU95,5)</f>
        <v>154.57964</v>
      </c>
      <c r="AV94" s="42">
        <f>ROUND(AZ94*L29,2)</f>
        <v>0</v>
      </c>
      <c r="AW94" s="42">
        <f>ROUND(BA94*L30,2)</f>
        <v>0</v>
      </c>
      <c r="AX94" s="42">
        <f>ROUND(BB94*L29,2)</f>
        <v>0</v>
      </c>
      <c r="AY94" s="42">
        <f>ROUND(BC94*L30,2)</f>
        <v>0</v>
      </c>
      <c r="AZ94" s="42">
        <f>ROUND(AZ95,2)</f>
        <v>0</v>
      </c>
      <c r="BA94" s="42">
        <f>ROUND(BA95,2)</f>
        <v>0</v>
      </c>
      <c r="BB94" s="42">
        <f>ROUND(BB95,2)</f>
        <v>0</v>
      </c>
      <c r="BC94" s="42">
        <f>ROUND(BC95,2)</f>
        <v>0</v>
      </c>
      <c r="BD94" s="44">
        <f>ROUND(BD95,2)</f>
        <v>0</v>
      </c>
      <c r="BS94" s="45" t="s">
        <v>72</v>
      </c>
      <c r="BT94" s="45" t="s">
        <v>73</v>
      </c>
      <c r="BV94" s="45" t="s">
        <v>74</v>
      </c>
      <c r="BW94" s="45" t="s">
        <v>4</v>
      </c>
      <c r="BX94" s="45" t="s">
        <v>75</v>
      </c>
      <c r="CL94" s="45" t="s">
        <v>1</v>
      </c>
    </row>
    <row r="95" spans="1:90" s="6" customFormat="1" ht="24.75" customHeight="1">
      <c r="A95" s="46" t="s">
        <v>76</v>
      </c>
      <c r="B95" s="47"/>
      <c r="C95" s="155"/>
      <c r="D95" s="156" t="s">
        <v>13</v>
      </c>
      <c r="E95" s="156"/>
      <c r="F95" s="156"/>
      <c r="G95" s="156"/>
      <c r="H95" s="156"/>
      <c r="I95" s="157"/>
      <c r="J95" s="156" t="s">
        <v>15</v>
      </c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8">
        <f>'728-2024 - REKONSTRUKCE S...'!J28</f>
        <v>0</v>
      </c>
      <c r="AH95" s="159"/>
      <c r="AI95" s="159"/>
      <c r="AJ95" s="159"/>
      <c r="AK95" s="159"/>
      <c r="AL95" s="159"/>
      <c r="AM95" s="159"/>
      <c r="AN95" s="158">
        <f>SUM(AG95,AT95)</f>
        <v>0</v>
      </c>
      <c r="AO95" s="159"/>
      <c r="AP95" s="159"/>
      <c r="AQ95" s="48" t="s">
        <v>77</v>
      </c>
      <c r="AR95" s="47"/>
      <c r="AS95" s="49">
        <v>0</v>
      </c>
      <c r="AT95" s="50">
        <f>ROUND(SUM(AV95:AW95),2)</f>
        <v>0</v>
      </c>
      <c r="AU95" s="51">
        <f>'728-2024 - REKONSTRUKCE S...'!P135</f>
        <v>154.57963999999998</v>
      </c>
      <c r="AV95" s="50">
        <f>'728-2024 - REKONSTRUKCE S...'!J31</f>
        <v>0</v>
      </c>
      <c r="AW95" s="50">
        <f>'728-2024 - REKONSTRUKCE S...'!J32</f>
        <v>0</v>
      </c>
      <c r="AX95" s="50">
        <f>'728-2024 - REKONSTRUKCE S...'!J33</f>
        <v>0</v>
      </c>
      <c r="AY95" s="50">
        <f>'728-2024 - REKONSTRUKCE S...'!J34</f>
        <v>0</v>
      </c>
      <c r="AZ95" s="50">
        <f>'728-2024 - REKONSTRUKCE S...'!F31</f>
        <v>0</v>
      </c>
      <c r="BA95" s="50">
        <f>'728-2024 - REKONSTRUKCE S...'!F32</f>
        <v>0</v>
      </c>
      <c r="BB95" s="50">
        <f>'728-2024 - REKONSTRUKCE S...'!F33</f>
        <v>0</v>
      </c>
      <c r="BC95" s="50">
        <f>'728-2024 - REKONSTRUKCE S...'!F34</f>
        <v>0</v>
      </c>
      <c r="BD95" s="52">
        <f>'728-2024 - REKONSTRUKCE S...'!F35</f>
        <v>0</v>
      </c>
      <c r="BT95" s="53" t="s">
        <v>78</v>
      </c>
      <c r="BU95" s="53" t="s">
        <v>79</v>
      </c>
      <c r="BV95" s="53" t="s">
        <v>74</v>
      </c>
      <c r="BW95" s="53" t="s">
        <v>4</v>
      </c>
      <c r="BX95" s="53" t="s">
        <v>75</v>
      </c>
      <c r="CL95" s="53" t="s">
        <v>1</v>
      </c>
    </row>
    <row r="96" spans="2:44" s="1" customFormat="1" ht="30" customHeight="1">
      <c r="B96" s="20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R96" s="20"/>
    </row>
    <row r="97" spans="2:44" s="1" customFormat="1" ht="6.95" customHeight="1">
      <c r="B97" s="25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26"/>
      <c r="AR97" s="20"/>
    </row>
  </sheetData>
  <sheetProtection algorithmName="SHA-512" hashValue="neLCzVfwih63gbfMG3Wn46pW3j6Futum2tGGToMxvYXGd4jHNxEA5gpbhBPHhkGqP4a4TyEyk562/sMTIqW2zQ==" saltValue="xgpVLIBSWqVi3Urmcjy9tw==" spinCount="100000" sheet="1" objects="1" scenarios="1"/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728-2024 - REKONSTRUKCE 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98"/>
  <sheetViews>
    <sheetView showGridLines="0" tabSelected="1" workbookViewId="0" topLeftCell="A103">
      <selection activeCell="I145" sqref="I14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96" t="s">
        <v>5</v>
      </c>
      <c r="M2" s="97"/>
      <c r="N2" s="97"/>
      <c r="O2" s="97"/>
      <c r="P2" s="97"/>
      <c r="Q2" s="97"/>
      <c r="R2" s="97"/>
      <c r="S2" s="97"/>
      <c r="T2" s="97"/>
      <c r="U2" s="97"/>
      <c r="V2" s="97"/>
      <c r="AT2" s="15" t="s">
        <v>4</v>
      </c>
    </row>
    <row r="3" spans="2:46" ht="6.95" customHeight="1">
      <c r="B3" s="164"/>
      <c r="C3" s="165"/>
      <c r="D3" s="165"/>
      <c r="E3" s="165"/>
      <c r="F3" s="165"/>
      <c r="G3" s="165"/>
      <c r="H3" s="165"/>
      <c r="I3" s="165"/>
      <c r="J3" s="165"/>
      <c r="K3" s="17"/>
      <c r="L3" s="18"/>
      <c r="AT3" s="15" t="s">
        <v>80</v>
      </c>
    </row>
    <row r="4" spans="2:46" ht="24.95" customHeight="1">
      <c r="B4" s="166"/>
      <c r="C4" s="102"/>
      <c r="D4" s="103" t="s">
        <v>81</v>
      </c>
      <c r="E4" s="102"/>
      <c r="F4" s="102"/>
      <c r="G4" s="102"/>
      <c r="H4" s="102"/>
      <c r="I4" s="102"/>
      <c r="J4" s="102"/>
      <c r="L4" s="18"/>
      <c r="M4" s="54" t="s">
        <v>10</v>
      </c>
      <c r="AT4" s="15" t="s">
        <v>3</v>
      </c>
    </row>
    <row r="5" spans="2:12" ht="6.95" customHeight="1">
      <c r="B5" s="166"/>
      <c r="C5" s="102"/>
      <c r="D5" s="102"/>
      <c r="E5" s="102"/>
      <c r="F5" s="102"/>
      <c r="G5" s="102"/>
      <c r="H5" s="102"/>
      <c r="I5" s="102"/>
      <c r="J5" s="102"/>
      <c r="L5" s="18"/>
    </row>
    <row r="6" spans="2:12" s="1" customFormat="1" ht="12" customHeight="1">
      <c r="B6" s="167"/>
      <c r="C6" s="113"/>
      <c r="D6" s="109" t="s">
        <v>14</v>
      </c>
      <c r="E6" s="113"/>
      <c r="F6" s="113"/>
      <c r="G6" s="113"/>
      <c r="H6" s="113"/>
      <c r="I6" s="113"/>
      <c r="J6" s="113"/>
      <c r="L6" s="20"/>
    </row>
    <row r="7" spans="2:12" s="1" customFormat="1" ht="30" customHeight="1">
      <c r="B7" s="167"/>
      <c r="C7" s="113"/>
      <c r="D7" s="113"/>
      <c r="E7" s="139" t="s">
        <v>15</v>
      </c>
      <c r="F7" s="168"/>
      <c r="G7" s="168"/>
      <c r="H7" s="168"/>
      <c r="I7" s="113"/>
      <c r="J7" s="113"/>
      <c r="L7" s="20"/>
    </row>
    <row r="8" spans="2:12" s="1" customFormat="1" ht="12">
      <c r="B8" s="167"/>
      <c r="C8" s="113"/>
      <c r="D8" s="113"/>
      <c r="E8" s="113"/>
      <c r="F8" s="113"/>
      <c r="G8" s="113"/>
      <c r="H8" s="113"/>
      <c r="I8" s="113"/>
      <c r="J8" s="113"/>
      <c r="L8" s="20"/>
    </row>
    <row r="9" spans="2:12" s="1" customFormat="1" ht="12" customHeight="1">
      <c r="B9" s="167"/>
      <c r="C9" s="113"/>
      <c r="D9" s="109" t="s">
        <v>16</v>
      </c>
      <c r="E9" s="113"/>
      <c r="F9" s="110" t="s">
        <v>1</v>
      </c>
      <c r="G9" s="113"/>
      <c r="H9" s="113"/>
      <c r="I9" s="109" t="s">
        <v>17</v>
      </c>
      <c r="J9" s="110" t="s">
        <v>1</v>
      </c>
      <c r="L9" s="20"/>
    </row>
    <row r="10" spans="2:12" s="1" customFormat="1" ht="12" customHeight="1">
      <c r="B10" s="167"/>
      <c r="C10" s="113"/>
      <c r="D10" s="109" t="s">
        <v>18</v>
      </c>
      <c r="E10" s="113"/>
      <c r="F10" s="110" t="s">
        <v>19</v>
      </c>
      <c r="G10" s="113"/>
      <c r="H10" s="113"/>
      <c r="I10" s="109" t="s">
        <v>20</v>
      </c>
      <c r="J10" s="169" t="str">
        <f>'Rekapitulace stavby'!AN8</f>
        <v>23. 4. 2024</v>
      </c>
      <c r="L10" s="20"/>
    </row>
    <row r="11" spans="2:12" s="1" customFormat="1" ht="10.9" customHeight="1">
      <c r="B11" s="167"/>
      <c r="C11" s="113"/>
      <c r="D11" s="113"/>
      <c r="E11" s="113"/>
      <c r="F11" s="113"/>
      <c r="G11" s="113"/>
      <c r="H11" s="113"/>
      <c r="I11" s="113"/>
      <c r="J11" s="113"/>
      <c r="L11" s="20"/>
    </row>
    <row r="12" spans="2:12" s="1" customFormat="1" ht="12" customHeight="1">
      <c r="B12" s="167"/>
      <c r="C12" s="113"/>
      <c r="D12" s="109" t="s">
        <v>22</v>
      </c>
      <c r="E12" s="113"/>
      <c r="F12" s="113"/>
      <c r="G12" s="113"/>
      <c r="H12" s="113"/>
      <c r="I12" s="109" t="s">
        <v>23</v>
      </c>
      <c r="J12" s="110" t="s">
        <v>1</v>
      </c>
      <c r="L12" s="20"/>
    </row>
    <row r="13" spans="2:12" s="1" customFormat="1" ht="18" customHeight="1">
      <c r="B13" s="167"/>
      <c r="C13" s="113"/>
      <c r="D13" s="113"/>
      <c r="E13" s="110" t="s">
        <v>24</v>
      </c>
      <c r="F13" s="113"/>
      <c r="G13" s="113"/>
      <c r="H13" s="113"/>
      <c r="I13" s="109" t="s">
        <v>25</v>
      </c>
      <c r="J13" s="110" t="s">
        <v>1</v>
      </c>
      <c r="L13" s="20"/>
    </row>
    <row r="14" spans="2:12" s="1" customFormat="1" ht="6.95" customHeight="1">
      <c r="B14" s="167"/>
      <c r="C14" s="113"/>
      <c r="D14" s="113"/>
      <c r="E14" s="113"/>
      <c r="F14" s="113"/>
      <c r="G14" s="113"/>
      <c r="H14" s="113"/>
      <c r="I14" s="113"/>
      <c r="J14" s="113"/>
      <c r="L14" s="20"/>
    </row>
    <row r="15" spans="2:12" s="1" customFormat="1" ht="12" customHeight="1">
      <c r="B15" s="167"/>
      <c r="C15" s="113"/>
      <c r="D15" s="109" t="s">
        <v>26</v>
      </c>
      <c r="E15" s="113"/>
      <c r="F15" s="113"/>
      <c r="G15" s="113"/>
      <c r="H15" s="113"/>
      <c r="I15" s="109" t="s">
        <v>23</v>
      </c>
      <c r="J15" s="110" t="str">
        <f>'Rekapitulace stavby'!AN13</f>
        <v/>
      </c>
      <c r="L15" s="20"/>
    </row>
    <row r="16" spans="2:12" s="1" customFormat="1" ht="18" customHeight="1">
      <c r="B16" s="167"/>
      <c r="C16" s="113"/>
      <c r="D16" s="113"/>
      <c r="E16" s="105"/>
      <c r="F16" s="105"/>
      <c r="G16" s="105"/>
      <c r="H16" s="105"/>
      <c r="I16" s="109" t="s">
        <v>25</v>
      </c>
      <c r="J16" s="110" t="str">
        <f>'Rekapitulace stavby'!AN14</f>
        <v/>
      </c>
      <c r="L16" s="20"/>
    </row>
    <row r="17" spans="2:12" s="1" customFormat="1" ht="6.95" customHeight="1">
      <c r="B17" s="167"/>
      <c r="C17" s="113"/>
      <c r="D17" s="113"/>
      <c r="E17" s="113"/>
      <c r="F17" s="113"/>
      <c r="G17" s="113"/>
      <c r="H17" s="113"/>
      <c r="I17" s="113"/>
      <c r="J17" s="113"/>
      <c r="L17" s="20"/>
    </row>
    <row r="18" spans="2:12" s="1" customFormat="1" ht="12" customHeight="1">
      <c r="B18" s="167"/>
      <c r="C18" s="113"/>
      <c r="D18" s="109" t="s">
        <v>27</v>
      </c>
      <c r="E18" s="113"/>
      <c r="F18" s="113"/>
      <c r="G18" s="113"/>
      <c r="H18" s="113"/>
      <c r="I18" s="109" t="s">
        <v>23</v>
      </c>
      <c r="J18" s="110" t="s">
        <v>1</v>
      </c>
      <c r="L18" s="20"/>
    </row>
    <row r="19" spans="2:12" s="1" customFormat="1" ht="18" customHeight="1">
      <c r="B19" s="167"/>
      <c r="C19" s="113"/>
      <c r="D19" s="113"/>
      <c r="E19" s="110" t="s">
        <v>28</v>
      </c>
      <c r="F19" s="113"/>
      <c r="G19" s="113"/>
      <c r="H19" s="113"/>
      <c r="I19" s="109" t="s">
        <v>25</v>
      </c>
      <c r="J19" s="110" t="s">
        <v>1</v>
      </c>
      <c r="L19" s="20"/>
    </row>
    <row r="20" spans="2:12" s="1" customFormat="1" ht="6.95" customHeight="1">
      <c r="B20" s="167"/>
      <c r="C20" s="113"/>
      <c r="D20" s="113"/>
      <c r="E20" s="113"/>
      <c r="F20" s="113"/>
      <c r="G20" s="113"/>
      <c r="H20" s="113"/>
      <c r="I20" s="113"/>
      <c r="J20" s="113"/>
      <c r="L20" s="20"/>
    </row>
    <row r="21" spans="2:12" s="1" customFormat="1" ht="12" customHeight="1">
      <c r="B21" s="167"/>
      <c r="C21" s="113"/>
      <c r="D21" s="109" t="s">
        <v>30</v>
      </c>
      <c r="E21" s="113"/>
      <c r="F21" s="113"/>
      <c r="G21" s="113"/>
      <c r="H21" s="113"/>
      <c r="I21" s="109" t="s">
        <v>23</v>
      </c>
      <c r="J21" s="110" t="s">
        <v>1</v>
      </c>
      <c r="L21" s="20"/>
    </row>
    <row r="22" spans="2:12" s="1" customFormat="1" ht="18" customHeight="1">
      <c r="B22" s="167"/>
      <c r="C22" s="113"/>
      <c r="D22" s="113"/>
      <c r="E22" s="110" t="s">
        <v>31</v>
      </c>
      <c r="F22" s="113"/>
      <c r="G22" s="113"/>
      <c r="H22" s="113"/>
      <c r="I22" s="109" t="s">
        <v>25</v>
      </c>
      <c r="J22" s="110" t="s">
        <v>1</v>
      </c>
      <c r="L22" s="20"/>
    </row>
    <row r="23" spans="2:12" s="1" customFormat="1" ht="6.95" customHeight="1">
      <c r="B23" s="167"/>
      <c r="C23" s="113"/>
      <c r="D23" s="113"/>
      <c r="E23" s="113"/>
      <c r="F23" s="113"/>
      <c r="G23" s="113"/>
      <c r="H23" s="113"/>
      <c r="I23" s="113"/>
      <c r="J23" s="113"/>
      <c r="L23" s="20"/>
    </row>
    <row r="24" spans="2:12" s="1" customFormat="1" ht="12" customHeight="1">
      <c r="B24" s="167"/>
      <c r="C24" s="113"/>
      <c r="D24" s="109" t="s">
        <v>32</v>
      </c>
      <c r="E24" s="113"/>
      <c r="F24" s="113"/>
      <c r="G24" s="113"/>
      <c r="H24" s="113"/>
      <c r="I24" s="113"/>
      <c r="J24" s="113"/>
      <c r="L24" s="20"/>
    </row>
    <row r="25" spans="2:12" s="7" customFormat="1" ht="16.5" customHeight="1">
      <c r="B25" s="170"/>
      <c r="C25" s="171"/>
      <c r="D25" s="171"/>
      <c r="E25" s="111" t="s">
        <v>1</v>
      </c>
      <c r="F25" s="111"/>
      <c r="G25" s="111"/>
      <c r="H25" s="111"/>
      <c r="I25" s="171"/>
      <c r="J25" s="171"/>
      <c r="L25" s="55"/>
    </row>
    <row r="26" spans="2:12" s="1" customFormat="1" ht="6.95" customHeight="1">
      <c r="B26" s="167"/>
      <c r="C26" s="113"/>
      <c r="D26" s="113"/>
      <c r="E26" s="113"/>
      <c r="F26" s="113"/>
      <c r="G26" s="113"/>
      <c r="H26" s="113"/>
      <c r="I26" s="113"/>
      <c r="J26" s="113"/>
      <c r="L26" s="20"/>
    </row>
    <row r="27" spans="2:12" s="1" customFormat="1" ht="6.95" customHeight="1">
      <c r="B27" s="167"/>
      <c r="C27" s="113"/>
      <c r="D27" s="172"/>
      <c r="E27" s="172"/>
      <c r="F27" s="172"/>
      <c r="G27" s="172"/>
      <c r="H27" s="172"/>
      <c r="I27" s="172"/>
      <c r="J27" s="172"/>
      <c r="K27" s="31"/>
      <c r="L27" s="20"/>
    </row>
    <row r="28" spans="2:12" s="1" customFormat="1" ht="25.35" customHeight="1">
      <c r="B28" s="167"/>
      <c r="C28" s="113"/>
      <c r="D28" s="173" t="s">
        <v>33</v>
      </c>
      <c r="E28" s="113"/>
      <c r="F28" s="113"/>
      <c r="G28" s="113"/>
      <c r="H28" s="113"/>
      <c r="I28" s="113"/>
      <c r="J28" s="174">
        <f>ROUND(J135,2)</f>
        <v>0</v>
      </c>
      <c r="L28" s="20"/>
    </row>
    <row r="29" spans="2:12" s="1" customFormat="1" ht="6.95" customHeight="1">
      <c r="B29" s="167"/>
      <c r="C29" s="113"/>
      <c r="D29" s="172"/>
      <c r="E29" s="172"/>
      <c r="F29" s="172"/>
      <c r="G29" s="172"/>
      <c r="H29" s="172"/>
      <c r="I29" s="172"/>
      <c r="J29" s="172"/>
      <c r="K29" s="31"/>
      <c r="L29" s="20"/>
    </row>
    <row r="30" spans="2:12" s="1" customFormat="1" ht="14.45" customHeight="1">
      <c r="B30" s="167"/>
      <c r="C30" s="113"/>
      <c r="D30" s="113"/>
      <c r="E30" s="113"/>
      <c r="F30" s="175" t="s">
        <v>35</v>
      </c>
      <c r="G30" s="113"/>
      <c r="H30" s="113"/>
      <c r="I30" s="175" t="s">
        <v>34</v>
      </c>
      <c r="J30" s="175" t="s">
        <v>36</v>
      </c>
      <c r="L30" s="20"/>
    </row>
    <row r="31" spans="2:12" s="1" customFormat="1" ht="14.45" customHeight="1">
      <c r="B31" s="167"/>
      <c r="C31" s="113"/>
      <c r="D31" s="176" t="s">
        <v>37</v>
      </c>
      <c r="E31" s="109" t="s">
        <v>38</v>
      </c>
      <c r="F31" s="177">
        <f>ROUND((SUM(BE135:BE297)),2)</f>
        <v>0</v>
      </c>
      <c r="G31" s="113"/>
      <c r="H31" s="113"/>
      <c r="I31" s="178">
        <v>0.21</v>
      </c>
      <c r="J31" s="177">
        <f>ROUND(((SUM(BE135:BE297))*I31),2)</f>
        <v>0</v>
      </c>
      <c r="L31" s="20"/>
    </row>
    <row r="32" spans="2:12" s="1" customFormat="1" ht="14.45" customHeight="1">
      <c r="B32" s="167"/>
      <c r="C32" s="113"/>
      <c r="D32" s="113"/>
      <c r="E32" s="109" t="s">
        <v>39</v>
      </c>
      <c r="F32" s="177">
        <f>ROUND((SUM(BF135:BF297)),2)</f>
        <v>0</v>
      </c>
      <c r="G32" s="113"/>
      <c r="H32" s="113"/>
      <c r="I32" s="178">
        <v>0.12</v>
      </c>
      <c r="J32" s="177">
        <f>ROUND(((SUM(BF135:BF297))*I32),2)</f>
        <v>0</v>
      </c>
      <c r="L32" s="20"/>
    </row>
    <row r="33" spans="2:12" s="1" customFormat="1" ht="14.45" customHeight="1" hidden="1">
      <c r="B33" s="167"/>
      <c r="C33" s="113"/>
      <c r="D33" s="113"/>
      <c r="E33" s="109" t="s">
        <v>40</v>
      </c>
      <c r="F33" s="177">
        <f>ROUND((SUM(BG135:BG297)),2)</f>
        <v>0</v>
      </c>
      <c r="G33" s="113"/>
      <c r="H33" s="113"/>
      <c r="I33" s="178">
        <v>0.21</v>
      </c>
      <c r="J33" s="177">
        <f>0</f>
        <v>0</v>
      </c>
      <c r="L33" s="20"/>
    </row>
    <row r="34" spans="2:12" s="1" customFormat="1" ht="14.45" customHeight="1" hidden="1">
      <c r="B34" s="167"/>
      <c r="C34" s="113"/>
      <c r="D34" s="113"/>
      <c r="E34" s="109" t="s">
        <v>41</v>
      </c>
      <c r="F34" s="177">
        <f>ROUND((SUM(BH135:BH297)),2)</f>
        <v>0</v>
      </c>
      <c r="G34" s="113"/>
      <c r="H34" s="113"/>
      <c r="I34" s="178">
        <v>0.12</v>
      </c>
      <c r="J34" s="177">
        <f>0</f>
        <v>0</v>
      </c>
      <c r="L34" s="20"/>
    </row>
    <row r="35" spans="2:12" s="1" customFormat="1" ht="14.45" customHeight="1" hidden="1">
      <c r="B35" s="167"/>
      <c r="C35" s="113"/>
      <c r="D35" s="113"/>
      <c r="E35" s="109" t="s">
        <v>42</v>
      </c>
      <c r="F35" s="177">
        <f>ROUND((SUM(BI135:BI297)),2)</f>
        <v>0</v>
      </c>
      <c r="G35" s="113"/>
      <c r="H35" s="113"/>
      <c r="I35" s="178">
        <v>0</v>
      </c>
      <c r="J35" s="177">
        <f>0</f>
        <v>0</v>
      </c>
      <c r="L35" s="20"/>
    </row>
    <row r="36" spans="2:12" s="1" customFormat="1" ht="6.95" customHeight="1">
      <c r="B36" s="167"/>
      <c r="C36" s="113"/>
      <c r="D36" s="113"/>
      <c r="E36" s="113"/>
      <c r="F36" s="113"/>
      <c r="G36" s="113"/>
      <c r="H36" s="113"/>
      <c r="I36" s="113"/>
      <c r="J36" s="113"/>
      <c r="L36" s="20"/>
    </row>
    <row r="37" spans="2:12" s="1" customFormat="1" ht="25.35" customHeight="1">
      <c r="B37" s="167"/>
      <c r="C37" s="179"/>
      <c r="D37" s="180" t="s">
        <v>43</v>
      </c>
      <c r="E37" s="147"/>
      <c r="F37" s="147"/>
      <c r="G37" s="181" t="s">
        <v>44</v>
      </c>
      <c r="H37" s="182" t="s">
        <v>45</v>
      </c>
      <c r="I37" s="147"/>
      <c r="J37" s="183">
        <f>SUM(J28:J35)</f>
        <v>0</v>
      </c>
      <c r="K37" s="57"/>
      <c r="L37" s="20"/>
    </row>
    <row r="38" spans="2:12" s="1" customFormat="1" ht="14.45" customHeight="1">
      <c r="B38" s="167"/>
      <c r="C38" s="113"/>
      <c r="D38" s="113"/>
      <c r="E38" s="113"/>
      <c r="F38" s="113"/>
      <c r="G38" s="113"/>
      <c r="H38" s="113"/>
      <c r="I38" s="113"/>
      <c r="J38" s="113"/>
      <c r="L38" s="20"/>
    </row>
    <row r="39" spans="2:12" ht="14.45" customHeight="1">
      <c r="B39" s="166"/>
      <c r="C39" s="102"/>
      <c r="D39" s="102"/>
      <c r="E39" s="102"/>
      <c r="F39" s="102"/>
      <c r="G39" s="102"/>
      <c r="H39" s="102"/>
      <c r="I39" s="102"/>
      <c r="J39" s="102"/>
      <c r="L39" s="18"/>
    </row>
    <row r="40" spans="2:12" ht="14.45" customHeight="1">
      <c r="B40" s="166"/>
      <c r="C40" s="102"/>
      <c r="D40" s="102"/>
      <c r="E40" s="102"/>
      <c r="F40" s="102"/>
      <c r="G40" s="102"/>
      <c r="H40" s="102"/>
      <c r="I40" s="102"/>
      <c r="J40" s="102"/>
      <c r="L40" s="18"/>
    </row>
    <row r="41" spans="2:12" ht="14.45" customHeight="1">
      <c r="B41" s="166"/>
      <c r="C41" s="102"/>
      <c r="D41" s="102"/>
      <c r="E41" s="102"/>
      <c r="F41" s="102"/>
      <c r="G41" s="102"/>
      <c r="H41" s="102"/>
      <c r="I41" s="102"/>
      <c r="J41" s="102"/>
      <c r="L41" s="18"/>
    </row>
    <row r="42" spans="2:12" ht="14.45" customHeight="1">
      <c r="B42" s="166"/>
      <c r="C42" s="102"/>
      <c r="D42" s="102"/>
      <c r="E42" s="102"/>
      <c r="F42" s="102"/>
      <c r="G42" s="102"/>
      <c r="H42" s="102"/>
      <c r="I42" s="102"/>
      <c r="J42" s="102"/>
      <c r="L42" s="18"/>
    </row>
    <row r="43" spans="2:12" ht="14.45" customHeight="1">
      <c r="B43" s="166"/>
      <c r="C43" s="102"/>
      <c r="D43" s="102"/>
      <c r="E43" s="102"/>
      <c r="F43" s="102"/>
      <c r="G43" s="102"/>
      <c r="H43" s="102"/>
      <c r="I43" s="102"/>
      <c r="J43" s="102"/>
      <c r="L43" s="18"/>
    </row>
    <row r="44" spans="2:12" ht="14.45" customHeight="1">
      <c r="B44" s="166"/>
      <c r="C44" s="102"/>
      <c r="D44" s="102"/>
      <c r="E44" s="102"/>
      <c r="F44" s="102"/>
      <c r="G44" s="102"/>
      <c r="H44" s="102"/>
      <c r="I44" s="102"/>
      <c r="J44" s="102"/>
      <c r="L44" s="18"/>
    </row>
    <row r="45" spans="2:12" ht="14.45" customHeight="1">
      <c r="B45" s="166"/>
      <c r="C45" s="102"/>
      <c r="D45" s="102"/>
      <c r="E45" s="102"/>
      <c r="F45" s="102"/>
      <c r="G45" s="102"/>
      <c r="H45" s="102"/>
      <c r="I45" s="102"/>
      <c r="J45" s="102"/>
      <c r="L45" s="18"/>
    </row>
    <row r="46" spans="2:12" ht="14.45" customHeight="1">
      <c r="B46" s="166"/>
      <c r="C46" s="102"/>
      <c r="D46" s="102"/>
      <c r="E46" s="102"/>
      <c r="F46" s="102"/>
      <c r="G46" s="102"/>
      <c r="H46" s="102"/>
      <c r="I46" s="102"/>
      <c r="J46" s="102"/>
      <c r="L46" s="18"/>
    </row>
    <row r="47" spans="2:12" ht="14.45" customHeight="1">
      <c r="B47" s="166"/>
      <c r="C47" s="102"/>
      <c r="D47" s="102"/>
      <c r="E47" s="102"/>
      <c r="F47" s="102"/>
      <c r="G47" s="102"/>
      <c r="H47" s="102"/>
      <c r="I47" s="102"/>
      <c r="J47" s="102"/>
      <c r="L47" s="18"/>
    </row>
    <row r="48" spans="2:12" ht="14.45" customHeight="1">
      <c r="B48" s="166"/>
      <c r="C48" s="102"/>
      <c r="D48" s="102"/>
      <c r="E48" s="102"/>
      <c r="F48" s="102"/>
      <c r="G48" s="102"/>
      <c r="H48" s="102"/>
      <c r="I48" s="102"/>
      <c r="J48" s="102"/>
      <c r="L48" s="18"/>
    </row>
    <row r="49" spans="2:12" ht="14.45" customHeight="1">
      <c r="B49" s="166"/>
      <c r="C49" s="102"/>
      <c r="D49" s="102"/>
      <c r="E49" s="102"/>
      <c r="F49" s="102"/>
      <c r="G49" s="102"/>
      <c r="H49" s="102"/>
      <c r="I49" s="102"/>
      <c r="J49" s="102"/>
      <c r="L49" s="18"/>
    </row>
    <row r="50" spans="2:12" s="1" customFormat="1" ht="14.45" customHeight="1">
      <c r="B50" s="167"/>
      <c r="C50" s="113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24"/>
      <c r="L50" s="20"/>
    </row>
    <row r="51" spans="2:12" ht="12">
      <c r="B51" s="166"/>
      <c r="C51" s="102"/>
      <c r="D51" s="102"/>
      <c r="E51" s="102"/>
      <c r="F51" s="102"/>
      <c r="G51" s="102"/>
      <c r="H51" s="102"/>
      <c r="I51" s="102"/>
      <c r="J51" s="102"/>
      <c r="L51" s="18"/>
    </row>
    <row r="52" spans="2:12" ht="12">
      <c r="B52" s="166"/>
      <c r="C52" s="102"/>
      <c r="D52" s="102"/>
      <c r="E52" s="102"/>
      <c r="F52" s="102"/>
      <c r="G52" s="102"/>
      <c r="H52" s="102"/>
      <c r="I52" s="102"/>
      <c r="J52" s="102"/>
      <c r="L52" s="18"/>
    </row>
    <row r="53" spans="2:12" ht="12">
      <c r="B53" s="166"/>
      <c r="C53" s="102"/>
      <c r="D53" s="102"/>
      <c r="E53" s="102"/>
      <c r="F53" s="102"/>
      <c r="G53" s="102"/>
      <c r="H53" s="102"/>
      <c r="I53" s="102"/>
      <c r="J53" s="102"/>
      <c r="L53" s="18"/>
    </row>
    <row r="54" spans="2:12" ht="12">
      <c r="B54" s="166"/>
      <c r="C54" s="102"/>
      <c r="D54" s="102"/>
      <c r="E54" s="102"/>
      <c r="F54" s="102"/>
      <c r="G54" s="102"/>
      <c r="H54" s="102"/>
      <c r="I54" s="102"/>
      <c r="J54" s="102"/>
      <c r="L54" s="18"/>
    </row>
    <row r="55" spans="2:12" ht="12">
      <c r="B55" s="166"/>
      <c r="C55" s="102"/>
      <c r="D55" s="102"/>
      <c r="E55" s="102"/>
      <c r="F55" s="102"/>
      <c r="G55" s="102"/>
      <c r="H55" s="102"/>
      <c r="I55" s="102"/>
      <c r="J55" s="102"/>
      <c r="L55" s="18"/>
    </row>
    <row r="56" spans="2:12" ht="12">
      <c r="B56" s="166"/>
      <c r="C56" s="102"/>
      <c r="D56" s="102"/>
      <c r="E56" s="102"/>
      <c r="F56" s="102"/>
      <c r="G56" s="102"/>
      <c r="H56" s="102"/>
      <c r="I56" s="102"/>
      <c r="J56" s="102"/>
      <c r="L56" s="18"/>
    </row>
    <row r="57" spans="2:12" ht="12">
      <c r="B57" s="166"/>
      <c r="C57" s="102"/>
      <c r="D57" s="102"/>
      <c r="E57" s="102"/>
      <c r="F57" s="102"/>
      <c r="G57" s="102"/>
      <c r="H57" s="102"/>
      <c r="I57" s="102"/>
      <c r="J57" s="102"/>
      <c r="L57" s="18"/>
    </row>
    <row r="58" spans="2:12" ht="12">
      <c r="B58" s="166"/>
      <c r="C58" s="102"/>
      <c r="D58" s="102"/>
      <c r="E58" s="102"/>
      <c r="F58" s="102"/>
      <c r="G58" s="102"/>
      <c r="H58" s="102"/>
      <c r="I58" s="102"/>
      <c r="J58" s="102"/>
      <c r="L58" s="18"/>
    </row>
    <row r="59" spans="2:12" ht="12">
      <c r="B59" s="166"/>
      <c r="C59" s="102"/>
      <c r="D59" s="102"/>
      <c r="E59" s="102"/>
      <c r="F59" s="102"/>
      <c r="G59" s="102"/>
      <c r="H59" s="102"/>
      <c r="I59" s="102"/>
      <c r="J59" s="102"/>
      <c r="L59" s="18"/>
    </row>
    <row r="60" spans="2:12" ht="12">
      <c r="B60" s="166"/>
      <c r="C60" s="102"/>
      <c r="D60" s="102"/>
      <c r="E60" s="102"/>
      <c r="F60" s="102"/>
      <c r="G60" s="102"/>
      <c r="H60" s="102"/>
      <c r="I60" s="102"/>
      <c r="J60" s="102"/>
      <c r="L60" s="18"/>
    </row>
    <row r="61" spans="2:12" s="1" customFormat="1" ht="12.75">
      <c r="B61" s="167"/>
      <c r="C61" s="113"/>
      <c r="D61" s="133" t="s">
        <v>48</v>
      </c>
      <c r="E61" s="115"/>
      <c r="F61" s="184" t="s">
        <v>49</v>
      </c>
      <c r="G61" s="133" t="s">
        <v>48</v>
      </c>
      <c r="H61" s="115"/>
      <c r="I61" s="115"/>
      <c r="J61" s="185" t="s">
        <v>49</v>
      </c>
      <c r="K61" s="21"/>
      <c r="L61" s="20"/>
    </row>
    <row r="62" spans="2:12" ht="12">
      <c r="B62" s="166"/>
      <c r="C62" s="102"/>
      <c r="D62" s="102"/>
      <c r="E62" s="102"/>
      <c r="F62" s="102"/>
      <c r="G62" s="102"/>
      <c r="H62" s="102"/>
      <c r="I62" s="102"/>
      <c r="J62" s="102"/>
      <c r="L62" s="18"/>
    </row>
    <row r="63" spans="2:12" ht="12">
      <c r="B63" s="166"/>
      <c r="C63" s="102"/>
      <c r="D63" s="102"/>
      <c r="E63" s="102"/>
      <c r="F63" s="102"/>
      <c r="G63" s="102"/>
      <c r="H63" s="102"/>
      <c r="I63" s="102"/>
      <c r="J63" s="102"/>
      <c r="L63" s="18"/>
    </row>
    <row r="64" spans="2:12" ht="12">
      <c r="B64" s="166"/>
      <c r="C64" s="102"/>
      <c r="D64" s="102"/>
      <c r="E64" s="102"/>
      <c r="F64" s="102"/>
      <c r="G64" s="102"/>
      <c r="H64" s="102"/>
      <c r="I64" s="102"/>
      <c r="J64" s="102"/>
      <c r="L64" s="18"/>
    </row>
    <row r="65" spans="2:12" s="1" customFormat="1" ht="12.75">
      <c r="B65" s="167"/>
      <c r="C65" s="113"/>
      <c r="D65" s="131" t="s">
        <v>50</v>
      </c>
      <c r="E65" s="132"/>
      <c r="F65" s="132"/>
      <c r="G65" s="131" t="s">
        <v>51</v>
      </c>
      <c r="H65" s="132"/>
      <c r="I65" s="132"/>
      <c r="J65" s="132"/>
      <c r="K65" s="24"/>
      <c r="L65" s="20"/>
    </row>
    <row r="66" spans="2:12" ht="12">
      <c r="B66" s="166"/>
      <c r="C66" s="102"/>
      <c r="D66" s="102"/>
      <c r="E66" s="102"/>
      <c r="F66" s="102"/>
      <c r="G66" s="102"/>
      <c r="H66" s="102"/>
      <c r="I66" s="102"/>
      <c r="J66" s="102"/>
      <c r="L66" s="18"/>
    </row>
    <row r="67" spans="2:12" ht="12">
      <c r="B67" s="166"/>
      <c r="C67" s="102"/>
      <c r="D67" s="102"/>
      <c r="E67" s="102"/>
      <c r="F67" s="102"/>
      <c r="G67" s="102"/>
      <c r="H67" s="102"/>
      <c r="I67" s="102"/>
      <c r="J67" s="102"/>
      <c r="L67" s="18"/>
    </row>
    <row r="68" spans="2:12" ht="12">
      <c r="B68" s="166"/>
      <c r="C68" s="102"/>
      <c r="D68" s="102"/>
      <c r="E68" s="102"/>
      <c r="F68" s="102"/>
      <c r="G68" s="102"/>
      <c r="H68" s="102"/>
      <c r="I68" s="102"/>
      <c r="J68" s="102"/>
      <c r="L68" s="18"/>
    </row>
    <row r="69" spans="2:12" ht="12">
      <c r="B69" s="166"/>
      <c r="C69" s="102"/>
      <c r="D69" s="102"/>
      <c r="E69" s="102"/>
      <c r="F69" s="102"/>
      <c r="G69" s="102"/>
      <c r="H69" s="102"/>
      <c r="I69" s="102"/>
      <c r="J69" s="102"/>
      <c r="L69" s="18"/>
    </row>
    <row r="70" spans="2:12" ht="12">
      <c r="B70" s="166"/>
      <c r="C70" s="102"/>
      <c r="D70" s="102"/>
      <c r="E70" s="102"/>
      <c r="F70" s="102"/>
      <c r="G70" s="102"/>
      <c r="H70" s="102"/>
      <c r="I70" s="102"/>
      <c r="J70" s="102"/>
      <c r="L70" s="18"/>
    </row>
    <row r="71" spans="2:12" ht="12">
      <c r="B71" s="166"/>
      <c r="C71" s="102"/>
      <c r="D71" s="102"/>
      <c r="E71" s="102"/>
      <c r="F71" s="102"/>
      <c r="G71" s="102"/>
      <c r="H71" s="102"/>
      <c r="I71" s="102"/>
      <c r="J71" s="102"/>
      <c r="L71" s="18"/>
    </row>
    <row r="72" spans="2:12" ht="12">
      <c r="B72" s="166"/>
      <c r="C72" s="102"/>
      <c r="D72" s="102"/>
      <c r="E72" s="102"/>
      <c r="F72" s="102"/>
      <c r="G72" s="102"/>
      <c r="H72" s="102"/>
      <c r="I72" s="102"/>
      <c r="J72" s="102"/>
      <c r="L72" s="18"/>
    </row>
    <row r="73" spans="2:12" ht="12">
      <c r="B73" s="166"/>
      <c r="C73" s="102"/>
      <c r="D73" s="102"/>
      <c r="E73" s="102"/>
      <c r="F73" s="102"/>
      <c r="G73" s="102"/>
      <c r="H73" s="102"/>
      <c r="I73" s="102"/>
      <c r="J73" s="102"/>
      <c r="L73" s="18"/>
    </row>
    <row r="74" spans="2:12" ht="12">
      <c r="B74" s="166"/>
      <c r="C74" s="102"/>
      <c r="D74" s="102"/>
      <c r="E74" s="102"/>
      <c r="F74" s="102"/>
      <c r="G74" s="102"/>
      <c r="H74" s="102"/>
      <c r="I74" s="102"/>
      <c r="J74" s="102"/>
      <c r="L74" s="18"/>
    </row>
    <row r="75" spans="2:12" ht="12">
      <c r="B75" s="166"/>
      <c r="C75" s="102"/>
      <c r="D75" s="102"/>
      <c r="E75" s="102"/>
      <c r="F75" s="102"/>
      <c r="G75" s="102"/>
      <c r="H75" s="102"/>
      <c r="I75" s="102"/>
      <c r="J75" s="102"/>
      <c r="L75" s="18"/>
    </row>
    <row r="76" spans="2:12" s="1" customFormat="1" ht="12.75">
      <c r="B76" s="167"/>
      <c r="C76" s="113"/>
      <c r="D76" s="133" t="s">
        <v>48</v>
      </c>
      <c r="E76" s="115"/>
      <c r="F76" s="184" t="s">
        <v>49</v>
      </c>
      <c r="G76" s="133" t="s">
        <v>48</v>
      </c>
      <c r="H76" s="115"/>
      <c r="I76" s="115"/>
      <c r="J76" s="185" t="s">
        <v>49</v>
      </c>
      <c r="K76" s="21"/>
      <c r="L76" s="20"/>
    </row>
    <row r="77" spans="2:12" s="1" customFormat="1" ht="14.45" customHeight="1">
      <c r="B77" s="186"/>
      <c r="C77" s="134"/>
      <c r="D77" s="134"/>
      <c r="E77" s="134"/>
      <c r="F77" s="134"/>
      <c r="G77" s="134"/>
      <c r="H77" s="134"/>
      <c r="I77" s="134"/>
      <c r="J77" s="134"/>
      <c r="K77" s="26"/>
      <c r="L77" s="20"/>
    </row>
    <row r="78" spans="2:10" ht="12">
      <c r="B78" s="102"/>
      <c r="C78" s="102"/>
      <c r="D78" s="102"/>
      <c r="E78" s="102"/>
      <c r="F78" s="102"/>
      <c r="G78" s="102"/>
      <c r="H78" s="102"/>
      <c r="I78" s="102"/>
      <c r="J78" s="102"/>
    </row>
    <row r="79" spans="2:10" ht="12">
      <c r="B79" s="102"/>
      <c r="C79" s="102"/>
      <c r="D79" s="102"/>
      <c r="E79" s="102"/>
      <c r="F79" s="102"/>
      <c r="G79" s="102"/>
      <c r="H79" s="102"/>
      <c r="I79" s="102"/>
      <c r="J79" s="102"/>
    </row>
    <row r="80" spans="2:10" ht="12">
      <c r="B80" s="102"/>
      <c r="C80" s="102"/>
      <c r="D80" s="102"/>
      <c r="E80" s="102"/>
      <c r="F80" s="102"/>
      <c r="G80" s="102"/>
      <c r="H80" s="102"/>
      <c r="I80" s="102"/>
      <c r="J80" s="102"/>
    </row>
    <row r="81" spans="2:12" s="1" customFormat="1" ht="6.95" customHeight="1">
      <c r="B81" s="187"/>
      <c r="C81" s="135"/>
      <c r="D81" s="135"/>
      <c r="E81" s="135"/>
      <c r="F81" s="135"/>
      <c r="G81" s="135"/>
      <c r="H81" s="135"/>
      <c r="I81" s="135"/>
      <c r="J81" s="135"/>
      <c r="K81" s="28"/>
      <c r="L81" s="20"/>
    </row>
    <row r="82" spans="2:12" s="1" customFormat="1" ht="24.95" customHeight="1">
      <c r="B82" s="167"/>
      <c r="C82" s="103" t="s">
        <v>82</v>
      </c>
      <c r="D82" s="113"/>
      <c r="E82" s="113"/>
      <c r="F82" s="113"/>
      <c r="G82" s="113"/>
      <c r="H82" s="113"/>
      <c r="I82" s="113"/>
      <c r="J82" s="113"/>
      <c r="L82" s="20"/>
    </row>
    <row r="83" spans="2:12" s="1" customFormat="1" ht="6.95" customHeight="1">
      <c r="B83" s="167"/>
      <c r="C83" s="113"/>
      <c r="D83" s="113"/>
      <c r="E83" s="113"/>
      <c r="F83" s="113"/>
      <c r="G83" s="113"/>
      <c r="H83" s="113"/>
      <c r="I83" s="113"/>
      <c r="J83" s="113"/>
      <c r="L83" s="20"/>
    </row>
    <row r="84" spans="2:12" s="1" customFormat="1" ht="12" customHeight="1">
      <c r="B84" s="167"/>
      <c r="C84" s="109" t="s">
        <v>14</v>
      </c>
      <c r="D84" s="113"/>
      <c r="E84" s="113"/>
      <c r="F84" s="113"/>
      <c r="G84" s="113"/>
      <c r="H84" s="113"/>
      <c r="I84" s="113"/>
      <c r="J84" s="113"/>
      <c r="L84" s="20"/>
    </row>
    <row r="85" spans="2:12" s="1" customFormat="1" ht="30" customHeight="1">
      <c r="B85" s="167"/>
      <c r="C85" s="113"/>
      <c r="D85" s="113"/>
      <c r="E85" s="139" t="str">
        <f>E7</f>
        <v>REKONSTRUKCE SOCIÁLNÍHO ZÁZEMÍ A MUŽSTVA BK DĚČÍN</v>
      </c>
      <c r="F85" s="168"/>
      <c r="G85" s="168"/>
      <c r="H85" s="168"/>
      <c r="I85" s="113"/>
      <c r="J85" s="113"/>
      <c r="L85" s="20"/>
    </row>
    <row r="86" spans="2:12" s="1" customFormat="1" ht="6.95" customHeight="1">
      <c r="B86" s="167"/>
      <c r="C86" s="113"/>
      <c r="D86" s="113"/>
      <c r="E86" s="113"/>
      <c r="F86" s="113"/>
      <c r="G86" s="113"/>
      <c r="H86" s="113"/>
      <c r="I86" s="113"/>
      <c r="J86" s="113"/>
      <c r="L86" s="20"/>
    </row>
    <row r="87" spans="2:12" s="1" customFormat="1" ht="12" customHeight="1">
      <c r="B87" s="167"/>
      <c r="C87" s="109" t="s">
        <v>18</v>
      </c>
      <c r="D87" s="113"/>
      <c r="E87" s="113"/>
      <c r="F87" s="110" t="str">
        <f>F10</f>
        <v>st.p.č. 7/5</v>
      </c>
      <c r="G87" s="113"/>
      <c r="H87" s="113"/>
      <c r="I87" s="109" t="s">
        <v>20</v>
      </c>
      <c r="J87" s="169" t="str">
        <f>IF(J10="","",J10)</f>
        <v>23. 4. 2024</v>
      </c>
      <c r="L87" s="20"/>
    </row>
    <row r="88" spans="2:12" s="1" customFormat="1" ht="6.95" customHeight="1">
      <c r="B88" s="167"/>
      <c r="C88" s="113"/>
      <c r="D88" s="113"/>
      <c r="E88" s="113"/>
      <c r="F88" s="113"/>
      <c r="G88" s="113"/>
      <c r="H88" s="113"/>
      <c r="I88" s="113"/>
      <c r="J88" s="113"/>
      <c r="L88" s="20"/>
    </row>
    <row r="89" spans="2:12" s="1" customFormat="1" ht="15.2" customHeight="1">
      <c r="B89" s="167"/>
      <c r="C89" s="109" t="s">
        <v>22</v>
      </c>
      <c r="D89" s="113"/>
      <c r="E89" s="113"/>
      <c r="F89" s="110" t="str">
        <f>E13</f>
        <v>Statutární město Děčín</v>
      </c>
      <c r="G89" s="113"/>
      <c r="H89" s="113"/>
      <c r="I89" s="109" t="s">
        <v>27</v>
      </c>
      <c r="J89" s="188" t="str">
        <f>E19</f>
        <v>NORDARCH s.r.o.</v>
      </c>
      <c r="L89" s="20"/>
    </row>
    <row r="90" spans="2:12" s="1" customFormat="1" ht="15.2" customHeight="1">
      <c r="B90" s="167"/>
      <c r="C90" s="109" t="s">
        <v>26</v>
      </c>
      <c r="D90" s="113"/>
      <c r="E90" s="113"/>
      <c r="F90" s="110" t="str">
        <f>IF(E16="","",E16)</f>
        <v/>
      </c>
      <c r="G90" s="113"/>
      <c r="H90" s="113"/>
      <c r="I90" s="109" t="s">
        <v>30</v>
      </c>
      <c r="J90" s="188" t="str">
        <f>E22</f>
        <v>Ing. Jan Duben</v>
      </c>
      <c r="L90" s="20"/>
    </row>
    <row r="91" spans="2:12" s="1" customFormat="1" ht="10.35" customHeight="1">
      <c r="B91" s="167"/>
      <c r="C91" s="113"/>
      <c r="D91" s="113"/>
      <c r="E91" s="113"/>
      <c r="F91" s="113"/>
      <c r="G91" s="113"/>
      <c r="H91" s="113"/>
      <c r="I91" s="113"/>
      <c r="J91" s="113"/>
      <c r="L91" s="20"/>
    </row>
    <row r="92" spans="2:12" s="1" customFormat="1" ht="29.25" customHeight="1">
      <c r="B92" s="167"/>
      <c r="C92" s="189" t="s">
        <v>83</v>
      </c>
      <c r="D92" s="179"/>
      <c r="E92" s="179"/>
      <c r="F92" s="179"/>
      <c r="G92" s="179"/>
      <c r="H92" s="179"/>
      <c r="I92" s="179"/>
      <c r="J92" s="190" t="s">
        <v>84</v>
      </c>
      <c r="K92" s="56"/>
      <c r="L92" s="20"/>
    </row>
    <row r="93" spans="2:12" s="1" customFormat="1" ht="10.35" customHeight="1">
      <c r="B93" s="167"/>
      <c r="C93" s="113"/>
      <c r="D93" s="113"/>
      <c r="E93" s="113"/>
      <c r="F93" s="113"/>
      <c r="G93" s="113"/>
      <c r="H93" s="113"/>
      <c r="I93" s="113"/>
      <c r="J93" s="113"/>
      <c r="L93" s="20"/>
    </row>
    <row r="94" spans="2:47" s="1" customFormat="1" ht="22.9" customHeight="1">
      <c r="B94" s="167"/>
      <c r="C94" s="191" t="s">
        <v>85</v>
      </c>
      <c r="D94" s="113"/>
      <c r="E94" s="113"/>
      <c r="F94" s="113"/>
      <c r="G94" s="113"/>
      <c r="H94" s="113"/>
      <c r="I94" s="113"/>
      <c r="J94" s="174">
        <f>J135</f>
        <v>0</v>
      </c>
      <c r="L94" s="20"/>
      <c r="AU94" s="15" t="s">
        <v>86</v>
      </c>
    </row>
    <row r="95" spans="2:12" s="8" customFormat="1" ht="24.95" customHeight="1">
      <c r="B95" s="192"/>
      <c r="C95" s="193"/>
      <c r="D95" s="194" t="s">
        <v>87</v>
      </c>
      <c r="E95" s="195"/>
      <c r="F95" s="195"/>
      <c r="G95" s="195"/>
      <c r="H95" s="195"/>
      <c r="I95" s="195"/>
      <c r="J95" s="196">
        <f>J136</f>
        <v>0</v>
      </c>
      <c r="L95" s="58"/>
    </row>
    <row r="96" spans="2:12" s="9" customFormat="1" ht="19.9" customHeight="1">
      <c r="B96" s="197"/>
      <c r="C96" s="198"/>
      <c r="D96" s="199" t="s">
        <v>88</v>
      </c>
      <c r="E96" s="200"/>
      <c r="F96" s="200"/>
      <c r="G96" s="200"/>
      <c r="H96" s="200"/>
      <c r="I96" s="200"/>
      <c r="J96" s="201">
        <f>J137</f>
        <v>0</v>
      </c>
      <c r="L96" s="59"/>
    </row>
    <row r="97" spans="2:12" s="9" customFormat="1" ht="19.9" customHeight="1">
      <c r="B97" s="197"/>
      <c r="C97" s="198"/>
      <c r="D97" s="199" t="s">
        <v>89</v>
      </c>
      <c r="E97" s="200"/>
      <c r="F97" s="200"/>
      <c r="G97" s="200"/>
      <c r="H97" s="200"/>
      <c r="I97" s="200"/>
      <c r="J97" s="201">
        <f>J147</f>
        <v>0</v>
      </c>
      <c r="L97" s="59"/>
    </row>
    <row r="98" spans="2:12" s="9" customFormat="1" ht="19.9" customHeight="1">
      <c r="B98" s="197"/>
      <c r="C98" s="198"/>
      <c r="D98" s="199" t="s">
        <v>90</v>
      </c>
      <c r="E98" s="200"/>
      <c r="F98" s="200"/>
      <c r="G98" s="200"/>
      <c r="H98" s="200"/>
      <c r="I98" s="200"/>
      <c r="J98" s="201">
        <f>J149</f>
        <v>0</v>
      </c>
      <c r="L98" s="59"/>
    </row>
    <row r="99" spans="2:12" s="9" customFormat="1" ht="19.9" customHeight="1">
      <c r="B99" s="197"/>
      <c r="C99" s="198"/>
      <c r="D99" s="199" t="s">
        <v>91</v>
      </c>
      <c r="E99" s="200"/>
      <c r="F99" s="200"/>
      <c r="G99" s="200"/>
      <c r="H99" s="200"/>
      <c r="I99" s="200"/>
      <c r="J99" s="201">
        <f>J155</f>
        <v>0</v>
      </c>
      <c r="L99" s="59"/>
    </row>
    <row r="100" spans="2:12" s="9" customFormat="1" ht="19.9" customHeight="1">
      <c r="B100" s="197"/>
      <c r="C100" s="198"/>
      <c r="D100" s="199" t="s">
        <v>92</v>
      </c>
      <c r="E100" s="200"/>
      <c r="F100" s="200"/>
      <c r="G100" s="200"/>
      <c r="H100" s="200"/>
      <c r="I100" s="200"/>
      <c r="J100" s="201">
        <f>J161</f>
        <v>0</v>
      </c>
      <c r="L100" s="59"/>
    </row>
    <row r="101" spans="2:12" s="8" customFormat="1" ht="24.95" customHeight="1">
      <c r="B101" s="192"/>
      <c r="C101" s="193"/>
      <c r="D101" s="194" t="s">
        <v>93</v>
      </c>
      <c r="E101" s="195"/>
      <c r="F101" s="195"/>
      <c r="G101" s="195"/>
      <c r="H101" s="195"/>
      <c r="I101" s="195"/>
      <c r="J101" s="196">
        <f>J163</f>
        <v>0</v>
      </c>
      <c r="L101" s="58"/>
    </row>
    <row r="102" spans="2:12" s="9" customFormat="1" ht="19.9" customHeight="1">
      <c r="B102" s="197"/>
      <c r="C102" s="198"/>
      <c r="D102" s="199" t="s">
        <v>94</v>
      </c>
      <c r="E102" s="200"/>
      <c r="F102" s="200"/>
      <c r="G102" s="200"/>
      <c r="H102" s="200"/>
      <c r="I102" s="200"/>
      <c r="J102" s="201">
        <f>J164</f>
        <v>0</v>
      </c>
      <c r="L102" s="59"/>
    </row>
    <row r="103" spans="2:12" s="9" customFormat="1" ht="19.9" customHeight="1">
      <c r="B103" s="197"/>
      <c r="C103" s="198"/>
      <c r="D103" s="199" t="s">
        <v>95</v>
      </c>
      <c r="E103" s="200"/>
      <c r="F103" s="200"/>
      <c r="G103" s="200"/>
      <c r="H103" s="200"/>
      <c r="I103" s="200"/>
      <c r="J103" s="201">
        <f>J176</f>
        <v>0</v>
      </c>
      <c r="L103" s="59"/>
    </row>
    <row r="104" spans="2:12" s="9" customFormat="1" ht="19.9" customHeight="1">
      <c r="B104" s="197"/>
      <c r="C104" s="198"/>
      <c r="D104" s="199" t="s">
        <v>96</v>
      </c>
      <c r="E104" s="200"/>
      <c r="F104" s="200"/>
      <c r="G104" s="200"/>
      <c r="H104" s="200"/>
      <c r="I104" s="200"/>
      <c r="J104" s="201">
        <f>J202</f>
        <v>0</v>
      </c>
      <c r="L104" s="59"/>
    </row>
    <row r="105" spans="2:12" s="9" customFormat="1" ht="19.9" customHeight="1">
      <c r="B105" s="197"/>
      <c r="C105" s="198"/>
      <c r="D105" s="199" t="s">
        <v>97</v>
      </c>
      <c r="E105" s="200"/>
      <c r="F105" s="200"/>
      <c r="G105" s="200"/>
      <c r="H105" s="200"/>
      <c r="I105" s="200"/>
      <c r="J105" s="201">
        <f>J205</f>
        <v>0</v>
      </c>
      <c r="L105" s="59"/>
    </row>
    <row r="106" spans="2:12" s="9" customFormat="1" ht="19.9" customHeight="1">
      <c r="B106" s="197"/>
      <c r="C106" s="198"/>
      <c r="D106" s="199" t="s">
        <v>98</v>
      </c>
      <c r="E106" s="200"/>
      <c r="F106" s="200"/>
      <c r="G106" s="200"/>
      <c r="H106" s="200"/>
      <c r="I106" s="200"/>
      <c r="J106" s="201">
        <f>J209</f>
        <v>0</v>
      </c>
      <c r="L106" s="59"/>
    </row>
    <row r="107" spans="2:12" s="9" customFormat="1" ht="19.9" customHeight="1">
      <c r="B107" s="197"/>
      <c r="C107" s="198"/>
      <c r="D107" s="199" t="s">
        <v>99</v>
      </c>
      <c r="E107" s="200"/>
      <c r="F107" s="200"/>
      <c r="G107" s="200"/>
      <c r="H107" s="200"/>
      <c r="I107" s="200"/>
      <c r="J107" s="201">
        <f>J212</f>
        <v>0</v>
      </c>
      <c r="L107" s="59"/>
    </row>
    <row r="108" spans="2:12" s="9" customFormat="1" ht="19.9" customHeight="1">
      <c r="B108" s="197"/>
      <c r="C108" s="198"/>
      <c r="D108" s="199" t="s">
        <v>100</v>
      </c>
      <c r="E108" s="200"/>
      <c r="F108" s="200"/>
      <c r="G108" s="200"/>
      <c r="H108" s="200"/>
      <c r="I108" s="200"/>
      <c r="J108" s="201">
        <f>J219</f>
        <v>0</v>
      </c>
      <c r="L108" s="59"/>
    </row>
    <row r="109" spans="2:12" s="9" customFormat="1" ht="19.9" customHeight="1">
      <c r="B109" s="197"/>
      <c r="C109" s="198"/>
      <c r="D109" s="199" t="s">
        <v>101</v>
      </c>
      <c r="E109" s="200"/>
      <c r="F109" s="200"/>
      <c r="G109" s="200"/>
      <c r="H109" s="200"/>
      <c r="I109" s="200"/>
      <c r="J109" s="201">
        <f>J230</f>
        <v>0</v>
      </c>
      <c r="L109" s="59"/>
    </row>
    <row r="110" spans="2:12" s="9" customFormat="1" ht="19.9" customHeight="1">
      <c r="B110" s="197"/>
      <c r="C110" s="198"/>
      <c r="D110" s="199" t="s">
        <v>102</v>
      </c>
      <c r="E110" s="200"/>
      <c r="F110" s="200"/>
      <c r="G110" s="200"/>
      <c r="H110" s="200"/>
      <c r="I110" s="200"/>
      <c r="J110" s="201">
        <f>J237</f>
        <v>0</v>
      </c>
      <c r="L110" s="59"/>
    </row>
    <row r="111" spans="2:12" s="9" customFormat="1" ht="19.9" customHeight="1">
      <c r="B111" s="197"/>
      <c r="C111" s="198"/>
      <c r="D111" s="199" t="s">
        <v>103</v>
      </c>
      <c r="E111" s="200"/>
      <c r="F111" s="200"/>
      <c r="G111" s="200"/>
      <c r="H111" s="200"/>
      <c r="I111" s="200"/>
      <c r="J111" s="201">
        <f>J246</f>
        <v>0</v>
      </c>
      <c r="L111" s="59"/>
    </row>
    <row r="112" spans="2:12" s="9" customFormat="1" ht="19.9" customHeight="1">
      <c r="B112" s="197"/>
      <c r="C112" s="198"/>
      <c r="D112" s="199" t="s">
        <v>104</v>
      </c>
      <c r="E112" s="200"/>
      <c r="F112" s="200"/>
      <c r="G112" s="200"/>
      <c r="H112" s="200"/>
      <c r="I112" s="200"/>
      <c r="J112" s="201">
        <f>J254</f>
        <v>0</v>
      </c>
      <c r="L112" s="59"/>
    </row>
    <row r="113" spans="2:12" s="9" customFormat="1" ht="19.9" customHeight="1">
      <c r="B113" s="197"/>
      <c r="C113" s="198"/>
      <c r="D113" s="199" t="s">
        <v>105</v>
      </c>
      <c r="E113" s="200"/>
      <c r="F113" s="200"/>
      <c r="G113" s="200"/>
      <c r="H113" s="200"/>
      <c r="I113" s="200"/>
      <c r="J113" s="201">
        <f>J283</f>
        <v>0</v>
      </c>
      <c r="L113" s="59"/>
    </row>
    <row r="114" spans="2:12" s="9" customFormat="1" ht="19.9" customHeight="1">
      <c r="B114" s="197"/>
      <c r="C114" s="198"/>
      <c r="D114" s="199" t="s">
        <v>106</v>
      </c>
      <c r="E114" s="200"/>
      <c r="F114" s="200"/>
      <c r="G114" s="200"/>
      <c r="H114" s="200"/>
      <c r="I114" s="200"/>
      <c r="J114" s="201">
        <f>J288</f>
        <v>0</v>
      </c>
      <c r="L114" s="59"/>
    </row>
    <row r="115" spans="2:12" s="8" customFormat="1" ht="24.95" customHeight="1">
      <c r="B115" s="192"/>
      <c r="C115" s="193"/>
      <c r="D115" s="194" t="s">
        <v>107</v>
      </c>
      <c r="E115" s="195"/>
      <c r="F115" s="195"/>
      <c r="G115" s="195"/>
      <c r="H115" s="195"/>
      <c r="I115" s="195"/>
      <c r="J115" s="196">
        <f>J292</f>
        <v>0</v>
      </c>
      <c r="L115" s="58"/>
    </row>
    <row r="116" spans="2:12" s="9" customFormat="1" ht="19.9" customHeight="1">
      <c r="B116" s="197"/>
      <c r="C116" s="198"/>
      <c r="D116" s="199" t="s">
        <v>108</v>
      </c>
      <c r="E116" s="200"/>
      <c r="F116" s="200"/>
      <c r="G116" s="200"/>
      <c r="H116" s="200"/>
      <c r="I116" s="200"/>
      <c r="J116" s="201">
        <f>J293</f>
        <v>0</v>
      </c>
      <c r="L116" s="59"/>
    </row>
    <row r="117" spans="2:12" s="9" customFormat="1" ht="19.9" customHeight="1">
      <c r="B117" s="197"/>
      <c r="C117" s="198"/>
      <c r="D117" s="199" t="s">
        <v>109</v>
      </c>
      <c r="E117" s="200"/>
      <c r="F117" s="200"/>
      <c r="G117" s="200"/>
      <c r="H117" s="200"/>
      <c r="I117" s="200"/>
      <c r="J117" s="201">
        <f>J295</f>
        <v>0</v>
      </c>
      <c r="L117" s="59"/>
    </row>
    <row r="118" spans="2:12" s="1" customFormat="1" ht="21.75" customHeight="1">
      <c r="B118" s="167"/>
      <c r="C118" s="113"/>
      <c r="D118" s="113"/>
      <c r="E118" s="113"/>
      <c r="F118" s="113"/>
      <c r="G118" s="113"/>
      <c r="H118" s="113"/>
      <c r="I118" s="113"/>
      <c r="J118" s="113"/>
      <c r="L118" s="20"/>
    </row>
    <row r="119" spans="2:12" s="1" customFormat="1" ht="6.95" customHeight="1">
      <c r="B119" s="186"/>
      <c r="C119" s="134"/>
      <c r="D119" s="134"/>
      <c r="E119" s="134"/>
      <c r="F119" s="134"/>
      <c r="G119" s="134"/>
      <c r="H119" s="134"/>
      <c r="I119" s="134"/>
      <c r="J119" s="134"/>
      <c r="K119" s="26"/>
      <c r="L119" s="20"/>
    </row>
    <row r="120" spans="2:10" ht="12">
      <c r="B120" s="102"/>
      <c r="C120" s="102"/>
      <c r="D120" s="102"/>
      <c r="E120" s="102"/>
      <c r="F120" s="102"/>
      <c r="G120" s="102"/>
      <c r="H120" s="102"/>
      <c r="I120" s="102"/>
      <c r="J120" s="102"/>
    </row>
    <row r="121" spans="2:10" ht="12">
      <c r="B121" s="102"/>
      <c r="C121" s="102"/>
      <c r="D121" s="102"/>
      <c r="E121" s="102"/>
      <c r="F121" s="102"/>
      <c r="G121" s="102"/>
      <c r="H121" s="102"/>
      <c r="I121" s="102"/>
      <c r="J121" s="102"/>
    </row>
    <row r="122" spans="2:10" ht="12">
      <c r="B122" s="102"/>
      <c r="C122" s="102"/>
      <c r="D122" s="102"/>
      <c r="E122" s="102"/>
      <c r="F122" s="102"/>
      <c r="G122" s="102"/>
      <c r="H122" s="102"/>
      <c r="I122" s="102"/>
      <c r="J122" s="102"/>
    </row>
    <row r="123" spans="2:12" s="1" customFormat="1" ht="6.95" customHeight="1">
      <c r="B123" s="187"/>
      <c r="C123" s="135"/>
      <c r="D123" s="135"/>
      <c r="E123" s="135"/>
      <c r="F123" s="135"/>
      <c r="G123" s="135"/>
      <c r="H123" s="135"/>
      <c r="I123" s="135"/>
      <c r="J123" s="135"/>
      <c r="K123" s="28"/>
      <c r="L123" s="20"/>
    </row>
    <row r="124" spans="2:12" s="1" customFormat="1" ht="24.95" customHeight="1">
      <c r="B124" s="167"/>
      <c r="C124" s="103" t="s">
        <v>110</v>
      </c>
      <c r="D124" s="113"/>
      <c r="E124" s="113"/>
      <c r="F124" s="113"/>
      <c r="G124" s="113"/>
      <c r="H124" s="113"/>
      <c r="I124" s="113"/>
      <c r="J124" s="113"/>
      <c r="L124" s="20"/>
    </row>
    <row r="125" spans="2:12" s="1" customFormat="1" ht="6.95" customHeight="1">
      <c r="B125" s="167"/>
      <c r="C125" s="113"/>
      <c r="D125" s="113"/>
      <c r="E125" s="113"/>
      <c r="F125" s="113"/>
      <c r="G125" s="113"/>
      <c r="H125" s="113"/>
      <c r="I125" s="113"/>
      <c r="J125" s="113"/>
      <c r="L125" s="20"/>
    </row>
    <row r="126" spans="2:12" s="1" customFormat="1" ht="12" customHeight="1">
      <c r="B126" s="167"/>
      <c r="C126" s="109" t="s">
        <v>14</v>
      </c>
      <c r="D126" s="113"/>
      <c r="E126" s="113"/>
      <c r="F126" s="113"/>
      <c r="G126" s="113"/>
      <c r="H126" s="113"/>
      <c r="I126" s="113"/>
      <c r="J126" s="113"/>
      <c r="L126" s="20"/>
    </row>
    <row r="127" spans="2:12" s="1" customFormat="1" ht="30" customHeight="1">
      <c r="B127" s="167"/>
      <c r="C127" s="113"/>
      <c r="D127" s="113"/>
      <c r="E127" s="139" t="str">
        <f>E7</f>
        <v>REKONSTRUKCE SOCIÁLNÍHO ZÁZEMÍ A MUŽSTVA BK DĚČÍN</v>
      </c>
      <c r="F127" s="168"/>
      <c r="G127" s="168"/>
      <c r="H127" s="168"/>
      <c r="I127" s="113"/>
      <c r="J127" s="113"/>
      <c r="L127" s="20"/>
    </row>
    <row r="128" spans="2:12" s="1" customFormat="1" ht="6.95" customHeight="1">
      <c r="B128" s="167"/>
      <c r="C128" s="113"/>
      <c r="D128" s="113"/>
      <c r="E128" s="113"/>
      <c r="F128" s="113"/>
      <c r="G128" s="113"/>
      <c r="H128" s="113"/>
      <c r="I128" s="113"/>
      <c r="J128" s="113"/>
      <c r="L128" s="20"/>
    </row>
    <row r="129" spans="2:12" s="1" customFormat="1" ht="12" customHeight="1">
      <c r="B129" s="167"/>
      <c r="C129" s="109" t="s">
        <v>18</v>
      </c>
      <c r="D129" s="113"/>
      <c r="E129" s="113"/>
      <c r="F129" s="110" t="str">
        <f>F10</f>
        <v>st.p.č. 7/5</v>
      </c>
      <c r="G129" s="113"/>
      <c r="H129" s="113"/>
      <c r="I129" s="109" t="s">
        <v>20</v>
      </c>
      <c r="J129" s="169" t="str">
        <f>IF(J10="","",J10)</f>
        <v>23. 4. 2024</v>
      </c>
      <c r="L129" s="20"/>
    </row>
    <row r="130" spans="2:12" s="1" customFormat="1" ht="6.95" customHeight="1">
      <c r="B130" s="167"/>
      <c r="C130" s="113"/>
      <c r="D130" s="113"/>
      <c r="E130" s="113"/>
      <c r="F130" s="113"/>
      <c r="G130" s="113"/>
      <c r="H130" s="113"/>
      <c r="I130" s="113"/>
      <c r="J130" s="113"/>
      <c r="L130" s="20"/>
    </row>
    <row r="131" spans="2:12" s="1" customFormat="1" ht="15.2" customHeight="1">
      <c r="B131" s="167"/>
      <c r="C131" s="109" t="s">
        <v>22</v>
      </c>
      <c r="D131" s="113"/>
      <c r="E131" s="113"/>
      <c r="F131" s="110" t="str">
        <f>E13</f>
        <v>Statutární město Děčín</v>
      </c>
      <c r="G131" s="113"/>
      <c r="H131" s="113"/>
      <c r="I131" s="109" t="s">
        <v>27</v>
      </c>
      <c r="J131" s="188" t="str">
        <f>E19</f>
        <v>NORDARCH s.r.o.</v>
      </c>
      <c r="L131" s="20"/>
    </row>
    <row r="132" spans="2:12" s="1" customFormat="1" ht="15.2" customHeight="1">
      <c r="B132" s="167"/>
      <c r="C132" s="109" t="s">
        <v>26</v>
      </c>
      <c r="D132" s="113"/>
      <c r="E132" s="113"/>
      <c r="F132" s="110" t="str">
        <f>IF(E16="","",E16)</f>
        <v/>
      </c>
      <c r="G132" s="113"/>
      <c r="H132" s="113"/>
      <c r="I132" s="109" t="s">
        <v>30</v>
      </c>
      <c r="J132" s="188" t="str">
        <f>E22</f>
        <v>Ing. Jan Duben</v>
      </c>
      <c r="L132" s="20"/>
    </row>
    <row r="133" spans="2:12" s="1" customFormat="1" ht="10.35" customHeight="1">
      <c r="B133" s="167"/>
      <c r="C133" s="113"/>
      <c r="D133" s="113"/>
      <c r="E133" s="113"/>
      <c r="F133" s="113"/>
      <c r="G133" s="113"/>
      <c r="H133" s="113"/>
      <c r="I133" s="113"/>
      <c r="J133" s="113"/>
      <c r="L133" s="20"/>
    </row>
    <row r="134" spans="2:20" s="10" customFormat="1" ht="29.25" customHeight="1">
      <c r="B134" s="202"/>
      <c r="C134" s="203" t="s">
        <v>111</v>
      </c>
      <c r="D134" s="204" t="s">
        <v>58</v>
      </c>
      <c r="E134" s="204" t="s">
        <v>54</v>
      </c>
      <c r="F134" s="204" t="s">
        <v>55</v>
      </c>
      <c r="G134" s="204" t="s">
        <v>112</v>
      </c>
      <c r="H134" s="204" t="s">
        <v>113</v>
      </c>
      <c r="I134" s="204" t="s">
        <v>114</v>
      </c>
      <c r="J134" s="205" t="s">
        <v>84</v>
      </c>
      <c r="K134" s="61" t="s">
        <v>115</v>
      </c>
      <c r="L134" s="60"/>
      <c r="M134" s="35" t="s">
        <v>1</v>
      </c>
      <c r="N134" s="36" t="s">
        <v>37</v>
      </c>
      <c r="O134" s="36" t="s">
        <v>116</v>
      </c>
      <c r="P134" s="36" t="s">
        <v>117</v>
      </c>
      <c r="Q134" s="36" t="s">
        <v>118</v>
      </c>
      <c r="R134" s="36" t="s">
        <v>119</v>
      </c>
      <c r="S134" s="36" t="s">
        <v>120</v>
      </c>
      <c r="T134" s="37" t="s">
        <v>121</v>
      </c>
    </row>
    <row r="135" spans="2:63" s="1" customFormat="1" ht="22.9" customHeight="1">
      <c r="B135" s="167"/>
      <c r="C135" s="151" t="s">
        <v>122</v>
      </c>
      <c r="D135" s="113"/>
      <c r="E135" s="113"/>
      <c r="F135" s="113"/>
      <c r="G135" s="113"/>
      <c r="H135" s="113"/>
      <c r="I135" s="113"/>
      <c r="J135" s="206">
        <f>BK135</f>
        <v>0</v>
      </c>
      <c r="L135" s="20"/>
      <c r="M135" s="38"/>
      <c r="N135" s="31"/>
      <c r="O135" s="31"/>
      <c r="P135" s="62">
        <f>P136+P163+P292</f>
        <v>154.57963999999998</v>
      </c>
      <c r="Q135" s="31"/>
      <c r="R135" s="62">
        <f>R136+R163+R292</f>
        <v>2.1221825500000002</v>
      </c>
      <c r="S135" s="31"/>
      <c r="T135" s="63">
        <f>T136+T163+T292</f>
        <v>2.3247999999999998</v>
      </c>
      <c r="AT135" s="15" t="s">
        <v>72</v>
      </c>
      <c r="AU135" s="15" t="s">
        <v>86</v>
      </c>
      <c r="BK135" s="64">
        <f>BK136+BK163+BK292</f>
        <v>0</v>
      </c>
    </row>
    <row r="136" spans="2:63" s="11" customFormat="1" ht="25.9" customHeight="1">
      <c r="B136" s="207"/>
      <c r="C136" s="208"/>
      <c r="D136" s="209" t="s">
        <v>72</v>
      </c>
      <c r="E136" s="210" t="s">
        <v>123</v>
      </c>
      <c r="F136" s="210" t="s">
        <v>124</v>
      </c>
      <c r="G136" s="208"/>
      <c r="H136" s="208"/>
      <c r="I136" s="208"/>
      <c r="J136" s="211">
        <f>BK136</f>
        <v>0</v>
      </c>
      <c r="L136" s="65"/>
      <c r="M136" s="67"/>
      <c r="P136" s="68">
        <f>P137+P147+P149+P155+P161</f>
        <v>17.969606000000002</v>
      </c>
      <c r="R136" s="68">
        <f>R137+R147+R149+R155+R161</f>
        <v>0.3106165</v>
      </c>
      <c r="T136" s="69">
        <f>T137+T147+T149+T155+T161</f>
        <v>0.114</v>
      </c>
      <c r="AR136" s="66" t="s">
        <v>78</v>
      </c>
      <c r="AT136" s="70" t="s">
        <v>72</v>
      </c>
      <c r="AU136" s="70" t="s">
        <v>73</v>
      </c>
      <c r="AY136" s="66" t="s">
        <v>125</v>
      </c>
      <c r="BK136" s="71">
        <f>BK137+BK147+BK149+BK155+BK161</f>
        <v>0</v>
      </c>
    </row>
    <row r="137" spans="2:63" s="11" customFormat="1" ht="22.9" customHeight="1">
      <c r="B137" s="207"/>
      <c r="C137" s="208"/>
      <c r="D137" s="209" t="s">
        <v>72</v>
      </c>
      <c r="E137" s="212" t="s">
        <v>126</v>
      </c>
      <c r="F137" s="212" t="s">
        <v>127</v>
      </c>
      <c r="G137" s="208"/>
      <c r="H137" s="208"/>
      <c r="I137" s="208"/>
      <c r="J137" s="213">
        <f>BK137</f>
        <v>0</v>
      </c>
      <c r="L137" s="65"/>
      <c r="M137" s="67"/>
      <c r="P137" s="68">
        <f>SUM(P138:P146)</f>
        <v>3.798615</v>
      </c>
      <c r="R137" s="68">
        <f>SUM(R138:R146)</f>
        <v>0.2536165</v>
      </c>
      <c r="T137" s="69">
        <f>SUM(T138:T146)</f>
        <v>0</v>
      </c>
      <c r="AR137" s="66" t="s">
        <v>78</v>
      </c>
      <c r="AT137" s="70" t="s">
        <v>72</v>
      </c>
      <c r="AU137" s="70" t="s">
        <v>78</v>
      </c>
      <c r="AY137" s="66" t="s">
        <v>125</v>
      </c>
      <c r="BK137" s="71">
        <f>SUM(BK138:BK146)</f>
        <v>0</v>
      </c>
    </row>
    <row r="138" spans="2:65" s="1" customFormat="1" ht="24.2" customHeight="1">
      <c r="B138" s="167"/>
      <c r="C138" s="214" t="s">
        <v>78</v>
      </c>
      <c r="D138" s="214" t="s">
        <v>128</v>
      </c>
      <c r="E138" s="215" t="s">
        <v>129</v>
      </c>
      <c r="F138" s="216" t="s">
        <v>130</v>
      </c>
      <c r="G138" s="217" t="s">
        <v>131</v>
      </c>
      <c r="H138" s="218">
        <v>1.56</v>
      </c>
      <c r="I138" s="72"/>
      <c r="J138" s="219">
        <f>ROUND(I138*H138,2)</f>
        <v>0</v>
      </c>
      <c r="K138" s="73"/>
      <c r="L138" s="20"/>
      <c r="M138" s="74" t="s">
        <v>1</v>
      </c>
      <c r="N138" s="75" t="s">
        <v>38</v>
      </c>
      <c r="O138" s="76">
        <v>0.805</v>
      </c>
      <c r="P138" s="76">
        <f>O138*H138</f>
        <v>1.2558</v>
      </c>
      <c r="Q138" s="76">
        <v>0.05252</v>
      </c>
      <c r="R138" s="76">
        <f>Q138*H138</f>
        <v>0.0819312</v>
      </c>
      <c r="S138" s="76">
        <v>0</v>
      </c>
      <c r="T138" s="77">
        <f>S138*H138</f>
        <v>0</v>
      </c>
      <c r="AR138" s="78" t="s">
        <v>132</v>
      </c>
      <c r="AT138" s="78" t="s">
        <v>128</v>
      </c>
      <c r="AU138" s="78" t="s">
        <v>80</v>
      </c>
      <c r="AY138" s="15" t="s">
        <v>125</v>
      </c>
      <c r="BE138" s="79">
        <f>IF(N138="základní",J138,0)</f>
        <v>0</v>
      </c>
      <c r="BF138" s="79">
        <f>IF(N138="snížená",J138,0)</f>
        <v>0</v>
      </c>
      <c r="BG138" s="79">
        <f>IF(N138="zákl. přenesená",J138,0)</f>
        <v>0</v>
      </c>
      <c r="BH138" s="79">
        <f>IF(N138="sníž. přenesená",J138,0)</f>
        <v>0</v>
      </c>
      <c r="BI138" s="79">
        <f>IF(N138="nulová",J138,0)</f>
        <v>0</v>
      </c>
      <c r="BJ138" s="15" t="s">
        <v>78</v>
      </c>
      <c r="BK138" s="79">
        <f>ROUND(I138*H138,2)</f>
        <v>0</v>
      </c>
      <c r="BL138" s="15" t="s">
        <v>132</v>
      </c>
      <c r="BM138" s="78" t="s">
        <v>133</v>
      </c>
    </row>
    <row r="139" spans="2:51" s="12" customFormat="1" ht="12">
      <c r="B139" s="220"/>
      <c r="C139" s="221"/>
      <c r="D139" s="222" t="s">
        <v>134</v>
      </c>
      <c r="E139" s="223" t="s">
        <v>1</v>
      </c>
      <c r="F139" s="224" t="s">
        <v>135</v>
      </c>
      <c r="G139" s="221"/>
      <c r="H139" s="225">
        <v>1.56</v>
      </c>
      <c r="I139" s="237"/>
      <c r="J139" s="221"/>
      <c r="L139" s="80"/>
      <c r="M139" s="82"/>
      <c r="T139" s="83"/>
      <c r="AT139" s="81" t="s">
        <v>134</v>
      </c>
      <c r="AU139" s="81" t="s">
        <v>80</v>
      </c>
      <c r="AV139" s="12" t="s">
        <v>80</v>
      </c>
      <c r="AW139" s="12" t="s">
        <v>29</v>
      </c>
      <c r="AX139" s="12" t="s">
        <v>78</v>
      </c>
      <c r="AY139" s="81" t="s">
        <v>125</v>
      </c>
    </row>
    <row r="140" spans="2:65" s="1" customFormat="1" ht="16.5" customHeight="1">
      <c r="B140" s="167"/>
      <c r="C140" s="214" t="s">
        <v>80</v>
      </c>
      <c r="D140" s="214" t="s">
        <v>128</v>
      </c>
      <c r="E140" s="215" t="s">
        <v>136</v>
      </c>
      <c r="F140" s="216" t="s">
        <v>137</v>
      </c>
      <c r="G140" s="217" t="s">
        <v>131</v>
      </c>
      <c r="H140" s="218">
        <v>2.235</v>
      </c>
      <c r="I140" s="72"/>
      <c r="J140" s="219">
        <f>ROUND(I140*H140,2)</f>
        <v>0</v>
      </c>
      <c r="K140" s="73"/>
      <c r="L140" s="20"/>
      <c r="M140" s="74" t="s">
        <v>1</v>
      </c>
      <c r="N140" s="75" t="s">
        <v>38</v>
      </c>
      <c r="O140" s="76">
        <v>0.759</v>
      </c>
      <c r="P140" s="76">
        <f>O140*H140</f>
        <v>1.696365</v>
      </c>
      <c r="Q140" s="76">
        <v>0.07348</v>
      </c>
      <c r="R140" s="76">
        <f>Q140*H140</f>
        <v>0.1642278</v>
      </c>
      <c r="S140" s="76">
        <v>0</v>
      </c>
      <c r="T140" s="77">
        <f>S140*H140</f>
        <v>0</v>
      </c>
      <c r="AR140" s="78" t="s">
        <v>132</v>
      </c>
      <c r="AT140" s="78" t="s">
        <v>128</v>
      </c>
      <c r="AU140" s="78" t="s">
        <v>80</v>
      </c>
      <c r="AY140" s="15" t="s">
        <v>125</v>
      </c>
      <c r="BE140" s="79">
        <f>IF(N140="základní",J140,0)</f>
        <v>0</v>
      </c>
      <c r="BF140" s="79">
        <f>IF(N140="snížená",J140,0)</f>
        <v>0</v>
      </c>
      <c r="BG140" s="79">
        <f>IF(N140="zákl. přenesená",J140,0)</f>
        <v>0</v>
      </c>
      <c r="BH140" s="79">
        <f>IF(N140="sníž. přenesená",J140,0)</f>
        <v>0</v>
      </c>
      <c r="BI140" s="79">
        <f>IF(N140="nulová",J140,0)</f>
        <v>0</v>
      </c>
      <c r="BJ140" s="15" t="s">
        <v>78</v>
      </c>
      <c r="BK140" s="79">
        <f>ROUND(I140*H140,2)</f>
        <v>0</v>
      </c>
      <c r="BL140" s="15" t="s">
        <v>132</v>
      </c>
      <c r="BM140" s="78" t="s">
        <v>138</v>
      </c>
    </row>
    <row r="141" spans="2:51" s="12" customFormat="1" ht="12">
      <c r="B141" s="220"/>
      <c r="C141" s="221"/>
      <c r="D141" s="222" t="s">
        <v>134</v>
      </c>
      <c r="E141" s="223" t="s">
        <v>1</v>
      </c>
      <c r="F141" s="224" t="s">
        <v>139</v>
      </c>
      <c r="G141" s="221"/>
      <c r="H141" s="225">
        <v>2.235</v>
      </c>
      <c r="I141" s="237"/>
      <c r="J141" s="221"/>
      <c r="L141" s="80"/>
      <c r="M141" s="82"/>
      <c r="T141" s="83"/>
      <c r="AT141" s="81" t="s">
        <v>134</v>
      </c>
      <c r="AU141" s="81" t="s">
        <v>80</v>
      </c>
      <c r="AV141" s="12" t="s">
        <v>80</v>
      </c>
      <c r="AW141" s="12" t="s">
        <v>29</v>
      </c>
      <c r="AX141" s="12" t="s">
        <v>78</v>
      </c>
      <c r="AY141" s="81" t="s">
        <v>125</v>
      </c>
    </row>
    <row r="142" spans="2:65" s="1" customFormat="1" ht="24.2" customHeight="1">
      <c r="B142" s="167"/>
      <c r="C142" s="214" t="s">
        <v>126</v>
      </c>
      <c r="D142" s="214" t="s">
        <v>128</v>
      </c>
      <c r="E142" s="215" t="s">
        <v>140</v>
      </c>
      <c r="F142" s="216" t="s">
        <v>141</v>
      </c>
      <c r="G142" s="217" t="s">
        <v>131</v>
      </c>
      <c r="H142" s="218">
        <v>0.95</v>
      </c>
      <c r="I142" s="72"/>
      <c r="J142" s="219">
        <f>ROUND(I142*H142,2)</f>
        <v>0</v>
      </c>
      <c r="K142" s="73"/>
      <c r="L142" s="20"/>
      <c r="M142" s="74" t="s">
        <v>1</v>
      </c>
      <c r="N142" s="75" t="s">
        <v>38</v>
      </c>
      <c r="O142" s="76">
        <v>0.891</v>
      </c>
      <c r="P142" s="76">
        <f>O142*H142</f>
        <v>0.8464499999999999</v>
      </c>
      <c r="Q142" s="76">
        <v>0.00785</v>
      </c>
      <c r="R142" s="76">
        <f>Q142*H142</f>
        <v>0.007457499999999999</v>
      </c>
      <c r="S142" s="76">
        <v>0</v>
      </c>
      <c r="T142" s="77">
        <f>S142*H142</f>
        <v>0</v>
      </c>
      <c r="AR142" s="78" t="s">
        <v>132</v>
      </c>
      <c r="AT142" s="78" t="s">
        <v>128</v>
      </c>
      <c r="AU142" s="78" t="s">
        <v>80</v>
      </c>
      <c r="AY142" s="15" t="s">
        <v>125</v>
      </c>
      <c r="BE142" s="79">
        <f>IF(N142="základní",J142,0)</f>
        <v>0</v>
      </c>
      <c r="BF142" s="79">
        <f>IF(N142="snížená",J142,0)</f>
        <v>0</v>
      </c>
      <c r="BG142" s="79">
        <f>IF(N142="zákl. přenesená",J142,0)</f>
        <v>0</v>
      </c>
      <c r="BH142" s="79">
        <f>IF(N142="sníž. přenesená",J142,0)</f>
        <v>0</v>
      </c>
      <c r="BI142" s="79">
        <f>IF(N142="nulová",J142,0)</f>
        <v>0</v>
      </c>
      <c r="BJ142" s="15" t="s">
        <v>78</v>
      </c>
      <c r="BK142" s="79">
        <f>ROUND(I142*H142,2)</f>
        <v>0</v>
      </c>
      <c r="BL142" s="15" t="s">
        <v>132</v>
      </c>
      <c r="BM142" s="78" t="s">
        <v>142</v>
      </c>
    </row>
    <row r="143" spans="2:51" s="12" customFormat="1" ht="12">
      <c r="B143" s="220"/>
      <c r="C143" s="221"/>
      <c r="D143" s="222" t="s">
        <v>134</v>
      </c>
      <c r="E143" s="223" t="s">
        <v>1</v>
      </c>
      <c r="F143" s="224" t="s">
        <v>143</v>
      </c>
      <c r="G143" s="221"/>
      <c r="H143" s="225">
        <v>0.15</v>
      </c>
      <c r="I143" s="237"/>
      <c r="J143" s="221"/>
      <c r="L143" s="80"/>
      <c r="M143" s="82"/>
      <c r="T143" s="83"/>
      <c r="AT143" s="81" t="s">
        <v>134</v>
      </c>
      <c r="AU143" s="81" t="s">
        <v>80</v>
      </c>
      <c r="AV143" s="12" t="s">
        <v>80</v>
      </c>
      <c r="AW143" s="12" t="s">
        <v>29</v>
      </c>
      <c r="AX143" s="12" t="s">
        <v>73</v>
      </c>
      <c r="AY143" s="81" t="s">
        <v>125</v>
      </c>
    </row>
    <row r="144" spans="2:51" s="12" customFormat="1" ht="12">
      <c r="B144" s="220"/>
      <c r="C144" s="221"/>
      <c r="D144" s="222" t="s">
        <v>134</v>
      </c>
      <c r="E144" s="223" t="s">
        <v>1</v>
      </c>
      <c r="F144" s="224" t="s">
        <v>144</v>
      </c>
      <c r="G144" s="221"/>
      <c r="H144" s="225">
        <v>0.4</v>
      </c>
      <c r="I144" s="237"/>
      <c r="J144" s="221"/>
      <c r="L144" s="80"/>
      <c r="M144" s="82"/>
      <c r="T144" s="83"/>
      <c r="AT144" s="81" t="s">
        <v>134</v>
      </c>
      <c r="AU144" s="81" t="s">
        <v>80</v>
      </c>
      <c r="AV144" s="12" t="s">
        <v>80</v>
      </c>
      <c r="AW144" s="12" t="s">
        <v>29</v>
      </c>
      <c r="AX144" s="12" t="s">
        <v>73</v>
      </c>
      <c r="AY144" s="81" t="s">
        <v>125</v>
      </c>
    </row>
    <row r="145" spans="2:51" s="12" customFormat="1" ht="12">
      <c r="B145" s="220"/>
      <c r="C145" s="221"/>
      <c r="D145" s="222" t="s">
        <v>134</v>
      </c>
      <c r="E145" s="223" t="s">
        <v>1</v>
      </c>
      <c r="F145" s="224" t="s">
        <v>145</v>
      </c>
      <c r="G145" s="221"/>
      <c r="H145" s="225">
        <v>0.4</v>
      </c>
      <c r="I145" s="237"/>
      <c r="J145" s="221"/>
      <c r="L145" s="80"/>
      <c r="M145" s="82"/>
      <c r="T145" s="83"/>
      <c r="AT145" s="81" t="s">
        <v>134</v>
      </c>
      <c r="AU145" s="81" t="s">
        <v>80</v>
      </c>
      <c r="AV145" s="12" t="s">
        <v>80</v>
      </c>
      <c r="AW145" s="12" t="s">
        <v>29</v>
      </c>
      <c r="AX145" s="12" t="s">
        <v>73</v>
      </c>
      <c r="AY145" s="81" t="s">
        <v>125</v>
      </c>
    </row>
    <row r="146" spans="2:51" s="13" customFormat="1" ht="12">
      <c r="B146" s="226"/>
      <c r="C146" s="227"/>
      <c r="D146" s="222" t="s">
        <v>134</v>
      </c>
      <c r="E146" s="228" t="s">
        <v>1</v>
      </c>
      <c r="F146" s="229" t="s">
        <v>146</v>
      </c>
      <c r="G146" s="227"/>
      <c r="H146" s="230">
        <v>0.9500000000000001</v>
      </c>
      <c r="I146" s="238"/>
      <c r="J146" s="227"/>
      <c r="L146" s="84"/>
      <c r="M146" s="86"/>
      <c r="T146" s="87"/>
      <c r="AT146" s="85" t="s">
        <v>134</v>
      </c>
      <c r="AU146" s="85" t="s">
        <v>80</v>
      </c>
      <c r="AV146" s="13" t="s">
        <v>132</v>
      </c>
      <c r="AW146" s="13" t="s">
        <v>29</v>
      </c>
      <c r="AX146" s="13" t="s">
        <v>78</v>
      </c>
      <c r="AY146" s="85" t="s">
        <v>125</v>
      </c>
    </row>
    <row r="147" spans="2:63" s="11" customFormat="1" ht="22.9" customHeight="1">
      <c r="B147" s="207"/>
      <c r="C147" s="208"/>
      <c r="D147" s="209" t="s">
        <v>72</v>
      </c>
      <c r="E147" s="212" t="s">
        <v>147</v>
      </c>
      <c r="F147" s="212" t="s">
        <v>148</v>
      </c>
      <c r="G147" s="208"/>
      <c r="H147" s="208"/>
      <c r="I147" s="239"/>
      <c r="J147" s="213">
        <f>BK147</f>
        <v>0</v>
      </c>
      <c r="L147" s="65"/>
      <c r="M147" s="67"/>
      <c r="P147" s="68">
        <f>P148</f>
        <v>5.168</v>
      </c>
      <c r="R147" s="68">
        <f>R148</f>
        <v>0.057</v>
      </c>
      <c r="T147" s="69">
        <f>T148</f>
        <v>0</v>
      </c>
      <c r="AR147" s="66" t="s">
        <v>78</v>
      </c>
      <c r="AT147" s="70" t="s">
        <v>72</v>
      </c>
      <c r="AU147" s="70" t="s">
        <v>78</v>
      </c>
      <c r="AY147" s="66" t="s">
        <v>125</v>
      </c>
      <c r="BK147" s="71">
        <f>BK148</f>
        <v>0</v>
      </c>
    </row>
    <row r="148" spans="2:65" s="1" customFormat="1" ht="21.75" customHeight="1">
      <c r="B148" s="167"/>
      <c r="C148" s="214" t="s">
        <v>132</v>
      </c>
      <c r="D148" s="214" t="s">
        <v>128</v>
      </c>
      <c r="E148" s="215" t="s">
        <v>149</v>
      </c>
      <c r="F148" s="216" t="s">
        <v>150</v>
      </c>
      <c r="G148" s="217" t="s">
        <v>131</v>
      </c>
      <c r="H148" s="218">
        <v>19</v>
      </c>
      <c r="I148" s="72"/>
      <c r="J148" s="219">
        <f>ROUND(I148*H148,2)</f>
        <v>0</v>
      </c>
      <c r="K148" s="73"/>
      <c r="L148" s="20"/>
      <c r="M148" s="74" t="s">
        <v>1</v>
      </c>
      <c r="N148" s="75" t="s">
        <v>38</v>
      </c>
      <c r="O148" s="76">
        <v>0.272</v>
      </c>
      <c r="P148" s="76">
        <f>O148*H148</f>
        <v>5.168</v>
      </c>
      <c r="Q148" s="76">
        <v>0.003</v>
      </c>
      <c r="R148" s="76">
        <f>Q148*H148</f>
        <v>0.057</v>
      </c>
      <c r="S148" s="76">
        <v>0</v>
      </c>
      <c r="T148" s="77">
        <f>S148*H148</f>
        <v>0</v>
      </c>
      <c r="AR148" s="78" t="s">
        <v>132</v>
      </c>
      <c r="AT148" s="78" t="s">
        <v>128</v>
      </c>
      <c r="AU148" s="78" t="s">
        <v>80</v>
      </c>
      <c r="AY148" s="15" t="s">
        <v>125</v>
      </c>
      <c r="BE148" s="79">
        <f>IF(N148="základní",J148,0)</f>
        <v>0</v>
      </c>
      <c r="BF148" s="79">
        <f>IF(N148="snížená",J148,0)</f>
        <v>0</v>
      </c>
      <c r="BG148" s="79">
        <f>IF(N148="zákl. přenesená",J148,0)</f>
        <v>0</v>
      </c>
      <c r="BH148" s="79">
        <f>IF(N148="sníž. přenesená",J148,0)</f>
        <v>0</v>
      </c>
      <c r="BI148" s="79">
        <f>IF(N148="nulová",J148,0)</f>
        <v>0</v>
      </c>
      <c r="BJ148" s="15" t="s">
        <v>78</v>
      </c>
      <c r="BK148" s="79">
        <f>ROUND(I148*H148,2)</f>
        <v>0</v>
      </c>
      <c r="BL148" s="15" t="s">
        <v>132</v>
      </c>
      <c r="BM148" s="78" t="s">
        <v>151</v>
      </c>
    </row>
    <row r="149" spans="2:63" s="11" customFormat="1" ht="22.9" customHeight="1">
      <c r="B149" s="207"/>
      <c r="C149" s="208"/>
      <c r="D149" s="209" t="s">
        <v>72</v>
      </c>
      <c r="E149" s="212" t="s">
        <v>152</v>
      </c>
      <c r="F149" s="212" t="s">
        <v>153</v>
      </c>
      <c r="G149" s="208"/>
      <c r="H149" s="208"/>
      <c r="I149" s="239"/>
      <c r="J149" s="213">
        <f>BK149</f>
        <v>0</v>
      </c>
      <c r="L149" s="65"/>
      <c r="M149" s="67"/>
      <c r="P149" s="68">
        <f>SUM(P150:P154)</f>
        <v>5.6049999999999995</v>
      </c>
      <c r="R149" s="68">
        <f>SUM(R150:R154)</f>
        <v>0</v>
      </c>
      <c r="T149" s="69">
        <f>SUM(T150:T154)</f>
        <v>0.114</v>
      </c>
      <c r="AR149" s="66" t="s">
        <v>78</v>
      </c>
      <c r="AT149" s="70" t="s">
        <v>72</v>
      </c>
      <c r="AU149" s="70" t="s">
        <v>78</v>
      </c>
      <c r="AY149" s="66" t="s">
        <v>125</v>
      </c>
      <c r="BK149" s="71">
        <f>SUM(BK150:BK154)</f>
        <v>0</v>
      </c>
    </row>
    <row r="150" spans="2:65" s="1" customFormat="1" ht="24.2" customHeight="1">
      <c r="B150" s="167"/>
      <c r="C150" s="214" t="s">
        <v>154</v>
      </c>
      <c r="D150" s="214" t="s">
        <v>128</v>
      </c>
      <c r="E150" s="215" t="s">
        <v>155</v>
      </c>
      <c r="F150" s="216" t="s">
        <v>156</v>
      </c>
      <c r="G150" s="217" t="s">
        <v>157</v>
      </c>
      <c r="H150" s="218">
        <v>19</v>
      </c>
      <c r="I150" s="72"/>
      <c r="J150" s="219">
        <f>ROUND(I150*H150,2)</f>
        <v>0</v>
      </c>
      <c r="K150" s="73"/>
      <c r="L150" s="20"/>
      <c r="M150" s="74" t="s">
        <v>1</v>
      </c>
      <c r="N150" s="75" t="s">
        <v>38</v>
      </c>
      <c r="O150" s="76">
        <v>0.295</v>
      </c>
      <c r="P150" s="76">
        <f>O150*H150</f>
        <v>5.6049999999999995</v>
      </c>
      <c r="Q150" s="76">
        <v>0</v>
      </c>
      <c r="R150" s="76">
        <f>Q150*H150</f>
        <v>0</v>
      </c>
      <c r="S150" s="76">
        <v>0.006</v>
      </c>
      <c r="T150" s="77">
        <f>S150*H150</f>
        <v>0.114</v>
      </c>
      <c r="AR150" s="78" t="s">
        <v>132</v>
      </c>
      <c r="AT150" s="78" t="s">
        <v>128</v>
      </c>
      <c r="AU150" s="78" t="s">
        <v>80</v>
      </c>
      <c r="AY150" s="15" t="s">
        <v>125</v>
      </c>
      <c r="BE150" s="79">
        <f>IF(N150="základní",J150,0)</f>
        <v>0</v>
      </c>
      <c r="BF150" s="79">
        <f>IF(N150="snížená",J150,0)</f>
        <v>0</v>
      </c>
      <c r="BG150" s="79">
        <f>IF(N150="zákl. přenesená",J150,0)</f>
        <v>0</v>
      </c>
      <c r="BH150" s="79">
        <f>IF(N150="sníž. přenesená",J150,0)</f>
        <v>0</v>
      </c>
      <c r="BI150" s="79">
        <f>IF(N150="nulová",J150,0)</f>
        <v>0</v>
      </c>
      <c r="BJ150" s="15" t="s">
        <v>78</v>
      </c>
      <c r="BK150" s="79">
        <f>ROUND(I150*H150,2)</f>
        <v>0</v>
      </c>
      <c r="BL150" s="15" t="s">
        <v>132</v>
      </c>
      <c r="BM150" s="78" t="s">
        <v>158</v>
      </c>
    </row>
    <row r="151" spans="2:51" s="12" customFormat="1" ht="12">
      <c r="B151" s="220"/>
      <c r="C151" s="221"/>
      <c r="D151" s="222" t="s">
        <v>134</v>
      </c>
      <c r="E151" s="223" t="s">
        <v>1</v>
      </c>
      <c r="F151" s="224" t="s">
        <v>159</v>
      </c>
      <c r="G151" s="221"/>
      <c r="H151" s="225">
        <v>3</v>
      </c>
      <c r="I151" s="237"/>
      <c r="J151" s="221"/>
      <c r="L151" s="80"/>
      <c r="M151" s="82"/>
      <c r="T151" s="83"/>
      <c r="AT151" s="81" t="s">
        <v>134</v>
      </c>
      <c r="AU151" s="81" t="s">
        <v>80</v>
      </c>
      <c r="AV151" s="12" t="s">
        <v>80</v>
      </c>
      <c r="AW151" s="12" t="s">
        <v>29</v>
      </c>
      <c r="AX151" s="12" t="s">
        <v>73</v>
      </c>
      <c r="AY151" s="81" t="s">
        <v>125</v>
      </c>
    </row>
    <row r="152" spans="2:51" s="12" customFormat="1" ht="12">
      <c r="B152" s="220"/>
      <c r="C152" s="221"/>
      <c r="D152" s="222" t="s">
        <v>134</v>
      </c>
      <c r="E152" s="223" t="s">
        <v>1</v>
      </c>
      <c r="F152" s="224" t="s">
        <v>160</v>
      </c>
      <c r="G152" s="221"/>
      <c r="H152" s="225">
        <v>8</v>
      </c>
      <c r="I152" s="237"/>
      <c r="J152" s="221"/>
      <c r="L152" s="80"/>
      <c r="M152" s="82"/>
      <c r="T152" s="83"/>
      <c r="AT152" s="81" t="s">
        <v>134</v>
      </c>
      <c r="AU152" s="81" t="s">
        <v>80</v>
      </c>
      <c r="AV152" s="12" t="s">
        <v>80</v>
      </c>
      <c r="AW152" s="12" t="s">
        <v>29</v>
      </c>
      <c r="AX152" s="12" t="s">
        <v>73</v>
      </c>
      <c r="AY152" s="81" t="s">
        <v>125</v>
      </c>
    </row>
    <row r="153" spans="2:51" s="12" customFormat="1" ht="12">
      <c r="B153" s="220"/>
      <c r="C153" s="221"/>
      <c r="D153" s="222" t="s">
        <v>134</v>
      </c>
      <c r="E153" s="223" t="s">
        <v>1</v>
      </c>
      <c r="F153" s="224" t="s">
        <v>161</v>
      </c>
      <c r="G153" s="221"/>
      <c r="H153" s="225">
        <v>8</v>
      </c>
      <c r="I153" s="237"/>
      <c r="J153" s="221"/>
      <c r="L153" s="80"/>
      <c r="M153" s="82"/>
      <c r="T153" s="83"/>
      <c r="AT153" s="81" t="s">
        <v>134</v>
      </c>
      <c r="AU153" s="81" t="s">
        <v>80</v>
      </c>
      <c r="AV153" s="12" t="s">
        <v>80</v>
      </c>
      <c r="AW153" s="12" t="s">
        <v>29</v>
      </c>
      <c r="AX153" s="12" t="s">
        <v>73</v>
      </c>
      <c r="AY153" s="81" t="s">
        <v>125</v>
      </c>
    </row>
    <row r="154" spans="2:51" s="13" customFormat="1" ht="12">
      <c r="B154" s="226"/>
      <c r="C154" s="227"/>
      <c r="D154" s="222" t="s">
        <v>134</v>
      </c>
      <c r="E154" s="228" t="s">
        <v>1</v>
      </c>
      <c r="F154" s="229" t="s">
        <v>146</v>
      </c>
      <c r="G154" s="227"/>
      <c r="H154" s="230">
        <v>19</v>
      </c>
      <c r="I154" s="238"/>
      <c r="J154" s="227"/>
      <c r="L154" s="84"/>
      <c r="M154" s="86"/>
      <c r="T154" s="87"/>
      <c r="AT154" s="85" t="s">
        <v>134</v>
      </c>
      <c r="AU154" s="85" t="s">
        <v>80</v>
      </c>
      <c r="AV154" s="13" t="s">
        <v>132</v>
      </c>
      <c r="AW154" s="13" t="s">
        <v>29</v>
      </c>
      <c r="AX154" s="13" t="s">
        <v>78</v>
      </c>
      <c r="AY154" s="85" t="s">
        <v>125</v>
      </c>
    </row>
    <row r="155" spans="2:63" s="11" customFormat="1" ht="22.9" customHeight="1">
      <c r="B155" s="207"/>
      <c r="C155" s="208"/>
      <c r="D155" s="209" t="s">
        <v>72</v>
      </c>
      <c r="E155" s="212" t="s">
        <v>162</v>
      </c>
      <c r="F155" s="212" t="s">
        <v>163</v>
      </c>
      <c r="G155" s="208"/>
      <c r="H155" s="208"/>
      <c r="I155" s="239"/>
      <c r="J155" s="213">
        <f>BK155</f>
        <v>0</v>
      </c>
      <c r="L155" s="65"/>
      <c r="M155" s="67"/>
      <c r="P155" s="68">
        <f>SUM(P156:P160)</f>
        <v>3.131775</v>
      </c>
      <c r="R155" s="68">
        <f>SUM(R156:R160)</f>
        <v>0</v>
      </c>
      <c r="T155" s="69">
        <f>SUM(T156:T160)</f>
        <v>0</v>
      </c>
      <c r="AR155" s="66" t="s">
        <v>78</v>
      </c>
      <c r="AT155" s="70" t="s">
        <v>72</v>
      </c>
      <c r="AU155" s="70" t="s">
        <v>78</v>
      </c>
      <c r="AY155" s="66" t="s">
        <v>125</v>
      </c>
      <c r="BK155" s="71">
        <f>SUM(BK156:BK160)</f>
        <v>0</v>
      </c>
    </row>
    <row r="156" spans="2:65" s="1" customFormat="1" ht="24.2" customHeight="1">
      <c r="B156" s="167"/>
      <c r="C156" s="214" t="s">
        <v>147</v>
      </c>
      <c r="D156" s="214" t="s">
        <v>128</v>
      </c>
      <c r="E156" s="215" t="s">
        <v>164</v>
      </c>
      <c r="F156" s="216" t="s">
        <v>165</v>
      </c>
      <c r="G156" s="217" t="s">
        <v>166</v>
      </c>
      <c r="H156" s="218">
        <v>2.325</v>
      </c>
      <c r="I156" s="72"/>
      <c r="J156" s="219">
        <f>ROUND(I156*H156,2)</f>
        <v>0</v>
      </c>
      <c r="K156" s="73"/>
      <c r="L156" s="20"/>
      <c r="M156" s="74" t="s">
        <v>1</v>
      </c>
      <c r="N156" s="75" t="s">
        <v>38</v>
      </c>
      <c r="O156" s="76">
        <v>1.168</v>
      </c>
      <c r="P156" s="76">
        <f>O156*H156</f>
        <v>2.7156000000000002</v>
      </c>
      <c r="Q156" s="76">
        <v>0</v>
      </c>
      <c r="R156" s="76">
        <f>Q156*H156</f>
        <v>0</v>
      </c>
      <c r="S156" s="76">
        <v>0</v>
      </c>
      <c r="T156" s="77">
        <f>S156*H156</f>
        <v>0</v>
      </c>
      <c r="AR156" s="78" t="s">
        <v>132</v>
      </c>
      <c r="AT156" s="78" t="s">
        <v>128</v>
      </c>
      <c r="AU156" s="78" t="s">
        <v>80</v>
      </c>
      <c r="AY156" s="15" t="s">
        <v>125</v>
      </c>
      <c r="BE156" s="79">
        <f>IF(N156="základní",J156,0)</f>
        <v>0</v>
      </c>
      <c r="BF156" s="79">
        <f>IF(N156="snížená",J156,0)</f>
        <v>0</v>
      </c>
      <c r="BG156" s="79">
        <f>IF(N156="zákl. přenesená",J156,0)</f>
        <v>0</v>
      </c>
      <c r="BH156" s="79">
        <f>IF(N156="sníž. přenesená",J156,0)</f>
        <v>0</v>
      </c>
      <c r="BI156" s="79">
        <f>IF(N156="nulová",J156,0)</f>
        <v>0</v>
      </c>
      <c r="BJ156" s="15" t="s">
        <v>78</v>
      </c>
      <c r="BK156" s="79">
        <f>ROUND(I156*H156,2)</f>
        <v>0</v>
      </c>
      <c r="BL156" s="15" t="s">
        <v>132</v>
      </c>
      <c r="BM156" s="78" t="s">
        <v>167</v>
      </c>
    </row>
    <row r="157" spans="2:65" s="1" customFormat="1" ht="24.2" customHeight="1">
      <c r="B157" s="167"/>
      <c r="C157" s="214" t="s">
        <v>168</v>
      </c>
      <c r="D157" s="214" t="s">
        <v>128</v>
      </c>
      <c r="E157" s="215" t="s">
        <v>169</v>
      </c>
      <c r="F157" s="216" t="s">
        <v>170</v>
      </c>
      <c r="G157" s="217" t="s">
        <v>166</v>
      </c>
      <c r="H157" s="218">
        <v>2.325</v>
      </c>
      <c r="I157" s="72"/>
      <c r="J157" s="219">
        <f>ROUND(I157*H157,2)</f>
        <v>0</v>
      </c>
      <c r="K157" s="73"/>
      <c r="L157" s="20"/>
      <c r="M157" s="74" t="s">
        <v>1</v>
      </c>
      <c r="N157" s="75" t="s">
        <v>38</v>
      </c>
      <c r="O157" s="76">
        <v>0.125</v>
      </c>
      <c r="P157" s="76">
        <f>O157*H157</f>
        <v>0.290625</v>
      </c>
      <c r="Q157" s="76">
        <v>0</v>
      </c>
      <c r="R157" s="76">
        <f>Q157*H157</f>
        <v>0</v>
      </c>
      <c r="S157" s="76">
        <v>0</v>
      </c>
      <c r="T157" s="77">
        <f>S157*H157</f>
        <v>0</v>
      </c>
      <c r="AR157" s="78" t="s">
        <v>132</v>
      </c>
      <c r="AT157" s="78" t="s">
        <v>128</v>
      </c>
      <c r="AU157" s="78" t="s">
        <v>80</v>
      </c>
      <c r="AY157" s="15" t="s">
        <v>125</v>
      </c>
      <c r="BE157" s="79">
        <f>IF(N157="základní",J157,0)</f>
        <v>0</v>
      </c>
      <c r="BF157" s="79">
        <f>IF(N157="snížená",J157,0)</f>
        <v>0</v>
      </c>
      <c r="BG157" s="79">
        <f>IF(N157="zákl. přenesená",J157,0)</f>
        <v>0</v>
      </c>
      <c r="BH157" s="79">
        <f>IF(N157="sníž. přenesená",J157,0)</f>
        <v>0</v>
      </c>
      <c r="BI157" s="79">
        <f>IF(N157="nulová",J157,0)</f>
        <v>0</v>
      </c>
      <c r="BJ157" s="15" t="s">
        <v>78</v>
      </c>
      <c r="BK157" s="79">
        <f>ROUND(I157*H157,2)</f>
        <v>0</v>
      </c>
      <c r="BL157" s="15" t="s">
        <v>132</v>
      </c>
      <c r="BM157" s="78" t="s">
        <v>171</v>
      </c>
    </row>
    <row r="158" spans="2:65" s="1" customFormat="1" ht="24.2" customHeight="1">
      <c r="B158" s="167"/>
      <c r="C158" s="214" t="s">
        <v>172</v>
      </c>
      <c r="D158" s="214" t="s">
        <v>128</v>
      </c>
      <c r="E158" s="215" t="s">
        <v>173</v>
      </c>
      <c r="F158" s="216" t="s">
        <v>174</v>
      </c>
      <c r="G158" s="217" t="s">
        <v>166</v>
      </c>
      <c r="H158" s="218">
        <v>20.925</v>
      </c>
      <c r="I158" s="72"/>
      <c r="J158" s="219">
        <f>ROUND(I158*H158,2)</f>
        <v>0</v>
      </c>
      <c r="K158" s="73"/>
      <c r="L158" s="20"/>
      <c r="M158" s="74" t="s">
        <v>1</v>
      </c>
      <c r="N158" s="75" t="s">
        <v>38</v>
      </c>
      <c r="O158" s="76">
        <v>0.006</v>
      </c>
      <c r="P158" s="76">
        <f>O158*H158</f>
        <v>0.12555</v>
      </c>
      <c r="Q158" s="76">
        <v>0</v>
      </c>
      <c r="R158" s="76">
        <f>Q158*H158</f>
        <v>0</v>
      </c>
      <c r="S158" s="76">
        <v>0</v>
      </c>
      <c r="T158" s="77">
        <f>S158*H158</f>
        <v>0</v>
      </c>
      <c r="AR158" s="78" t="s">
        <v>132</v>
      </c>
      <c r="AT158" s="78" t="s">
        <v>128</v>
      </c>
      <c r="AU158" s="78" t="s">
        <v>80</v>
      </c>
      <c r="AY158" s="15" t="s">
        <v>125</v>
      </c>
      <c r="BE158" s="79">
        <f>IF(N158="základní",J158,0)</f>
        <v>0</v>
      </c>
      <c r="BF158" s="79">
        <f>IF(N158="snížená",J158,0)</f>
        <v>0</v>
      </c>
      <c r="BG158" s="79">
        <f>IF(N158="zákl. přenesená",J158,0)</f>
        <v>0</v>
      </c>
      <c r="BH158" s="79">
        <f>IF(N158="sníž. přenesená",J158,0)</f>
        <v>0</v>
      </c>
      <c r="BI158" s="79">
        <f>IF(N158="nulová",J158,0)</f>
        <v>0</v>
      </c>
      <c r="BJ158" s="15" t="s">
        <v>78</v>
      </c>
      <c r="BK158" s="79">
        <f>ROUND(I158*H158,2)</f>
        <v>0</v>
      </c>
      <c r="BL158" s="15" t="s">
        <v>132</v>
      </c>
      <c r="BM158" s="78" t="s">
        <v>175</v>
      </c>
    </row>
    <row r="159" spans="2:51" s="12" customFormat="1" ht="12">
      <c r="B159" s="220"/>
      <c r="C159" s="221"/>
      <c r="D159" s="222" t="s">
        <v>134</v>
      </c>
      <c r="E159" s="221"/>
      <c r="F159" s="224" t="s">
        <v>176</v>
      </c>
      <c r="G159" s="221"/>
      <c r="H159" s="225">
        <v>20.925</v>
      </c>
      <c r="I159" s="237"/>
      <c r="J159" s="221"/>
      <c r="L159" s="80"/>
      <c r="M159" s="82"/>
      <c r="T159" s="83"/>
      <c r="AT159" s="81" t="s">
        <v>134</v>
      </c>
      <c r="AU159" s="81" t="s">
        <v>80</v>
      </c>
      <c r="AV159" s="12" t="s">
        <v>80</v>
      </c>
      <c r="AW159" s="12" t="s">
        <v>3</v>
      </c>
      <c r="AX159" s="12" t="s">
        <v>78</v>
      </c>
      <c r="AY159" s="81" t="s">
        <v>125</v>
      </c>
    </row>
    <row r="160" spans="2:65" s="1" customFormat="1" ht="33" customHeight="1">
      <c r="B160" s="167"/>
      <c r="C160" s="214" t="s">
        <v>152</v>
      </c>
      <c r="D160" s="214" t="s">
        <v>128</v>
      </c>
      <c r="E160" s="215" t="s">
        <v>177</v>
      </c>
      <c r="F160" s="216" t="s">
        <v>178</v>
      </c>
      <c r="G160" s="217" t="s">
        <v>166</v>
      </c>
      <c r="H160" s="218">
        <v>2.325</v>
      </c>
      <c r="I160" s="72"/>
      <c r="J160" s="219">
        <f>ROUND(I160*H160,2)</f>
        <v>0</v>
      </c>
      <c r="K160" s="73"/>
      <c r="L160" s="20"/>
      <c r="M160" s="74" t="s">
        <v>1</v>
      </c>
      <c r="N160" s="75" t="s">
        <v>38</v>
      </c>
      <c r="O160" s="76">
        <v>0</v>
      </c>
      <c r="P160" s="76">
        <f>O160*H160</f>
        <v>0</v>
      </c>
      <c r="Q160" s="76">
        <v>0</v>
      </c>
      <c r="R160" s="76">
        <f>Q160*H160</f>
        <v>0</v>
      </c>
      <c r="S160" s="76">
        <v>0</v>
      </c>
      <c r="T160" s="77">
        <f>S160*H160</f>
        <v>0</v>
      </c>
      <c r="AR160" s="78" t="s">
        <v>132</v>
      </c>
      <c r="AT160" s="78" t="s">
        <v>128</v>
      </c>
      <c r="AU160" s="78" t="s">
        <v>80</v>
      </c>
      <c r="AY160" s="15" t="s">
        <v>125</v>
      </c>
      <c r="BE160" s="79">
        <f>IF(N160="základní",J160,0)</f>
        <v>0</v>
      </c>
      <c r="BF160" s="79">
        <f>IF(N160="snížená",J160,0)</f>
        <v>0</v>
      </c>
      <c r="BG160" s="79">
        <f>IF(N160="zákl. přenesená",J160,0)</f>
        <v>0</v>
      </c>
      <c r="BH160" s="79">
        <f>IF(N160="sníž. přenesená",J160,0)</f>
        <v>0</v>
      </c>
      <c r="BI160" s="79">
        <f>IF(N160="nulová",J160,0)</f>
        <v>0</v>
      </c>
      <c r="BJ160" s="15" t="s">
        <v>78</v>
      </c>
      <c r="BK160" s="79">
        <f>ROUND(I160*H160,2)</f>
        <v>0</v>
      </c>
      <c r="BL160" s="15" t="s">
        <v>132</v>
      </c>
      <c r="BM160" s="78" t="s">
        <v>179</v>
      </c>
    </row>
    <row r="161" spans="2:63" s="11" customFormat="1" ht="22.9" customHeight="1">
      <c r="B161" s="207"/>
      <c r="C161" s="208"/>
      <c r="D161" s="209" t="s">
        <v>72</v>
      </c>
      <c r="E161" s="212" t="s">
        <v>180</v>
      </c>
      <c r="F161" s="212" t="s">
        <v>181</v>
      </c>
      <c r="G161" s="208"/>
      <c r="H161" s="208"/>
      <c r="I161" s="239"/>
      <c r="J161" s="213">
        <f>BK161</f>
        <v>0</v>
      </c>
      <c r="L161" s="65"/>
      <c r="M161" s="67"/>
      <c r="P161" s="68">
        <f>P162</f>
        <v>0.266216</v>
      </c>
      <c r="R161" s="68">
        <f>R162</f>
        <v>0</v>
      </c>
      <c r="T161" s="69">
        <f>T162</f>
        <v>0</v>
      </c>
      <c r="AR161" s="66" t="s">
        <v>78</v>
      </c>
      <c r="AT161" s="70" t="s">
        <v>72</v>
      </c>
      <c r="AU161" s="70" t="s">
        <v>78</v>
      </c>
      <c r="AY161" s="66" t="s">
        <v>125</v>
      </c>
      <c r="BK161" s="71">
        <f>BK162</f>
        <v>0</v>
      </c>
    </row>
    <row r="162" spans="2:65" s="1" customFormat="1" ht="16.5" customHeight="1">
      <c r="B162" s="167"/>
      <c r="C162" s="214" t="s">
        <v>182</v>
      </c>
      <c r="D162" s="214" t="s">
        <v>128</v>
      </c>
      <c r="E162" s="215" t="s">
        <v>183</v>
      </c>
      <c r="F162" s="216" t="s">
        <v>184</v>
      </c>
      <c r="G162" s="217" t="s">
        <v>166</v>
      </c>
      <c r="H162" s="218">
        <v>0.311</v>
      </c>
      <c r="I162" s="72"/>
      <c r="J162" s="219">
        <f>ROUND(I162*H162,2)</f>
        <v>0</v>
      </c>
      <c r="K162" s="73"/>
      <c r="L162" s="20"/>
      <c r="M162" s="74" t="s">
        <v>1</v>
      </c>
      <c r="N162" s="75" t="s">
        <v>38</v>
      </c>
      <c r="O162" s="76">
        <v>0.856</v>
      </c>
      <c r="P162" s="76">
        <f>O162*H162</f>
        <v>0.266216</v>
      </c>
      <c r="Q162" s="76">
        <v>0</v>
      </c>
      <c r="R162" s="76">
        <f>Q162*H162</f>
        <v>0</v>
      </c>
      <c r="S162" s="76">
        <v>0</v>
      </c>
      <c r="T162" s="77">
        <f>S162*H162</f>
        <v>0</v>
      </c>
      <c r="AR162" s="78" t="s">
        <v>132</v>
      </c>
      <c r="AT162" s="78" t="s">
        <v>128</v>
      </c>
      <c r="AU162" s="78" t="s">
        <v>80</v>
      </c>
      <c r="AY162" s="15" t="s">
        <v>125</v>
      </c>
      <c r="BE162" s="79">
        <f>IF(N162="základní",J162,0)</f>
        <v>0</v>
      </c>
      <c r="BF162" s="79">
        <f>IF(N162="snížená",J162,0)</f>
        <v>0</v>
      </c>
      <c r="BG162" s="79">
        <f>IF(N162="zákl. přenesená",J162,0)</f>
        <v>0</v>
      </c>
      <c r="BH162" s="79">
        <f>IF(N162="sníž. přenesená",J162,0)</f>
        <v>0</v>
      </c>
      <c r="BI162" s="79">
        <f>IF(N162="nulová",J162,0)</f>
        <v>0</v>
      </c>
      <c r="BJ162" s="15" t="s">
        <v>78</v>
      </c>
      <c r="BK162" s="79">
        <f>ROUND(I162*H162,2)</f>
        <v>0</v>
      </c>
      <c r="BL162" s="15" t="s">
        <v>132</v>
      </c>
      <c r="BM162" s="78" t="s">
        <v>185</v>
      </c>
    </row>
    <row r="163" spans="2:63" s="11" customFormat="1" ht="25.9" customHeight="1">
      <c r="B163" s="207"/>
      <c r="C163" s="208"/>
      <c r="D163" s="209" t="s">
        <v>72</v>
      </c>
      <c r="E163" s="210" t="s">
        <v>186</v>
      </c>
      <c r="F163" s="210" t="s">
        <v>187</v>
      </c>
      <c r="G163" s="208"/>
      <c r="H163" s="208"/>
      <c r="I163" s="239"/>
      <c r="J163" s="211">
        <f>BK163</f>
        <v>0</v>
      </c>
      <c r="L163" s="65"/>
      <c r="M163" s="67"/>
      <c r="P163" s="68">
        <f>P164+P176+P202+P205+P209+P212+P219+P230+P237+P246+P254+P283+P288</f>
        <v>136.61003399999998</v>
      </c>
      <c r="R163" s="68">
        <f>R164+R176+R202+R205+R209+R212+R219+R230+R237+R246+R254+R283+R288</f>
        <v>1.8115660500000004</v>
      </c>
      <c r="T163" s="69">
        <f>T164+T176+T202+T205+T209+T212+T219+T230+T237+T246+T254+T283+T288</f>
        <v>2.2108</v>
      </c>
      <c r="AR163" s="66" t="s">
        <v>80</v>
      </c>
      <c r="AT163" s="70" t="s">
        <v>72</v>
      </c>
      <c r="AU163" s="70" t="s">
        <v>73</v>
      </c>
      <c r="AY163" s="66" t="s">
        <v>125</v>
      </c>
      <c r="BK163" s="71">
        <f>BK164+BK176+BK202+BK205+BK209+BK212+BK219+BK230+BK237+BK246+BK254+BK283+BK288</f>
        <v>0</v>
      </c>
    </row>
    <row r="164" spans="2:63" s="11" customFormat="1" ht="22.9" customHeight="1">
      <c r="B164" s="207"/>
      <c r="C164" s="208"/>
      <c r="D164" s="209" t="s">
        <v>72</v>
      </c>
      <c r="E164" s="212" t="s">
        <v>188</v>
      </c>
      <c r="F164" s="212" t="s">
        <v>189</v>
      </c>
      <c r="G164" s="208"/>
      <c r="H164" s="208"/>
      <c r="I164" s="239"/>
      <c r="J164" s="213">
        <f>BK164</f>
        <v>0</v>
      </c>
      <c r="L164" s="65"/>
      <c r="M164" s="67"/>
      <c r="P164" s="68">
        <f>SUM(P165:P175)</f>
        <v>13.825999999999999</v>
      </c>
      <c r="R164" s="68">
        <f>SUM(R165:R175)</f>
        <v>0.009760000000000001</v>
      </c>
      <c r="T164" s="69">
        <f>SUM(T165:T175)</f>
        <v>0</v>
      </c>
      <c r="AR164" s="66" t="s">
        <v>80</v>
      </c>
      <c r="AT164" s="70" t="s">
        <v>72</v>
      </c>
      <c r="AU164" s="70" t="s">
        <v>78</v>
      </c>
      <c r="AY164" s="66" t="s">
        <v>125</v>
      </c>
      <c r="BK164" s="71">
        <f>SUM(BK165:BK175)</f>
        <v>0</v>
      </c>
    </row>
    <row r="165" spans="2:65" s="1" customFormat="1" ht="24.2" customHeight="1">
      <c r="B165" s="167"/>
      <c r="C165" s="214" t="s">
        <v>190</v>
      </c>
      <c r="D165" s="214" t="s">
        <v>128</v>
      </c>
      <c r="E165" s="215" t="s">
        <v>191</v>
      </c>
      <c r="F165" s="216" t="s">
        <v>192</v>
      </c>
      <c r="G165" s="217" t="s">
        <v>157</v>
      </c>
      <c r="H165" s="218">
        <v>16</v>
      </c>
      <c r="I165" s="72"/>
      <c r="J165" s="219">
        <f>ROUND(I165*H165,2)</f>
        <v>0</v>
      </c>
      <c r="K165" s="73"/>
      <c r="L165" s="20"/>
      <c r="M165" s="74" t="s">
        <v>1</v>
      </c>
      <c r="N165" s="75" t="s">
        <v>38</v>
      </c>
      <c r="O165" s="76">
        <v>0.556</v>
      </c>
      <c r="P165" s="76">
        <f>O165*H165</f>
        <v>8.896</v>
      </c>
      <c r="Q165" s="76">
        <v>0.00051</v>
      </c>
      <c r="R165" s="76">
        <f>Q165*H165</f>
        <v>0.00816</v>
      </c>
      <c r="S165" s="76">
        <v>0</v>
      </c>
      <c r="T165" s="77">
        <f>S165*H165</f>
        <v>0</v>
      </c>
      <c r="AR165" s="78" t="s">
        <v>193</v>
      </c>
      <c r="AT165" s="78" t="s">
        <v>128</v>
      </c>
      <c r="AU165" s="78" t="s">
        <v>80</v>
      </c>
      <c r="AY165" s="15" t="s">
        <v>125</v>
      </c>
      <c r="BE165" s="79">
        <f>IF(N165="základní",J165,0)</f>
        <v>0</v>
      </c>
      <c r="BF165" s="79">
        <f>IF(N165="snížená",J165,0)</f>
        <v>0</v>
      </c>
      <c r="BG165" s="79">
        <f>IF(N165="zákl. přenesená",J165,0)</f>
        <v>0</v>
      </c>
      <c r="BH165" s="79">
        <f>IF(N165="sníž. přenesená",J165,0)</f>
        <v>0</v>
      </c>
      <c r="BI165" s="79">
        <f>IF(N165="nulová",J165,0)</f>
        <v>0</v>
      </c>
      <c r="BJ165" s="15" t="s">
        <v>78</v>
      </c>
      <c r="BK165" s="79">
        <f>ROUND(I165*H165,2)</f>
        <v>0</v>
      </c>
      <c r="BL165" s="15" t="s">
        <v>193</v>
      </c>
      <c r="BM165" s="78" t="s">
        <v>194</v>
      </c>
    </row>
    <row r="166" spans="2:51" s="12" customFormat="1" ht="12">
      <c r="B166" s="220"/>
      <c r="C166" s="221"/>
      <c r="D166" s="222" t="s">
        <v>134</v>
      </c>
      <c r="E166" s="223" t="s">
        <v>1</v>
      </c>
      <c r="F166" s="224" t="s">
        <v>160</v>
      </c>
      <c r="G166" s="221"/>
      <c r="H166" s="225">
        <v>8</v>
      </c>
      <c r="I166" s="237"/>
      <c r="J166" s="221"/>
      <c r="L166" s="80"/>
      <c r="M166" s="82"/>
      <c r="T166" s="83"/>
      <c r="AT166" s="81" t="s">
        <v>134</v>
      </c>
      <c r="AU166" s="81" t="s">
        <v>80</v>
      </c>
      <c r="AV166" s="12" t="s">
        <v>80</v>
      </c>
      <c r="AW166" s="12" t="s">
        <v>29</v>
      </c>
      <c r="AX166" s="12" t="s">
        <v>73</v>
      </c>
      <c r="AY166" s="81" t="s">
        <v>125</v>
      </c>
    </row>
    <row r="167" spans="2:51" s="12" customFormat="1" ht="12">
      <c r="B167" s="220"/>
      <c r="C167" s="221"/>
      <c r="D167" s="222" t="s">
        <v>134</v>
      </c>
      <c r="E167" s="223" t="s">
        <v>1</v>
      </c>
      <c r="F167" s="224" t="s">
        <v>161</v>
      </c>
      <c r="G167" s="221"/>
      <c r="H167" s="225">
        <v>8</v>
      </c>
      <c r="I167" s="237"/>
      <c r="J167" s="221"/>
      <c r="L167" s="80"/>
      <c r="M167" s="82"/>
      <c r="T167" s="83"/>
      <c r="AT167" s="81" t="s">
        <v>134</v>
      </c>
      <c r="AU167" s="81" t="s">
        <v>80</v>
      </c>
      <c r="AV167" s="12" t="s">
        <v>80</v>
      </c>
      <c r="AW167" s="12" t="s">
        <v>29</v>
      </c>
      <c r="AX167" s="12" t="s">
        <v>73</v>
      </c>
      <c r="AY167" s="81" t="s">
        <v>125</v>
      </c>
    </row>
    <row r="168" spans="2:51" s="13" customFormat="1" ht="12">
      <c r="B168" s="226"/>
      <c r="C168" s="227"/>
      <c r="D168" s="222" t="s">
        <v>134</v>
      </c>
      <c r="E168" s="228" t="s">
        <v>1</v>
      </c>
      <c r="F168" s="229" t="s">
        <v>146</v>
      </c>
      <c r="G168" s="227"/>
      <c r="H168" s="230">
        <v>16</v>
      </c>
      <c r="I168" s="238"/>
      <c r="J168" s="227"/>
      <c r="L168" s="84"/>
      <c r="M168" s="86"/>
      <c r="T168" s="87"/>
      <c r="AT168" s="85" t="s">
        <v>134</v>
      </c>
      <c r="AU168" s="85" t="s">
        <v>80</v>
      </c>
      <c r="AV168" s="13" t="s">
        <v>132</v>
      </c>
      <c r="AW168" s="13" t="s">
        <v>29</v>
      </c>
      <c r="AX168" s="13" t="s">
        <v>78</v>
      </c>
      <c r="AY168" s="85" t="s">
        <v>125</v>
      </c>
    </row>
    <row r="169" spans="2:65" s="1" customFormat="1" ht="37.9" customHeight="1">
      <c r="B169" s="167"/>
      <c r="C169" s="214" t="s">
        <v>8</v>
      </c>
      <c r="D169" s="214" t="s">
        <v>128</v>
      </c>
      <c r="E169" s="215" t="s">
        <v>195</v>
      </c>
      <c r="F169" s="216" t="s">
        <v>196</v>
      </c>
      <c r="G169" s="217" t="s">
        <v>157</v>
      </c>
      <c r="H169" s="218">
        <v>16</v>
      </c>
      <c r="I169" s="72"/>
      <c r="J169" s="219">
        <f>ROUND(I169*H169,2)</f>
        <v>0</v>
      </c>
      <c r="K169" s="73"/>
      <c r="L169" s="20"/>
      <c r="M169" s="74" t="s">
        <v>1</v>
      </c>
      <c r="N169" s="75" t="s">
        <v>38</v>
      </c>
      <c r="O169" s="76">
        <v>0.106</v>
      </c>
      <c r="P169" s="76">
        <f>O169*H169</f>
        <v>1.696</v>
      </c>
      <c r="Q169" s="76">
        <v>7E-05</v>
      </c>
      <c r="R169" s="76">
        <f>Q169*H169</f>
        <v>0.00112</v>
      </c>
      <c r="S169" s="76">
        <v>0</v>
      </c>
      <c r="T169" s="77">
        <f>S169*H169</f>
        <v>0</v>
      </c>
      <c r="AR169" s="78" t="s">
        <v>193</v>
      </c>
      <c r="AT169" s="78" t="s">
        <v>128</v>
      </c>
      <c r="AU169" s="78" t="s">
        <v>80</v>
      </c>
      <c r="AY169" s="15" t="s">
        <v>125</v>
      </c>
      <c r="BE169" s="79">
        <f>IF(N169="základní",J169,0)</f>
        <v>0</v>
      </c>
      <c r="BF169" s="79">
        <f>IF(N169="snížená",J169,0)</f>
        <v>0</v>
      </c>
      <c r="BG169" s="79">
        <f>IF(N169="zákl. přenesená",J169,0)</f>
        <v>0</v>
      </c>
      <c r="BH169" s="79">
        <f>IF(N169="sníž. přenesená",J169,0)</f>
        <v>0</v>
      </c>
      <c r="BI169" s="79">
        <f>IF(N169="nulová",J169,0)</f>
        <v>0</v>
      </c>
      <c r="BJ169" s="15" t="s">
        <v>78</v>
      </c>
      <c r="BK169" s="79">
        <f>ROUND(I169*H169,2)</f>
        <v>0</v>
      </c>
      <c r="BL169" s="15" t="s">
        <v>193</v>
      </c>
      <c r="BM169" s="78" t="s">
        <v>197</v>
      </c>
    </row>
    <row r="170" spans="2:51" s="12" customFormat="1" ht="12">
      <c r="B170" s="220"/>
      <c r="C170" s="221"/>
      <c r="D170" s="222" t="s">
        <v>134</v>
      </c>
      <c r="E170" s="223" t="s">
        <v>1</v>
      </c>
      <c r="F170" s="224" t="s">
        <v>160</v>
      </c>
      <c r="G170" s="221"/>
      <c r="H170" s="225">
        <v>8</v>
      </c>
      <c r="I170" s="237"/>
      <c r="J170" s="221"/>
      <c r="L170" s="80"/>
      <c r="M170" s="82"/>
      <c r="T170" s="83"/>
      <c r="AT170" s="81" t="s">
        <v>134</v>
      </c>
      <c r="AU170" s="81" t="s">
        <v>80</v>
      </c>
      <c r="AV170" s="12" t="s">
        <v>80</v>
      </c>
      <c r="AW170" s="12" t="s">
        <v>29</v>
      </c>
      <c r="AX170" s="12" t="s">
        <v>73</v>
      </c>
      <c r="AY170" s="81" t="s">
        <v>125</v>
      </c>
    </row>
    <row r="171" spans="2:51" s="12" customFormat="1" ht="12">
      <c r="B171" s="220"/>
      <c r="C171" s="221"/>
      <c r="D171" s="222" t="s">
        <v>134</v>
      </c>
      <c r="E171" s="223" t="s">
        <v>1</v>
      </c>
      <c r="F171" s="224" t="s">
        <v>161</v>
      </c>
      <c r="G171" s="221"/>
      <c r="H171" s="225">
        <v>8</v>
      </c>
      <c r="I171" s="237"/>
      <c r="J171" s="221"/>
      <c r="L171" s="80"/>
      <c r="M171" s="82"/>
      <c r="T171" s="83"/>
      <c r="AT171" s="81" t="s">
        <v>134</v>
      </c>
      <c r="AU171" s="81" t="s">
        <v>80</v>
      </c>
      <c r="AV171" s="12" t="s">
        <v>80</v>
      </c>
      <c r="AW171" s="12" t="s">
        <v>29</v>
      </c>
      <c r="AX171" s="12" t="s">
        <v>73</v>
      </c>
      <c r="AY171" s="81" t="s">
        <v>125</v>
      </c>
    </row>
    <row r="172" spans="2:51" s="13" customFormat="1" ht="12">
      <c r="B172" s="226"/>
      <c r="C172" s="227"/>
      <c r="D172" s="222" t="s">
        <v>134</v>
      </c>
      <c r="E172" s="228" t="s">
        <v>1</v>
      </c>
      <c r="F172" s="229" t="s">
        <v>146</v>
      </c>
      <c r="G172" s="227"/>
      <c r="H172" s="230">
        <v>16</v>
      </c>
      <c r="I172" s="238"/>
      <c r="J172" s="227"/>
      <c r="L172" s="84"/>
      <c r="M172" s="86"/>
      <c r="T172" s="87"/>
      <c r="AT172" s="85" t="s">
        <v>134</v>
      </c>
      <c r="AU172" s="85" t="s">
        <v>80</v>
      </c>
      <c r="AV172" s="13" t="s">
        <v>132</v>
      </c>
      <c r="AW172" s="13" t="s">
        <v>29</v>
      </c>
      <c r="AX172" s="13" t="s">
        <v>78</v>
      </c>
      <c r="AY172" s="85" t="s">
        <v>125</v>
      </c>
    </row>
    <row r="173" spans="2:65" s="1" customFormat="1" ht="16.5" customHeight="1">
      <c r="B173" s="167"/>
      <c r="C173" s="214" t="s">
        <v>198</v>
      </c>
      <c r="D173" s="214" t="s">
        <v>128</v>
      </c>
      <c r="E173" s="215" t="s">
        <v>199</v>
      </c>
      <c r="F173" s="216" t="s">
        <v>200</v>
      </c>
      <c r="G173" s="217" t="s">
        <v>201</v>
      </c>
      <c r="H173" s="218">
        <v>2</v>
      </c>
      <c r="I173" s="72"/>
      <c r="J173" s="219">
        <f>ROUND(I173*H173,2)</f>
        <v>0</v>
      </c>
      <c r="K173" s="73"/>
      <c r="L173" s="20"/>
      <c r="M173" s="74" t="s">
        <v>1</v>
      </c>
      <c r="N173" s="75" t="s">
        <v>38</v>
      </c>
      <c r="O173" s="76">
        <v>0.425</v>
      </c>
      <c r="P173" s="76">
        <f>O173*H173</f>
        <v>0.85</v>
      </c>
      <c r="Q173" s="76">
        <v>0</v>
      </c>
      <c r="R173" s="76">
        <f>Q173*H173</f>
        <v>0</v>
      </c>
      <c r="S173" s="76">
        <v>0</v>
      </c>
      <c r="T173" s="77">
        <f>S173*H173</f>
        <v>0</v>
      </c>
      <c r="AR173" s="78" t="s">
        <v>193</v>
      </c>
      <c r="AT173" s="78" t="s">
        <v>128</v>
      </c>
      <c r="AU173" s="78" t="s">
        <v>80</v>
      </c>
      <c r="AY173" s="15" t="s">
        <v>125</v>
      </c>
      <c r="BE173" s="79">
        <f>IF(N173="základní",J173,0)</f>
        <v>0</v>
      </c>
      <c r="BF173" s="79">
        <f>IF(N173="snížená",J173,0)</f>
        <v>0</v>
      </c>
      <c r="BG173" s="79">
        <f>IF(N173="zákl. přenesená",J173,0)</f>
        <v>0</v>
      </c>
      <c r="BH173" s="79">
        <f>IF(N173="sníž. přenesená",J173,0)</f>
        <v>0</v>
      </c>
      <c r="BI173" s="79">
        <f>IF(N173="nulová",J173,0)</f>
        <v>0</v>
      </c>
      <c r="BJ173" s="15" t="s">
        <v>78</v>
      </c>
      <c r="BK173" s="79">
        <f>ROUND(I173*H173,2)</f>
        <v>0</v>
      </c>
      <c r="BL173" s="15" t="s">
        <v>193</v>
      </c>
      <c r="BM173" s="78" t="s">
        <v>202</v>
      </c>
    </row>
    <row r="174" spans="2:65" s="1" customFormat="1" ht="24.2" customHeight="1">
      <c r="B174" s="167"/>
      <c r="C174" s="214" t="s">
        <v>203</v>
      </c>
      <c r="D174" s="214" t="s">
        <v>128</v>
      </c>
      <c r="E174" s="215" t="s">
        <v>204</v>
      </c>
      <c r="F174" s="216" t="s">
        <v>205</v>
      </c>
      <c r="G174" s="217" t="s">
        <v>157</v>
      </c>
      <c r="H174" s="218">
        <v>16</v>
      </c>
      <c r="I174" s="72"/>
      <c r="J174" s="219">
        <f>ROUND(I174*H174,2)</f>
        <v>0</v>
      </c>
      <c r="K174" s="73"/>
      <c r="L174" s="20"/>
      <c r="M174" s="74" t="s">
        <v>1</v>
      </c>
      <c r="N174" s="75" t="s">
        <v>38</v>
      </c>
      <c r="O174" s="76">
        <v>0.067</v>
      </c>
      <c r="P174" s="76">
        <f>O174*H174</f>
        <v>1.072</v>
      </c>
      <c r="Q174" s="76">
        <v>2E-05</v>
      </c>
      <c r="R174" s="76">
        <f>Q174*H174</f>
        <v>0.00032</v>
      </c>
      <c r="S174" s="76">
        <v>0</v>
      </c>
      <c r="T174" s="77">
        <f>S174*H174</f>
        <v>0</v>
      </c>
      <c r="AR174" s="78" t="s">
        <v>193</v>
      </c>
      <c r="AT174" s="78" t="s">
        <v>128</v>
      </c>
      <c r="AU174" s="78" t="s">
        <v>80</v>
      </c>
      <c r="AY174" s="15" t="s">
        <v>125</v>
      </c>
      <c r="BE174" s="79">
        <f>IF(N174="základní",J174,0)</f>
        <v>0</v>
      </c>
      <c r="BF174" s="79">
        <f>IF(N174="snížená",J174,0)</f>
        <v>0</v>
      </c>
      <c r="BG174" s="79">
        <f>IF(N174="zákl. přenesená",J174,0)</f>
        <v>0</v>
      </c>
      <c r="BH174" s="79">
        <f>IF(N174="sníž. přenesená",J174,0)</f>
        <v>0</v>
      </c>
      <c r="BI174" s="79">
        <f>IF(N174="nulová",J174,0)</f>
        <v>0</v>
      </c>
      <c r="BJ174" s="15" t="s">
        <v>78</v>
      </c>
      <c r="BK174" s="79">
        <f>ROUND(I174*H174,2)</f>
        <v>0</v>
      </c>
      <c r="BL174" s="15" t="s">
        <v>193</v>
      </c>
      <c r="BM174" s="78" t="s">
        <v>206</v>
      </c>
    </row>
    <row r="175" spans="2:65" s="1" customFormat="1" ht="21.75" customHeight="1">
      <c r="B175" s="167"/>
      <c r="C175" s="214" t="s">
        <v>207</v>
      </c>
      <c r="D175" s="214" t="s">
        <v>128</v>
      </c>
      <c r="E175" s="215" t="s">
        <v>208</v>
      </c>
      <c r="F175" s="216" t="s">
        <v>209</v>
      </c>
      <c r="G175" s="217" t="s">
        <v>157</v>
      </c>
      <c r="H175" s="218">
        <v>16</v>
      </c>
      <c r="I175" s="72"/>
      <c r="J175" s="219">
        <f>ROUND(I175*H175,2)</f>
        <v>0</v>
      </c>
      <c r="K175" s="73"/>
      <c r="L175" s="20"/>
      <c r="M175" s="74" t="s">
        <v>1</v>
      </c>
      <c r="N175" s="75" t="s">
        <v>38</v>
      </c>
      <c r="O175" s="76">
        <v>0.082</v>
      </c>
      <c r="P175" s="76">
        <f>O175*H175</f>
        <v>1.312</v>
      </c>
      <c r="Q175" s="76">
        <v>1E-05</v>
      </c>
      <c r="R175" s="76">
        <f>Q175*H175</f>
        <v>0.00016</v>
      </c>
      <c r="S175" s="76">
        <v>0</v>
      </c>
      <c r="T175" s="77">
        <f>S175*H175</f>
        <v>0</v>
      </c>
      <c r="AR175" s="78" t="s">
        <v>193</v>
      </c>
      <c r="AT175" s="78" t="s">
        <v>128</v>
      </c>
      <c r="AU175" s="78" t="s">
        <v>80</v>
      </c>
      <c r="AY175" s="15" t="s">
        <v>125</v>
      </c>
      <c r="BE175" s="79">
        <f>IF(N175="základní",J175,0)</f>
        <v>0</v>
      </c>
      <c r="BF175" s="79">
        <f>IF(N175="snížená",J175,0)</f>
        <v>0</v>
      </c>
      <c r="BG175" s="79">
        <f>IF(N175="zákl. přenesená",J175,0)</f>
        <v>0</v>
      </c>
      <c r="BH175" s="79">
        <f>IF(N175="sníž. přenesená",J175,0)</f>
        <v>0</v>
      </c>
      <c r="BI175" s="79">
        <f>IF(N175="nulová",J175,0)</f>
        <v>0</v>
      </c>
      <c r="BJ175" s="15" t="s">
        <v>78</v>
      </c>
      <c r="BK175" s="79">
        <f>ROUND(I175*H175,2)</f>
        <v>0</v>
      </c>
      <c r="BL175" s="15" t="s">
        <v>193</v>
      </c>
      <c r="BM175" s="78" t="s">
        <v>210</v>
      </c>
    </row>
    <row r="176" spans="2:63" s="11" customFormat="1" ht="22.9" customHeight="1">
      <c r="B176" s="207"/>
      <c r="C176" s="208"/>
      <c r="D176" s="209" t="s">
        <v>72</v>
      </c>
      <c r="E176" s="212" t="s">
        <v>211</v>
      </c>
      <c r="F176" s="212" t="s">
        <v>212</v>
      </c>
      <c r="G176" s="208"/>
      <c r="H176" s="208"/>
      <c r="I176" s="239"/>
      <c r="J176" s="213">
        <f>BK176</f>
        <v>0</v>
      </c>
      <c r="L176" s="65"/>
      <c r="M176" s="67"/>
      <c r="P176" s="68">
        <f>SUM(P177:P201)</f>
        <v>15.629768000000002</v>
      </c>
      <c r="R176" s="68">
        <f>SUM(R177:R201)</f>
        <v>0.08754999999999999</v>
      </c>
      <c r="T176" s="69">
        <f>SUM(T177:T201)</f>
        <v>0.12523</v>
      </c>
      <c r="AR176" s="66" t="s">
        <v>80</v>
      </c>
      <c r="AT176" s="70" t="s">
        <v>72</v>
      </c>
      <c r="AU176" s="70" t="s">
        <v>78</v>
      </c>
      <c r="AY176" s="66" t="s">
        <v>125</v>
      </c>
      <c r="BK176" s="71">
        <f>SUM(BK177:BK201)</f>
        <v>0</v>
      </c>
    </row>
    <row r="177" spans="2:65" s="1" customFormat="1" ht="16.5" customHeight="1">
      <c r="B177" s="167"/>
      <c r="C177" s="214" t="s">
        <v>193</v>
      </c>
      <c r="D177" s="214" t="s">
        <v>128</v>
      </c>
      <c r="E177" s="215" t="s">
        <v>213</v>
      </c>
      <c r="F177" s="216" t="s">
        <v>214</v>
      </c>
      <c r="G177" s="217" t="s">
        <v>215</v>
      </c>
      <c r="H177" s="218">
        <v>2</v>
      </c>
      <c r="I177" s="72"/>
      <c r="J177" s="219">
        <f aca="true" t="shared" si="0" ref="J177:J189">ROUND(I177*H177,2)</f>
        <v>0</v>
      </c>
      <c r="K177" s="73"/>
      <c r="L177" s="20"/>
      <c r="M177" s="74" t="s">
        <v>1</v>
      </c>
      <c r="N177" s="75" t="s">
        <v>38</v>
      </c>
      <c r="O177" s="76">
        <v>0.465</v>
      </c>
      <c r="P177" s="76">
        <f aca="true" t="shared" si="1" ref="P177:P189">O177*H177</f>
        <v>0.93</v>
      </c>
      <c r="Q177" s="76">
        <v>0</v>
      </c>
      <c r="R177" s="76">
        <f aca="true" t="shared" si="2" ref="R177:R189">Q177*H177</f>
        <v>0</v>
      </c>
      <c r="S177" s="76">
        <v>0.0342</v>
      </c>
      <c r="T177" s="77">
        <f aca="true" t="shared" si="3" ref="T177:T189">S177*H177</f>
        <v>0.0684</v>
      </c>
      <c r="AR177" s="78" t="s">
        <v>193</v>
      </c>
      <c r="AT177" s="78" t="s">
        <v>128</v>
      </c>
      <c r="AU177" s="78" t="s">
        <v>80</v>
      </c>
      <c r="AY177" s="15" t="s">
        <v>125</v>
      </c>
      <c r="BE177" s="79">
        <f aca="true" t="shared" si="4" ref="BE177:BE189">IF(N177="základní",J177,0)</f>
        <v>0</v>
      </c>
      <c r="BF177" s="79">
        <f aca="true" t="shared" si="5" ref="BF177:BF189">IF(N177="snížená",J177,0)</f>
        <v>0</v>
      </c>
      <c r="BG177" s="79">
        <f aca="true" t="shared" si="6" ref="BG177:BG189">IF(N177="zákl. přenesená",J177,0)</f>
        <v>0</v>
      </c>
      <c r="BH177" s="79">
        <f aca="true" t="shared" si="7" ref="BH177:BH189">IF(N177="sníž. přenesená",J177,0)</f>
        <v>0</v>
      </c>
      <c r="BI177" s="79">
        <f aca="true" t="shared" si="8" ref="BI177:BI189">IF(N177="nulová",J177,0)</f>
        <v>0</v>
      </c>
      <c r="BJ177" s="15" t="s">
        <v>78</v>
      </c>
      <c r="BK177" s="79">
        <f aca="true" t="shared" si="9" ref="BK177:BK189">ROUND(I177*H177,2)</f>
        <v>0</v>
      </c>
      <c r="BL177" s="15" t="s">
        <v>193</v>
      </c>
      <c r="BM177" s="78" t="s">
        <v>216</v>
      </c>
    </row>
    <row r="178" spans="2:65" s="1" customFormat="1" ht="24.2" customHeight="1">
      <c r="B178" s="167"/>
      <c r="C178" s="214" t="s">
        <v>217</v>
      </c>
      <c r="D178" s="214" t="s">
        <v>128</v>
      </c>
      <c r="E178" s="215" t="s">
        <v>218</v>
      </c>
      <c r="F178" s="216" t="s">
        <v>219</v>
      </c>
      <c r="G178" s="217" t="s">
        <v>215</v>
      </c>
      <c r="H178" s="218">
        <v>2</v>
      </c>
      <c r="I178" s="72"/>
      <c r="J178" s="219">
        <f t="shared" si="0"/>
        <v>0</v>
      </c>
      <c r="K178" s="73"/>
      <c r="L178" s="20"/>
      <c r="M178" s="74" t="s">
        <v>1</v>
      </c>
      <c r="N178" s="75" t="s">
        <v>38</v>
      </c>
      <c r="O178" s="76">
        <v>1.1</v>
      </c>
      <c r="P178" s="76">
        <f t="shared" si="1"/>
        <v>2.2</v>
      </c>
      <c r="Q178" s="76">
        <v>0.01697</v>
      </c>
      <c r="R178" s="76">
        <f t="shared" si="2"/>
        <v>0.03394</v>
      </c>
      <c r="S178" s="76">
        <v>0</v>
      </c>
      <c r="T178" s="77">
        <f t="shared" si="3"/>
        <v>0</v>
      </c>
      <c r="AR178" s="78" t="s">
        <v>193</v>
      </c>
      <c r="AT178" s="78" t="s">
        <v>128</v>
      </c>
      <c r="AU178" s="78" t="s">
        <v>80</v>
      </c>
      <c r="AY178" s="15" t="s">
        <v>125</v>
      </c>
      <c r="BE178" s="79">
        <f t="shared" si="4"/>
        <v>0</v>
      </c>
      <c r="BF178" s="79">
        <f t="shared" si="5"/>
        <v>0</v>
      </c>
      <c r="BG178" s="79">
        <f t="shared" si="6"/>
        <v>0</v>
      </c>
      <c r="BH178" s="79">
        <f t="shared" si="7"/>
        <v>0</v>
      </c>
      <c r="BI178" s="79">
        <f t="shared" si="8"/>
        <v>0</v>
      </c>
      <c r="BJ178" s="15" t="s">
        <v>78</v>
      </c>
      <c r="BK178" s="79">
        <f t="shared" si="9"/>
        <v>0</v>
      </c>
      <c r="BL178" s="15" t="s">
        <v>193</v>
      </c>
      <c r="BM178" s="78" t="s">
        <v>220</v>
      </c>
    </row>
    <row r="179" spans="2:65" s="1" customFormat="1" ht="16.5" customHeight="1">
      <c r="B179" s="167"/>
      <c r="C179" s="214" t="s">
        <v>221</v>
      </c>
      <c r="D179" s="214" t="s">
        <v>128</v>
      </c>
      <c r="E179" s="215" t="s">
        <v>222</v>
      </c>
      <c r="F179" s="216" t="s">
        <v>223</v>
      </c>
      <c r="G179" s="217" t="s">
        <v>215</v>
      </c>
      <c r="H179" s="218">
        <v>1</v>
      </c>
      <c r="I179" s="72"/>
      <c r="J179" s="219">
        <f t="shared" si="0"/>
        <v>0</v>
      </c>
      <c r="K179" s="73"/>
      <c r="L179" s="20"/>
      <c r="M179" s="74" t="s">
        <v>1</v>
      </c>
      <c r="N179" s="75" t="s">
        <v>38</v>
      </c>
      <c r="O179" s="76">
        <v>0.362</v>
      </c>
      <c r="P179" s="76">
        <f t="shared" si="1"/>
        <v>0.362</v>
      </c>
      <c r="Q179" s="76">
        <v>0</v>
      </c>
      <c r="R179" s="76">
        <f t="shared" si="2"/>
        <v>0</v>
      </c>
      <c r="S179" s="76">
        <v>0.01946</v>
      </c>
      <c r="T179" s="77">
        <f t="shared" si="3"/>
        <v>0.01946</v>
      </c>
      <c r="AR179" s="78" t="s">
        <v>193</v>
      </c>
      <c r="AT179" s="78" t="s">
        <v>128</v>
      </c>
      <c r="AU179" s="78" t="s">
        <v>80</v>
      </c>
      <c r="AY179" s="15" t="s">
        <v>125</v>
      </c>
      <c r="BE179" s="79">
        <f t="shared" si="4"/>
        <v>0</v>
      </c>
      <c r="BF179" s="79">
        <f t="shared" si="5"/>
        <v>0</v>
      </c>
      <c r="BG179" s="79">
        <f t="shared" si="6"/>
        <v>0</v>
      </c>
      <c r="BH179" s="79">
        <f t="shared" si="7"/>
        <v>0</v>
      </c>
      <c r="BI179" s="79">
        <f t="shared" si="8"/>
        <v>0</v>
      </c>
      <c r="BJ179" s="15" t="s">
        <v>78</v>
      </c>
      <c r="BK179" s="79">
        <f t="shared" si="9"/>
        <v>0</v>
      </c>
      <c r="BL179" s="15" t="s">
        <v>193</v>
      </c>
      <c r="BM179" s="78" t="s">
        <v>224</v>
      </c>
    </row>
    <row r="180" spans="2:65" s="1" customFormat="1" ht="24.2" customHeight="1">
      <c r="B180" s="167"/>
      <c r="C180" s="214" t="s">
        <v>225</v>
      </c>
      <c r="D180" s="214" t="s">
        <v>128</v>
      </c>
      <c r="E180" s="215" t="s">
        <v>226</v>
      </c>
      <c r="F180" s="216" t="s">
        <v>227</v>
      </c>
      <c r="G180" s="217" t="s">
        <v>215</v>
      </c>
      <c r="H180" s="218">
        <v>1</v>
      </c>
      <c r="I180" s="72"/>
      <c r="J180" s="219">
        <f t="shared" si="0"/>
        <v>0</v>
      </c>
      <c r="K180" s="73"/>
      <c r="L180" s="20"/>
      <c r="M180" s="74" t="s">
        <v>1</v>
      </c>
      <c r="N180" s="75" t="s">
        <v>38</v>
      </c>
      <c r="O180" s="76">
        <v>1.1</v>
      </c>
      <c r="P180" s="76">
        <f t="shared" si="1"/>
        <v>1.1</v>
      </c>
      <c r="Q180" s="76">
        <v>0.01497</v>
      </c>
      <c r="R180" s="76">
        <f t="shared" si="2"/>
        <v>0.01497</v>
      </c>
      <c r="S180" s="76">
        <v>0</v>
      </c>
      <c r="T180" s="77">
        <f t="shared" si="3"/>
        <v>0</v>
      </c>
      <c r="AR180" s="78" t="s">
        <v>193</v>
      </c>
      <c r="AT180" s="78" t="s">
        <v>128</v>
      </c>
      <c r="AU180" s="78" t="s">
        <v>80</v>
      </c>
      <c r="AY180" s="15" t="s">
        <v>125</v>
      </c>
      <c r="BE180" s="79">
        <f t="shared" si="4"/>
        <v>0</v>
      </c>
      <c r="BF180" s="79">
        <f t="shared" si="5"/>
        <v>0</v>
      </c>
      <c r="BG180" s="79">
        <f t="shared" si="6"/>
        <v>0</v>
      </c>
      <c r="BH180" s="79">
        <f t="shared" si="7"/>
        <v>0</v>
      </c>
      <c r="BI180" s="79">
        <f t="shared" si="8"/>
        <v>0</v>
      </c>
      <c r="BJ180" s="15" t="s">
        <v>78</v>
      </c>
      <c r="BK180" s="79">
        <f t="shared" si="9"/>
        <v>0</v>
      </c>
      <c r="BL180" s="15" t="s">
        <v>193</v>
      </c>
      <c r="BM180" s="78" t="s">
        <v>228</v>
      </c>
    </row>
    <row r="181" spans="2:65" s="1" customFormat="1" ht="16.5" customHeight="1">
      <c r="B181" s="167"/>
      <c r="C181" s="214" t="s">
        <v>229</v>
      </c>
      <c r="D181" s="214" t="s">
        <v>128</v>
      </c>
      <c r="E181" s="215" t="s">
        <v>230</v>
      </c>
      <c r="F181" s="216" t="s">
        <v>231</v>
      </c>
      <c r="G181" s="217" t="s">
        <v>215</v>
      </c>
      <c r="H181" s="218">
        <v>1</v>
      </c>
      <c r="I181" s="72"/>
      <c r="J181" s="219">
        <f t="shared" si="0"/>
        <v>0</v>
      </c>
      <c r="K181" s="73"/>
      <c r="L181" s="20"/>
      <c r="M181" s="74" t="s">
        <v>1</v>
      </c>
      <c r="N181" s="75" t="s">
        <v>38</v>
      </c>
      <c r="O181" s="76">
        <v>0.403</v>
      </c>
      <c r="P181" s="76">
        <f t="shared" si="1"/>
        <v>0.403</v>
      </c>
      <c r="Q181" s="76">
        <v>0</v>
      </c>
      <c r="R181" s="76">
        <f t="shared" si="2"/>
        <v>0</v>
      </c>
      <c r="S181" s="76">
        <v>0.0225</v>
      </c>
      <c r="T181" s="77">
        <f t="shared" si="3"/>
        <v>0.0225</v>
      </c>
      <c r="AR181" s="78" t="s">
        <v>193</v>
      </c>
      <c r="AT181" s="78" t="s">
        <v>128</v>
      </c>
      <c r="AU181" s="78" t="s">
        <v>80</v>
      </c>
      <c r="AY181" s="15" t="s">
        <v>125</v>
      </c>
      <c r="BE181" s="79">
        <f t="shared" si="4"/>
        <v>0</v>
      </c>
      <c r="BF181" s="79">
        <f t="shared" si="5"/>
        <v>0</v>
      </c>
      <c r="BG181" s="79">
        <f t="shared" si="6"/>
        <v>0</v>
      </c>
      <c r="BH181" s="79">
        <f t="shared" si="7"/>
        <v>0</v>
      </c>
      <c r="BI181" s="79">
        <f t="shared" si="8"/>
        <v>0</v>
      </c>
      <c r="BJ181" s="15" t="s">
        <v>78</v>
      </c>
      <c r="BK181" s="79">
        <f t="shared" si="9"/>
        <v>0</v>
      </c>
      <c r="BL181" s="15" t="s">
        <v>193</v>
      </c>
      <c r="BM181" s="78" t="s">
        <v>232</v>
      </c>
    </row>
    <row r="182" spans="2:65" s="1" customFormat="1" ht="24.2" customHeight="1">
      <c r="B182" s="167"/>
      <c r="C182" s="214" t="s">
        <v>7</v>
      </c>
      <c r="D182" s="214" t="s">
        <v>128</v>
      </c>
      <c r="E182" s="215" t="s">
        <v>233</v>
      </c>
      <c r="F182" s="216" t="s">
        <v>234</v>
      </c>
      <c r="G182" s="217" t="s">
        <v>215</v>
      </c>
      <c r="H182" s="218">
        <v>1</v>
      </c>
      <c r="I182" s="72"/>
      <c r="J182" s="219">
        <f t="shared" si="0"/>
        <v>0</v>
      </c>
      <c r="K182" s="73"/>
      <c r="L182" s="20"/>
      <c r="M182" s="74" t="s">
        <v>1</v>
      </c>
      <c r="N182" s="75" t="s">
        <v>38</v>
      </c>
      <c r="O182" s="76">
        <v>2.462</v>
      </c>
      <c r="P182" s="76">
        <f t="shared" si="1"/>
        <v>2.462</v>
      </c>
      <c r="Q182" s="76">
        <v>0.01957</v>
      </c>
      <c r="R182" s="76">
        <f t="shared" si="2"/>
        <v>0.01957</v>
      </c>
      <c r="S182" s="76">
        <v>0</v>
      </c>
      <c r="T182" s="77">
        <f t="shared" si="3"/>
        <v>0</v>
      </c>
      <c r="AR182" s="78" t="s">
        <v>193</v>
      </c>
      <c r="AT182" s="78" t="s">
        <v>128</v>
      </c>
      <c r="AU182" s="78" t="s">
        <v>80</v>
      </c>
      <c r="AY182" s="15" t="s">
        <v>125</v>
      </c>
      <c r="BE182" s="79">
        <f t="shared" si="4"/>
        <v>0</v>
      </c>
      <c r="BF182" s="79">
        <f t="shared" si="5"/>
        <v>0</v>
      </c>
      <c r="BG182" s="79">
        <f t="shared" si="6"/>
        <v>0</v>
      </c>
      <c r="BH182" s="79">
        <f t="shared" si="7"/>
        <v>0</v>
      </c>
      <c r="BI182" s="79">
        <f t="shared" si="8"/>
        <v>0</v>
      </c>
      <c r="BJ182" s="15" t="s">
        <v>78</v>
      </c>
      <c r="BK182" s="79">
        <f t="shared" si="9"/>
        <v>0</v>
      </c>
      <c r="BL182" s="15" t="s">
        <v>193</v>
      </c>
      <c r="BM182" s="78" t="s">
        <v>235</v>
      </c>
    </row>
    <row r="183" spans="2:65" s="1" customFormat="1" ht="16.5" customHeight="1">
      <c r="B183" s="167"/>
      <c r="C183" s="214" t="s">
        <v>236</v>
      </c>
      <c r="D183" s="214" t="s">
        <v>128</v>
      </c>
      <c r="E183" s="215" t="s">
        <v>237</v>
      </c>
      <c r="F183" s="216" t="s">
        <v>238</v>
      </c>
      <c r="G183" s="217" t="s">
        <v>201</v>
      </c>
      <c r="H183" s="218">
        <v>1</v>
      </c>
      <c r="I183" s="72"/>
      <c r="J183" s="219">
        <f t="shared" si="0"/>
        <v>0</v>
      </c>
      <c r="K183" s="73"/>
      <c r="L183" s="20"/>
      <c r="M183" s="74" t="s">
        <v>1</v>
      </c>
      <c r="N183" s="75" t="s">
        <v>38</v>
      </c>
      <c r="O183" s="76">
        <v>0.33</v>
      </c>
      <c r="P183" s="76">
        <f t="shared" si="1"/>
        <v>0.33</v>
      </c>
      <c r="Q183" s="76">
        <v>0</v>
      </c>
      <c r="R183" s="76">
        <f t="shared" si="2"/>
        <v>0</v>
      </c>
      <c r="S183" s="76">
        <v>0</v>
      </c>
      <c r="T183" s="77">
        <f t="shared" si="3"/>
        <v>0</v>
      </c>
      <c r="AR183" s="78" t="s">
        <v>193</v>
      </c>
      <c r="AT183" s="78" t="s">
        <v>128</v>
      </c>
      <c r="AU183" s="78" t="s">
        <v>80</v>
      </c>
      <c r="AY183" s="15" t="s">
        <v>125</v>
      </c>
      <c r="BE183" s="79">
        <f t="shared" si="4"/>
        <v>0</v>
      </c>
      <c r="BF183" s="79">
        <f t="shared" si="5"/>
        <v>0</v>
      </c>
      <c r="BG183" s="79">
        <f t="shared" si="6"/>
        <v>0</v>
      </c>
      <c r="BH183" s="79">
        <f t="shared" si="7"/>
        <v>0</v>
      </c>
      <c r="BI183" s="79">
        <f t="shared" si="8"/>
        <v>0</v>
      </c>
      <c r="BJ183" s="15" t="s">
        <v>78</v>
      </c>
      <c r="BK183" s="79">
        <f t="shared" si="9"/>
        <v>0</v>
      </c>
      <c r="BL183" s="15" t="s">
        <v>193</v>
      </c>
      <c r="BM183" s="78" t="s">
        <v>239</v>
      </c>
    </row>
    <row r="184" spans="2:65" s="1" customFormat="1" ht="16.5" customHeight="1">
      <c r="B184" s="167"/>
      <c r="C184" s="231" t="s">
        <v>240</v>
      </c>
      <c r="D184" s="231" t="s">
        <v>241</v>
      </c>
      <c r="E184" s="232" t="s">
        <v>242</v>
      </c>
      <c r="F184" s="233" t="s">
        <v>243</v>
      </c>
      <c r="G184" s="234" t="s">
        <v>201</v>
      </c>
      <c r="H184" s="235">
        <v>1</v>
      </c>
      <c r="I184" s="88"/>
      <c r="J184" s="236">
        <f t="shared" si="0"/>
        <v>0</v>
      </c>
      <c r="K184" s="89"/>
      <c r="L184" s="90"/>
      <c r="M184" s="91" t="s">
        <v>1</v>
      </c>
      <c r="N184" s="92" t="s">
        <v>38</v>
      </c>
      <c r="O184" s="76">
        <v>0</v>
      </c>
      <c r="P184" s="76">
        <f t="shared" si="1"/>
        <v>0</v>
      </c>
      <c r="Q184" s="76">
        <v>0.0005</v>
      </c>
      <c r="R184" s="76">
        <f t="shared" si="2"/>
        <v>0.0005</v>
      </c>
      <c r="S184" s="76">
        <v>0</v>
      </c>
      <c r="T184" s="77">
        <f t="shared" si="3"/>
        <v>0</v>
      </c>
      <c r="AR184" s="78" t="s">
        <v>244</v>
      </c>
      <c r="AT184" s="78" t="s">
        <v>241</v>
      </c>
      <c r="AU184" s="78" t="s">
        <v>80</v>
      </c>
      <c r="AY184" s="15" t="s">
        <v>125</v>
      </c>
      <c r="BE184" s="79">
        <f t="shared" si="4"/>
        <v>0</v>
      </c>
      <c r="BF184" s="79">
        <f t="shared" si="5"/>
        <v>0</v>
      </c>
      <c r="BG184" s="79">
        <f t="shared" si="6"/>
        <v>0</v>
      </c>
      <c r="BH184" s="79">
        <f t="shared" si="7"/>
        <v>0</v>
      </c>
      <c r="BI184" s="79">
        <f t="shared" si="8"/>
        <v>0</v>
      </c>
      <c r="BJ184" s="15" t="s">
        <v>78</v>
      </c>
      <c r="BK184" s="79">
        <f t="shared" si="9"/>
        <v>0</v>
      </c>
      <c r="BL184" s="15" t="s">
        <v>193</v>
      </c>
      <c r="BM184" s="78" t="s">
        <v>245</v>
      </c>
    </row>
    <row r="185" spans="2:65" s="1" customFormat="1" ht="16.5" customHeight="1">
      <c r="B185" s="167"/>
      <c r="C185" s="214" t="s">
        <v>246</v>
      </c>
      <c r="D185" s="214" t="s">
        <v>128</v>
      </c>
      <c r="E185" s="215" t="s">
        <v>247</v>
      </c>
      <c r="F185" s="216" t="s">
        <v>248</v>
      </c>
      <c r="G185" s="217" t="s">
        <v>201</v>
      </c>
      <c r="H185" s="218">
        <v>1</v>
      </c>
      <c r="I185" s="72"/>
      <c r="J185" s="219">
        <f t="shared" si="0"/>
        <v>0</v>
      </c>
      <c r="K185" s="73"/>
      <c r="L185" s="20"/>
      <c r="M185" s="74" t="s">
        <v>1</v>
      </c>
      <c r="N185" s="75" t="s">
        <v>38</v>
      </c>
      <c r="O185" s="76">
        <v>0.33</v>
      </c>
      <c r="P185" s="76">
        <f t="shared" si="1"/>
        <v>0.33</v>
      </c>
      <c r="Q185" s="76">
        <v>0</v>
      </c>
      <c r="R185" s="76">
        <f t="shared" si="2"/>
        <v>0</v>
      </c>
      <c r="S185" s="76">
        <v>0</v>
      </c>
      <c r="T185" s="77">
        <f t="shared" si="3"/>
        <v>0</v>
      </c>
      <c r="AR185" s="78" t="s">
        <v>193</v>
      </c>
      <c r="AT185" s="78" t="s">
        <v>128</v>
      </c>
      <c r="AU185" s="78" t="s">
        <v>80</v>
      </c>
      <c r="AY185" s="15" t="s">
        <v>125</v>
      </c>
      <c r="BE185" s="79">
        <f t="shared" si="4"/>
        <v>0</v>
      </c>
      <c r="BF185" s="79">
        <f t="shared" si="5"/>
        <v>0</v>
      </c>
      <c r="BG185" s="79">
        <f t="shared" si="6"/>
        <v>0</v>
      </c>
      <c r="BH185" s="79">
        <f t="shared" si="7"/>
        <v>0</v>
      </c>
      <c r="BI185" s="79">
        <f t="shared" si="8"/>
        <v>0</v>
      </c>
      <c r="BJ185" s="15" t="s">
        <v>78</v>
      </c>
      <c r="BK185" s="79">
        <f t="shared" si="9"/>
        <v>0</v>
      </c>
      <c r="BL185" s="15" t="s">
        <v>193</v>
      </c>
      <c r="BM185" s="78" t="s">
        <v>249</v>
      </c>
    </row>
    <row r="186" spans="2:65" s="1" customFormat="1" ht="16.5" customHeight="1">
      <c r="B186" s="167"/>
      <c r="C186" s="214" t="s">
        <v>250</v>
      </c>
      <c r="D186" s="214" t="s">
        <v>128</v>
      </c>
      <c r="E186" s="215" t="s">
        <v>251</v>
      </c>
      <c r="F186" s="216" t="s">
        <v>252</v>
      </c>
      <c r="G186" s="217" t="s">
        <v>201</v>
      </c>
      <c r="H186" s="218">
        <v>2</v>
      </c>
      <c r="I186" s="72"/>
      <c r="J186" s="219">
        <f t="shared" si="0"/>
        <v>0</v>
      </c>
      <c r="K186" s="73"/>
      <c r="L186" s="20"/>
      <c r="M186" s="74" t="s">
        <v>1</v>
      </c>
      <c r="N186" s="75" t="s">
        <v>38</v>
      </c>
      <c r="O186" s="76">
        <v>0.333</v>
      </c>
      <c r="P186" s="76">
        <f t="shared" si="1"/>
        <v>0.666</v>
      </c>
      <c r="Q186" s="76">
        <v>0</v>
      </c>
      <c r="R186" s="76">
        <f t="shared" si="2"/>
        <v>0</v>
      </c>
      <c r="S186" s="76">
        <v>0</v>
      </c>
      <c r="T186" s="77">
        <f t="shared" si="3"/>
        <v>0</v>
      </c>
      <c r="AR186" s="78" t="s">
        <v>193</v>
      </c>
      <c r="AT186" s="78" t="s">
        <v>128</v>
      </c>
      <c r="AU186" s="78" t="s">
        <v>80</v>
      </c>
      <c r="AY186" s="15" t="s">
        <v>125</v>
      </c>
      <c r="BE186" s="79">
        <f t="shared" si="4"/>
        <v>0</v>
      </c>
      <c r="BF186" s="79">
        <f t="shared" si="5"/>
        <v>0</v>
      </c>
      <c r="BG186" s="79">
        <f t="shared" si="6"/>
        <v>0</v>
      </c>
      <c r="BH186" s="79">
        <f t="shared" si="7"/>
        <v>0</v>
      </c>
      <c r="BI186" s="79">
        <f t="shared" si="8"/>
        <v>0</v>
      </c>
      <c r="BJ186" s="15" t="s">
        <v>78</v>
      </c>
      <c r="BK186" s="79">
        <f t="shared" si="9"/>
        <v>0</v>
      </c>
      <c r="BL186" s="15" t="s">
        <v>193</v>
      </c>
      <c r="BM186" s="78" t="s">
        <v>253</v>
      </c>
    </row>
    <row r="187" spans="2:65" s="1" customFormat="1" ht="21.75" customHeight="1">
      <c r="B187" s="167"/>
      <c r="C187" s="231" t="s">
        <v>254</v>
      </c>
      <c r="D187" s="231" t="s">
        <v>241</v>
      </c>
      <c r="E187" s="232" t="s">
        <v>255</v>
      </c>
      <c r="F187" s="233" t="s">
        <v>256</v>
      </c>
      <c r="G187" s="234" t="s">
        <v>201</v>
      </c>
      <c r="H187" s="235">
        <v>2</v>
      </c>
      <c r="I187" s="88"/>
      <c r="J187" s="236">
        <f t="shared" si="0"/>
        <v>0</v>
      </c>
      <c r="K187" s="89"/>
      <c r="L187" s="90"/>
      <c r="M187" s="91" t="s">
        <v>1</v>
      </c>
      <c r="N187" s="92" t="s">
        <v>38</v>
      </c>
      <c r="O187" s="76">
        <v>0</v>
      </c>
      <c r="P187" s="76">
        <f t="shared" si="1"/>
        <v>0</v>
      </c>
      <c r="Q187" s="76">
        <v>0.0005</v>
      </c>
      <c r="R187" s="76">
        <f t="shared" si="2"/>
        <v>0.001</v>
      </c>
      <c r="S187" s="76">
        <v>0</v>
      </c>
      <c r="T187" s="77">
        <f t="shared" si="3"/>
        <v>0</v>
      </c>
      <c r="AR187" s="78" t="s">
        <v>244</v>
      </c>
      <c r="AT187" s="78" t="s">
        <v>241</v>
      </c>
      <c r="AU187" s="78" t="s">
        <v>80</v>
      </c>
      <c r="AY187" s="15" t="s">
        <v>125</v>
      </c>
      <c r="BE187" s="79">
        <f t="shared" si="4"/>
        <v>0</v>
      </c>
      <c r="BF187" s="79">
        <f t="shared" si="5"/>
        <v>0</v>
      </c>
      <c r="BG187" s="79">
        <f t="shared" si="6"/>
        <v>0</v>
      </c>
      <c r="BH187" s="79">
        <f t="shared" si="7"/>
        <v>0</v>
      </c>
      <c r="BI187" s="79">
        <f t="shared" si="8"/>
        <v>0</v>
      </c>
      <c r="BJ187" s="15" t="s">
        <v>78</v>
      </c>
      <c r="BK187" s="79">
        <f t="shared" si="9"/>
        <v>0</v>
      </c>
      <c r="BL187" s="15" t="s">
        <v>193</v>
      </c>
      <c r="BM187" s="78" t="s">
        <v>257</v>
      </c>
    </row>
    <row r="188" spans="2:65" s="1" customFormat="1" ht="16.5" customHeight="1">
      <c r="B188" s="167"/>
      <c r="C188" s="214" t="s">
        <v>258</v>
      </c>
      <c r="D188" s="214" t="s">
        <v>128</v>
      </c>
      <c r="E188" s="215" t="s">
        <v>259</v>
      </c>
      <c r="F188" s="216" t="s">
        <v>260</v>
      </c>
      <c r="G188" s="217" t="s">
        <v>201</v>
      </c>
      <c r="H188" s="218">
        <v>2</v>
      </c>
      <c r="I188" s="72"/>
      <c r="J188" s="219">
        <f t="shared" si="0"/>
        <v>0</v>
      </c>
      <c r="K188" s="73"/>
      <c r="L188" s="20"/>
      <c r="M188" s="74" t="s">
        <v>1</v>
      </c>
      <c r="N188" s="75" t="s">
        <v>38</v>
      </c>
      <c r="O188" s="76">
        <v>0.333</v>
      </c>
      <c r="P188" s="76">
        <f t="shared" si="1"/>
        <v>0.666</v>
      </c>
      <c r="Q188" s="76">
        <v>0</v>
      </c>
      <c r="R188" s="76">
        <f t="shared" si="2"/>
        <v>0</v>
      </c>
      <c r="S188" s="76">
        <v>0</v>
      </c>
      <c r="T188" s="77">
        <f t="shared" si="3"/>
        <v>0</v>
      </c>
      <c r="AR188" s="78" t="s">
        <v>193</v>
      </c>
      <c r="AT188" s="78" t="s">
        <v>128</v>
      </c>
      <c r="AU188" s="78" t="s">
        <v>80</v>
      </c>
      <c r="AY188" s="15" t="s">
        <v>125</v>
      </c>
      <c r="BE188" s="79">
        <f t="shared" si="4"/>
        <v>0</v>
      </c>
      <c r="BF188" s="79">
        <f t="shared" si="5"/>
        <v>0</v>
      </c>
      <c r="BG188" s="79">
        <f t="shared" si="6"/>
        <v>0</v>
      </c>
      <c r="BH188" s="79">
        <f t="shared" si="7"/>
        <v>0</v>
      </c>
      <c r="BI188" s="79">
        <f t="shared" si="8"/>
        <v>0</v>
      </c>
      <c r="BJ188" s="15" t="s">
        <v>78</v>
      </c>
      <c r="BK188" s="79">
        <f t="shared" si="9"/>
        <v>0</v>
      </c>
      <c r="BL188" s="15" t="s">
        <v>193</v>
      </c>
      <c r="BM188" s="78" t="s">
        <v>261</v>
      </c>
    </row>
    <row r="189" spans="2:65" s="1" customFormat="1" ht="16.5" customHeight="1">
      <c r="B189" s="167"/>
      <c r="C189" s="214" t="s">
        <v>262</v>
      </c>
      <c r="D189" s="214" t="s">
        <v>128</v>
      </c>
      <c r="E189" s="215" t="s">
        <v>263</v>
      </c>
      <c r="F189" s="216" t="s">
        <v>264</v>
      </c>
      <c r="G189" s="217" t="s">
        <v>215</v>
      </c>
      <c r="H189" s="218">
        <v>1</v>
      </c>
      <c r="I189" s="72"/>
      <c r="J189" s="219">
        <f t="shared" si="0"/>
        <v>0</v>
      </c>
      <c r="K189" s="73"/>
      <c r="L189" s="20"/>
      <c r="M189" s="74" t="s">
        <v>1</v>
      </c>
      <c r="N189" s="75" t="s">
        <v>38</v>
      </c>
      <c r="O189" s="76">
        <v>0.217</v>
      </c>
      <c r="P189" s="76">
        <f t="shared" si="1"/>
        <v>0.217</v>
      </c>
      <c r="Q189" s="76">
        <v>0</v>
      </c>
      <c r="R189" s="76">
        <f t="shared" si="2"/>
        <v>0</v>
      </c>
      <c r="S189" s="76">
        <v>0.00156</v>
      </c>
      <c r="T189" s="77">
        <f t="shared" si="3"/>
        <v>0.00156</v>
      </c>
      <c r="AR189" s="78" t="s">
        <v>193</v>
      </c>
      <c r="AT189" s="78" t="s">
        <v>128</v>
      </c>
      <c r="AU189" s="78" t="s">
        <v>80</v>
      </c>
      <c r="AY189" s="15" t="s">
        <v>125</v>
      </c>
      <c r="BE189" s="79">
        <f t="shared" si="4"/>
        <v>0</v>
      </c>
      <c r="BF189" s="79">
        <f t="shared" si="5"/>
        <v>0</v>
      </c>
      <c r="BG189" s="79">
        <f t="shared" si="6"/>
        <v>0</v>
      </c>
      <c r="BH189" s="79">
        <f t="shared" si="7"/>
        <v>0</v>
      </c>
      <c r="BI189" s="79">
        <f t="shared" si="8"/>
        <v>0</v>
      </c>
      <c r="BJ189" s="15" t="s">
        <v>78</v>
      </c>
      <c r="BK189" s="79">
        <f t="shared" si="9"/>
        <v>0</v>
      </c>
      <c r="BL189" s="15" t="s">
        <v>193</v>
      </c>
      <c r="BM189" s="78" t="s">
        <v>265</v>
      </c>
    </row>
    <row r="190" spans="2:51" s="12" customFormat="1" ht="12">
      <c r="B190" s="220"/>
      <c r="C190" s="221"/>
      <c r="D190" s="222" t="s">
        <v>134</v>
      </c>
      <c r="E190" s="223" t="s">
        <v>1</v>
      </c>
      <c r="F190" s="224" t="s">
        <v>266</v>
      </c>
      <c r="G190" s="221"/>
      <c r="H190" s="225">
        <v>1</v>
      </c>
      <c r="I190" s="237"/>
      <c r="J190" s="221"/>
      <c r="L190" s="80"/>
      <c r="M190" s="82"/>
      <c r="T190" s="83"/>
      <c r="AT190" s="81" t="s">
        <v>134</v>
      </c>
      <c r="AU190" s="81" t="s">
        <v>80</v>
      </c>
      <c r="AV190" s="12" t="s">
        <v>80</v>
      </c>
      <c r="AW190" s="12" t="s">
        <v>29</v>
      </c>
      <c r="AX190" s="12" t="s">
        <v>78</v>
      </c>
      <c r="AY190" s="81" t="s">
        <v>125</v>
      </c>
    </row>
    <row r="191" spans="2:65" s="1" customFormat="1" ht="16.5" customHeight="1">
      <c r="B191" s="167"/>
      <c r="C191" s="214" t="s">
        <v>267</v>
      </c>
      <c r="D191" s="214" t="s">
        <v>128</v>
      </c>
      <c r="E191" s="215" t="s">
        <v>268</v>
      </c>
      <c r="F191" s="216" t="s">
        <v>269</v>
      </c>
      <c r="G191" s="217" t="s">
        <v>215</v>
      </c>
      <c r="H191" s="218">
        <v>1</v>
      </c>
      <c r="I191" s="72"/>
      <c r="J191" s="219">
        <f>ROUND(I191*H191,2)</f>
        <v>0</v>
      </c>
      <c r="K191" s="73"/>
      <c r="L191" s="20"/>
      <c r="M191" s="74" t="s">
        <v>1</v>
      </c>
      <c r="N191" s="75" t="s">
        <v>38</v>
      </c>
      <c r="O191" s="76">
        <v>0.222</v>
      </c>
      <c r="P191" s="76">
        <f>O191*H191</f>
        <v>0.222</v>
      </c>
      <c r="Q191" s="76">
        <v>0</v>
      </c>
      <c r="R191" s="76">
        <f>Q191*H191</f>
        <v>0</v>
      </c>
      <c r="S191" s="76">
        <v>0.00086</v>
      </c>
      <c r="T191" s="77">
        <f>S191*H191</f>
        <v>0.00086</v>
      </c>
      <c r="AR191" s="78" t="s">
        <v>193</v>
      </c>
      <c r="AT191" s="78" t="s">
        <v>128</v>
      </c>
      <c r="AU191" s="78" t="s">
        <v>80</v>
      </c>
      <c r="AY191" s="15" t="s">
        <v>125</v>
      </c>
      <c r="BE191" s="79">
        <f>IF(N191="základní",J191,0)</f>
        <v>0</v>
      </c>
      <c r="BF191" s="79">
        <f>IF(N191="snížená",J191,0)</f>
        <v>0</v>
      </c>
      <c r="BG191" s="79">
        <f>IF(N191="zákl. přenesená",J191,0)</f>
        <v>0</v>
      </c>
      <c r="BH191" s="79">
        <f>IF(N191="sníž. přenesená",J191,0)</f>
        <v>0</v>
      </c>
      <c r="BI191" s="79">
        <f>IF(N191="nulová",J191,0)</f>
        <v>0</v>
      </c>
      <c r="BJ191" s="15" t="s">
        <v>78</v>
      </c>
      <c r="BK191" s="79">
        <f>ROUND(I191*H191,2)</f>
        <v>0</v>
      </c>
      <c r="BL191" s="15" t="s">
        <v>193</v>
      </c>
      <c r="BM191" s="78" t="s">
        <v>270</v>
      </c>
    </row>
    <row r="192" spans="2:51" s="12" customFormat="1" ht="12">
      <c r="B192" s="220"/>
      <c r="C192" s="221"/>
      <c r="D192" s="222" t="s">
        <v>134</v>
      </c>
      <c r="E192" s="223" t="s">
        <v>1</v>
      </c>
      <c r="F192" s="224" t="s">
        <v>271</v>
      </c>
      <c r="G192" s="221"/>
      <c r="H192" s="225">
        <v>1</v>
      </c>
      <c r="I192" s="237"/>
      <c r="J192" s="221"/>
      <c r="L192" s="80"/>
      <c r="M192" s="82"/>
      <c r="T192" s="83"/>
      <c r="AT192" s="81" t="s">
        <v>134</v>
      </c>
      <c r="AU192" s="81" t="s">
        <v>80</v>
      </c>
      <c r="AV192" s="12" t="s">
        <v>80</v>
      </c>
      <c r="AW192" s="12" t="s">
        <v>29</v>
      </c>
      <c r="AX192" s="12" t="s">
        <v>78</v>
      </c>
      <c r="AY192" s="81" t="s">
        <v>125</v>
      </c>
    </row>
    <row r="193" spans="2:65" s="1" customFormat="1" ht="16.5" customHeight="1">
      <c r="B193" s="167"/>
      <c r="C193" s="214" t="s">
        <v>272</v>
      </c>
      <c r="D193" s="214" t="s">
        <v>128</v>
      </c>
      <c r="E193" s="215" t="s">
        <v>273</v>
      </c>
      <c r="F193" s="216" t="s">
        <v>274</v>
      </c>
      <c r="G193" s="217" t="s">
        <v>215</v>
      </c>
      <c r="H193" s="218">
        <v>1</v>
      </c>
      <c r="I193" s="72"/>
      <c r="J193" s="219">
        <f aca="true" t="shared" si="10" ref="J193:J198">ROUND(I193*H193,2)</f>
        <v>0</v>
      </c>
      <c r="K193" s="73"/>
      <c r="L193" s="20"/>
      <c r="M193" s="74" t="s">
        <v>1</v>
      </c>
      <c r="N193" s="75" t="s">
        <v>38</v>
      </c>
      <c r="O193" s="76">
        <v>0.2</v>
      </c>
      <c r="P193" s="76">
        <f aca="true" t="shared" si="11" ref="P193:P198">O193*H193</f>
        <v>0.2</v>
      </c>
      <c r="Q193" s="76">
        <v>0.00184</v>
      </c>
      <c r="R193" s="76">
        <f aca="true" t="shared" si="12" ref="R193:R198">Q193*H193</f>
        <v>0.00184</v>
      </c>
      <c r="S193" s="76">
        <v>0</v>
      </c>
      <c r="T193" s="77">
        <f aca="true" t="shared" si="13" ref="T193:T198">S193*H193</f>
        <v>0</v>
      </c>
      <c r="AR193" s="78" t="s">
        <v>193</v>
      </c>
      <c r="AT193" s="78" t="s">
        <v>128</v>
      </c>
      <c r="AU193" s="78" t="s">
        <v>80</v>
      </c>
      <c r="AY193" s="15" t="s">
        <v>125</v>
      </c>
      <c r="BE193" s="79">
        <f aca="true" t="shared" si="14" ref="BE193:BE198">IF(N193="základní",J193,0)</f>
        <v>0</v>
      </c>
      <c r="BF193" s="79">
        <f aca="true" t="shared" si="15" ref="BF193:BF198">IF(N193="snížená",J193,0)</f>
        <v>0</v>
      </c>
      <c r="BG193" s="79">
        <f aca="true" t="shared" si="16" ref="BG193:BG198">IF(N193="zákl. přenesená",J193,0)</f>
        <v>0</v>
      </c>
      <c r="BH193" s="79">
        <f aca="true" t="shared" si="17" ref="BH193:BH198">IF(N193="sníž. přenesená",J193,0)</f>
        <v>0</v>
      </c>
      <c r="BI193" s="79">
        <f aca="true" t="shared" si="18" ref="BI193:BI198">IF(N193="nulová",J193,0)</f>
        <v>0</v>
      </c>
      <c r="BJ193" s="15" t="s">
        <v>78</v>
      </c>
      <c r="BK193" s="79">
        <f aca="true" t="shared" si="19" ref="BK193:BK198">ROUND(I193*H193,2)</f>
        <v>0</v>
      </c>
      <c r="BL193" s="15" t="s">
        <v>193</v>
      </c>
      <c r="BM193" s="78" t="s">
        <v>275</v>
      </c>
    </row>
    <row r="194" spans="2:65" s="1" customFormat="1" ht="24.2" customHeight="1">
      <c r="B194" s="167"/>
      <c r="C194" s="214" t="s">
        <v>276</v>
      </c>
      <c r="D194" s="214" t="s">
        <v>128</v>
      </c>
      <c r="E194" s="215" t="s">
        <v>277</v>
      </c>
      <c r="F194" s="216" t="s">
        <v>278</v>
      </c>
      <c r="G194" s="217" t="s">
        <v>215</v>
      </c>
      <c r="H194" s="218">
        <v>1</v>
      </c>
      <c r="I194" s="72"/>
      <c r="J194" s="219">
        <f t="shared" si="10"/>
        <v>0</v>
      </c>
      <c r="K194" s="73"/>
      <c r="L194" s="20"/>
      <c r="M194" s="74" t="s">
        <v>1</v>
      </c>
      <c r="N194" s="75" t="s">
        <v>38</v>
      </c>
      <c r="O194" s="76">
        <v>0.4</v>
      </c>
      <c r="P194" s="76">
        <f t="shared" si="11"/>
        <v>0.4</v>
      </c>
      <c r="Q194" s="76">
        <v>0.00236</v>
      </c>
      <c r="R194" s="76">
        <f t="shared" si="12"/>
        <v>0.00236</v>
      </c>
      <c r="S194" s="76">
        <v>0</v>
      </c>
      <c r="T194" s="77">
        <f t="shared" si="13"/>
        <v>0</v>
      </c>
      <c r="AR194" s="78" t="s">
        <v>193</v>
      </c>
      <c r="AT194" s="78" t="s">
        <v>128</v>
      </c>
      <c r="AU194" s="78" t="s">
        <v>80</v>
      </c>
      <c r="AY194" s="15" t="s">
        <v>125</v>
      </c>
      <c r="BE194" s="79">
        <f t="shared" si="14"/>
        <v>0</v>
      </c>
      <c r="BF194" s="79">
        <f t="shared" si="15"/>
        <v>0</v>
      </c>
      <c r="BG194" s="79">
        <f t="shared" si="16"/>
        <v>0</v>
      </c>
      <c r="BH194" s="79">
        <f t="shared" si="17"/>
        <v>0</v>
      </c>
      <c r="BI194" s="79">
        <f t="shared" si="18"/>
        <v>0</v>
      </c>
      <c r="BJ194" s="15" t="s">
        <v>78</v>
      </c>
      <c r="BK194" s="79">
        <f t="shared" si="19"/>
        <v>0</v>
      </c>
      <c r="BL194" s="15" t="s">
        <v>193</v>
      </c>
      <c r="BM194" s="78" t="s">
        <v>279</v>
      </c>
    </row>
    <row r="195" spans="2:65" s="1" customFormat="1" ht="16.5" customHeight="1">
      <c r="B195" s="167"/>
      <c r="C195" s="214" t="s">
        <v>244</v>
      </c>
      <c r="D195" s="214" t="s">
        <v>128</v>
      </c>
      <c r="E195" s="215" t="s">
        <v>280</v>
      </c>
      <c r="F195" s="216" t="s">
        <v>281</v>
      </c>
      <c r="G195" s="217" t="s">
        <v>201</v>
      </c>
      <c r="H195" s="218">
        <v>4</v>
      </c>
      <c r="I195" s="72"/>
      <c r="J195" s="219">
        <f t="shared" si="10"/>
        <v>0</v>
      </c>
      <c r="K195" s="73"/>
      <c r="L195" s="20"/>
      <c r="M195" s="74" t="s">
        <v>1</v>
      </c>
      <c r="N195" s="75" t="s">
        <v>38</v>
      </c>
      <c r="O195" s="76">
        <v>0.407</v>
      </c>
      <c r="P195" s="76">
        <f t="shared" si="11"/>
        <v>1.628</v>
      </c>
      <c r="Q195" s="76">
        <v>0</v>
      </c>
      <c r="R195" s="76">
        <f t="shared" si="12"/>
        <v>0</v>
      </c>
      <c r="S195" s="76">
        <v>0.00225</v>
      </c>
      <c r="T195" s="77">
        <f t="shared" si="13"/>
        <v>0.009</v>
      </c>
      <c r="AR195" s="78" t="s">
        <v>193</v>
      </c>
      <c r="AT195" s="78" t="s">
        <v>128</v>
      </c>
      <c r="AU195" s="78" t="s">
        <v>80</v>
      </c>
      <c r="AY195" s="15" t="s">
        <v>125</v>
      </c>
      <c r="BE195" s="79">
        <f t="shared" si="14"/>
        <v>0</v>
      </c>
      <c r="BF195" s="79">
        <f t="shared" si="15"/>
        <v>0</v>
      </c>
      <c r="BG195" s="79">
        <f t="shared" si="16"/>
        <v>0</v>
      </c>
      <c r="BH195" s="79">
        <f t="shared" si="17"/>
        <v>0</v>
      </c>
      <c r="BI195" s="79">
        <f t="shared" si="18"/>
        <v>0</v>
      </c>
      <c r="BJ195" s="15" t="s">
        <v>78</v>
      </c>
      <c r="BK195" s="79">
        <f t="shared" si="19"/>
        <v>0</v>
      </c>
      <c r="BL195" s="15" t="s">
        <v>193</v>
      </c>
      <c r="BM195" s="78" t="s">
        <v>282</v>
      </c>
    </row>
    <row r="196" spans="2:65" s="1" customFormat="1" ht="16.5" customHeight="1">
      <c r="B196" s="167"/>
      <c r="C196" s="214" t="s">
        <v>283</v>
      </c>
      <c r="D196" s="214" t="s">
        <v>128</v>
      </c>
      <c r="E196" s="215" t="s">
        <v>284</v>
      </c>
      <c r="F196" s="216" t="s">
        <v>285</v>
      </c>
      <c r="G196" s="217" t="s">
        <v>201</v>
      </c>
      <c r="H196" s="218">
        <v>5</v>
      </c>
      <c r="I196" s="72"/>
      <c r="J196" s="219">
        <f t="shared" si="10"/>
        <v>0</v>
      </c>
      <c r="K196" s="73"/>
      <c r="L196" s="20"/>
      <c r="M196" s="74" t="s">
        <v>1</v>
      </c>
      <c r="N196" s="75" t="s">
        <v>38</v>
      </c>
      <c r="O196" s="76">
        <v>0.21</v>
      </c>
      <c r="P196" s="76">
        <f t="shared" si="11"/>
        <v>1.05</v>
      </c>
      <c r="Q196" s="76">
        <v>0</v>
      </c>
      <c r="R196" s="76">
        <f t="shared" si="12"/>
        <v>0</v>
      </c>
      <c r="S196" s="76">
        <v>0.00052</v>
      </c>
      <c r="T196" s="77">
        <f t="shared" si="13"/>
        <v>0.0026</v>
      </c>
      <c r="AR196" s="78" t="s">
        <v>193</v>
      </c>
      <c r="AT196" s="78" t="s">
        <v>128</v>
      </c>
      <c r="AU196" s="78" t="s">
        <v>80</v>
      </c>
      <c r="AY196" s="15" t="s">
        <v>125</v>
      </c>
      <c r="BE196" s="79">
        <f t="shared" si="14"/>
        <v>0</v>
      </c>
      <c r="BF196" s="79">
        <f t="shared" si="15"/>
        <v>0</v>
      </c>
      <c r="BG196" s="79">
        <f t="shared" si="16"/>
        <v>0</v>
      </c>
      <c r="BH196" s="79">
        <f t="shared" si="17"/>
        <v>0</v>
      </c>
      <c r="BI196" s="79">
        <f t="shared" si="18"/>
        <v>0</v>
      </c>
      <c r="BJ196" s="15" t="s">
        <v>78</v>
      </c>
      <c r="BK196" s="79">
        <f t="shared" si="19"/>
        <v>0</v>
      </c>
      <c r="BL196" s="15" t="s">
        <v>193</v>
      </c>
      <c r="BM196" s="78" t="s">
        <v>286</v>
      </c>
    </row>
    <row r="197" spans="2:65" s="1" customFormat="1" ht="24.2" customHeight="1">
      <c r="B197" s="167"/>
      <c r="C197" s="214" t="s">
        <v>287</v>
      </c>
      <c r="D197" s="214" t="s">
        <v>128</v>
      </c>
      <c r="E197" s="215" t="s">
        <v>288</v>
      </c>
      <c r="F197" s="216" t="s">
        <v>289</v>
      </c>
      <c r="G197" s="217" t="s">
        <v>215</v>
      </c>
      <c r="H197" s="218">
        <v>4</v>
      </c>
      <c r="I197" s="72"/>
      <c r="J197" s="219">
        <f t="shared" si="10"/>
        <v>0</v>
      </c>
      <c r="K197" s="73"/>
      <c r="L197" s="20"/>
      <c r="M197" s="74" t="s">
        <v>1</v>
      </c>
      <c r="N197" s="75" t="s">
        <v>38</v>
      </c>
      <c r="O197" s="76">
        <v>0.5</v>
      </c>
      <c r="P197" s="76">
        <f t="shared" si="11"/>
        <v>2</v>
      </c>
      <c r="Q197" s="76">
        <v>0.00309</v>
      </c>
      <c r="R197" s="76">
        <f t="shared" si="12"/>
        <v>0.01236</v>
      </c>
      <c r="S197" s="76">
        <v>0</v>
      </c>
      <c r="T197" s="77">
        <f t="shared" si="13"/>
        <v>0</v>
      </c>
      <c r="AR197" s="78" t="s">
        <v>193</v>
      </c>
      <c r="AT197" s="78" t="s">
        <v>128</v>
      </c>
      <c r="AU197" s="78" t="s">
        <v>80</v>
      </c>
      <c r="AY197" s="15" t="s">
        <v>125</v>
      </c>
      <c r="BE197" s="79">
        <f t="shared" si="14"/>
        <v>0</v>
      </c>
      <c r="BF197" s="79">
        <f t="shared" si="15"/>
        <v>0</v>
      </c>
      <c r="BG197" s="79">
        <f t="shared" si="16"/>
        <v>0</v>
      </c>
      <c r="BH197" s="79">
        <f t="shared" si="17"/>
        <v>0</v>
      </c>
      <c r="BI197" s="79">
        <f t="shared" si="18"/>
        <v>0</v>
      </c>
      <c r="BJ197" s="15" t="s">
        <v>78</v>
      </c>
      <c r="BK197" s="79">
        <f t="shared" si="19"/>
        <v>0</v>
      </c>
      <c r="BL197" s="15" t="s">
        <v>193</v>
      </c>
      <c r="BM197" s="78" t="s">
        <v>290</v>
      </c>
    </row>
    <row r="198" spans="2:65" s="1" customFormat="1" ht="16.5" customHeight="1">
      <c r="B198" s="167"/>
      <c r="C198" s="214" t="s">
        <v>291</v>
      </c>
      <c r="D198" s="214" t="s">
        <v>128</v>
      </c>
      <c r="E198" s="215" t="s">
        <v>292</v>
      </c>
      <c r="F198" s="216" t="s">
        <v>293</v>
      </c>
      <c r="G198" s="217" t="s">
        <v>201</v>
      </c>
      <c r="H198" s="218">
        <v>1</v>
      </c>
      <c r="I198" s="72"/>
      <c r="J198" s="219">
        <f t="shared" si="10"/>
        <v>0</v>
      </c>
      <c r="K198" s="73"/>
      <c r="L198" s="20"/>
      <c r="M198" s="74" t="s">
        <v>1</v>
      </c>
      <c r="N198" s="75" t="s">
        <v>38</v>
      </c>
      <c r="O198" s="76">
        <v>0.038</v>
      </c>
      <c r="P198" s="76">
        <f t="shared" si="11"/>
        <v>0.038</v>
      </c>
      <c r="Q198" s="76">
        <v>0</v>
      </c>
      <c r="R198" s="76">
        <f t="shared" si="12"/>
        <v>0</v>
      </c>
      <c r="S198" s="76">
        <v>0.00085</v>
      </c>
      <c r="T198" s="77">
        <f t="shared" si="13"/>
        <v>0.00085</v>
      </c>
      <c r="AR198" s="78" t="s">
        <v>193</v>
      </c>
      <c r="AT198" s="78" t="s">
        <v>128</v>
      </c>
      <c r="AU198" s="78" t="s">
        <v>80</v>
      </c>
      <c r="AY198" s="15" t="s">
        <v>125</v>
      </c>
      <c r="BE198" s="79">
        <f t="shared" si="14"/>
        <v>0</v>
      </c>
      <c r="BF198" s="79">
        <f t="shared" si="15"/>
        <v>0</v>
      </c>
      <c r="BG198" s="79">
        <f t="shared" si="16"/>
        <v>0</v>
      </c>
      <c r="BH198" s="79">
        <f t="shared" si="17"/>
        <v>0</v>
      </c>
      <c r="BI198" s="79">
        <f t="shared" si="18"/>
        <v>0</v>
      </c>
      <c r="BJ198" s="15" t="s">
        <v>78</v>
      </c>
      <c r="BK198" s="79">
        <f t="shared" si="19"/>
        <v>0</v>
      </c>
      <c r="BL198" s="15" t="s">
        <v>193</v>
      </c>
      <c r="BM198" s="78" t="s">
        <v>294</v>
      </c>
    </row>
    <row r="199" spans="2:51" s="12" customFormat="1" ht="12">
      <c r="B199" s="220"/>
      <c r="C199" s="221"/>
      <c r="D199" s="222" t="s">
        <v>134</v>
      </c>
      <c r="E199" s="223" t="s">
        <v>1</v>
      </c>
      <c r="F199" s="224" t="s">
        <v>271</v>
      </c>
      <c r="G199" s="221"/>
      <c r="H199" s="225">
        <v>1</v>
      </c>
      <c r="I199" s="237"/>
      <c r="J199" s="221"/>
      <c r="L199" s="80"/>
      <c r="M199" s="82"/>
      <c r="T199" s="83"/>
      <c r="AT199" s="81" t="s">
        <v>134</v>
      </c>
      <c r="AU199" s="81" t="s">
        <v>80</v>
      </c>
      <c r="AV199" s="12" t="s">
        <v>80</v>
      </c>
      <c r="AW199" s="12" t="s">
        <v>29</v>
      </c>
      <c r="AX199" s="12" t="s">
        <v>78</v>
      </c>
      <c r="AY199" s="81" t="s">
        <v>125</v>
      </c>
    </row>
    <row r="200" spans="2:65" s="1" customFormat="1" ht="24.2" customHeight="1">
      <c r="B200" s="167"/>
      <c r="C200" s="214" t="s">
        <v>295</v>
      </c>
      <c r="D200" s="214" t="s">
        <v>128</v>
      </c>
      <c r="E200" s="215" t="s">
        <v>296</v>
      </c>
      <c r="F200" s="216" t="s">
        <v>297</v>
      </c>
      <c r="G200" s="217" t="s">
        <v>201</v>
      </c>
      <c r="H200" s="218">
        <v>1</v>
      </c>
      <c r="I200" s="72"/>
      <c r="J200" s="219">
        <f>ROUND(I200*H200,2)</f>
        <v>0</v>
      </c>
      <c r="K200" s="73"/>
      <c r="L200" s="20"/>
      <c r="M200" s="74" t="s">
        <v>1</v>
      </c>
      <c r="N200" s="75" t="s">
        <v>38</v>
      </c>
      <c r="O200" s="76">
        <v>0.339</v>
      </c>
      <c r="P200" s="76">
        <f>O200*H200</f>
        <v>0.339</v>
      </c>
      <c r="Q200" s="76">
        <v>0.00101</v>
      </c>
      <c r="R200" s="76">
        <f>Q200*H200</f>
        <v>0.00101</v>
      </c>
      <c r="S200" s="76">
        <v>0</v>
      </c>
      <c r="T200" s="77">
        <f>S200*H200</f>
        <v>0</v>
      </c>
      <c r="AR200" s="78" t="s">
        <v>193</v>
      </c>
      <c r="AT200" s="78" t="s">
        <v>128</v>
      </c>
      <c r="AU200" s="78" t="s">
        <v>80</v>
      </c>
      <c r="AY200" s="15" t="s">
        <v>125</v>
      </c>
      <c r="BE200" s="79">
        <f>IF(N200="základní",J200,0)</f>
        <v>0</v>
      </c>
      <c r="BF200" s="79">
        <f>IF(N200="snížená",J200,0)</f>
        <v>0</v>
      </c>
      <c r="BG200" s="79">
        <f>IF(N200="zákl. přenesená",J200,0)</f>
        <v>0</v>
      </c>
      <c r="BH200" s="79">
        <f>IF(N200="sníž. přenesená",J200,0)</f>
        <v>0</v>
      </c>
      <c r="BI200" s="79">
        <f>IF(N200="nulová",J200,0)</f>
        <v>0</v>
      </c>
      <c r="BJ200" s="15" t="s">
        <v>78</v>
      </c>
      <c r="BK200" s="79">
        <f>ROUND(I200*H200,2)</f>
        <v>0</v>
      </c>
      <c r="BL200" s="15" t="s">
        <v>193</v>
      </c>
      <c r="BM200" s="78" t="s">
        <v>298</v>
      </c>
    </row>
    <row r="201" spans="2:65" s="1" customFormat="1" ht="24.2" customHeight="1">
      <c r="B201" s="167"/>
      <c r="C201" s="214" t="s">
        <v>299</v>
      </c>
      <c r="D201" s="214" t="s">
        <v>128</v>
      </c>
      <c r="E201" s="215" t="s">
        <v>300</v>
      </c>
      <c r="F201" s="216" t="s">
        <v>301</v>
      </c>
      <c r="G201" s="217" t="s">
        <v>166</v>
      </c>
      <c r="H201" s="218">
        <v>0.088</v>
      </c>
      <c r="I201" s="72"/>
      <c r="J201" s="219">
        <f>ROUND(I201*H201,2)</f>
        <v>0</v>
      </c>
      <c r="K201" s="73"/>
      <c r="L201" s="20"/>
      <c r="M201" s="74" t="s">
        <v>1</v>
      </c>
      <c r="N201" s="75" t="s">
        <v>38</v>
      </c>
      <c r="O201" s="76">
        <v>0.986</v>
      </c>
      <c r="P201" s="76">
        <f>O201*H201</f>
        <v>0.086768</v>
      </c>
      <c r="Q201" s="76">
        <v>0</v>
      </c>
      <c r="R201" s="76">
        <f>Q201*H201</f>
        <v>0</v>
      </c>
      <c r="S201" s="76">
        <v>0</v>
      </c>
      <c r="T201" s="77">
        <f>S201*H201</f>
        <v>0</v>
      </c>
      <c r="AR201" s="78" t="s">
        <v>193</v>
      </c>
      <c r="AT201" s="78" t="s">
        <v>128</v>
      </c>
      <c r="AU201" s="78" t="s">
        <v>80</v>
      </c>
      <c r="AY201" s="15" t="s">
        <v>125</v>
      </c>
      <c r="BE201" s="79">
        <f>IF(N201="základní",J201,0)</f>
        <v>0</v>
      </c>
      <c r="BF201" s="79">
        <f>IF(N201="snížená",J201,0)</f>
        <v>0</v>
      </c>
      <c r="BG201" s="79">
        <f>IF(N201="zákl. přenesená",J201,0)</f>
        <v>0</v>
      </c>
      <c r="BH201" s="79">
        <f>IF(N201="sníž. přenesená",J201,0)</f>
        <v>0</v>
      </c>
      <c r="BI201" s="79">
        <f>IF(N201="nulová",J201,0)</f>
        <v>0</v>
      </c>
      <c r="BJ201" s="15" t="s">
        <v>78</v>
      </c>
      <c r="BK201" s="79">
        <f>ROUND(I201*H201,2)</f>
        <v>0</v>
      </c>
      <c r="BL201" s="15" t="s">
        <v>193</v>
      </c>
      <c r="BM201" s="78" t="s">
        <v>302</v>
      </c>
    </row>
    <row r="202" spans="2:63" s="11" customFormat="1" ht="22.9" customHeight="1">
      <c r="B202" s="207"/>
      <c r="C202" s="208"/>
      <c r="D202" s="209" t="s">
        <v>72</v>
      </c>
      <c r="E202" s="212" t="s">
        <v>303</v>
      </c>
      <c r="F202" s="212" t="s">
        <v>304</v>
      </c>
      <c r="G202" s="208"/>
      <c r="H202" s="208"/>
      <c r="I202" s="239"/>
      <c r="J202" s="213">
        <f>BK202</f>
        <v>0</v>
      </c>
      <c r="L202" s="65"/>
      <c r="M202" s="67"/>
      <c r="P202" s="68">
        <f>SUM(P203:P204)</f>
        <v>5.017748</v>
      </c>
      <c r="R202" s="68">
        <f>SUM(R203:R204)</f>
        <v>0.0184</v>
      </c>
      <c r="T202" s="69">
        <f>SUM(T203:T204)</f>
        <v>0</v>
      </c>
      <c r="AR202" s="66" t="s">
        <v>80</v>
      </c>
      <c r="AT202" s="70" t="s">
        <v>72</v>
      </c>
      <c r="AU202" s="70" t="s">
        <v>78</v>
      </c>
      <c r="AY202" s="66" t="s">
        <v>125</v>
      </c>
      <c r="BK202" s="71">
        <f>SUM(BK203:BK204)</f>
        <v>0</v>
      </c>
    </row>
    <row r="203" spans="2:65" s="1" customFormat="1" ht="33" customHeight="1">
      <c r="B203" s="167"/>
      <c r="C203" s="214" t="s">
        <v>305</v>
      </c>
      <c r="D203" s="214" t="s">
        <v>128</v>
      </c>
      <c r="E203" s="215" t="s">
        <v>306</v>
      </c>
      <c r="F203" s="216" t="s">
        <v>307</v>
      </c>
      <c r="G203" s="217" t="s">
        <v>215</v>
      </c>
      <c r="H203" s="218">
        <v>2</v>
      </c>
      <c r="I203" s="72"/>
      <c r="J203" s="219">
        <f>ROUND(I203*H203,2)</f>
        <v>0</v>
      </c>
      <c r="K203" s="73"/>
      <c r="L203" s="20"/>
      <c r="M203" s="74" t="s">
        <v>1</v>
      </c>
      <c r="N203" s="75" t="s">
        <v>38</v>
      </c>
      <c r="O203" s="76">
        <v>2.5</v>
      </c>
      <c r="P203" s="76">
        <f>O203*H203</f>
        <v>5</v>
      </c>
      <c r="Q203" s="76">
        <v>0.0092</v>
      </c>
      <c r="R203" s="76">
        <f>Q203*H203</f>
        <v>0.0184</v>
      </c>
      <c r="S203" s="76">
        <v>0</v>
      </c>
      <c r="T203" s="77">
        <f>S203*H203</f>
        <v>0</v>
      </c>
      <c r="AR203" s="78" t="s">
        <v>193</v>
      </c>
      <c r="AT203" s="78" t="s">
        <v>128</v>
      </c>
      <c r="AU203" s="78" t="s">
        <v>80</v>
      </c>
      <c r="AY203" s="15" t="s">
        <v>125</v>
      </c>
      <c r="BE203" s="79">
        <f>IF(N203="základní",J203,0)</f>
        <v>0</v>
      </c>
      <c r="BF203" s="79">
        <f>IF(N203="snížená",J203,0)</f>
        <v>0</v>
      </c>
      <c r="BG203" s="79">
        <f>IF(N203="zákl. přenesená",J203,0)</f>
        <v>0</v>
      </c>
      <c r="BH203" s="79">
        <f>IF(N203="sníž. přenesená",J203,0)</f>
        <v>0</v>
      </c>
      <c r="BI203" s="79">
        <f>IF(N203="nulová",J203,0)</f>
        <v>0</v>
      </c>
      <c r="BJ203" s="15" t="s">
        <v>78</v>
      </c>
      <c r="BK203" s="79">
        <f>ROUND(I203*H203,2)</f>
        <v>0</v>
      </c>
      <c r="BL203" s="15" t="s">
        <v>193</v>
      </c>
      <c r="BM203" s="78" t="s">
        <v>308</v>
      </c>
    </row>
    <row r="204" spans="2:65" s="1" customFormat="1" ht="24.2" customHeight="1">
      <c r="B204" s="167"/>
      <c r="C204" s="214" t="s">
        <v>309</v>
      </c>
      <c r="D204" s="214" t="s">
        <v>128</v>
      </c>
      <c r="E204" s="215" t="s">
        <v>310</v>
      </c>
      <c r="F204" s="216" t="s">
        <v>311</v>
      </c>
      <c r="G204" s="217" t="s">
        <v>166</v>
      </c>
      <c r="H204" s="218">
        <v>0.018</v>
      </c>
      <c r="I204" s="72"/>
      <c r="J204" s="219">
        <f>ROUND(I204*H204,2)</f>
        <v>0</v>
      </c>
      <c r="K204" s="73"/>
      <c r="L204" s="20"/>
      <c r="M204" s="74" t="s">
        <v>1</v>
      </c>
      <c r="N204" s="75" t="s">
        <v>38</v>
      </c>
      <c r="O204" s="76">
        <v>0.986</v>
      </c>
      <c r="P204" s="76">
        <f>O204*H204</f>
        <v>0.017748</v>
      </c>
      <c r="Q204" s="76">
        <v>0</v>
      </c>
      <c r="R204" s="76">
        <f>Q204*H204</f>
        <v>0</v>
      </c>
      <c r="S204" s="76">
        <v>0</v>
      </c>
      <c r="T204" s="77">
        <f>S204*H204</f>
        <v>0</v>
      </c>
      <c r="AR204" s="78" t="s">
        <v>193</v>
      </c>
      <c r="AT204" s="78" t="s">
        <v>128</v>
      </c>
      <c r="AU204" s="78" t="s">
        <v>80</v>
      </c>
      <c r="AY204" s="15" t="s">
        <v>125</v>
      </c>
      <c r="BE204" s="79">
        <f>IF(N204="základní",J204,0)</f>
        <v>0</v>
      </c>
      <c r="BF204" s="79">
        <f>IF(N204="snížená",J204,0)</f>
        <v>0</v>
      </c>
      <c r="BG204" s="79">
        <f>IF(N204="zákl. přenesená",J204,0)</f>
        <v>0</v>
      </c>
      <c r="BH204" s="79">
        <f>IF(N204="sníž. přenesená",J204,0)</f>
        <v>0</v>
      </c>
      <c r="BI204" s="79">
        <f>IF(N204="nulová",J204,0)</f>
        <v>0</v>
      </c>
      <c r="BJ204" s="15" t="s">
        <v>78</v>
      </c>
      <c r="BK204" s="79">
        <f>ROUND(I204*H204,2)</f>
        <v>0</v>
      </c>
      <c r="BL204" s="15" t="s">
        <v>193</v>
      </c>
      <c r="BM204" s="78" t="s">
        <v>312</v>
      </c>
    </row>
    <row r="205" spans="2:63" s="11" customFormat="1" ht="22.9" customHeight="1">
      <c r="B205" s="207"/>
      <c r="C205" s="208"/>
      <c r="D205" s="209" t="s">
        <v>72</v>
      </c>
      <c r="E205" s="212" t="s">
        <v>313</v>
      </c>
      <c r="F205" s="212" t="s">
        <v>314</v>
      </c>
      <c r="G205" s="208"/>
      <c r="H205" s="208"/>
      <c r="I205" s="239"/>
      <c r="J205" s="213">
        <f>BK205</f>
        <v>0</v>
      </c>
      <c r="L205" s="65"/>
      <c r="M205" s="67"/>
      <c r="P205" s="68">
        <f>SUM(P206:P208)</f>
        <v>0.622908</v>
      </c>
      <c r="R205" s="68">
        <f>SUM(R206:R208)</f>
        <v>0.0013800000000000002</v>
      </c>
      <c r="T205" s="69">
        <f>SUM(T206:T208)</f>
        <v>0</v>
      </c>
      <c r="AR205" s="66" t="s">
        <v>80</v>
      </c>
      <c r="AT205" s="70" t="s">
        <v>72</v>
      </c>
      <c r="AU205" s="70" t="s">
        <v>78</v>
      </c>
      <c r="AY205" s="66" t="s">
        <v>125</v>
      </c>
      <c r="BK205" s="71">
        <f>SUM(BK206:BK208)</f>
        <v>0</v>
      </c>
    </row>
    <row r="206" spans="2:65" s="1" customFormat="1" ht="24.2" customHeight="1">
      <c r="B206" s="167"/>
      <c r="C206" s="214" t="s">
        <v>315</v>
      </c>
      <c r="D206" s="214" t="s">
        <v>128</v>
      </c>
      <c r="E206" s="215" t="s">
        <v>316</v>
      </c>
      <c r="F206" s="216" t="s">
        <v>317</v>
      </c>
      <c r="G206" s="217" t="s">
        <v>157</v>
      </c>
      <c r="H206" s="218">
        <v>3</v>
      </c>
      <c r="I206" s="72"/>
      <c r="J206" s="219">
        <f>ROUND(I206*H206,2)</f>
        <v>0</v>
      </c>
      <c r="K206" s="73"/>
      <c r="L206" s="20"/>
      <c r="M206" s="74" t="s">
        <v>1</v>
      </c>
      <c r="N206" s="75" t="s">
        <v>38</v>
      </c>
      <c r="O206" s="76">
        <v>0.207</v>
      </c>
      <c r="P206" s="76">
        <f>O206*H206</f>
        <v>0.621</v>
      </c>
      <c r="Q206" s="76">
        <v>0.00046</v>
      </c>
      <c r="R206" s="76">
        <f>Q206*H206</f>
        <v>0.0013800000000000002</v>
      </c>
      <c r="S206" s="76">
        <v>0</v>
      </c>
      <c r="T206" s="77">
        <f>S206*H206</f>
        <v>0</v>
      </c>
      <c r="AR206" s="78" t="s">
        <v>193</v>
      </c>
      <c r="AT206" s="78" t="s">
        <v>128</v>
      </c>
      <c r="AU206" s="78" t="s">
        <v>80</v>
      </c>
      <c r="AY206" s="15" t="s">
        <v>125</v>
      </c>
      <c r="BE206" s="79">
        <f>IF(N206="základní",J206,0)</f>
        <v>0</v>
      </c>
      <c r="BF206" s="79">
        <f>IF(N206="snížená",J206,0)</f>
        <v>0</v>
      </c>
      <c r="BG206" s="79">
        <f>IF(N206="zákl. přenesená",J206,0)</f>
        <v>0</v>
      </c>
      <c r="BH206" s="79">
        <f>IF(N206="sníž. přenesená",J206,0)</f>
        <v>0</v>
      </c>
      <c r="BI206" s="79">
        <f>IF(N206="nulová",J206,0)</f>
        <v>0</v>
      </c>
      <c r="BJ206" s="15" t="s">
        <v>78</v>
      </c>
      <c r="BK206" s="79">
        <f>ROUND(I206*H206,2)</f>
        <v>0</v>
      </c>
      <c r="BL206" s="15" t="s">
        <v>193</v>
      </c>
      <c r="BM206" s="78" t="s">
        <v>318</v>
      </c>
    </row>
    <row r="207" spans="2:51" s="12" customFormat="1" ht="12">
      <c r="B207" s="220"/>
      <c r="C207" s="221"/>
      <c r="D207" s="222" t="s">
        <v>134</v>
      </c>
      <c r="E207" s="223" t="s">
        <v>1</v>
      </c>
      <c r="F207" s="224" t="s">
        <v>319</v>
      </c>
      <c r="G207" s="221"/>
      <c r="H207" s="225">
        <v>3</v>
      </c>
      <c r="I207" s="237"/>
      <c r="J207" s="221"/>
      <c r="L207" s="80"/>
      <c r="M207" s="82"/>
      <c r="T207" s="83"/>
      <c r="AT207" s="81" t="s">
        <v>134</v>
      </c>
      <c r="AU207" s="81" t="s">
        <v>80</v>
      </c>
      <c r="AV207" s="12" t="s">
        <v>80</v>
      </c>
      <c r="AW207" s="12" t="s">
        <v>29</v>
      </c>
      <c r="AX207" s="12" t="s">
        <v>78</v>
      </c>
      <c r="AY207" s="81" t="s">
        <v>125</v>
      </c>
    </row>
    <row r="208" spans="2:65" s="1" customFormat="1" ht="24.2" customHeight="1">
      <c r="B208" s="167"/>
      <c r="C208" s="214" t="s">
        <v>320</v>
      </c>
      <c r="D208" s="214" t="s">
        <v>128</v>
      </c>
      <c r="E208" s="215" t="s">
        <v>321</v>
      </c>
      <c r="F208" s="216" t="s">
        <v>322</v>
      </c>
      <c r="G208" s="217" t="s">
        <v>166</v>
      </c>
      <c r="H208" s="218">
        <v>0.001</v>
      </c>
      <c r="I208" s="72"/>
      <c r="J208" s="219">
        <f>ROUND(I208*H208,2)</f>
        <v>0</v>
      </c>
      <c r="K208" s="73"/>
      <c r="L208" s="20"/>
      <c r="M208" s="74" t="s">
        <v>1</v>
      </c>
      <c r="N208" s="75" t="s">
        <v>38</v>
      </c>
      <c r="O208" s="76">
        <v>1.908</v>
      </c>
      <c r="P208" s="76">
        <f>O208*H208</f>
        <v>0.001908</v>
      </c>
      <c r="Q208" s="76">
        <v>0</v>
      </c>
      <c r="R208" s="76">
        <f>Q208*H208</f>
        <v>0</v>
      </c>
      <c r="S208" s="76">
        <v>0</v>
      </c>
      <c r="T208" s="77">
        <f>S208*H208</f>
        <v>0</v>
      </c>
      <c r="AR208" s="78" t="s">
        <v>193</v>
      </c>
      <c r="AT208" s="78" t="s">
        <v>128</v>
      </c>
      <c r="AU208" s="78" t="s">
        <v>80</v>
      </c>
      <c r="AY208" s="15" t="s">
        <v>125</v>
      </c>
      <c r="BE208" s="79">
        <f>IF(N208="základní",J208,0)</f>
        <v>0</v>
      </c>
      <c r="BF208" s="79">
        <f>IF(N208="snížená",J208,0)</f>
        <v>0</v>
      </c>
      <c r="BG208" s="79">
        <f>IF(N208="zákl. přenesená",J208,0)</f>
        <v>0</v>
      </c>
      <c r="BH208" s="79">
        <f>IF(N208="sníž. přenesená",J208,0)</f>
        <v>0</v>
      </c>
      <c r="BI208" s="79">
        <f>IF(N208="nulová",J208,0)</f>
        <v>0</v>
      </c>
      <c r="BJ208" s="15" t="s">
        <v>78</v>
      </c>
      <c r="BK208" s="79">
        <f>ROUND(I208*H208,2)</f>
        <v>0</v>
      </c>
      <c r="BL208" s="15" t="s">
        <v>193</v>
      </c>
      <c r="BM208" s="78" t="s">
        <v>323</v>
      </c>
    </row>
    <row r="209" spans="2:63" s="11" customFormat="1" ht="22.9" customHeight="1">
      <c r="B209" s="207"/>
      <c r="C209" s="208"/>
      <c r="D209" s="209" t="s">
        <v>72</v>
      </c>
      <c r="E209" s="212" t="s">
        <v>324</v>
      </c>
      <c r="F209" s="212" t="s">
        <v>325</v>
      </c>
      <c r="G209" s="208"/>
      <c r="H209" s="208"/>
      <c r="I209" s="239"/>
      <c r="J209" s="213">
        <f>BK209</f>
        <v>0</v>
      </c>
      <c r="L209" s="65"/>
      <c r="M209" s="67"/>
      <c r="P209" s="68">
        <f>SUM(P210:P211)</f>
        <v>0.117</v>
      </c>
      <c r="R209" s="68">
        <f>SUM(R210:R211)</f>
        <v>0.00041</v>
      </c>
      <c r="T209" s="69">
        <f>SUM(T210:T211)</f>
        <v>0</v>
      </c>
      <c r="AR209" s="66" t="s">
        <v>80</v>
      </c>
      <c r="AT209" s="70" t="s">
        <v>72</v>
      </c>
      <c r="AU209" s="70" t="s">
        <v>78</v>
      </c>
      <c r="AY209" s="66" t="s">
        <v>125</v>
      </c>
      <c r="BK209" s="71">
        <f>SUM(BK210:BK211)</f>
        <v>0</v>
      </c>
    </row>
    <row r="210" spans="2:65" s="1" customFormat="1" ht="24.2" customHeight="1">
      <c r="B210" s="167"/>
      <c r="C210" s="214" t="s">
        <v>326</v>
      </c>
      <c r="D210" s="214" t="s">
        <v>128</v>
      </c>
      <c r="E210" s="215" t="s">
        <v>327</v>
      </c>
      <c r="F210" s="216" t="s">
        <v>328</v>
      </c>
      <c r="G210" s="217" t="s">
        <v>201</v>
      </c>
      <c r="H210" s="218">
        <v>1</v>
      </c>
      <c r="I210" s="72"/>
      <c r="J210" s="219">
        <f>ROUND(I210*H210,2)</f>
        <v>0</v>
      </c>
      <c r="K210" s="73"/>
      <c r="L210" s="20"/>
      <c r="M210" s="74" t="s">
        <v>1</v>
      </c>
      <c r="N210" s="75" t="s">
        <v>38</v>
      </c>
      <c r="O210" s="76">
        <v>0.035</v>
      </c>
      <c r="P210" s="76">
        <f>O210*H210</f>
        <v>0.035</v>
      </c>
      <c r="Q210" s="76">
        <v>0.00014</v>
      </c>
      <c r="R210" s="76">
        <f>Q210*H210</f>
        <v>0.00014</v>
      </c>
      <c r="S210" s="76">
        <v>0</v>
      </c>
      <c r="T210" s="77">
        <f>S210*H210</f>
        <v>0</v>
      </c>
      <c r="AR210" s="78" t="s">
        <v>193</v>
      </c>
      <c r="AT210" s="78" t="s">
        <v>128</v>
      </c>
      <c r="AU210" s="78" t="s">
        <v>80</v>
      </c>
      <c r="AY210" s="15" t="s">
        <v>125</v>
      </c>
      <c r="BE210" s="79">
        <f>IF(N210="základní",J210,0)</f>
        <v>0</v>
      </c>
      <c r="BF210" s="79">
        <f>IF(N210="snížená",J210,0)</f>
        <v>0</v>
      </c>
      <c r="BG210" s="79">
        <f>IF(N210="zákl. přenesená",J210,0)</f>
        <v>0</v>
      </c>
      <c r="BH210" s="79">
        <f>IF(N210="sníž. přenesená",J210,0)</f>
        <v>0</v>
      </c>
      <c r="BI210" s="79">
        <f>IF(N210="nulová",J210,0)</f>
        <v>0</v>
      </c>
      <c r="BJ210" s="15" t="s">
        <v>78</v>
      </c>
      <c r="BK210" s="79">
        <f>ROUND(I210*H210,2)</f>
        <v>0</v>
      </c>
      <c r="BL210" s="15" t="s">
        <v>193</v>
      </c>
      <c r="BM210" s="78" t="s">
        <v>329</v>
      </c>
    </row>
    <row r="211" spans="2:65" s="1" customFormat="1" ht="24.2" customHeight="1">
      <c r="B211" s="167"/>
      <c r="C211" s="214" t="s">
        <v>330</v>
      </c>
      <c r="D211" s="214" t="s">
        <v>128</v>
      </c>
      <c r="E211" s="215" t="s">
        <v>331</v>
      </c>
      <c r="F211" s="216" t="s">
        <v>332</v>
      </c>
      <c r="G211" s="217" t="s">
        <v>201</v>
      </c>
      <c r="H211" s="218">
        <v>1</v>
      </c>
      <c r="I211" s="72"/>
      <c r="J211" s="219">
        <f>ROUND(I211*H211,2)</f>
        <v>0</v>
      </c>
      <c r="K211" s="73"/>
      <c r="L211" s="20"/>
      <c r="M211" s="74" t="s">
        <v>1</v>
      </c>
      <c r="N211" s="75" t="s">
        <v>38</v>
      </c>
      <c r="O211" s="76">
        <v>0.082</v>
      </c>
      <c r="P211" s="76">
        <f>O211*H211</f>
        <v>0.082</v>
      </c>
      <c r="Q211" s="76">
        <v>0.00027</v>
      </c>
      <c r="R211" s="76">
        <f>Q211*H211</f>
        <v>0.00027</v>
      </c>
      <c r="S211" s="76">
        <v>0</v>
      </c>
      <c r="T211" s="77">
        <f>S211*H211</f>
        <v>0</v>
      </c>
      <c r="AR211" s="78" t="s">
        <v>193</v>
      </c>
      <c r="AT211" s="78" t="s">
        <v>128</v>
      </c>
      <c r="AU211" s="78" t="s">
        <v>80</v>
      </c>
      <c r="AY211" s="15" t="s">
        <v>125</v>
      </c>
      <c r="BE211" s="79">
        <f>IF(N211="základní",J211,0)</f>
        <v>0</v>
      </c>
      <c r="BF211" s="79">
        <f>IF(N211="snížená",J211,0)</f>
        <v>0</v>
      </c>
      <c r="BG211" s="79">
        <f>IF(N211="zákl. přenesená",J211,0)</f>
        <v>0</v>
      </c>
      <c r="BH211" s="79">
        <f>IF(N211="sníž. přenesená",J211,0)</f>
        <v>0</v>
      </c>
      <c r="BI211" s="79">
        <f>IF(N211="nulová",J211,0)</f>
        <v>0</v>
      </c>
      <c r="BJ211" s="15" t="s">
        <v>78</v>
      </c>
      <c r="BK211" s="79">
        <f>ROUND(I211*H211,2)</f>
        <v>0</v>
      </c>
      <c r="BL211" s="15" t="s">
        <v>193</v>
      </c>
      <c r="BM211" s="78" t="s">
        <v>333</v>
      </c>
    </row>
    <row r="212" spans="2:63" s="11" customFormat="1" ht="22.9" customHeight="1">
      <c r="B212" s="207"/>
      <c r="C212" s="208"/>
      <c r="D212" s="209" t="s">
        <v>72</v>
      </c>
      <c r="E212" s="212" t="s">
        <v>334</v>
      </c>
      <c r="F212" s="212" t="s">
        <v>335</v>
      </c>
      <c r="G212" s="208"/>
      <c r="H212" s="208"/>
      <c r="I212" s="239"/>
      <c r="J212" s="213">
        <f>BK212</f>
        <v>0</v>
      </c>
      <c r="L212" s="65"/>
      <c r="M212" s="67"/>
      <c r="P212" s="68">
        <f>SUM(P213:P218)</f>
        <v>2.71269</v>
      </c>
      <c r="R212" s="68">
        <f>SUM(R213:R218)</f>
        <v>0.012580000000000001</v>
      </c>
      <c r="T212" s="69">
        <f>SUM(T213:T218)</f>
        <v>0.0135</v>
      </c>
      <c r="AR212" s="66" t="s">
        <v>80</v>
      </c>
      <c r="AT212" s="70" t="s">
        <v>72</v>
      </c>
      <c r="AU212" s="70" t="s">
        <v>78</v>
      </c>
      <c r="AY212" s="66" t="s">
        <v>125</v>
      </c>
      <c r="BK212" s="71">
        <f>SUM(BK213:BK218)</f>
        <v>0</v>
      </c>
    </row>
    <row r="213" spans="2:65" s="1" customFormat="1" ht="24.2" customHeight="1">
      <c r="B213" s="167"/>
      <c r="C213" s="214" t="s">
        <v>336</v>
      </c>
      <c r="D213" s="214" t="s">
        <v>128</v>
      </c>
      <c r="E213" s="215" t="s">
        <v>337</v>
      </c>
      <c r="F213" s="216" t="s">
        <v>338</v>
      </c>
      <c r="G213" s="217" t="s">
        <v>201</v>
      </c>
      <c r="H213" s="218">
        <v>1</v>
      </c>
      <c r="I213" s="72"/>
      <c r="J213" s="219">
        <f>ROUND(I213*H213,2)</f>
        <v>0</v>
      </c>
      <c r="K213" s="73"/>
      <c r="L213" s="20"/>
      <c r="M213" s="74" t="s">
        <v>1</v>
      </c>
      <c r="N213" s="75" t="s">
        <v>38</v>
      </c>
      <c r="O213" s="76">
        <v>0.57</v>
      </c>
      <c r="P213" s="76">
        <f>O213*H213</f>
        <v>0.57</v>
      </c>
      <c r="Q213" s="76">
        <v>0.0125</v>
      </c>
      <c r="R213" s="76">
        <f>Q213*H213</f>
        <v>0.0125</v>
      </c>
      <c r="S213" s="76">
        <v>0</v>
      </c>
      <c r="T213" s="77">
        <f>S213*H213</f>
        <v>0</v>
      </c>
      <c r="AR213" s="78" t="s">
        <v>193</v>
      </c>
      <c r="AT213" s="78" t="s">
        <v>128</v>
      </c>
      <c r="AU213" s="78" t="s">
        <v>80</v>
      </c>
      <c r="AY213" s="15" t="s">
        <v>125</v>
      </c>
      <c r="BE213" s="79">
        <f>IF(N213="základní",J213,0)</f>
        <v>0</v>
      </c>
      <c r="BF213" s="79">
        <f>IF(N213="snížená",J213,0)</f>
        <v>0</v>
      </c>
      <c r="BG213" s="79">
        <f>IF(N213="zákl. přenesená",J213,0)</f>
        <v>0</v>
      </c>
      <c r="BH213" s="79">
        <f>IF(N213="sníž. přenesená",J213,0)</f>
        <v>0</v>
      </c>
      <c r="BI213" s="79">
        <f>IF(N213="nulová",J213,0)</f>
        <v>0</v>
      </c>
      <c r="BJ213" s="15" t="s">
        <v>78</v>
      </c>
      <c r="BK213" s="79">
        <f>ROUND(I213*H213,2)</f>
        <v>0</v>
      </c>
      <c r="BL213" s="15" t="s">
        <v>193</v>
      </c>
      <c r="BM213" s="78" t="s">
        <v>339</v>
      </c>
    </row>
    <row r="214" spans="2:65" s="1" customFormat="1" ht="24.2" customHeight="1">
      <c r="B214" s="167"/>
      <c r="C214" s="214" t="s">
        <v>340</v>
      </c>
      <c r="D214" s="214" t="s">
        <v>128</v>
      </c>
      <c r="E214" s="215" t="s">
        <v>341</v>
      </c>
      <c r="F214" s="216" t="s">
        <v>342</v>
      </c>
      <c r="G214" s="217" t="s">
        <v>201</v>
      </c>
      <c r="H214" s="218">
        <v>1</v>
      </c>
      <c r="I214" s="72"/>
      <c r="J214" s="219">
        <f>ROUND(I214*H214,2)</f>
        <v>0</v>
      </c>
      <c r="K214" s="73"/>
      <c r="L214" s="20"/>
      <c r="M214" s="74" t="s">
        <v>1</v>
      </c>
      <c r="N214" s="75" t="s">
        <v>38</v>
      </c>
      <c r="O214" s="76">
        <v>0.309</v>
      </c>
      <c r="P214" s="76">
        <f>O214*H214</f>
        <v>0.309</v>
      </c>
      <c r="Q214" s="76">
        <v>8E-05</v>
      </c>
      <c r="R214" s="76">
        <f>Q214*H214</f>
        <v>8E-05</v>
      </c>
      <c r="S214" s="76">
        <v>0.0135</v>
      </c>
      <c r="T214" s="77">
        <f>S214*H214</f>
        <v>0.0135</v>
      </c>
      <c r="AR214" s="78" t="s">
        <v>193</v>
      </c>
      <c r="AT214" s="78" t="s">
        <v>128</v>
      </c>
      <c r="AU214" s="78" t="s">
        <v>80</v>
      </c>
      <c r="AY214" s="15" t="s">
        <v>125</v>
      </c>
      <c r="BE214" s="79">
        <f>IF(N214="základní",J214,0)</f>
        <v>0</v>
      </c>
      <c r="BF214" s="79">
        <f>IF(N214="snížená",J214,0)</f>
        <v>0</v>
      </c>
      <c r="BG214" s="79">
        <f>IF(N214="zákl. přenesená",J214,0)</f>
        <v>0</v>
      </c>
      <c r="BH214" s="79">
        <f>IF(N214="sníž. přenesená",J214,0)</f>
        <v>0</v>
      </c>
      <c r="BI214" s="79">
        <f>IF(N214="nulová",J214,0)</f>
        <v>0</v>
      </c>
      <c r="BJ214" s="15" t="s">
        <v>78</v>
      </c>
      <c r="BK214" s="79">
        <f>ROUND(I214*H214,2)</f>
        <v>0</v>
      </c>
      <c r="BL214" s="15" t="s">
        <v>193</v>
      </c>
      <c r="BM214" s="78" t="s">
        <v>343</v>
      </c>
    </row>
    <row r="215" spans="2:51" s="12" customFormat="1" ht="12">
      <c r="B215" s="220"/>
      <c r="C215" s="221"/>
      <c r="D215" s="222" t="s">
        <v>134</v>
      </c>
      <c r="E215" s="223" t="s">
        <v>1</v>
      </c>
      <c r="F215" s="224" t="s">
        <v>344</v>
      </c>
      <c r="G215" s="221"/>
      <c r="H215" s="225">
        <v>1</v>
      </c>
      <c r="I215" s="237"/>
      <c r="J215" s="221"/>
      <c r="L215" s="80"/>
      <c r="M215" s="82"/>
      <c r="T215" s="83"/>
      <c r="AT215" s="81" t="s">
        <v>134</v>
      </c>
      <c r="AU215" s="81" t="s">
        <v>80</v>
      </c>
      <c r="AV215" s="12" t="s">
        <v>80</v>
      </c>
      <c r="AW215" s="12" t="s">
        <v>29</v>
      </c>
      <c r="AX215" s="12" t="s">
        <v>78</v>
      </c>
      <c r="AY215" s="81" t="s">
        <v>125</v>
      </c>
    </row>
    <row r="216" spans="2:65" s="1" customFormat="1" ht="16.5" customHeight="1">
      <c r="B216" s="167"/>
      <c r="C216" s="214" t="s">
        <v>345</v>
      </c>
      <c r="D216" s="214" t="s">
        <v>128</v>
      </c>
      <c r="E216" s="215" t="s">
        <v>346</v>
      </c>
      <c r="F216" s="216" t="s">
        <v>347</v>
      </c>
      <c r="G216" s="217" t="s">
        <v>131</v>
      </c>
      <c r="H216" s="218">
        <v>13.5</v>
      </c>
      <c r="I216" s="72"/>
      <c r="J216" s="219">
        <f>ROUND(I216*H216,2)</f>
        <v>0</v>
      </c>
      <c r="K216" s="73"/>
      <c r="L216" s="20"/>
      <c r="M216" s="74" t="s">
        <v>1</v>
      </c>
      <c r="N216" s="75" t="s">
        <v>38</v>
      </c>
      <c r="O216" s="76">
        <v>0.125</v>
      </c>
      <c r="P216" s="76">
        <f>O216*H216</f>
        <v>1.6875</v>
      </c>
      <c r="Q216" s="76">
        <v>0</v>
      </c>
      <c r="R216" s="76">
        <f>Q216*H216</f>
        <v>0</v>
      </c>
      <c r="S216" s="76">
        <v>0</v>
      </c>
      <c r="T216" s="77">
        <f>S216*H216</f>
        <v>0</v>
      </c>
      <c r="AR216" s="78" t="s">
        <v>193</v>
      </c>
      <c r="AT216" s="78" t="s">
        <v>128</v>
      </c>
      <c r="AU216" s="78" t="s">
        <v>80</v>
      </c>
      <c r="AY216" s="15" t="s">
        <v>125</v>
      </c>
      <c r="BE216" s="79">
        <f>IF(N216="základní",J216,0)</f>
        <v>0</v>
      </c>
      <c r="BF216" s="79">
        <f>IF(N216="snížená",J216,0)</f>
        <v>0</v>
      </c>
      <c r="BG216" s="79">
        <f>IF(N216="zákl. přenesená",J216,0)</f>
        <v>0</v>
      </c>
      <c r="BH216" s="79">
        <f>IF(N216="sníž. přenesená",J216,0)</f>
        <v>0</v>
      </c>
      <c r="BI216" s="79">
        <f>IF(N216="nulová",J216,0)</f>
        <v>0</v>
      </c>
      <c r="BJ216" s="15" t="s">
        <v>78</v>
      </c>
      <c r="BK216" s="79">
        <f>ROUND(I216*H216,2)</f>
        <v>0</v>
      </c>
      <c r="BL216" s="15" t="s">
        <v>193</v>
      </c>
      <c r="BM216" s="78" t="s">
        <v>348</v>
      </c>
    </row>
    <row r="217" spans="2:65" s="1" customFormat="1" ht="16.5" customHeight="1">
      <c r="B217" s="167"/>
      <c r="C217" s="214" t="s">
        <v>349</v>
      </c>
      <c r="D217" s="214" t="s">
        <v>128</v>
      </c>
      <c r="E217" s="215" t="s">
        <v>350</v>
      </c>
      <c r="F217" s="216" t="s">
        <v>351</v>
      </c>
      <c r="G217" s="217" t="s">
        <v>201</v>
      </c>
      <c r="H217" s="218">
        <v>1</v>
      </c>
      <c r="I217" s="72"/>
      <c r="J217" s="219">
        <f>ROUND(I217*H217,2)</f>
        <v>0</v>
      </c>
      <c r="K217" s="73"/>
      <c r="L217" s="20"/>
      <c r="M217" s="74" t="s">
        <v>1</v>
      </c>
      <c r="N217" s="75" t="s">
        <v>38</v>
      </c>
      <c r="O217" s="76">
        <v>0.125</v>
      </c>
      <c r="P217" s="76">
        <f>O217*H217</f>
        <v>0.125</v>
      </c>
      <c r="Q217" s="76">
        <v>0</v>
      </c>
      <c r="R217" s="76">
        <f>Q217*H217</f>
        <v>0</v>
      </c>
      <c r="S217" s="76">
        <v>0</v>
      </c>
      <c r="T217" s="77">
        <f>S217*H217</f>
        <v>0</v>
      </c>
      <c r="AR217" s="78" t="s">
        <v>193</v>
      </c>
      <c r="AT217" s="78" t="s">
        <v>128</v>
      </c>
      <c r="AU217" s="78" t="s">
        <v>80</v>
      </c>
      <c r="AY217" s="15" t="s">
        <v>125</v>
      </c>
      <c r="BE217" s="79">
        <f>IF(N217="základní",J217,0)</f>
        <v>0</v>
      </c>
      <c r="BF217" s="79">
        <f>IF(N217="snížená",J217,0)</f>
        <v>0</v>
      </c>
      <c r="BG217" s="79">
        <f>IF(N217="zákl. přenesená",J217,0)</f>
        <v>0</v>
      </c>
      <c r="BH217" s="79">
        <f>IF(N217="sníž. přenesená",J217,0)</f>
        <v>0</v>
      </c>
      <c r="BI217" s="79">
        <f>IF(N217="nulová",J217,0)</f>
        <v>0</v>
      </c>
      <c r="BJ217" s="15" t="s">
        <v>78</v>
      </c>
      <c r="BK217" s="79">
        <f>ROUND(I217*H217,2)</f>
        <v>0</v>
      </c>
      <c r="BL217" s="15" t="s">
        <v>193</v>
      </c>
      <c r="BM217" s="78" t="s">
        <v>352</v>
      </c>
    </row>
    <row r="218" spans="2:65" s="1" customFormat="1" ht="24.2" customHeight="1">
      <c r="B218" s="167"/>
      <c r="C218" s="214" t="s">
        <v>353</v>
      </c>
      <c r="D218" s="214" t="s">
        <v>128</v>
      </c>
      <c r="E218" s="215" t="s">
        <v>354</v>
      </c>
      <c r="F218" s="216" t="s">
        <v>355</v>
      </c>
      <c r="G218" s="217" t="s">
        <v>166</v>
      </c>
      <c r="H218" s="218">
        <v>0.013</v>
      </c>
      <c r="I218" s="72"/>
      <c r="J218" s="219">
        <f>ROUND(I218*H218,2)</f>
        <v>0</v>
      </c>
      <c r="K218" s="73"/>
      <c r="L218" s="20"/>
      <c r="M218" s="74" t="s">
        <v>1</v>
      </c>
      <c r="N218" s="75" t="s">
        <v>38</v>
      </c>
      <c r="O218" s="76">
        <v>1.63</v>
      </c>
      <c r="P218" s="76">
        <f>O218*H218</f>
        <v>0.021189999999999997</v>
      </c>
      <c r="Q218" s="76">
        <v>0</v>
      </c>
      <c r="R218" s="76">
        <f>Q218*H218</f>
        <v>0</v>
      </c>
      <c r="S218" s="76">
        <v>0</v>
      </c>
      <c r="T218" s="77">
        <f>S218*H218</f>
        <v>0</v>
      </c>
      <c r="AR218" s="78" t="s">
        <v>193</v>
      </c>
      <c r="AT218" s="78" t="s">
        <v>128</v>
      </c>
      <c r="AU218" s="78" t="s">
        <v>80</v>
      </c>
      <c r="AY218" s="15" t="s">
        <v>125</v>
      </c>
      <c r="BE218" s="79">
        <f>IF(N218="základní",J218,0)</f>
        <v>0</v>
      </c>
      <c r="BF218" s="79">
        <f>IF(N218="snížená",J218,0)</f>
        <v>0</v>
      </c>
      <c r="BG218" s="79">
        <f>IF(N218="zákl. přenesená",J218,0)</f>
        <v>0</v>
      </c>
      <c r="BH218" s="79">
        <f>IF(N218="sníž. přenesená",J218,0)</f>
        <v>0</v>
      </c>
      <c r="BI218" s="79">
        <f>IF(N218="nulová",J218,0)</f>
        <v>0</v>
      </c>
      <c r="BJ218" s="15" t="s">
        <v>78</v>
      </c>
      <c r="BK218" s="79">
        <f>ROUND(I218*H218,2)</f>
        <v>0</v>
      </c>
      <c r="BL218" s="15" t="s">
        <v>193</v>
      </c>
      <c r="BM218" s="78" t="s">
        <v>356</v>
      </c>
    </row>
    <row r="219" spans="2:63" s="11" customFormat="1" ht="22.9" customHeight="1">
      <c r="B219" s="207"/>
      <c r="C219" s="208"/>
      <c r="D219" s="209" t="s">
        <v>72</v>
      </c>
      <c r="E219" s="212" t="s">
        <v>357</v>
      </c>
      <c r="F219" s="212" t="s">
        <v>358</v>
      </c>
      <c r="G219" s="208"/>
      <c r="H219" s="208"/>
      <c r="I219" s="239"/>
      <c r="J219" s="213">
        <f>BK219</f>
        <v>0</v>
      </c>
      <c r="L219" s="65"/>
      <c r="M219" s="67"/>
      <c r="P219" s="68">
        <f>SUM(P220:P229)</f>
        <v>4.96</v>
      </c>
      <c r="R219" s="68">
        <f>SUM(R220:R229)</f>
        <v>0</v>
      </c>
      <c r="T219" s="69">
        <f>SUM(T220:T229)</f>
        <v>0.0048000000000000004</v>
      </c>
      <c r="AR219" s="66" t="s">
        <v>80</v>
      </c>
      <c r="AT219" s="70" t="s">
        <v>72</v>
      </c>
      <c r="AU219" s="70" t="s">
        <v>78</v>
      </c>
      <c r="AY219" s="66" t="s">
        <v>125</v>
      </c>
      <c r="BK219" s="71">
        <f>SUM(BK220:BK229)</f>
        <v>0</v>
      </c>
    </row>
    <row r="220" spans="2:65" s="1" customFormat="1" ht="16.5" customHeight="1">
      <c r="B220" s="167"/>
      <c r="C220" s="214" t="s">
        <v>359</v>
      </c>
      <c r="D220" s="214" t="s">
        <v>128</v>
      </c>
      <c r="E220" s="215" t="s">
        <v>360</v>
      </c>
      <c r="F220" s="216" t="s">
        <v>361</v>
      </c>
      <c r="G220" s="217" t="s">
        <v>201</v>
      </c>
      <c r="H220" s="218">
        <v>2</v>
      </c>
      <c r="I220" s="72"/>
      <c r="J220" s="219">
        <f aca="true" t="shared" si="20" ref="J220:J229">ROUND(I220*H220,2)</f>
        <v>0</v>
      </c>
      <c r="K220" s="73"/>
      <c r="L220" s="20"/>
      <c r="M220" s="74" t="s">
        <v>1</v>
      </c>
      <c r="N220" s="75" t="s">
        <v>38</v>
      </c>
      <c r="O220" s="76">
        <v>0.249</v>
      </c>
      <c r="P220" s="76">
        <f aca="true" t="shared" si="21" ref="P220:P229">O220*H220</f>
        <v>0.498</v>
      </c>
      <c r="Q220" s="76">
        <v>0</v>
      </c>
      <c r="R220" s="76">
        <f aca="true" t="shared" si="22" ref="R220:R229">Q220*H220</f>
        <v>0</v>
      </c>
      <c r="S220" s="76">
        <v>0</v>
      </c>
      <c r="T220" s="77">
        <f aca="true" t="shared" si="23" ref="T220:T229">S220*H220</f>
        <v>0</v>
      </c>
      <c r="AR220" s="78" t="s">
        <v>193</v>
      </c>
      <c r="AT220" s="78" t="s">
        <v>128</v>
      </c>
      <c r="AU220" s="78" t="s">
        <v>80</v>
      </c>
      <c r="AY220" s="15" t="s">
        <v>125</v>
      </c>
      <c r="BE220" s="79">
        <f aca="true" t="shared" si="24" ref="BE220:BE229">IF(N220="základní",J220,0)</f>
        <v>0</v>
      </c>
      <c r="BF220" s="79">
        <f aca="true" t="shared" si="25" ref="BF220:BF229">IF(N220="snížená",J220,0)</f>
        <v>0</v>
      </c>
      <c r="BG220" s="79">
        <f aca="true" t="shared" si="26" ref="BG220:BG229">IF(N220="zákl. přenesená",J220,0)</f>
        <v>0</v>
      </c>
      <c r="BH220" s="79">
        <f aca="true" t="shared" si="27" ref="BH220:BH229">IF(N220="sníž. přenesená",J220,0)</f>
        <v>0</v>
      </c>
      <c r="BI220" s="79">
        <f aca="true" t="shared" si="28" ref="BI220:BI229">IF(N220="nulová",J220,0)</f>
        <v>0</v>
      </c>
      <c r="BJ220" s="15" t="s">
        <v>78</v>
      </c>
      <c r="BK220" s="79">
        <f aca="true" t="shared" si="29" ref="BK220:BK229">ROUND(I220*H220,2)</f>
        <v>0</v>
      </c>
      <c r="BL220" s="15" t="s">
        <v>193</v>
      </c>
      <c r="BM220" s="78" t="s">
        <v>362</v>
      </c>
    </row>
    <row r="221" spans="2:65" s="1" customFormat="1" ht="24.2" customHeight="1">
      <c r="B221" s="167"/>
      <c r="C221" s="214" t="s">
        <v>363</v>
      </c>
      <c r="D221" s="214" t="s">
        <v>128</v>
      </c>
      <c r="E221" s="215" t="s">
        <v>364</v>
      </c>
      <c r="F221" s="216" t="s">
        <v>365</v>
      </c>
      <c r="G221" s="217" t="s">
        <v>201</v>
      </c>
      <c r="H221" s="218">
        <v>2</v>
      </c>
      <c r="I221" s="72"/>
      <c r="J221" s="219">
        <f t="shared" si="20"/>
        <v>0</v>
      </c>
      <c r="K221" s="73"/>
      <c r="L221" s="20"/>
      <c r="M221" s="74" t="s">
        <v>1</v>
      </c>
      <c r="N221" s="75" t="s">
        <v>38</v>
      </c>
      <c r="O221" s="76">
        <v>0.119</v>
      </c>
      <c r="P221" s="76">
        <f t="shared" si="21"/>
        <v>0.238</v>
      </c>
      <c r="Q221" s="76">
        <v>0</v>
      </c>
      <c r="R221" s="76">
        <f t="shared" si="22"/>
        <v>0</v>
      </c>
      <c r="S221" s="76">
        <v>0.0001</v>
      </c>
      <c r="T221" s="77">
        <f t="shared" si="23"/>
        <v>0.0002</v>
      </c>
      <c r="AR221" s="78" t="s">
        <v>193</v>
      </c>
      <c r="AT221" s="78" t="s">
        <v>128</v>
      </c>
      <c r="AU221" s="78" t="s">
        <v>80</v>
      </c>
      <c r="AY221" s="15" t="s">
        <v>125</v>
      </c>
      <c r="BE221" s="79">
        <f t="shared" si="24"/>
        <v>0</v>
      </c>
      <c r="BF221" s="79">
        <f t="shared" si="25"/>
        <v>0</v>
      </c>
      <c r="BG221" s="79">
        <f t="shared" si="26"/>
        <v>0</v>
      </c>
      <c r="BH221" s="79">
        <f t="shared" si="27"/>
        <v>0</v>
      </c>
      <c r="BI221" s="79">
        <f t="shared" si="28"/>
        <v>0</v>
      </c>
      <c r="BJ221" s="15" t="s">
        <v>78</v>
      </c>
      <c r="BK221" s="79">
        <f t="shared" si="29"/>
        <v>0</v>
      </c>
      <c r="BL221" s="15" t="s">
        <v>193</v>
      </c>
      <c r="BM221" s="78" t="s">
        <v>366</v>
      </c>
    </row>
    <row r="222" spans="2:65" s="1" customFormat="1" ht="24.2" customHeight="1">
      <c r="B222" s="167"/>
      <c r="C222" s="214" t="s">
        <v>367</v>
      </c>
      <c r="D222" s="214" t="s">
        <v>128</v>
      </c>
      <c r="E222" s="215" t="s">
        <v>368</v>
      </c>
      <c r="F222" s="216" t="s">
        <v>369</v>
      </c>
      <c r="G222" s="217" t="s">
        <v>201</v>
      </c>
      <c r="H222" s="218">
        <v>1</v>
      </c>
      <c r="I222" s="72"/>
      <c r="J222" s="219">
        <f t="shared" si="20"/>
        <v>0</v>
      </c>
      <c r="K222" s="73"/>
      <c r="L222" s="20"/>
      <c r="M222" s="74" t="s">
        <v>1</v>
      </c>
      <c r="N222" s="75" t="s">
        <v>38</v>
      </c>
      <c r="O222" s="76">
        <v>0.864</v>
      </c>
      <c r="P222" s="76">
        <f t="shared" si="21"/>
        <v>0.864</v>
      </c>
      <c r="Q222" s="76">
        <v>0</v>
      </c>
      <c r="R222" s="76">
        <f t="shared" si="22"/>
        <v>0</v>
      </c>
      <c r="S222" s="76">
        <v>0</v>
      </c>
      <c r="T222" s="77">
        <f t="shared" si="23"/>
        <v>0</v>
      </c>
      <c r="AR222" s="78" t="s">
        <v>193</v>
      </c>
      <c r="AT222" s="78" t="s">
        <v>128</v>
      </c>
      <c r="AU222" s="78" t="s">
        <v>80</v>
      </c>
      <c r="AY222" s="15" t="s">
        <v>125</v>
      </c>
      <c r="BE222" s="79">
        <f t="shared" si="24"/>
        <v>0</v>
      </c>
      <c r="BF222" s="79">
        <f t="shared" si="25"/>
        <v>0</v>
      </c>
      <c r="BG222" s="79">
        <f t="shared" si="26"/>
        <v>0</v>
      </c>
      <c r="BH222" s="79">
        <f t="shared" si="27"/>
        <v>0</v>
      </c>
      <c r="BI222" s="79">
        <f t="shared" si="28"/>
        <v>0</v>
      </c>
      <c r="BJ222" s="15" t="s">
        <v>78</v>
      </c>
      <c r="BK222" s="79">
        <f t="shared" si="29"/>
        <v>0</v>
      </c>
      <c r="BL222" s="15" t="s">
        <v>193</v>
      </c>
      <c r="BM222" s="78" t="s">
        <v>370</v>
      </c>
    </row>
    <row r="223" spans="2:65" s="1" customFormat="1" ht="24.2" customHeight="1">
      <c r="B223" s="167"/>
      <c r="C223" s="214" t="s">
        <v>371</v>
      </c>
      <c r="D223" s="214" t="s">
        <v>128</v>
      </c>
      <c r="E223" s="215" t="s">
        <v>372</v>
      </c>
      <c r="F223" s="216" t="s">
        <v>373</v>
      </c>
      <c r="G223" s="217" t="s">
        <v>201</v>
      </c>
      <c r="H223" s="218">
        <v>1</v>
      </c>
      <c r="I223" s="72"/>
      <c r="J223" s="219">
        <f t="shared" si="20"/>
        <v>0</v>
      </c>
      <c r="K223" s="73"/>
      <c r="L223" s="20"/>
      <c r="M223" s="74" t="s">
        <v>1</v>
      </c>
      <c r="N223" s="75" t="s">
        <v>38</v>
      </c>
      <c r="O223" s="76">
        <v>0.784</v>
      </c>
      <c r="P223" s="76">
        <f t="shared" si="21"/>
        <v>0.784</v>
      </c>
      <c r="Q223" s="76">
        <v>0</v>
      </c>
      <c r="R223" s="76">
        <f t="shared" si="22"/>
        <v>0</v>
      </c>
      <c r="S223" s="76">
        <v>0</v>
      </c>
      <c r="T223" s="77">
        <f t="shared" si="23"/>
        <v>0</v>
      </c>
      <c r="AR223" s="78" t="s">
        <v>193</v>
      </c>
      <c r="AT223" s="78" t="s">
        <v>128</v>
      </c>
      <c r="AU223" s="78" t="s">
        <v>80</v>
      </c>
      <c r="AY223" s="15" t="s">
        <v>125</v>
      </c>
      <c r="BE223" s="79">
        <f t="shared" si="24"/>
        <v>0</v>
      </c>
      <c r="BF223" s="79">
        <f t="shared" si="25"/>
        <v>0</v>
      </c>
      <c r="BG223" s="79">
        <f t="shared" si="26"/>
        <v>0</v>
      </c>
      <c r="BH223" s="79">
        <f t="shared" si="27"/>
        <v>0</v>
      </c>
      <c r="BI223" s="79">
        <f t="shared" si="28"/>
        <v>0</v>
      </c>
      <c r="BJ223" s="15" t="s">
        <v>78</v>
      </c>
      <c r="BK223" s="79">
        <f t="shared" si="29"/>
        <v>0</v>
      </c>
      <c r="BL223" s="15" t="s">
        <v>193</v>
      </c>
      <c r="BM223" s="78" t="s">
        <v>374</v>
      </c>
    </row>
    <row r="224" spans="2:65" s="1" customFormat="1" ht="24.2" customHeight="1">
      <c r="B224" s="167"/>
      <c r="C224" s="214" t="s">
        <v>375</v>
      </c>
      <c r="D224" s="214" t="s">
        <v>128</v>
      </c>
      <c r="E224" s="215" t="s">
        <v>376</v>
      </c>
      <c r="F224" s="216" t="s">
        <v>377</v>
      </c>
      <c r="G224" s="217" t="s">
        <v>201</v>
      </c>
      <c r="H224" s="218">
        <v>2</v>
      </c>
      <c r="I224" s="72"/>
      <c r="J224" s="219">
        <f t="shared" si="20"/>
        <v>0</v>
      </c>
      <c r="K224" s="73"/>
      <c r="L224" s="20"/>
      <c r="M224" s="74" t="s">
        <v>1</v>
      </c>
      <c r="N224" s="75" t="s">
        <v>38</v>
      </c>
      <c r="O224" s="76">
        <v>0.125</v>
      </c>
      <c r="P224" s="76">
        <f t="shared" si="21"/>
        <v>0.25</v>
      </c>
      <c r="Q224" s="76">
        <v>0</v>
      </c>
      <c r="R224" s="76">
        <f t="shared" si="22"/>
        <v>0</v>
      </c>
      <c r="S224" s="76">
        <v>0.0008</v>
      </c>
      <c r="T224" s="77">
        <f t="shared" si="23"/>
        <v>0.0016</v>
      </c>
      <c r="AR224" s="78" t="s">
        <v>193</v>
      </c>
      <c r="AT224" s="78" t="s">
        <v>128</v>
      </c>
      <c r="AU224" s="78" t="s">
        <v>80</v>
      </c>
      <c r="AY224" s="15" t="s">
        <v>125</v>
      </c>
      <c r="BE224" s="79">
        <f t="shared" si="24"/>
        <v>0</v>
      </c>
      <c r="BF224" s="79">
        <f t="shared" si="25"/>
        <v>0</v>
      </c>
      <c r="BG224" s="79">
        <f t="shared" si="26"/>
        <v>0</v>
      </c>
      <c r="BH224" s="79">
        <f t="shared" si="27"/>
        <v>0</v>
      </c>
      <c r="BI224" s="79">
        <f t="shared" si="28"/>
        <v>0</v>
      </c>
      <c r="BJ224" s="15" t="s">
        <v>78</v>
      </c>
      <c r="BK224" s="79">
        <f t="shared" si="29"/>
        <v>0</v>
      </c>
      <c r="BL224" s="15" t="s">
        <v>193</v>
      </c>
      <c r="BM224" s="78" t="s">
        <v>378</v>
      </c>
    </row>
    <row r="225" spans="2:65" s="1" customFormat="1" ht="33" customHeight="1">
      <c r="B225" s="167"/>
      <c r="C225" s="214" t="s">
        <v>379</v>
      </c>
      <c r="D225" s="214" t="s">
        <v>128</v>
      </c>
      <c r="E225" s="215" t="s">
        <v>380</v>
      </c>
      <c r="F225" s="216" t="s">
        <v>381</v>
      </c>
      <c r="G225" s="217" t="s">
        <v>201</v>
      </c>
      <c r="H225" s="218">
        <v>1</v>
      </c>
      <c r="I225" s="72"/>
      <c r="J225" s="219">
        <f t="shared" si="20"/>
        <v>0</v>
      </c>
      <c r="K225" s="73"/>
      <c r="L225" s="20"/>
      <c r="M225" s="74" t="s">
        <v>1</v>
      </c>
      <c r="N225" s="75" t="s">
        <v>38</v>
      </c>
      <c r="O225" s="76">
        <v>0.176</v>
      </c>
      <c r="P225" s="76">
        <f t="shared" si="21"/>
        <v>0.176</v>
      </c>
      <c r="Q225" s="76">
        <v>0</v>
      </c>
      <c r="R225" s="76">
        <f t="shared" si="22"/>
        <v>0</v>
      </c>
      <c r="S225" s="76">
        <v>0.001</v>
      </c>
      <c r="T225" s="77">
        <f t="shared" si="23"/>
        <v>0.001</v>
      </c>
      <c r="AR225" s="78" t="s">
        <v>193</v>
      </c>
      <c r="AT225" s="78" t="s">
        <v>128</v>
      </c>
      <c r="AU225" s="78" t="s">
        <v>80</v>
      </c>
      <c r="AY225" s="15" t="s">
        <v>125</v>
      </c>
      <c r="BE225" s="79">
        <f t="shared" si="24"/>
        <v>0</v>
      </c>
      <c r="BF225" s="79">
        <f t="shared" si="25"/>
        <v>0</v>
      </c>
      <c r="BG225" s="79">
        <f t="shared" si="26"/>
        <v>0</v>
      </c>
      <c r="BH225" s="79">
        <f t="shared" si="27"/>
        <v>0</v>
      </c>
      <c r="BI225" s="79">
        <f t="shared" si="28"/>
        <v>0</v>
      </c>
      <c r="BJ225" s="15" t="s">
        <v>78</v>
      </c>
      <c r="BK225" s="79">
        <f t="shared" si="29"/>
        <v>0</v>
      </c>
      <c r="BL225" s="15" t="s">
        <v>193</v>
      </c>
      <c r="BM225" s="78" t="s">
        <v>382</v>
      </c>
    </row>
    <row r="226" spans="2:65" s="1" customFormat="1" ht="33" customHeight="1">
      <c r="B226" s="167"/>
      <c r="C226" s="214" t="s">
        <v>383</v>
      </c>
      <c r="D226" s="214" t="s">
        <v>128</v>
      </c>
      <c r="E226" s="215" t="s">
        <v>384</v>
      </c>
      <c r="F226" s="216" t="s">
        <v>385</v>
      </c>
      <c r="G226" s="217" t="s">
        <v>201</v>
      </c>
      <c r="H226" s="218">
        <v>1</v>
      </c>
      <c r="I226" s="72"/>
      <c r="J226" s="219">
        <f t="shared" si="20"/>
        <v>0</v>
      </c>
      <c r="K226" s="73"/>
      <c r="L226" s="20"/>
      <c r="M226" s="74" t="s">
        <v>1</v>
      </c>
      <c r="N226" s="75" t="s">
        <v>38</v>
      </c>
      <c r="O226" s="76">
        <v>0.1</v>
      </c>
      <c r="P226" s="76">
        <f t="shared" si="21"/>
        <v>0.1</v>
      </c>
      <c r="Q226" s="76">
        <v>0</v>
      </c>
      <c r="R226" s="76">
        <f t="shared" si="22"/>
        <v>0</v>
      </c>
      <c r="S226" s="76">
        <v>0.0008</v>
      </c>
      <c r="T226" s="77">
        <f t="shared" si="23"/>
        <v>0.0008</v>
      </c>
      <c r="AR226" s="78" t="s">
        <v>193</v>
      </c>
      <c r="AT226" s="78" t="s">
        <v>128</v>
      </c>
      <c r="AU226" s="78" t="s">
        <v>80</v>
      </c>
      <c r="AY226" s="15" t="s">
        <v>125</v>
      </c>
      <c r="BE226" s="79">
        <f t="shared" si="24"/>
        <v>0</v>
      </c>
      <c r="BF226" s="79">
        <f t="shared" si="25"/>
        <v>0</v>
      </c>
      <c r="BG226" s="79">
        <f t="shared" si="26"/>
        <v>0</v>
      </c>
      <c r="BH226" s="79">
        <f t="shared" si="27"/>
        <v>0</v>
      </c>
      <c r="BI226" s="79">
        <f t="shared" si="28"/>
        <v>0</v>
      </c>
      <c r="BJ226" s="15" t="s">
        <v>78</v>
      </c>
      <c r="BK226" s="79">
        <f t="shared" si="29"/>
        <v>0</v>
      </c>
      <c r="BL226" s="15" t="s">
        <v>193</v>
      </c>
      <c r="BM226" s="78" t="s">
        <v>386</v>
      </c>
    </row>
    <row r="227" spans="2:65" s="1" customFormat="1" ht="24.2" customHeight="1">
      <c r="B227" s="167"/>
      <c r="C227" s="214" t="s">
        <v>387</v>
      </c>
      <c r="D227" s="214" t="s">
        <v>128</v>
      </c>
      <c r="E227" s="215" t="s">
        <v>388</v>
      </c>
      <c r="F227" s="216" t="s">
        <v>389</v>
      </c>
      <c r="G227" s="217" t="s">
        <v>201</v>
      </c>
      <c r="H227" s="218">
        <v>2</v>
      </c>
      <c r="I227" s="72"/>
      <c r="J227" s="219">
        <f t="shared" si="20"/>
        <v>0</v>
      </c>
      <c r="K227" s="73"/>
      <c r="L227" s="20"/>
      <c r="M227" s="74" t="s">
        <v>1</v>
      </c>
      <c r="N227" s="75" t="s">
        <v>38</v>
      </c>
      <c r="O227" s="76">
        <v>0.704</v>
      </c>
      <c r="P227" s="76">
        <f t="shared" si="21"/>
        <v>1.408</v>
      </c>
      <c r="Q227" s="76">
        <v>0</v>
      </c>
      <c r="R227" s="76">
        <f t="shared" si="22"/>
        <v>0</v>
      </c>
      <c r="S227" s="76">
        <v>0</v>
      </c>
      <c r="T227" s="77">
        <f t="shared" si="23"/>
        <v>0</v>
      </c>
      <c r="AR227" s="78" t="s">
        <v>193</v>
      </c>
      <c r="AT227" s="78" t="s">
        <v>128</v>
      </c>
      <c r="AU227" s="78" t="s">
        <v>80</v>
      </c>
      <c r="AY227" s="15" t="s">
        <v>125</v>
      </c>
      <c r="BE227" s="79">
        <f t="shared" si="24"/>
        <v>0</v>
      </c>
      <c r="BF227" s="79">
        <f t="shared" si="25"/>
        <v>0</v>
      </c>
      <c r="BG227" s="79">
        <f t="shared" si="26"/>
        <v>0</v>
      </c>
      <c r="BH227" s="79">
        <f t="shared" si="27"/>
        <v>0</v>
      </c>
      <c r="BI227" s="79">
        <f t="shared" si="28"/>
        <v>0</v>
      </c>
      <c r="BJ227" s="15" t="s">
        <v>78</v>
      </c>
      <c r="BK227" s="79">
        <f t="shared" si="29"/>
        <v>0</v>
      </c>
      <c r="BL227" s="15" t="s">
        <v>193</v>
      </c>
      <c r="BM227" s="78" t="s">
        <v>390</v>
      </c>
    </row>
    <row r="228" spans="2:65" s="1" customFormat="1" ht="16.5" customHeight="1">
      <c r="B228" s="167"/>
      <c r="C228" s="214" t="s">
        <v>391</v>
      </c>
      <c r="D228" s="214" t="s">
        <v>128</v>
      </c>
      <c r="E228" s="215" t="s">
        <v>392</v>
      </c>
      <c r="F228" s="216" t="s">
        <v>393</v>
      </c>
      <c r="G228" s="217" t="s">
        <v>201</v>
      </c>
      <c r="H228" s="218">
        <v>1</v>
      </c>
      <c r="I228" s="72"/>
      <c r="J228" s="219">
        <f t="shared" si="20"/>
        <v>0</v>
      </c>
      <c r="K228" s="73"/>
      <c r="L228" s="20"/>
      <c r="M228" s="74" t="s">
        <v>1</v>
      </c>
      <c r="N228" s="75" t="s">
        <v>38</v>
      </c>
      <c r="O228" s="76">
        <v>0.321</v>
      </c>
      <c r="P228" s="76">
        <f t="shared" si="21"/>
        <v>0.321</v>
      </c>
      <c r="Q228" s="76">
        <v>0</v>
      </c>
      <c r="R228" s="76">
        <f t="shared" si="22"/>
        <v>0</v>
      </c>
      <c r="S228" s="76">
        <v>0.0006</v>
      </c>
      <c r="T228" s="77">
        <f t="shared" si="23"/>
        <v>0.0006</v>
      </c>
      <c r="AR228" s="78" t="s">
        <v>193</v>
      </c>
      <c r="AT228" s="78" t="s">
        <v>128</v>
      </c>
      <c r="AU228" s="78" t="s">
        <v>80</v>
      </c>
      <c r="AY228" s="15" t="s">
        <v>125</v>
      </c>
      <c r="BE228" s="79">
        <f t="shared" si="24"/>
        <v>0</v>
      </c>
      <c r="BF228" s="79">
        <f t="shared" si="25"/>
        <v>0</v>
      </c>
      <c r="BG228" s="79">
        <f t="shared" si="26"/>
        <v>0</v>
      </c>
      <c r="BH228" s="79">
        <f t="shared" si="27"/>
        <v>0</v>
      </c>
      <c r="BI228" s="79">
        <f t="shared" si="28"/>
        <v>0</v>
      </c>
      <c r="BJ228" s="15" t="s">
        <v>78</v>
      </c>
      <c r="BK228" s="79">
        <f t="shared" si="29"/>
        <v>0</v>
      </c>
      <c r="BL228" s="15" t="s">
        <v>193</v>
      </c>
      <c r="BM228" s="78" t="s">
        <v>394</v>
      </c>
    </row>
    <row r="229" spans="2:65" s="1" customFormat="1" ht="16.5" customHeight="1">
      <c r="B229" s="167"/>
      <c r="C229" s="214" t="s">
        <v>395</v>
      </c>
      <c r="D229" s="214" t="s">
        <v>128</v>
      </c>
      <c r="E229" s="215" t="s">
        <v>396</v>
      </c>
      <c r="F229" s="216" t="s">
        <v>397</v>
      </c>
      <c r="G229" s="217" t="s">
        <v>201</v>
      </c>
      <c r="H229" s="218">
        <v>1</v>
      </c>
      <c r="I229" s="72"/>
      <c r="J229" s="219">
        <f t="shared" si="20"/>
        <v>0</v>
      </c>
      <c r="K229" s="73"/>
      <c r="L229" s="20"/>
      <c r="M229" s="74" t="s">
        <v>1</v>
      </c>
      <c r="N229" s="75" t="s">
        <v>38</v>
      </c>
      <c r="O229" s="76">
        <v>0.321</v>
      </c>
      <c r="P229" s="76">
        <f t="shared" si="21"/>
        <v>0.321</v>
      </c>
      <c r="Q229" s="76">
        <v>0</v>
      </c>
      <c r="R229" s="76">
        <f t="shared" si="22"/>
        <v>0</v>
      </c>
      <c r="S229" s="76">
        <v>0.0006</v>
      </c>
      <c r="T229" s="77">
        <f t="shared" si="23"/>
        <v>0.0006</v>
      </c>
      <c r="AR229" s="78" t="s">
        <v>193</v>
      </c>
      <c r="AT229" s="78" t="s">
        <v>128</v>
      </c>
      <c r="AU229" s="78" t="s">
        <v>80</v>
      </c>
      <c r="AY229" s="15" t="s">
        <v>125</v>
      </c>
      <c r="BE229" s="79">
        <f t="shared" si="24"/>
        <v>0</v>
      </c>
      <c r="BF229" s="79">
        <f t="shared" si="25"/>
        <v>0</v>
      </c>
      <c r="BG229" s="79">
        <f t="shared" si="26"/>
        <v>0</v>
      </c>
      <c r="BH229" s="79">
        <f t="shared" si="27"/>
        <v>0</v>
      </c>
      <c r="BI229" s="79">
        <f t="shared" si="28"/>
        <v>0</v>
      </c>
      <c r="BJ229" s="15" t="s">
        <v>78</v>
      </c>
      <c r="BK229" s="79">
        <f t="shared" si="29"/>
        <v>0</v>
      </c>
      <c r="BL229" s="15" t="s">
        <v>193</v>
      </c>
      <c r="BM229" s="78" t="s">
        <v>398</v>
      </c>
    </row>
    <row r="230" spans="2:63" s="11" customFormat="1" ht="22.9" customHeight="1">
      <c r="B230" s="207"/>
      <c r="C230" s="208"/>
      <c r="D230" s="209" t="s">
        <v>72</v>
      </c>
      <c r="E230" s="212" t="s">
        <v>399</v>
      </c>
      <c r="F230" s="212" t="s">
        <v>400</v>
      </c>
      <c r="G230" s="208"/>
      <c r="H230" s="208"/>
      <c r="I230" s="239"/>
      <c r="J230" s="213">
        <f>BK230</f>
        <v>0</v>
      </c>
      <c r="L230" s="65"/>
      <c r="M230" s="67"/>
      <c r="P230" s="68">
        <f>SUM(P231:P236)</f>
        <v>1.4368159999999999</v>
      </c>
      <c r="R230" s="68">
        <f>SUM(R231:R236)</f>
        <v>0.00236</v>
      </c>
      <c r="T230" s="69">
        <f>SUM(T231:T236)</f>
        <v>0.012</v>
      </c>
      <c r="AR230" s="66" t="s">
        <v>80</v>
      </c>
      <c r="AT230" s="70" t="s">
        <v>72</v>
      </c>
      <c r="AU230" s="70" t="s">
        <v>78</v>
      </c>
      <c r="AY230" s="66" t="s">
        <v>125</v>
      </c>
      <c r="BK230" s="71">
        <f>SUM(BK231:BK236)</f>
        <v>0</v>
      </c>
    </row>
    <row r="231" spans="2:65" s="1" customFormat="1" ht="24.2" customHeight="1">
      <c r="B231" s="167"/>
      <c r="C231" s="214" t="s">
        <v>401</v>
      </c>
      <c r="D231" s="214" t="s">
        <v>128</v>
      </c>
      <c r="E231" s="215" t="s">
        <v>402</v>
      </c>
      <c r="F231" s="216" t="s">
        <v>403</v>
      </c>
      <c r="G231" s="217" t="s">
        <v>201</v>
      </c>
      <c r="H231" s="218">
        <v>2</v>
      </c>
      <c r="I231" s="72"/>
      <c r="J231" s="219">
        <f aca="true" t="shared" si="30" ref="J231:J236">ROUND(I231*H231,2)</f>
        <v>0</v>
      </c>
      <c r="K231" s="73"/>
      <c r="L231" s="20"/>
      <c r="M231" s="74" t="s">
        <v>1</v>
      </c>
      <c r="N231" s="75" t="s">
        <v>38</v>
      </c>
      <c r="O231" s="76">
        <v>0.152</v>
      </c>
      <c r="P231" s="76">
        <f aca="true" t="shared" si="31" ref="P231:P236">O231*H231</f>
        <v>0.304</v>
      </c>
      <c r="Q231" s="76">
        <v>0</v>
      </c>
      <c r="R231" s="76">
        <f aca="true" t="shared" si="32" ref="R231:R236">Q231*H231</f>
        <v>0</v>
      </c>
      <c r="S231" s="76">
        <v>0.006</v>
      </c>
      <c r="T231" s="77">
        <f aca="true" t="shared" si="33" ref="T231:T236">S231*H231</f>
        <v>0.012</v>
      </c>
      <c r="AR231" s="78" t="s">
        <v>193</v>
      </c>
      <c r="AT231" s="78" t="s">
        <v>128</v>
      </c>
      <c r="AU231" s="78" t="s">
        <v>80</v>
      </c>
      <c r="AY231" s="15" t="s">
        <v>125</v>
      </c>
      <c r="BE231" s="79">
        <f aca="true" t="shared" si="34" ref="BE231:BE236">IF(N231="základní",J231,0)</f>
        <v>0</v>
      </c>
      <c r="BF231" s="79">
        <f aca="true" t="shared" si="35" ref="BF231:BF236">IF(N231="snížená",J231,0)</f>
        <v>0</v>
      </c>
      <c r="BG231" s="79">
        <f aca="true" t="shared" si="36" ref="BG231:BG236">IF(N231="zákl. přenesená",J231,0)</f>
        <v>0</v>
      </c>
      <c r="BH231" s="79">
        <f aca="true" t="shared" si="37" ref="BH231:BH236">IF(N231="sníž. přenesená",J231,0)</f>
        <v>0</v>
      </c>
      <c r="BI231" s="79">
        <f aca="true" t="shared" si="38" ref="BI231:BI236">IF(N231="nulová",J231,0)</f>
        <v>0</v>
      </c>
      <c r="BJ231" s="15" t="s">
        <v>78</v>
      </c>
      <c r="BK231" s="79">
        <f aca="true" t="shared" si="39" ref="BK231:BK236">ROUND(I231*H231,2)</f>
        <v>0</v>
      </c>
      <c r="BL231" s="15" t="s">
        <v>193</v>
      </c>
      <c r="BM231" s="78" t="s">
        <v>404</v>
      </c>
    </row>
    <row r="232" spans="2:65" s="1" customFormat="1" ht="33" customHeight="1">
      <c r="B232" s="167"/>
      <c r="C232" s="214" t="s">
        <v>405</v>
      </c>
      <c r="D232" s="214" t="s">
        <v>128</v>
      </c>
      <c r="E232" s="215" t="s">
        <v>406</v>
      </c>
      <c r="F232" s="216" t="s">
        <v>407</v>
      </c>
      <c r="G232" s="217" t="s">
        <v>201</v>
      </c>
      <c r="H232" s="218">
        <v>1</v>
      </c>
      <c r="I232" s="72"/>
      <c r="J232" s="219">
        <f t="shared" si="30"/>
        <v>0</v>
      </c>
      <c r="K232" s="73"/>
      <c r="L232" s="20"/>
      <c r="M232" s="74" t="s">
        <v>1</v>
      </c>
      <c r="N232" s="75" t="s">
        <v>38</v>
      </c>
      <c r="O232" s="76">
        <v>0.565</v>
      </c>
      <c r="P232" s="76">
        <f t="shared" si="31"/>
        <v>0.565</v>
      </c>
      <c r="Q232" s="76">
        <v>3E-05</v>
      </c>
      <c r="R232" s="76">
        <f t="shared" si="32"/>
        <v>3E-05</v>
      </c>
      <c r="S232" s="76">
        <v>0</v>
      </c>
      <c r="T232" s="77">
        <f t="shared" si="33"/>
        <v>0</v>
      </c>
      <c r="AR232" s="78" t="s">
        <v>193</v>
      </c>
      <c r="AT232" s="78" t="s">
        <v>128</v>
      </c>
      <c r="AU232" s="78" t="s">
        <v>80</v>
      </c>
      <c r="AY232" s="15" t="s">
        <v>125</v>
      </c>
      <c r="BE232" s="79">
        <f t="shared" si="34"/>
        <v>0</v>
      </c>
      <c r="BF232" s="79">
        <f t="shared" si="35"/>
        <v>0</v>
      </c>
      <c r="BG232" s="79">
        <f t="shared" si="36"/>
        <v>0</v>
      </c>
      <c r="BH232" s="79">
        <f t="shared" si="37"/>
        <v>0</v>
      </c>
      <c r="BI232" s="79">
        <f t="shared" si="38"/>
        <v>0</v>
      </c>
      <c r="BJ232" s="15" t="s">
        <v>78</v>
      </c>
      <c r="BK232" s="79">
        <f t="shared" si="39"/>
        <v>0</v>
      </c>
      <c r="BL232" s="15" t="s">
        <v>193</v>
      </c>
      <c r="BM232" s="78" t="s">
        <v>408</v>
      </c>
    </row>
    <row r="233" spans="2:65" s="1" customFormat="1" ht="24.2" customHeight="1">
      <c r="B233" s="167"/>
      <c r="C233" s="231" t="s">
        <v>409</v>
      </c>
      <c r="D233" s="231" t="s">
        <v>241</v>
      </c>
      <c r="E233" s="232" t="s">
        <v>410</v>
      </c>
      <c r="F233" s="233" t="s">
        <v>411</v>
      </c>
      <c r="G233" s="234" t="s">
        <v>201</v>
      </c>
      <c r="H233" s="235">
        <v>1</v>
      </c>
      <c r="I233" s="88"/>
      <c r="J233" s="236">
        <f t="shared" si="30"/>
        <v>0</v>
      </c>
      <c r="K233" s="89"/>
      <c r="L233" s="90"/>
      <c r="M233" s="91" t="s">
        <v>1</v>
      </c>
      <c r="N233" s="92" t="s">
        <v>38</v>
      </c>
      <c r="O233" s="76">
        <v>0</v>
      </c>
      <c r="P233" s="76">
        <f t="shared" si="31"/>
        <v>0</v>
      </c>
      <c r="Q233" s="76">
        <v>0.0009</v>
      </c>
      <c r="R233" s="76">
        <f t="shared" si="32"/>
        <v>0.0009</v>
      </c>
      <c r="S233" s="76">
        <v>0</v>
      </c>
      <c r="T233" s="77">
        <f t="shared" si="33"/>
        <v>0</v>
      </c>
      <c r="AR233" s="78" t="s">
        <v>244</v>
      </c>
      <c r="AT233" s="78" t="s">
        <v>241</v>
      </c>
      <c r="AU233" s="78" t="s">
        <v>80</v>
      </c>
      <c r="AY233" s="15" t="s">
        <v>125</v>
      </c>
      <c r="BE233" s="79">
        <f t="shared" si="34"/>
        <v>0</v>
      </c>
      <c r="BF233" s="79">
        <f t="shared" si="35"/>
        <v>0</v>
      </c>
      <c r="BG233" s="79">
        <f t="shared" si="36"/>
        <v>0</v>
      </c>
      <c r="BH233" s="79">
        <f t="shared" si="37"/>
        <v>0</v>
      </c>
      <c r="BI233" s="79">
        <f t="shared" si="38"/>
        <v>0</v>
      </c>
      <c r="BJ233" s="15" t="s">
        <v>78</v>
      </c>
      <c r="BK233" s="79">
        <f t="shared" si="39"/>
        <v>0</v>
      </c>
      <c r="BL233" s="15" t="s">
        <v>193</v>
      </c>
      <c r="BM233" s="78" t="s">
        <v>412</v>
      </c>
    </row>
    <row r="234" spans="2:65" s="1" customFormat="1" ht="33" customHeight="1">
      <c r="B234" s="167"/>
      <c r="C234" s="214" t="s">
        <v>413</v>
      </c>
      <c r="D234" s="214" t="s">
        <v>128</v>
      </c>
      <c r="E234" s="215" t="s">
        <v>414</v>
      </c>
      <c r="F234" s="216" t="s">
        <v>415</v>
      </c>
      <c r="G234" s="217" t="s">
        <v>201</v>
      </c>
      <c r="H234" s="218">
        <v>1</v>
      </c>
      <c r="I234" s="72"/>
      <c r="J234" s="219">
        <f t="shared" si="30"/>
        <v>0</v>
      </c>
      <c r="K234" s="73"/>
      <c r="L234" s="20"/>
      <c r="M234" s="74" t="s">
        <v>1</v>
      </c>
      <c r="N234" s="75" t="s">
        <v>38</v>
      </c>
      <c r="O234" s="76">
        <v>0.565</v>
      </c>
      <c r="P234" s="76">
        <f t="shared" si="31"/>
        <v>0.565</v>
      </c>
      <c r="Q234" s="76">
        <v>3E-05</v>
      </c>
      <c r="R234" s="76">
        <f t="shared" si="32"/>
        <v>3E-05</v>
      </c>
      <c r="S234" s="76">
        <v>0</v>
      </c>
      <c r="T234" s="77">
        <f t="shared" si="33"/>
        <v>0</v>
      </c>
      <c r="AR234" s="78" t="s">
        <v>193</v>
      </c>
      <c r="AT234" s="78" t="s">
        <v>128</v>
      </c>
      <c r="AU234" s="78" t="s">
        <v>80</v>
      </c>
      <c r="AY234" s="15" t="s">
        <v>125</v>
      </c>
      <c r="BE234" s="79">
        <f t="shared" si="34"/>
        <v>0</v>
      </c>
      <c r="BF234" s="79">
        <f t="shared" si="35"/>
        <v>0</v>
      </c>
      <c r="BG234" s="79">
        <f t="shared" si="36"/>
        <v>0</v>
      </c>
      <c r="BH234" s="79">
        <f t="shared" si="37"/>
        <v>0</v>
      </c>
      <c r="BI234" s="79">
        <f t="shared" si="38"/>
        <v>0</v>
      </c>
      <c r="BJ234" s="15" t="s">
        <v>78</v>
      </c>
      <c r="BK234" s="79">
        <f t="shared" si="39"/>
        <v>0</v>
      </c>
      <c r="BL234" s="15" t="s">
        <v>193</v>
      </c>
      <c r="BM234" s="78" t="s">
        <v>416</v>
      </c>
    </row>
    <row r="235" spans="2:65" s="1" customFormat="1" ht="24.2" customHeight="1">
      <c r="B235" s="167"/>
      <c r="C235" s="231" t="s">
        <v>417</v>
      </c>
      <c r="D235" s="231" t="s">
        <v>241</v>
      </c>
      <c r="E235" s="232" t="s">
        <v>418</v>
      </c>
      <c r="F235" s="233" t="s">
        <v>419</v>
      </c>
      <c r="G235" s="234" t="s">
        <v>201</v>
      </c>
      <c r="H235" s="235">
        <v>1</v>
      </c>
      <c r="I235" s="88"/>
      <c r="J235" s="236">
        <f t="shared" si="30"/>
        <v>0</v>
      </c>
      <c r="K235" s="89"/>
      <c r="L235" s="90"/>
      <c r="M235" s="91" t="s">
        <v>1</v>
      </c>
      <c r="N235" s="92" t="s">
        <v>38</v>
      </c>
      <c r="O235" s="76">
        <v>0</v>
      </c>
      <c r="P235" s="76">
        <f t="shared" si="31"/>
        <v>0</v>
      </c>
      <c r="Q235" s="76">
        <v>0.0014</v>
      </c>
      <c r="R235" s="76">
        <f t="shared" si="32"/>
        <v>0.0014</v>
      </c>
      <c r="S235" s="76">
        <v>0</v>
      </c>
      <c r="T235" s="77">
        <f t="shared" si="33"/>
        <v>0</v>
      </c>
      <c r="AR235" s="78" t="s">
        <v>244</v>
      </c>
      <c r="AT235" s="78" t="s">
        <v>241</v>
      </c>
      <c r="AU235" s="78" t="s">
        <v>80</v>
      </c>
      <c r="AY235" s="15" t="s">
        <v>125</v>
      </c>
      <c r="BE235" s="79">
        <f t="shared" si="34"/>
        <v>0</v>
      </c>
      <c r="BF235" s="79">
        <f t="shared" si="35"/>
        <v>0</v>
      </c>
      <c r="BG235" s="79">
        <f t="shared" si="36"/>
        <v>0</v>
      </c>
      <c r="BH235" s="79">
        <f t="shared" si="37"/>
        <v>0</v>
      </c>
      <c r="BI235" s="79">
        <f t="shared" si="38"/>
        <v>0</v>
      </c>
      <c r="BJ235" s="15" t="s">
        <v>78</v>
      </c>
      <c r="BK235" s="79">
        <f t="shared" si="39"/>
        <v>0</v>
      </c>
      <c r="BL235" s="15" t="s">
        <v>193</v>
      </c>
      <c r="BM235" s="78" t="s">
        <v>420</v>
      </c>
    </row>
    <row r="236" spans="2:65" s="1" customFormat="1" ht="24.2" customHeight="1">
      <c r="B236" s="167"/>
      <c r="C236" s="214" t="s">
        <v>421</v>
      </c>
      <c r="D236" s="214" t="s">
        <v>128</v>
      </c>
      <c r="E236" s="215" t="s">
        <v>422</v>
      </c>
      <c r="F236" s="216" t="s">
        <v>423</v>
      </c>
      <c r="G236" s="217" t="s">
        <v>166</v>
      </c>
      <c r="H236" s="218">
        <v>0.002</v>
      </c>
      <c r="I236" s="72"/>
      <c r="J236" s="219">
        <f t="shared" si="30"/>
        <v>0</v>
      </c>
      <c r="K236" s="73"/>
      <c r="L236" s="20"/>
      <c r="M236" s="74" t="s">
        <v>1</v>
      </c>
      <c r="N236" s="75" t="s">
        <v>38</v>
      </c>
      <c r="O236" s="76">
        <v>1.408</v>
      </c>
      <c r="P236" s="76">
        <f t="shared" si="31"/>
        <v>0.002816</v>
      </c>
      <c r="Q236" s="76">
        <v>0</v>
      </c>
      <c r="R236" s="76">
        <f t="shared" si="32"/>
        <v>0</v>
      </c>
      <c r="S236" s="76">
        <v>0</v>
      </c>
      <c r="T236" s="77">
        <f t="shared" si="33"/>
        <v>0</v>
      </c>
      <c r="AR236" s="78" t="s">
        <v>193</v>
      </c>
      <c r="AT236" s="78" t="s">
        <v>128</v>
      </c>
      <c r="AU236" s="78" t="s">
        <v>80</v>
      </c>
      <c r="AY236" s="15" t="s">
        <v>125</v>
      </c>
      <c r="BE236" s="79">
        <f t="shared" si="34"/>
        <v>0</v>
      </c>
      <c r="BF236" s="79">
        <f t="shared" si="35"/>
        <v>0</v>
      </c>
      <c r="BG236" s="79">
        <f t="shared" si="36"/>
        <v>0</v>
      </c>
      <c r="BH236" s="79">
        <f t="shared" si="37"/>
        <v>0</v>
      </c>
      <c r="BI236" s="79">
        <f t="shared" si="38"/>
        <v>0</v>
      </c>
      <c r="BJ236" s="15" t="s">
        <v>78</v>
      </c>
      <c r="BK236" s="79">
        <f t="shared" si="39"/>
        <v>0</v>
      </c>
      <c r="BL236" s="15" t="s">
        <v>193</v>
      </c>
      <c r="BM236" s="78" t="s">
        <v>424</v>
      </c>
    </row>
    <row r="237" spans="2:63" s="11" customFormat="1" ht="22.9" customHeight="1">
      <c r="B237" s="207"/>
      <c r="C237" s="208"/>
      <c r="D237" s="209" t="s">
        <v>72</v>
      </c>
      <c r="E237" s="212" t="s">
        <v>425</v>
      </c>
      <c r="F237" s="212" t="s">
        <v>426</v>
      </c>
      <c r="G237" s="208"/>
      <c r="H237" s="208"/>
      <c r="I237" s="239"/>
      <c r="J237" s="213">
        <f>BK237</f>
        <v>0</v>
      </c>
      <c r="L237" s="65"/>
      <c r="M237" s="67"/>
      <c r="P237" s="68">
        <f>SUM(P238:P245)</f>
        <v>4.781007999999999</v>
      </c>
      <c r="R237" s="68">
        <f>SUM(R238:R245)</f>
        <v>0.032</v>
      </c>
      <c r="T237" s="69">
        <f>SUM(T238:T245)</f>
        <v>0.0495</v>
      </c>
      <c r="AR237" s="66" t="s">
        <v>80</v>
      </c>
      <c r="AT237" s="70" t="s">
        <v>72</v>
      </c>
      <c r="AU237" s="70" t="s">
        <v>78</v>
      </c>
      <c r="AY237" s="66" t="s">
        <v>125</v>
      </c>
      <c r="BK237" s="71">
        <f>SUM(BK238:BK245)</f>
        <v>0</v>
      </c>
    </row>
    <row r="238" spans="2:65" s="1" customFormat="1" ht="24.2" customHeight="1">
      <c r="B238" s="167"/>
      <c r="C238" s="214" t="s">
        <v>427</v>
      </c>
      <c r="D238" s="214" t="s">
        <v>128</v>
      </c>
      <c r="E238" s="215" t="s">
        <v>428</v>
      </c>
      <c r="F238" s="216" t="s">
        <v>429</v>
      </c>
      <c r="G238" s="217" t="s">
        <v>201</v>
      </c>
      <c r="H238" s="218">
        <v>2</v>
      </c>
      <c r="I238" s="72"/>
      <c r="J238" s="219">
        <f aca="true" t="shared" si="40" ref="J238:J243">ROUND(I238*H238,2)</f>
        <v>0</v>
      </c>
      <c r="K238" s="73"/>
      <c r="L238" s="20"/>
      <c r="M238" s="74" t="s">
        <v>1</v>
      </c>
      <c r="N238" s="75" t="s">
        <v>38</v>
      </c>
      <c r="O238" s="76">
        <v>1.682</v>
      </c>
      <c r="P238" s="76">
        <f aca="true" t="shared" si="41" ref="P238:P243">O238*H238</f>
        <v>3.364</v>
      </c>
      <c r="Q238" s="76">
        <v>0</v>
      </c>
      <c r="R238" s="76">
        <f aca="true" t="shared" si="42" ref="R238:R243">Q238*H238</f>
        <v>0</v>
      </c>
      <c r="S238" s="76">
        <v>0</v>
      </c>
      <c r="T238" s="77">
        <f aca="true" t="shared" si="43" ref="T238:T243">S238*H238</f>
        <v>0</v>
      </c>
      <c r="AR238" s="78" t="s">
        <v>193</v>
      </c>
      <c r="AT238" s="78" t="s">
        <v>128</v>
      </c>
      <c r="AU238" s="78" t="s">
        <v>80</v>
      </c>
      <c r="AY238" s="15" t="s">
        <v>125</v>
      </c>
      <c r="BE238" s="79">
        <f aca="true" t="shared" si="44" ref="BE238:BE243">IF(N238="základní",J238,0)</f>
        <v>0</v>
      </c>
      <c r="BF238" s="79">
        <f aca="true" t="shared" si="45" ref="BF238:BF243">IF(N238="snížená",J238,0)</f>
        <v>0</v>
      </c>
      <c r="BG238" s="79">
        <f aca="true" t="shared" si="46" ref="BG238:BG243">IF(N238="zákl. přenesená",J238,0)</f>
        <v>0</v>
      </c>
      <c r="BH238" s="79">
        <f aca="true" t="shared" si="47" ref="BH238:BH243">IF(N238="sníž. přenesená",J238,0)</f>
        <v>0</v>
      </c>
      <c r="BI238" s="79">
        <f aca="true" t="shared" si="48" ref="BI238:BI243">IF(N238="nulová",J238,0)</f>
        <v>0</v>
      </c>
      <c r="BJ238" s="15" t="s">
        <v>78</v>
      </c>
      <c r="BK238" s="79">
        <f aca="true" t="shared" si="49" ref="BK238:BK243">ROUND(I238*H238,2)</f>
        <v>0</v>
      </c>
      <c r="BL238" s="15" t="s">
        <v>193</v>
      </c>
      <c r="BM238" s="78" t="s">
        <v>430</v>
      </c>
    </row>
    <row r="239" spans="2:65" s="1" customFormat="1" ht="24.2" customHeight="1">
      <c r="B239" s="167"/>
      <c r="C239" s="231" t="s">
        <v>431</v>
      </c>
      <c r="D239" s="231" t="s">
        <v>241</v>
      </c>
      <c r="E239" s="232" t="s">
        <v>432</v>
      </c>
      <c r="F239" s="233" t="s">
        <v>433</v>
      </c>
      <c r="G239" s="234" t="s">
        <v>201</v>
      </c>
      <c r="H239" s="235">
        <v>2</v>
      </c>
      <c r="I239" s="88"/>
      <c r="J239" s="236">
        <f t="shared" si="40"/>
        <v>0</v>
      </c>
      <c r="K239" s="89"/>
      <c r="L239" s="90"/>
      <c r="M239" s="91" t="s">
        <v>1</v>
      </c>
      <c r="N239" s="92" t="s">
        <v>38</v>
      </c>
      <c r="O239" s="76">
        <v>0</v>
      </c>
      <c r="P239" s="76">
        <f t="shared" si="41"/>
        <v>0</v>
      </c>
      <c r="Q239" s="76">
        <v>0.0138</v>
      </c>
      <c r="R239" s="76">
        <f t="shared" si="42"/>
        <v>0.0276</v>
      </c>
      <c r="S239" s="76">
        <v>0</v>
      </c>
      <c r="T239" s="77">
        <f t="shared" si="43"/>
        <v>0</v>
      </c>
      <c r="AR239" s="78" t="s">
        <v>244</v>
      </c>
      <c r="AT239" s="78" t="s">
        <v>241</v>
      </c>
      <c r="AU239" s="78" t="s">
        <v>80</v>
      </c>
      <c r="AY239" s="15" t="s">
        <v>125</v>
      </c>
      <c r="BE239" s="79">
        <f t="shared" si="44"/>
        <v>0</v>
      </c>
      <c r="BF239" s="79">
        <f t="shared" si="45"/>
        <v>0</v>
      </c>
      <c r="BG239" s="79">
        <f t="shared" si="46"/>
        <v>0</v>
      </c>
      <c r="BH239" s="79">
        <f t="shared" si="47"/>
        <v>0</v>
      </c>
      <c r="BI239" s="79">
        <f t="shared" si="48"/>
        <v>0</v>
      </c>
      <c r="BJ239" s="15" t="s">
        <v>78</v>
      </c>
      <c r="BK239" s="79">
        <f t="shared" si="49"/>
        <v>0</v>
      </c>
      <c r="BL239" s="15" t="s">
        <v>193</v>
      </c>
      <c r="BM239" s="78" t="s">
        <v>434</v>
      </c>
    </row>
    <row r="240" spans="2:65" s="1" customFormat="1" ht="24.2" customHeight="1">
      <c r="B240" s="167"/>
      <c r="C240" s="214" t="s">
        <v>435</v>
      </c>
      <c r="D240" s="214" t="s">
        <v>128</v>
      </c>
      <c r="E240" s="215" t="s">
        <v>436</v>
      </c>
      <c r="F240" s="216" t="s">
        <v>437</v>
      </c>
      <c r="G240" s="217" t="s">
        <v>201</v>
      </c>
      <c r="H240" s="218">
        <v>2</v>
      </c>
      <c r="I240" s="72"/>
      <c r="J240" s="219">
        <f t="shared" si="40"/>
        <v>0</v>
      </c>
      <c r="K240" s="73"/>
      <c r="L240" s="20"/>
      <c r="M240" s="74" t="s">
        <v>1</v>
      </c>
      <c r="N240" s="75" t="s">
        <v>38</v>
      </c>
      <c r="O240" s="76">
        <v>0.379</v>
      </c>
      <c r="P240" s="76">
        <f t="shared" si="41"/>
        <v>0.758</v>
      </c>
      <c r="Q240" s="76">
        <v>0</v>
      </c>
      <c r="R240" s="76">
        <f t="shared" si="42"/>
        <v>0</v>
      </c>
      <c r="S240" s="76">
        <v>0</v>
      </c>
      <c r="T240" s="77">
        <f t="shared" si="43"/>
        <v>0</v>
      </c>
      <c r="AR240" s="78" t="s">
        <v>193</v>
      </c>
      <c r="AT240" s="78" t="s">
        <v>128</v>
      </c>
      <c r="AU240" s="78" t="s">
        <v>80</v>
      </c>
      <c r="AY240" s="15" t="s">
        <v>125</v>
      </c>
      <c r="BE240" s="79">
        <f t="shared" si="44"/>
        <v>0</v>
      </c>
      <c r="BF240" s="79">
        <f t="shared" si="45"/>
        <v>0</v>
      </c>
      <c r="BG240" s="79">
        <f t="shared" si="46"/>
        <v>0</v>
      </c>
      <c r="BH240" s="79">
        <f t="shared" si="47"/>
        <v>0</v>
      </c>
      <c r="BI240" s="79">
        <f t="shared" si="48"/>
        <v>0</v>
      </c>
      <c r="BJ240" s="15" t="s">
        <v>78</v>
      </c>
      <c r="BK240" s="79">
        <f t="shared" si="49"/>
        <v>0</v>
      </c>
      <c r="BL240" s="15" t="s">
        <v>193</v>
      </c>
      <c r="BM240" s="78" t="s">
        <v>438</v>
      </c>
    </row>
    <row r="241" spans="2:65" s="1" customFormat="1" ht="16.5" customHeight="1">
      <c r="B241" s="167"/>
      <c r="C241" s="231" t="s">
        <v>439</v>
      </c>
      <c r="D241" s="231" t="s">
        <v>241</v>
      </c>
      <c r="E241" s="232" t="s">
        <v>440</v>
      </c>
      <c r="F241" s="233" t="s">
        <v>441</v>
      </c>
      <c r="G241" s="234" t="s">
        <v>201</v>
      </c>
      <c r="H241" s="235">
        <v>2</v>
      </c>
      <c r="I241" s="88"/>
      <c r="J241" s="236">
        <f t="shared" si="40"/>
        <v>0</v>
      </c>
      <c r="K241" s="89"/>
      <c r="L241" s="90"/>
      <c r="M241" s="91" t="s">
        <v>1</v>
      </c>
      <c r="N241" s="92" t="s">
        <v>38</v>
      </c>
      <c r="O241" s="76">
        <v>0</v>
      </c>
      <c r="P241" s="76">
        <f t="shared" si="41"/>
        <v>0</v>
      </c>
      <c r="Q241" s="76">
        <v>0.0022</v>
      </c>
      <c r="R241" s="76">
        <f t="shared" si="42"/>
        <v>0.0044</v>
      </c>
      <c r="S241" s="76">
        <v>0</v>
      </c>
      <c r="T241" s="77">
        <f t="shared" si="43"/>
        <v>0</v>
      </c>
      <c r="AR241" s="78" t="s">
        <v>244</v>
      </c>
      <c r="AT241" s="78" t="s">
        <v>241</v>
      </c>
      <c r="AU241" s="78" t="s">
        <v>80</v>
      </c>
      <c r="AY241" s="15" t="s">
        <v>125</v>
      </c>
      <c r="BE241" s="79">
        <f t="shared" si="44"/>
        <v>0</v>
      </c>
      <c r="BF241" s="79">
        <f t="shared" si="45"/>
        <v>0</v>
      </c>
      <c r="BG241" s="79">
        <f t="shared" si="46"/>
        <v>0</v>
      </c>
      <c r="BH241" s="79">
        <f t="shared" si="47"/>
        <v>0</v>
      </c>
      <c r="BI241" s="79">
        <f t="shared" si="48"/>
        <v>0</v>
      </c>
      <c r="BJ241" s="15" t="s">
        <v>78</v>
      </c>
      <c r="BK241" s="79">
        <f t="shared" si="49"/>
        <v>0</v>
      </c>
      <c r="BL241" s="15" t="s">
        <v>193</v>
      </c>
      <c r="BM241" s="78" t="s">
        <v>442</v>
      </c>
    </row>
    <row r="242" spans="2:65" s="1" customFormat="1" ht="21.75" customHeight="1">
      <c r="B242" s="167"/>
      <c r="C242" s="214" t="s">
        <v>443</v>
      </c>
      <c r="D242" s="214" t="s">
        <v>128</v>
      </c>
      <c r="E242" s="215" t="s">
        <v>444</v>
      </c>
      <c r="F242" s="216" t="s">
        <v>445</v>
      </c>
      <c r="G242" s="217" t="s">
        <v>201</v>
      </c>
      <c r="H242" s="218">
        <v>2</v>
      </c>
      <c r="I242" s="72"/>
      <c r="J242" s="219">
        <f t="shared" si="40"/>
        <v>0</v>
      </c>
      <c r="K242" s="73"/>
      <c r="L242" s="20"/>
      <c r="M242" s="74" t="s">
        <v>1</v>
      </c>
      <c r="N242" s="75" t="s">
        <v>38</v>
      </c>
      <c r="O242" s="76">
        <v>0.26</v>
      </c>
      <c r="P242" s="76">
        <f t="shared" si="41"/>
        <v>0.52</v>
      </c>
      <c r="Q242" s="76">
        <v>0</v>
      </c>
      <c r="R242" s="76">
        <f t="shared" si="42"/>
        <v>0</v>
      </c>
      <c r="S242" s="76">
        <v>0.00075</v>
      </c>
      <c r="T242" s="77">
        <f t="shared" si="43"/>
        <v>0.0015</v>
      </c>
      <c r="AR242" s="78" t="s">
        <v>193</v>
      </c>
      <c r="AT242" s="78" t="s">
        <v>128</v>
      </c>
      <c r="AU242" s="78" t="s">
        <v>80</v>
      </c>
      <c r="AY242" s="15" t="s">
        <v>125</v>
      </c>
      <c r="BE242" s="79">
        <f t="shared" si="44"/>
        <v>0</v>
      </c>
      <c r="BF242" s="79">
        <f t="shared" si="45"/>
        <v>0</v>
      </c>
      <c r="BG242" s="79">
        <f t="shared" si="46"/>
        <v>0</v>
      </c>
      <c r="BH242" s="79">
        <f t="shared" si="47"/>
        <v>0</v>
      </c>
      <c r="BI242" s="79">
        <f t="shared" si="48"/>
        <v>0</v>
      </c>
      <c r="BJ242" s="15" t="s">
        <v>78</v>
      </c>
      <c r="BK242" s="79">
        <f t="shared" si="49"/>
        <v>0</v>
      </c>
      <c r="BL242" s="15" t="s">
        <v>193</v>
      </c>
      <c r="BM242" s="78" t="s">
        <v>446</v>
      </c>
    </row>
    <row r="243" spans="2:65" s="1" customFormat="1" ht="24.2" customHeight="1">
      <c r="B243" s="167"/>
      <c r="C243" s="214" t="s">
        <v>447</v>
      </c>
      <c r="D243" s="214" t="s">
        <v>128</v>
      </c>
      <c r="E243" s="215" t="s">
        <v>448</v>
      </c>
      <c r="F243" s="216" t="s">
        <v>449</v>
      </c>
      <c r="G243" s="217" t="s">
        <v>201</v>
      </c>
      <c r="H243" s="218">
        <v>2</v>
      </c>
      <c r="I243" s="72"/>
      <c r="J243" s="219">
        <f t="shared" si="40"/>
        <v>0</v>
      </c>
      <c r="K243" s="73"/>
      <c r="L243" s="20"/>
      <c r="M243" s="74" t="s">
        <v>1</v>
      </c>
      <c r="N243" s="75" t="s">
        <v>38</v>
      </c>
      <c r="O243" s="76">
        <v>0.05</v>
      </c>
      <c r="P243" s="76">
        <f t="shared" si="41"/>
        <v>0.1</v>
      </c>
      <c r="Q243" s="76">
        <v>0</v>
      </c>
      <c r="R243" s="76">
        <f t="shared" si="42"/>
        <v>0</v>
      </c>
      <c r="S243" s="76">
        <v>0.024</v>
      </c>
      <c r="T243" s="77">
        <f t="shared" si="43"/>
        <v>0.048</v>
      </c>
      <c r="AR243" s="78" t="s">
        <v>193</v>
      </c>
      <c r="AT243" s="78" t="s">
        <v>128</v>
      </c>
      <c r="AU243" s="78" t="s">
        <v>80</v>
      </c>
      <c r="AY243" s="15" t="s">
        <v>125</v>
      </c>
      <c r="BE243" s="79">
        <f t="shared" si="44"/>
        <v>0</v>
      </c>
      <c r="BF243" s="79">
        <f t="shared" si="45"/>
        <v>0</v>
      </c>
      <c r="BG243" s="79">
        <f t="shared" si="46"/>
        <v>0</v>
      </c>
      <c r="BH243" s="79">
        <f t="shared" si="47"/>
        <v>0</v>
      </c>
      <c r="BI243" s="79">
        <f t="shared" si="48"/>
        <v>0</v>
      </c>
      <c r="BJ243" s="15" t="s">
        <v>78</v>
      </c>
      <c r="BK243" s="79">
        <f t="shared" si="49"/>
        <v>0</v>
      </c>
      <c r="BL243" s="15" t="s">
        <v>193</v>
      </c>
      <c r="BM243" s="78" t="s">
        <v>450</v>
      </c>
    </row>
    <row r="244" spans="2:51" s="12" customFormat="1" ht="12">
      <c r="B244" s="220"/>
      <c r="C244" s="221"/>
      <c r="D244" s="222" t="s">
        <v>134</v>
      </c>
      <c r="E244" s="223" t="s">
        <v>1</v>
      </c>
      <c r="F244" s="224" t="s">
        <v>451</v>
      </c>
      <c r="G244" s="221"/>
      <c r="H244" s="225">
        <v>2</v>
      </c>
      <c r="I244" s="237"/>
      <c r="J244" s="221"/>
      <c r="L244" s="80"/>
      <c r="M244" s="82"/>
      <c r="T244" s="83"/>
      <c r="AT244" s="81" t="s">
        <v>134</v>
      </c>
      <c r="AU244" s="81" t="s">
        <v>80</v>
      </c>
      <c r="AV244" s="12" t="s">
        <v>80</v>
      </c>
      <c r="AW244" s="12" t="s">
        <v>29</v>
      </c>
      <c r="AX244" s="12" t="s">
        <v>78</v>
      </c>
      <c r="AY244" s="81" t="s">
        <v>125</v>
      </c>
    </row>
    <row r="245" spans="2:65" s="1" customFormat="1" ht="24.2" customHeight="1">
      <c r="B245" s="167"/>
      <c r="C245" s="214" t="s">
        <v>452</v>
      </c>
      <c r="D245" s="214" t="s">
        <v>128</v>
      </c>
      <c r="E245" s="215" t="s">
        <v>453</v>
      </c>
      <c r="F245" s="216" t="s">
        <v>454</v>
      </c>
      <c r="G245" s="217" t="s">
        <v>166</v>
      </c>
      <c r="H245" s="218">
        <v>0.032</v>
      </c>
      <c r="I245" s="72"/>
      <c r="J245" s="219">
        <f>ROUND(I245*H245,2)</f>
        <v>0</v>
      </c>
      <c r="K245" s="73"/>
      <c r="L245" s="20"/>
      <c r="M245" s="74" t="s">
        <v>1</v>
      </c>
      <c r="N245" s="75" t="s">
        <v>38</v>
      </c>
      <c r="O245" s="76">
        <v>1.219</v>
      </c>
      <c r="P245" s="76">
        <f>O245*H245</f>
        <v>0.039008</v>
      </c>
      <c r="Q245" s="76">
        <v>0</v>
      </c>
      <c r="R245" s="76">
        <f>Q245*H245</f>
        <v>0</v>
      </c>
      <c r="S245" s="76">
        <v>0</v>
      </c>
      <c r="T245" s="77">
        <f>S245*H245</f>
        <v>0</v>
      </c>
      <c r="AR245" s="78" t="s">
        <v>193</v>
      </c>
      <c r="AT245" s="78" t="s">
        <v>128</v>
      </c>
      <c r="AU245" s="78" t="s">
        <v>80</v>
      </c>
      <c r="AY245" s="15" t="s">
        <v>125</v>
      </c>
      <c r="BE245" s="79">
        <f>IF(N245="základní",J245,0)</f>
        <v>0</v>
      </c>
      <c r="BF245" s="79">
        <f>IF(N245="snížená",J245,0)</f>
        <v>0</v>
      </c>
      <c r="BG245" s="79">
        <f>IF(N245="zákl. přenesená",J245,0)</f>
        <v>0</v>
      </c>
      <c r="BH245" s="79">
        <f>IF(N245="sníž. přenesená",J245,0)</f>
        <v>0</v>
      </c>
      <c r="BI245" s="79">
        <f>IF(N245="nulová",J245,0)</f>
        <v>0</v>
      </c>
      <c r="BJ245" s="15" t="s">
        <v>78</v>
      </c>
      <c r="BK245" s="79">
        <f>ROUND(I245*H245,2)</f>
        <v>0</v>
      </c>
      <c r="BL245" s="15" t="s">
        <v>193</v>
      </c>
      <c r="BM245" s="78" t="s">
        <v>455</v>
      </c>
    </row>
    <row r="246" spans="2:63" s="11" customFormat="1" ht="22.9" customHeight="1">
      <c r="B246" s="207"/>
      <c r="C246" s="208"/>
      <c r="D246" s="209" t="s">
        <v>72</v>
      </c>
      <c r="E246" s="212" t="s">
        <v>456</v>
      </c>
      <c r="F246" s="212" t="s">
        <v>457</v>
      </c>
      <c r="G246" s="208"/>
      <c r="H246" s="208"/>
      <c r="I246" s="239"/>
      <c r="J246" s="213">
        <f>BK246</f>
        <v>0</v>
      </c>
      <c r="L246" s="65"/>
      <c r="M246" s="67"/>
      <c r="P246" s="68">
        <f>SUM(P247:P253)</f>
        <v>21.276681</v>
      </c>
      <c r="R246" s="68">
        <f>SUM(R247:R253)</f>
        <v>0.467025</v>
      </c>
      <c r="T246" s="69">
        <f>SUM(T247:T253)</f>
        <v>0.45537</v>
      </c>
      <c r="AR246" s="66" t="s">
        <v>80</v>
      </c>
      <c r="AT246" s="70" t="s">
        <v>72</v>
      </c>
      <c r="AU246" s="70" t="s">
        <v>78</v>
      </c>
      <c r="AY246" s="66" t="s">
        <v>125</v>
      </c>
      <c r="BK246" s="71">
        <f>SUM(BK247:BK253)</f>
        <v>0</v>
      </c>
    </row>
    <row r="247" spans="2:65" s="1" customFormat="1" ht="16.5" customHeight="1">
      <c r="B247" s="167"/>
      <c r="C247" s="214" t="s">
        <v>458</v>
      </c>
      <c r="D247" s="214" t="s">
        <v>128</v>
      </c>
      <c r="E247" s="215" t="s">
        <v>459</v>
      </c>
      <c r="F247" s="216" t="s">
        <v>460</v>
      </c>
      <c r="G247" s="217" t="s">
        <v>131</v>
      </c>
      <c r="H247" s="218">
        <v>12.9</v>
      </c>
      <c r="I247" s="72"/>
      <c r="J247" s="219">
        <f>ROUND(I247*H247,2)</f>
        <v>0</v>
      </c>
      <c r="K247" s="73"/>
      <c r="L247" s="20"/>
      <c r="M247" s="74" t="s">
        <v>1</v>
      </c>
      <c r="N247" s="75" t="s">
        <v>38</v>
      </c>
      <c r="O247" s="76">
        <v>0.044</v>
      </c>
      <c r="P247" s="76">
        <f>O247*H247</f>
        <v>0.5676</v>
      </c>
      <c r="Q247" s="76">
        <v>0.0003</v>
      </c>
      <c r="R247" s="76">
        <f>Q247*H247</f>
        <v>0.0038699999999999997</v>
      </c>
      <c r="S247" s="76">
        <v>0</v>
      </c>
      <c r="T247" s="77">
        <f>S247*H247</f>
        <v>0</v>
      </c>
      <c r="AR247" s="78" t="s">
        <v>193</v>
      </c>
      <c r="AT247" s="78" t="s">
        <v>128</v>
      </c>
      <c r="AU247" s="78" t="s">
        <v>80</v>
      </c>
      <c r="AY247" s="15" t="s">
        <v>125</v>
      </c>
      <c r="BE247" s="79">
        <f>IF(N247="základní",J247,0)</f>
        <v>0</v>
      </c>
      <c r="BF247" s="79">
        <f>IF(N247="snížená",J247,0)</f>
        <v>0</v>
      </c>
      <c r="BG247" s="79">
        <f>IF(N247="zákl. přenesená",J247,0)</f>
        <v>0</v>
      </c>
      <c r="BH247" s="79">
        <f>IF(N247="sníž. přenesená",J247,0)</f>
        <v>0</v>
      </c>
      <c r="BI247" s="79">
        <f>IF(N247="nulová",J247,0)</f>
        <v>0</v>
      </c>
      <c r="BJ247" s="15" t="s">
        <v>78</v>
      </c>
      <c r="BK247" s="79">
        <f>ROUND(I247*H247,2)</f>
        <v>0</v>
      </c>
      <c r="BL247" s="15" t="s">
        <v>193</v>
      </c>
      <c r="BM247" s="78" t="s">
        <v>461</v>
      </c>
    </row>
    <row r="248" spans="2:65" s="1" customFormat="1" ht="21.75" customHeight="1">
      <c r="B248" s="167"/>
      <c r="C248" s="214" t="s">
        <v>462</v>
      </c>
      <c r="D248" s="214" t="s">
        <v>128</v>
      </c>
      <c r="E248" s="215" t="s">
        <v>463</v>
      </c>
      <c r="F248" s="216" t="s">
        <v>464</v>
      </c>
      <c r="G248" s="217" t="s">
        <v>131</v>
      </c>
      <c r="H248" s="218">
        <v>12.9</v>
      </c>
      <c r="I248" s="72"/>
      <c r="J248" s="219">
        <f>ROUND(I248*H248,2)</f>
        <v>0</v>
      </c>
      <c r="K248" s="73"/>
      <c r="L248" s="20"/>
      <c r="M248" s="74" t="s">
        <v>1</v>
      </c>
      <c r="N248" s="75" t="s">
        <v>38</v>
      </c>
      <c r="O248" s="76">
        <v>0.192</v>
      </c>
      <c r="P248" s="76">
        <f>O248*H248</f>
        <v>2.4768000000000003</v>
      </c>
      <c r="Q248" s="76">
        <v>0.00455</v>
      </c>
      <c r="R248" s="76">
        <f>Q248*H248</f>
        <v>0.058695000000000004</v>
      </c>
      <c r="S248" s="76">
        <v>0</v>
      </c>
      <c r="T248" s="77">
        <f>S248*H248</f>
        <v>0</v>
      </c>
      <c r="AR248" s="78" t="s">
        <v>193</v>
      </c>
      <c r="AT248" s="78" t="s">
        <v>128</v>
      </c>
      <c r="AU248" s="78" t="s">
        <v>80</v>
      </c>
      <c r="AY248" s="15" t="s">
        <v>125</v>
      </c>
      <c r="BE248" s="79">
        <f>IF(N248="základní",J248,0)</f>
        <v>0</v>
      </c>
      <c r="BF248" s="79">
        <f>IF(N248="snížená",J248,0)</f>
        <v>0</v>
      </c>
      <c r="BG248" s="79">
        <f>IF(N248="zákl. přenesená",J248,0)</f>
        <v>0</v>
      </c>
      <c r="BH248" s="79">
        <f>IF(N248="sníž. přenesená",J248,0)</f>
        <v>0</v>
      </c>
      <c r="BI248" s="79">
        <f>IF(N248="nulová",J248,0)</f>
        <v>0</v>
      </c>
      <c r="BJ248" s="15" t="s">
        <v>78</v>
      </c>
      <c r="BK248" s="79">
        <f>ROUND(I248*H248,2)</f>
        <v>0</v>
      </c>
      <c r="BL248" s="15" t="s">
        <v>193</v>
      </c>
      <c r="BM248" s="78" t="s">
        <v>465</v>
      </c>
    </row>
    <row r="249" spans="2:65" s="1" customFormat="1" ht="16.5" customHeight="1">
      <c r="B249" s="167"/>
      <c r="C249" s="214" t="s">
        <v>466</v>
      </c>
      <c r="D249" s="214" t="s">
        <v>128</v>
      </c>
      <c r="E249" s="215" t="s">
        <v>467</v>
      </c>
      <c r="F249" s="216" t="s">
        <v>468</v>
      </c>
      <c r="G249" s="217" t="s">
        <v>131</v>
      </c>
      <c r="H249" s="218">
        <v>12.9</v>
      </c>
      <c r="I249" s="72"/>
      <c r="J249" s="219">
        <f>ROUND(I249*H249,2)</f>
        <v>0</v>
      </c>
      <c r="K249" s="73"/>
      <c r="L249" s="20"/>
      <c r="M249" s="74" t="s">
        <v>1</v>
      </c>
      <c r="N249" s="75" t="s">
        <v>38</v>
      </c>
      <c r="O249" s="76">
        <v>0.239</v>
      </c>
      <c r="P249" s="76">
        <f>O249*H249</f>
        <v>3.0831</v>
      </c>
      <c r="Q249" s="76">
        <v>0</v>
      </c>
      <c r="R249" s="76">
        <f>Q249*H249</f>
        <v>0</v>
      </c>
      <c r="S249" s="76">
        <v>0.0353</v>
      </c>
      <c r="T249" s="77">
        <f>S249*H249</f>
        <v>0.45537</v>
      </c>
      <c r="AR249" s="78" t="s">
        <v>193</v>
      </c>
      <c r="AT249" s="78" t="s">
        <v>128</v>
      </c>
      <c r="AU249" s="78" t="s">
        <v>80</v>
      </c>
      <c r="AY249" s="15" t="s">
        <v>125</v>
      </c>
      <c r="BE249" s="79">
        <f>IF(N249="základní",J249,0)</f>
        <v>0</v>
      </c>
      <c r="BF249" s="79">
        <f>IF(N249="snížená",J249,0)</f>
        <v>0</v>
      </c>
      <c r="BG249" s="79">
        <f>IF(N249="zákl. přenesená",J249,0)</f>
        <v>0</v>
      </c>
      <c r="BH249" s="79">
        <f>IF(N249="sníž. přenesená",J249,0)</f>
        <v>0</v>
      </c>
      <c r="BI249" s="79">
        <f>IF(N249="nulová",J249,0)</f>
        <v>0</v>
      </c>
      <c r="BJ249" s="15" t="s">
        <v>78</v>
      </c>
      <c r="BK249" s="79">
        <f>ROUND(I249*H249,2)</f>
        <v>0</v>
      </c>
      <c r="BL249" s="15" t="s">
        <v>193</v>
      </c>
      <c r="BM249" s="78" t="s">
        <v>469</v>
      </c>
    </row>
    <row r="250" spans="2:65" s="1" customFormat="1" ht="37.9" customHeight="1">
      <c r="B250" s="167"/>
      <c r="C250" s="214" t="s">
        <v>470</v>
      </c>
      <c r="D250" s="214" t="s">
        <v>128</v>
      </c>
      <c r="E250" s="215" t="s">
        <v>471</v>
      </c>
      <c r="F250" s="216" t="s">
        <v>472</v>
      </c>
      <c r="G250" s="217" t="s">
        <v>131</v>
      </c>
      <c r="H250" s="218">
        <v>13.5</v>
      </c>
      <c r="I250" s="72"/>
      <c r="J250" s="219">
        <f>ROUND(I250*H250,2)</f>
        <v>0</v>
      </c>
      <c r="K250" s="73"/>
      <c r="L250" s="20"/>
      <c r="M250" s="74" t="s">
        <v>1</v>
      </c>
      <c r="N250" s="75" t="s">
        <v>38</v>
      </c>
      <c r="O250" s="76">
        <v>1.093</v>
      </c>
      <c r="P250" s="76">
        <f>O250*H250</f>
        <v>14.7555</v>
      </c>
      <c r="Q250" s="76">
        <v>0.00576</v>
      </c>
      <c r="R250" s="76">
        <f>Q250*H250</f>
        <v>0.07776000000000001</v>
      </c>
      <c r="S250" s="76">
        <v>0</v>
      </c>
      <c r="T250" s="77">
        <f>S250*H250</f>
        <v>0</v>
      </c>
      <c r="AR250" s="78" t="s">
        <v>193</v>
      </c>
      <c r="AT250" s="78" t="s">
        <v>128</v>
      </c>
      <c r="AU250" s="78" t="s">
        <v>80</v>
      </c>
      <c r="AY250" s="15" t="s">
        <v>125</v>
      </c>
      <c r="BE250" s="79">
        <f>IF(N250="základní",J250,0)</f>
        <v>0</v>
      </c>
      <c r="BF250" s="79">
        <f>IF(N250="snížená",J250,0)</f>
        <v>0</v>
      </c>
      <c r="BG250" s="79">
        <f>IF(N250="zákl. přenesená",J250,0)</f>
        <v>0</v>
      </c>
      <c r="BH250" s="79">
        <f>IF(N250="sníž. přenesená",J250,0)</f>
        <v>0</v>
      </c>
      <c r="BI250" s="79">
        <f>IF(N250="nulová",J250,0)</f>
        <v>0</v>
      </c>
      <c r="BJ250" s="15" t="s">
        <v>78</v>
      </c>
      <c r="BK250" s="79">
        <f>ROUND(I250*H250,2)</f>
        <v>0</v>
      </c>
      <c r="BL250" s="15" t="s">
        <v>193</v>
      </c>
      <c r="BM250" s="78" t="s">
        <v>473</v>
      </c>
    </row>
    <row r="251" spans="2:65" s="1" customFormat="1" ht="24.2" customHeight="1">
      <c r="B251" s="167"/>
      <c r="C251" s="231" t="s">
        <v>474</v>
      </c>
      <c r="D251" s="231" t="s">
        <v>241</v>
      </c>
      <c r="E251" s="232" t="s">
        <v>475</v>
      </c>
      <c r="F251" s="233" t="s">
        <v>476</v>
      </c>
      <c r="G251" s="234" t="s">
        <v>131</v>
      </c>
      <c r="H251" s="235">
        <v>14.85</v>
      </c>
      <c r="I251" s="88"/>
      <c r="J251" s="236">
        <f>ROUND(I251*H251,2)</f>
        <v>0</v>
      </c>
      <c r="K251" s="89"/>
      <c r="L251" s="90"/>
      <c r="M251" s="91" t="s">
        <v>1</v>
      </c>
      <c r="N251" s="92" t="s">
        <v>38</v>
      </c>
      <c r="O251" s="76">
        <v>0</v>
      </c>
      <c r="P251" s="76">
        <f>O251*H251</f>
        <v>0</v>
      </c>
      <c r="Q251" s="76">
        <v>0.022</v>
      </c>
      <c r="R251" s="76">
        <f>Q251*H251</f>
        <v>0.3267</v>
      </c>
      <c r="S251" s="76">
        <v>0</v>
      </c>
      <c r="T251" s="77">
        <f>S251*H251</f>
        <v>0</v>
      </c>
      <c r="AR251" s="78" t="s">
        <v>244</v>
      </c>
      <c r="AT251" s="78" t="s">
        <v>241</v>
      </c>
      <c r="AU251" s="78" t="s">
        <v>80</v>
      </c>
      <c r="AY251" s="15" t="s">
        <v>125</v>
      </c>
      <c r="BE251" s="79">
        <f>IF(N251="základní",J251,0)</f>
        <v>0</v>
      </c>
      <c r="BF251" s="79">
        <f>IF(N251="snížená",J251,0)</f>
        <v>0</v>
      </c>
      <c r="BG251" s="79">
        <f>IF(N251="zákl. přenesená",J251,0)</f>
        <v>0</v>
      </c>
      <c r="BH251" s="79">
        <f>IF(N251="sníž. přenesená",J251,0)</f>
        <v>0</v>
      </c>
      <c r="BI251" s="79">
        <f>IF(N251="nulová",J251,0)</f>
        <v>0</v>
      </c>
      <c r="BJ251" s="15" t="s">
        <v>78</v>
      </c>
      <c r="BK251" s="79">
        <f>ROUND(I251*H251,2)</f>
        <v>0</v>
      </c>
      <c r="BL251" s="15" t="s">
        <v>193</v>
      </c>
      <c r="BM251" s="78" t="s">
        <v>477</v>
      </c>
    </row>
    <row r="252" spans="2:51" s="12" customFormat="1" ht="12">
      <c r="B252" s="220"/>
      <c r="C252" s="221"/>
      <c r="D252" s="222" t="s">
        <v>134</v>
      </c>
      <c r="E252" s="221"/>
      <c r="F252" s="224" t="s">
        <v>478</v>
      </c>
      <c r="G252" s="221"/>
      <c r="H252" s="225">
        <v>14.85</v>
      </c>
      <c r="I252" s="237"/>
      <c r="J252" s="221"/>
      <c r="L252" s="80"/>
      <c r="M252" s="82"/>
      <c r="T252" s="83"/>
      <c r="AT252" s="81" t="s">
        <v>134</v>
      </c>
      <c r="AU252" s="81" t="s">
        <v>80</v>
      </c>
      <c r="AV252" s="12" t="s">
        <v>80</v>
      </c>
      <c r="AW252" s="12" t="s">
        <v>3</v>
      </c>
      <c r="AX252" s="12" t="s">
        <v>78</v>
      </c>
      <c r="AY252" s="81" t="s">
        <v>125</v>
      </c>
    </row>
    <row r="253" spans="2:65" s="1" customFormat="1" ht="24.2" customHeight="1">
      <c r="B253" s="167"/>
      <c r="C253" s="214" t="s">
        <v>479</v>
      </c>
      <c r="D253" s="214" t="s">
        <v>128</v>
      </c>
      <c r="E253" s="215" t="s">
        <v>480</v>
      </c>
      <c r="F253" s="216" t="s">
        <v>481</v>
      </c>
      <c r="G253" s="217" t="s">
        <v>166</v>
      </c>
      <c r="H253" s="218">
        <v>0.467</v>
      </c>
      <c r="I253" s="72"/>
      <c r="J253" s="219">
        <f>ROUND(I253*H253,2)</f>
        <v>0</v>
      </c>
      <c r="K253" s="73"/>
      <c r="L253" s="20"/>
      <c r="M253" s="74" t="s">
        <v>1</v>
      </c>
      <c r="N253" s="75" t="s">
        <v>38</v>
      </c>
      <c r="O253" s="76">
        <v>0.843</v>
      </c>
      <c r="P253" s="76">
        <f>O253*H253</f>
        <v>0.393681</v>
      </c>
      <c r="Q253" s="76">
        <v>0</v>
      </c>
      <c r="R253" s="76">
        <f>Q253*H253</f>
        <v>0</v>
      </c>
      <c r="S253" s="76">
        <v>0</v>
      </c>
      <c r="T253" s="77">
        <f>S253*H253</f>
        <v>0</v>
      </c>
      <c r="AR253" s="78" t="s">
        <v>193</v>
      </c>
      <c r="AT253" s="78" t="s">
        <v>128</v>
      </c>
      <c r="AU253" s="78" t="s">
        <v>80</v>
      </c>
      <c r="AY253" s="15" t="s">
        <v>125</v>
      </c>
      <c r="BE253" s="79">
        <f>IF(N253="základní",J253,0)</f>
        <v>0</v>
      </c>
      <c r="BF253" s="79">
        <f>IF(N253="snížená",J253,0)</f>
        <v>0</v>
      </c>
      <c r="BG253" s="79">
        <f>IF(N253="zákl. přenesená",J253,0)</f>
        <v>0</v>
      </c>
      <c r="BH253" s="79">
        <f>IF(N253="sníž. přenesená",J253,0)</f>
        <v>0</v>
      </c>
      <c r="BI253" s="79">
        <f>IF(N253="nulová",J253,0)</f>
        <v>0</v>
      </c>
      <c r="BJ253" s="15" t="s">
        <v>78</v>
      </c>
      <c r="BK253" s="79">
        <f>ROUND(I253*H253,2)</f>
        <v>0</v>
      </c>
      <c r="BL253" s="15" t="s">
        <v>193</v>
      </c>
      <c r="BM253" s="78" t="s">
        <v>482</v>
      </c>
    </row>
    <row r="254" spans="2:63" s="11" customFormat="1" ht="22.9" customHeight="1">
      <c r="B254" s="207"/>
      <c r="C254" s="208"/>
      <c r="D254" s="209" t="s">
        <v>72</v>
      </c>
      <c r="E254" s="212" t="s">
        <v>483</v>
      </c>
      <c r="F254" s="212" t="s">
        <v>484</v>
      </c>
      <c r="G254" s="208"/>
      <c r="H254" s="208"/>
      <c r="I254" s="239"/>
      <c r="J254" s="213">
        <f>BK254</f>
        <v>0</v>
      </c>
      <c r="L254" s="65"/>
      <c r="M254" s="67"/>
      <c r="P254" s="68">
        <f>SUM(P255:P282)</f>
        <v>62.064855</v>
      </c>
      <c r="R254" s="68">
        <f>SUM(R255:R282)</f>
        <v>1.1704744500000002</v>
      </c>
      <c r="T254" s="69">
        <f>SUM(T255:T282)</f>
        <v>1.5504</v>
      </c>
      <c r="AR254" s="66" t="s">
        <v>80</v>
      </c>
      <c r="AT254" s="70" t="s">
        <v>72</v>
      </c>
      <c r="AU254" s="70" t="s">
        <v>78</v>
      </c>
      <c r="AY254" s="66" t="s">
        <v>125</v>
      </c>
      <c r="BK254" s="71">
        <f>SUM(BK255:BK282)</f>
        <v>0</v>
      </c>
    </row>
    <row r="255" spans="2:65" s="1" customFormat="1" ht="16.5" customHeight="1">
      <c r="B255" s="167"/>
      <c r="C255" s="214" t="s">
        <v>485</v>
      </c>
      <c r="D255" s="214" t="s">
        <v>128</v>
      </c>
      <c r="E255" s="215" t="s">
        <v>486</v>
      </c>
      <c r="F255" s="216" t="s">
        <v>487</v>
      </c>
      <c r="G255" s="217" t="s">
        <v>131</v>
      </c>
      <c r="H255" s="218">
        <v>57</v>
      </c>
      <c r="I255" s="72"/>
      <c r="J255" s="219">
        <f>ROUND(I255*H255,2)</f>
        <v>0</v>
      </c>
      <c r="K255" s="73"/>
      <c r="L255" s="20"/>
      <c r="M255" s="74" t="s">
        <v>1</v>
      </c>
      <c r="N255" s="75" t="s">
        <v>38</v>
      </c>
      <c r="O255" s="76">
        <v>0.044</v>
      </c>
      <c r="P255" s="76">
        <f>O255*H255</f>
        <v>2.508</v>
      </c>
      <c r="Q255" s="76">
        <v>0.0003</v>
      </c>
      <c r="R255" s="76">
        <f>Q255*H255</f>
        <v>0.017099999999999997</v>
      </c>
      <c r="S255" s="76">
        <v>0</v>
      </c>
      <c r="T255" s="77">
        <f>S255*H255</f>
        <v>0</v>
      </c>
      <c r="AR255" s="78" t="s">
        <v>193</v>
      </c>
      <c r="AT255" s="78" t="s">
        <v>128</v>
      </c>
      <c r="AU255" s="78" t="s">
        <v>80</v>
      </c>
      <c r="AY255" s="15" t="s">
        <v>125</v>
      </c>
      <c r="BE255" s="79">
        <f>IF(N255="základní",J255,0)</f>
        <v>0</v>
      </c>
      <c r="BF255" s="79">
        <f>IF(N255="snížená",J255,0)</f>
        <v>0</v>
      </c>
      <c r="BG255" s="79">
        <f>IF(N255="zákl. přenesená",J255,0)</f>
        <v>0</v>
      </c>
      <c r="BH255" s="79">
        <f>IF(N255="sníž. přenesená",J255,0)</f>
        <v>0</v>
      </c>
      <c r="BI255" s="79">
        <f>IF(N255="nulová",J255,0)</f>
        <v>0</v>
      </c>
      <c r="BJ255" s="15" t="s">
        <v>78</v>
      </c>
      <c r="BK255" s="79">
        <f>ROUND(I255*H255,2)</f>
        <v>0</v>
      </c>
      <c r="BL255" s="15" t="s">
        <v>193</v>
      </c>
      <c r="BM255" s="78" t="s">
        <v>488</v>
      </c>
    </row>
    <row r="256" spans="2:65" s="1" customFormat="1" ht="16.5" customHeight="1">
      <c r="B256" s="167"/>
      <c r="C256" s="214" t="s">
        <v>489</v>
      </c>
      <c r="D256" s="214" t="s">
        <v>128</v>
      </c>
      <c r="E256" s="215" t="s">
        <v>490</v>
      </c>
      <c r="F256" s="216" t="s">
        <v>491</v>
      </c>
      <c r="G256" s="217" t="s">
        <v>131</v>
      </c>
      <c r="H256" s="218">
        <v>57</v>
      </c>
      <c r="I256" s="72"/>
      <c r="J256" s="219">
        <f>ROUND(I256*H256,2)</f>
        <v>0</v>
      </c>
      <c r="K256" s="73"/>
      <c r="L256" s="20"/>
      <c r="M256" s="74" t="s">
        <v>1</v>
      </c>
      <c r="N256" s="75" t="s">
        <v>38</v>
      </c>
      <c r="O256" s="76">
        <v>0.099</v>
      </c>
      <c r="P256" s="76">
        <f>O256*H256</f>
        <v>5.643000000000001</v>
      </c>
      <c r="Q256" s="76">
        <v>0.0045</v>
      </c>
      <c r="R256" s="76">
        <f>Q256*H256</f>
        <v>0.2565</v>
      </c>
      <c r="S256" s="76">
        <v>0</v>
      </c>
      <c r="T256" s="77">
        <f>S256*H256</f>
        <v>0</v>
      </c>
      <c r="AR256" s="78" t="s">
        <v>193</v>
      </c>
      <c r="AT256" s="78" t="s">
        <v>128</v>
      </c>
      <c r="AU256" s="78" t="s">
        <v>80</v>
      </c>
      <c r="AY256" s="15" t="s">
        <v>125</v>
      </c>
      <c r="BE256" s="79">
        <f>IF(N256="základní",J256,0)</f>
        <v>0</v>
      </c>
      <c r="BF256" s="79">
        <f>IF(N256="snížená",J256,0)</f>
        <v>0</v>
      </c>
      <c r="BG256" s="79">
        <f>IF(N256="zákl. přenesená",J256,0)</f>
        <v>0</v>
      </c>
      <c r="BH256" s="79">
        <f>IF(N256="sníž. přenesená",J256,0)</f>
        <v>0</v>
      </c>
      <c r="BI256" s="79">
        <f>IF(N256="nulová",J256,0)</f>
        <v>0</v>
      </c>
      <c r="BJ256" s="15" t="s">
        <v>78</v>
      </c>
      <c r="BK256" s="79">
        <f>ROUND(I256*H256,2)</f>
        <v>0</v>
      </c>
      <c r="BL256" s="15" t="s">
        <v>193</v>
      </c>
      <c r="BM256" s="78" t="s">
        <v>492</v>
      </c>
    </row>
    <row r="257" spans="2:65" s="1" customFormat="1" ht="33" customHeight="1">
      <c r="B257" s="167"/>
      <c r="C257" s="214" t="s">
        <v>493</v>
      </c>
      <c r="D257" s="214" t="s">
        <v>128</v>
      </c>
      <c r="E257" s="215" t="s">
        <v>494</v>
      </c>
      <c r="F257" s="216" t="s">
        <v>495</v>
      </c>
      <c r="G257" s="217" t="s">
        <v>131</v>
      </c>
      <c r="H257" s="218">
        <v>42.2</v>
      </c>
      <c r="I257" s="72"/>
      <c r="J257" s="219">
        <f>ROUND(I257*H257,2)</f>
        <v>0</v>
      </c>
      <c r="K257" s="73"/>
      <c r="L257" s="20"/>
      <c r="M257" s="74" t="s">
        <v>1</v>
      </c>
      <c r="N257" s="75" t="s">
        <v>38</v>
      </c>
      <c r="O257" s="76">
        <v>0.86</v>
      </c>
      <c r="P257" s="76">
        <f>O257*H257</f>
        <v>36.292</v>
      </c>
      <c r="Q257" s="76">
        <v>0.0053</v>
      </c>
      <c r="R257" s="76">
        <f>Q257*H257</f>
        <v>0.22366000000000003</v>
      </c>
      <c r="S257" s="76">
        <v>0</v>
      </c>
      <c r="T257" s="77">
        <f>S257*H257</f>
        <v>0</v>
      </c>
      <c r="AR257" s="78" t="s">
        <v>193</v>
      </c>
      <c r="AT257" s="78" t="s">
        <v>128</v>
      </c>
      <c r="AU257" s="78" t="s">
        <v>80</v>
      </c>
      <c r="AY257" s="15" t="s">
        <v>125</v>
      </c>
      <c r="BE257" s="79">
        <f>IF(N257="základní",J257,0)</f>
        <v>0</v>
      </c>
      <c r="BF257" s="79">
        <f>IF(N257="snížená",J257,0)</f>
        <v>0</v>
      </c>
      <c r="BG257" s="79">
        <f>IF(N257="zákl. přenesená",J257,0)</f>
        <v>0</v>
      </c>
      <c r="BH257" s="79">
        <f>IF(N257="sníž. přenesená",J257,0)</f>
        <v>0</v>
      </c>
      <c r="BI257" s="79">
        <f>IF(N257="nulová",J257,0)</f>
        <v>0</v>
      </c>
      <c r="BJ257" s="15" t="s">
        <v>78</v>
      </c>
      <c r="BK257" s="79">
        <f>ROUND(I257*H257,2)</f>
        <v>0</v>
      </c>
      <c r="BL257" s="15" t="s">
        <v>193</v>
      </c>
      <c r="BM257" s="78" t="s">
        <v>496</v>
      </c>
    </row>
    <row r="258" spans="2:51" s="12" customFormat="1" ht="12">
      <c r="B258" s="220"/>
      <c r="C258" s="221"/>
      <c r="D258" s="222" t="s">
        <v>134</v>
      </c>
      <c r="E258" s="223" t="s">
        <v>1</v>
      </c>
      <c r="F258" s="224" t="s">
        <v>497</v>
      </c>
      <c r="G258" s="221"/>
      <c r="H258" s="225">
        <v>41</v>
      </c>
      <c r="I258" s="237"/>
      <c r="J258" s="221"/>
      <c r="L258" s="80"/>
      <c r="M258" s="82"/>
      <c r="T258" s="83"/>
      <c r="AT258" s="81" t="s">
        <v>134</v>
      </c>
      <c r="AU258" s="81" t="s">
        <v>80</v>
      </c>
      <c r="AV258" s="12" t="s">
        <v>80</v>
      </c>
      <c r="AW258" s="12" t="s">
        <v>29</v>
      </c>
      <c r="AX258" s="12" t="s">
        <v>73</v>
      </c>
      <c r="AY258" s="81" t="s">
        <v>125</v>
      </c>
    </row>
    <row r="259" spans="2:51" s="12" customFormat="1" ht="12">
      <c r="B259" s="220"/>
      <c r="C259" s="221"/>
      <c r="D259" s="222" t="s">
        <v>134</v>
      </c>
      <c r="E259" s="223" t="s">
        <v>1</v>
      </c>
      <c r="F259" s="224" t="s">
        <v>498</v>
      </c>
      <c r="G259" s="221"/>
      <c r="H259" s="225">
        <v>1.2</v>
      </c>
      <c r="I259" s="237"/>
      <c r="J259" s="221"/>
      <c r="L259" s="80"/>
      <c r="M259" s="82"/>
      <c r="T259" s="83"/>
      <c r="AT259" s="81" t="s">
        <v>134</v>
      </c>
      <c r="AU259" s="81" t="s">
        <v>80</v>
      </c>
      <c r="AV259" s="12" t="s">
        <v>80</v>
      </c>
      <c r="AW259" s="12" t="s">
        <v>29</v>
      </c>
      <c r="AX259" s="12" t="s">
        <v>73</v>
      </c>
      <c r="AY259" s="81" t="s">
        <v>125</v>
      </c>
    </row>
    <row r="260" spans="2:51" s="13" customFormat="1" ht="12">
      <c r="B260" s="226"/>
      <c r="C260" s="227"/>
      <c r="D260" s="222" t="s">
        <v>134</v>
      </c>
      <c r="E260" s="228" t="s">
        <v>1</v>
      </c>
      <c r="F260" s="229" t="s">
        <v>146</v>
      </c>
      <c r="G260" s="227"/>
      <c r="H260" s="230">
        <v>42.2</v>
      </c>
      <c r="I260" s="238"/>
      <c r="J260" s="227"/>
      <c r="L260" s="84"/>
      <c r="M260" s="86"/>
      <c r="T260" s="87"/>
      <c r="AT260" s="85" t="s">
        <v>134</v>
      </c>
      <c r="AU260" s="85" t="s">
        <v>80</v>
      </c>
      <c r="AV260" s="13" t="s">
        <v>132</v>
      </c>
      <c r="AW260" s="13" t="s">
        <v>29</v>
      </c>
      <c r="AX260" s="13" t="s">
        <v>78</v>
      </c>
      <c r="AY260" s="85" t="s">
        <v>125</v>
      </c>
    </row>
    <row r="261" spans="2:65" s="1" customFormat="1" ht="24.2" customHeight="1">
      <c r="B261" s="167"/>
      <c r="C261" s="231" t="s">
        <v>499</v>
      </c>
      <c r="D261" s="231" t="s">
        <v>241</v>
      </c>
      <c r="E261" s="232" t="s">
        <v>500</v>
      </c>
      <c r="F261" s="233" t="s">
        <v>501</v>
      </c>
      <c r="G261" s="234" t="s">
        <v>131</v>
      </c>
      <c r="H261" s="235">
        <v>45.1</v>
      </c>
      <c r="I261" s="88"/>
      <c r="J261" s="236">
        <f>ROUND(I261*H261,2)</f>
        <v>0</v>
      </c>
      <c r="K261" s="89"/>
      <c r="L261" s="90"/>
      <c r="M261" s="91" t="s">
        <v>1</v>
      </c>
      <c r="N261" s="92" t="s">
        <v>38</v>
      </c>
      <c r="O261" s="76">
        <v>0</v>
      </c>
      <c r="P261" s="76">
        <f>O261*H261</f>
        <v>0</v>
      </c>
      <c r="Q261" s="76">
        <v>0.01232</v>
      </c>
      <c r="R261" s="76">
        <f>Q261*H261</f>
        <v>0.555632</v>
      </c>
      <c r="S261" s="76">
        <v>0</v>
      </c>
      <c r="T261" s="77">
        <f>S261*H261</f>
        <v>0</v>
      </c>
      <c r="AR261" s="78" t="s">
        <v>244</v>
      </c>
      <c r="AT261" s="78" t="s">
        <v>241</v>
      </c>
      <c r="AU261" s="78" t="s">
        <v>80</v>
      </c>
      <c r="AY261" s="15" t="s">
        <v>125</v>
      </c>
      <c r="BE261" s="79">
        <f>IF(N261="základní",J261,0)</f>
        <v>0</v>
      </c>
      <c r="BF261" s="79">
        <f>IF(N261="snížená",J261,0)</f>
        <v>0</v>
      </c>
      <c r="BG261" s="79">
        <f>IF(N261="zákl. přenesená",J261,0)</f>
        <v>0</v>
      </c>
      <c r="BH261" s="79">
        <f>IF(N261="sníž. přenesená",J261,0)</f>
        <v>0</v>
      </c>
      <c r="BI261" s="79">
        <f>IF(N261="nulová",J261,0)</f>
        <v>0</v>
      </c>
      <c r="BJ261" s="15" t="s">
        <v>78</v>
      </c>
      <c r="BK261" s="79">
        <f>ROUND(I261*H261,2)</f>
        <v>0</v>
      </c>
      <c r="BL261" s="15" t="s">
        <v>193</v>
      </c>
      <c r="BM261" s="78" t="s">
        <v>502</v>
      </c>
    </row>
    <row r="262" spans="2:51" s="12" customFormat="1" ht="12">
      <c r="B262" s="220"/>
      <c r="C262" s="221"/>
      <c r="D262" s="222" t="s">
        <v>134</v>
      </c>
      <c r="E262" s="223" t="s">
        <v>1</v>
      </c>
      <c r="F262" s="224" t="s">
        <v>497</v>
      </c>
      <c r="G262" s="221"/>
      <c r="H262" s="225">
        <v>41</v>
      </c>
      <c r="I262" s="237"/>
      <c r="J262" s="221"/>
      <c r="L262" s="80"/>
      <c r="M262" s="82"/>
      <c r="T262" s="83"/>
      <c r="AT262" s="81" t="s">
        <v>134</v>
      </c>
      <c r="AU262" s="81" t="s">
        <v>80</v>
      </c>
      <c r="AV262" s="12" t="s">
        <v>80</v>
      </c>
      <c r="AW262" s="12" t="s">
        <v>29</v>
      </c>
      <c r="AX262" s="12" t="s">
        <v>78</v>
      </c>
      <c r="AY262" s="81" t="s">
        <v>125</v>
      </c>
    </row>
    <row r="263" spans="2:51" s="12" customFormat="1" ht="12">
      <c r="B263" s="220"/>
      <c r="C263" s="221"/>
      <c r="D263" s="222" t="s">
        <v>134</v>
      </c>
      <c r="E263" s="221"/>
      <c r="F263" s="224" t="s">
        <v>503</v>
      </c>
      <c r="G263" s="221"/>
      <c r="H263" s="225">
        <v>45.1</v>
      </c>
      <c r="I263" s="237"/>
      <c r="J263" s="221"/>
      <c r="L263" s="80"/>
      <c r="M263" s="82"/>
      <c r="T263" s="83"/>
      <c r="AT263" s="81" t="s">
        <v>134</v>
      </c>
      <c r="AU263" s="81" t="s">
        <v>80</v>
      </c>
      <c r="AV263" s="12" t="s">
        <v>80</v>
      </c>
      <c r="AW263" s="12" t="s">
        <v>3</v>
      </c>
      <c r="AX263" s="12" t="s">
        <v>78</v>
      </c>
      <c r="AY263" s="81" t="s">
        <v>125</v>
      </c>
    </row>
    <row r="264" spans="2:65" s="1" customFormat="1" ht="24.2" customHeight="1">
      <c r="B264" s="167"/>
      <c r="C264" s="231" t="s">
        <v>504</v>
      </c>
      <c r="D264" s="231" t="s">
        <v>241</v>
      </c>
      <c r="E264" s="232" t="s">
        <v>505</v>
      </c>
      <c r="F264" s="233" t="s">
        <v>506</v>
      </c>
      <c r="G264" s="234" t="s">
        <v>131</v>
      </c>
      <c r="H264" s="235">
        <v>1.32</v>
      </c>
      <c r="I264" s="88"/>
      <c r="J264" s="236">
        <f>ROUND(I264*H264,2)</f>
        <v>0</v>
      </c>
      <c r="K264" s="89"/>
      <c r="L264" s="90"/>
      <c r="M264" s="91" t="s">
        <v>1</v>
      </c>
      <c r="N264" s="92" t="s">
        <v>38</v>
      </c>
      <c r="O264" s="76">
        <v>0</v>
      </c>
      <c r="P264" s="76">
        <f>O264*H264</f>
        <v>0</v>
      </c>
      <c r="Q264" s="76">
        <v>0.01232</v>
      </c>
      <c r="R264" s="76">
        <f>Q264*H264</f>
        <v>0.0162624</v>
      </c>
      <c r="S264" s="76">
        <v>0</v>
      </c>
      <c r="T264" s="77">
        <f>S264*H264</f>
        <v>0</v>
      </c>
      <c r="AR264" s="78" t="s">
        <v>244</v>
      </c>
      <c r="AT264" s="78" t="s">
        <v>241</v>
      </c>
      <c r="AU264" s="78" t="s">
        <v>80</v>
      </c>
      <c r="AY264" s="15" t="s">
        <v>125</v>
      </c>
      <c r="BE264" s="79">
        <f>IF(N264="základní",J264,0)</f>
        <v>0</v>
      </c>
      <c r="BF264" s="79">
        <f>IF(N264="snížená",J264,0)</f>
        <v>0</v>
      </c>
      <c r="BG264" s="79">
        <f>IF(N264="zákl. přenesená",J264,0)</f>
        <v>0</v>
      </c>
      <c r="BH264" s="79">
        <f>IF(N264="sníž. přenesená",J264,0)</f>
        <v>0</v>
      </c>
      <c r="BI264" s="79">
        <f>IF(N264="nulová",J264,0)</f>
        <v>0</v>
      </c>
      <c r="BJ264" s="15" t="s">
        <v>78</v>
      </c>
      <c r="BK264" s="79">
        <f>ROUND(I264*H264,2)</f>
        <v>0</v>
      </c>
      <c r="BL264" s="15" t="s">
        <v>193</v>
      </c>
      <c r="BM264" s="78" t="s">
        <v>507</v>
      </c>
    </row>
    <row r="265" spans="2:51" s="12" customFormat="1" ht="12">
      <c r="B265" s="220"/>
      <c r="C265" s="221"/>
      <c r="D265" s="222" t="s">
        <v>134</v>
      </c>
      <c r="E265" s="223" t="s">
        <v>1</v>
      </c>
      <c r="F265" s="224" t="s">
        <v>498</v>
      </c>
      <c r="G265" s="221"/>
      <c r="H265" s="225">
        <v>1.2</v>
      </c>
      <c r="I265" s="237"/>
      <c r="J265" s="221"/>
      <c r="L265" s="80"/>
      <c r="M265" s="82"/>
      <c r="T265" s="83"/>
      <c r="AT265" s="81" t="s">
        <v>134</v>
      </c>
      <c r="AU265" s="81" t="s">
        <v>80</v>
      </c>
      <c r="AV265" s="12" t="s">
        <v>80</v>
      </c>
      <c r="AW265" s="12" t="s">
        <v>29</v>
      </c>
      <c r="AX265" s="12" t="s">
        <v>78</v>
      </c>
      <c r="AY265" s="81" t="s">
        <v>125</v>
      </c>
    </row>
    <row r="266" spans="2:51" s="12" customFormat="1" ht="12">
      <c r="B266" s="220"/>
      <c r="C266" s="221"/>
      <c r="D266" s="222" t="s">
        <v>134</v>
      </c>
      <c r="E266" s="221"/>
      <c r="F266" s="224" t="s">
        <v>508</v>
      </c>
      <c r="G266" s="221"/>
      <c r="H266" s="225">
        <v>1.32</v>
      </c>
      <c r="I266" s="237"/>
      <c r="J266" s="221"/>
      <c r="L266" s="80"/>
      <c r="M266" s="82"/>
      <c r="T266" s="83"/>
      <c r="AT266" s="81" t="s">
        <v>134</v>
      </c>
      <c r="AU266" s="81" t="s">
        <v>80</v>
      </c>
      <c r="AV266" s="12" t="s">
        <v>80</v>
      </c>
      <c r="AW266" s="12" t="s">
        <v>3</v>
      </c>
      <c r="AX266" s="12" t="s">
        <v>78</v>
      </c>
      <c r="AY266" s="81" t="s">
        <v>125</v>
      </c>
    </row>
    <row r="267" spans="2:65" s="1" customFormat="1" ht="33" customHeight="1">
      <c r="B267" s="167"/>
      <c r="C267" s="214" t="s">
        <v>509</v>
      </c>
      <c r="D267" s="214" t="s">
        <v>128</v>
      </c>
      <c r="E267" s="215" t="s">
        <v>510</v>
      </c>
      <c r="F267" s="216" t="s">
        <v>511</v>
      </c>
      <c r="G267" s="217" t="s">
        <v>131</v>
      </c>
      <c r="H267" s="218">
        <v>4</v>
      </c>
      <c r="I267" s="72"/>
      <c r="J267" s="219">
        <f>ROUND(I267*H267,2)</f>
        <v>0</v>
      </c>
      <c r="K267" s="73"/>
      <c r="L267" s="20"/>
      <c r="M267" s="74" t="s">
        <v>1</v>
      </c>
      <c r="N267" s="75" t="s">
        <v>38</v>
      </c>
      <c r="O267" s="76">
        <v>0.92</v>
      </c>
      <c r="P267" s="76">
        <f>O267*H267</f>
        <v>3.68</v>
      </c>
      <c r="Q267" s="76">
        <v>0.00538</v>
      </c>
      <c r="R267" s="76">
        <f>Q267*H267</f>
        <v>0.02152</v>
      </c>
      <c r="S267" s="76">
        <v>0</v>
      </c>
      <c r="T267" s="77">
        <f>S267*H267</f>
        <v>0</v>
      </c>
      <c r="AR267" s="78" t="s">
        <v>193</v>
      </c>
      <c r="AT267" s="78" t="s">
        <v>128</v>
      </c>
      <c r="AU267" s="78" t="s">
        <v>80</v>
      </c>
      <c r="AY267" s="15" t="s">
        <v>125</v>
      </c>
      <c r="BE267" s="79">
        <f>IF(N267="základní",J267,0)</f>
        <v>0</v>
      </c>
      <c r="BF267" s="79">
        <f>IF(N267="snížená",J267,0)</f>
        <v>0</v>
      </c>
      <c r="BG267" s="79">
        <f>IF(N267="zákl. přenesená",J267,0)</f>
        <v>0</v>
      </c>
      <c r="BH267" s="79">
        <f>IF(N267="sníž. přenesená",J267,0)</f>
        <v>0</v>
      </c>
      <c r="BI267" s="79">
        <f>IF(N267="nulová",J267,0)</f>
        <v>0</v>
      </c>
      <c r="BJ267" s="15" t="s">
        <v>78</v>
      </c>
      <c r="BK267" s="79">
        <f>ROUND(I267*H267,2)</f>
        <v>0</v>
      </c>
      <c r="BL267" s="15" t="s">
        <v>193</v>
      </c>
      <c r="BM267" s="78" t="s">
        <v>512</v>
      </c>
    </row>
    <row r="268" spans="2:51" s="12" customFormat="1" ht="12">
      <c r="B268" s="220"/>
      <c r="C268" s="221"/>
      <c r="D268" s="222" t="s">
        <v>134</v>
      </c>
      <c r="E268" s="223" t="s">
        <v>1</v>
      </c>
      <c r="F268" s="224" t="s">
        <v>513</v>
      </c>
      <c r="G268" s="221"/>
      <c r="H268" s="225">
        <v>4</v>
      </c>
      <c r="I268" s="237"/>
      <c r="J268" s="221"/>
      <c r="L268" s="80"/>
      <c r="M268" s="82"/>
      <c r="T268" s="83"/>
      <c r="AT268" s="81" t="s">
        <v>134</v>
      </c>
      <c r="AU268" s="81" t="s">
        <v>80</v>
      </c>
      <c r="AV268" s="12" t="s">
        <v>80</v>
      </c>
      <c r="AW268" s="12" t="s">
        <v>29</v>
      </c>
      <c r="AX268" s="12" t="s">
        <v>78</v>
      </c>
      <c r="AY268" s="81" t="s">
        <v>125</v>
      </c>
    </row>
    <row r="269" spans="2:65" s="1" customFormat="1" ht="24.2" customHeight="1">
      <c r="B269" s="167"/>
      <c r="C269" s="231" t="s">
        <v>514</v>
      </c>
      <c r="D269" s="231" t="s">
        <v>241</v>
      </c>
      <c r="E269" s="232" t="s">
        <v>515</v>
      </c>
      <c r="F269" s="233" t="s">
        <v>516</v>
      </c>
      <c r="G269" s="234" t="s">
        <v>131</v>
      </c>
      <c r="H269" s="235">
        <v>4.4</v>
      </c>
      <c r="I269" s="88"/>
      <c r="J269" s="236">
        <f>ROUND(I269*H269,2)</f>
        <v>0</v>
      </c>
      <c r="K269" s="89"/>
      <c r="L269" s="90"/>
      <c r="M269" s="91" t="s">
        <v>1</v>
      </c>
      <c r="N269" s="92" t="s">
        <v>38</v>
      </c>
      <c r="O269" s="76">
        <v>0</v>
      </c>
      <c r="P269" s="76">
        <f>O269*H269</f>
        <v>0</v>
      </c>
      <c r="Q269" s="76">
        <v>0.01112</v>
      </c>
      <c r="R269" s="76">
        <f>Q269*H269</f>
        <v>0.048928</v>
      </c>
      <c r="S269" s="76">
        <v>0</v>
      </c>
      <c r="T269" s="77">
        <f>S269*H269</f>
        <v>0</v>
      </c>
      <c r="AR269" s="78" t="s">
        <v>244</v>
      </c>
      <c r="AT269" s="78" t="s">
        <v>241</v>
      </c>
      <c r="AU269" s="78" t="s">
        <v>80</v>
      </c>
      <c r="AY269" s="15" t="s">
        <v>125</v>
      </c>
      <c r="BE269" s="79">
        <f>IF(N269="základní",J269,0)</f>
        <v>0</v>
      </c>
      <c r="BF269" s="79">
        <f>IF(N269="snížená",J269,0)</f>
        <v>0</v>
      </c>
      <c r="BG269" s="79">
        <f>IF(N269="zákl. přenesená",J269,0)</f>
        <v>0</v>
      </c>
      <c r="BH269" s="79">
        <f>IF(N269="sníž. přenesená",J269,0)</f>
        <v>0</v>
      </c>
      <c r="BI269" s="79">
        <f>IF(N269="nulová",J269,0)</f>
        <v>0</v>
      </c>
      <c r="BJ269" s="15" t="s">
        <v>78</v>
      </c>
      <c r="BK269" s="79">
        <f>ROUND(I269*H269,2)</f>
        <v>0</v>
      </c>
      <c r="BL269" s="15" t="s">
        <v>193</v>
      </c>
      <c r="BM269" s="78" t="s">
        <v>517</v>
      </c>
    </row>
    <row r="270" spans="2:51" s="12" customFormat="1" ht="12">
      <c r="B270" s="220"/>
      <c r="C270" s="221"/>
      <c r="D270" s="222" t="s">
        <v>134</v>
      </c>
      <c r="E270" s="221"/>
      <c r="F270" s="224" t="s">
        <v>518</v>
      </c>
      <c r="G270" s="221"/>
      <c r="H270" s="225">
        <v>4.4</v>
      </c>
      <c r="I270" s="237"/>
      <c r="J270" s="221"/>
      <c r="L270" s="80"/>
      <c r="M270" s="82"/>
      <c r="T270" s="83"/>
      <c r="AT270" s="81" t="s">
        <v>134</v>
      </c>
      <c r="AU270" s="81" t="s">
        <v>80</v>
      </c>
      <c r="AV270" s="12" t="s">
        <v>80</v>
      </c>
      <c r="AW270" s="12" t="s">
        <v>3</v>
      </c>
      <c r="AX270" s="12" t="s">
        <v>78</v>
      </c>
      <c r="AY270" s="81" t="s">
        <v>125</v>
      </c>
    </row>
    <row r="271" spans="2:65" s="1" customFormat="1" ht="33" customHeight="1">
      <c r="B271" s="167"/>
      <c r="C271" s="214" t="s">
        <v>519</v>
      </c>
      <c r="D271" s="214" t="s">
        <v>128</v>
      </c>
      <c r="E271" s="215" t="s">
        <v>520</v>
      </c>
      <c r="F271" s="216" t="s">
        <v>521</v>
      </c>
      <c r="G271" s="217" t="s">
        <v>131</v>
      </c>
      <c r="H271" s="218">
        <v>1.6</v>
      </c>
      <c r="I271" s="72"/>
      <c r="J271" s="219">
        <f>ROUND(I271*H271,2)</f>
        <v>0</v>
      </c>
      <c r="K271" s="73"/>
      <c r="L271" s="20"/>
      <c r="M271" s="74" t="s">
        <v>1</v>
      </c>
      <c r="N271" s="75" t="s">
        <v>38</v>
      </c>
      <c r="O271" s="76">
        <v>0.97</v>
      </c>
      <c r="P271" s="76">
        <f>O271*H271</f>
        <v>1.552</v>
      </c>
      <c r="Q271" s="76">
        <v>0.00558</v>
      </c>
      <c r="R271" s="76">
        <f>Q271*H271</f>
        <v>0.008928</v>
      </c>
      <c r="S271" s="76">
        <v>0</v>
      </c>
      <c r="T271" s="77">
        <f>S271*H271</f>
        <v>0</v>
      </c>
      <c r="AR271" s="78" t="s">
        <v>193</v>
      </c>
      <c r="AT271" s="78" t="s">
        <v>128</v>
      </c>
      <c r="AU271" s="78" t="s">
        <v>80</v>
      </c>
      <c r="AY271" s="15" t="s">
        <v>125</v>
      </c>
      <c r="BE271" s="79">
        <f>IF(N271="základní",J271,0)</f>
        <v>0</v>
      </c>
      <c r="BF271" s="79">
        <f>IF(N271="snížená",J271,0)</f>
        <v>0</v>
      </c>
      <c r="BG271" s="79">
        <f>IF(N271="zákl. přenesená",J271,0)</f>
        <v>0</v>
      </c>
      <c r="BH271" s="79">
        <f>IF(N271="sníž. přenesená",J271,0)</f>
        <v>0</v>
      </c>
      <c r="BI271" s="79">
        <f>IF(N271="nulová",J271,0)</f>
        <v>0</v>
      </c>
      <c r="BJ271" s="15" t="s">
        <v>78</v>
      </c>
      <c r="BK271" s="79">
        <f>ROUND(I271*H271,2)</f>
        <v>0</v>
      </c>
      <c r="BL271" s="15" t="s">
        <v>193</v>
      </c>
      <c r="BM271" s="78" t="s">
        <v>522</v>
      </c>
    </row>
    <row r="272" spans="2:51" s="12" customFormat="1" ht="12">
      <c r="B272" s="220"/>
      <c r="C272" s="221"/>
      <c r="D272" s="222" t="s">
        <v>134</v>
      </c>
      <c r="E272" s="223" t="s">
        <v>1</v>
      </c>
      <c r="F272" s="224" t="s">
        <v>523</v>
      </c>
      <c r="G272" s="221"/>
      <c r="H272" s="225">
        <v>1.6</v>
      </c>
      <c r="I272" s="237"/>
      <c r="J272" s="221"/>
      <c r="L272" s="80"/>
      <c r="M272" s="82"/>
      <c r="T272" s="83"/>
      <c r="AT272" s="81" t="s">
        <v>134</v>
      </c>
      <c r="AU272" s="81" t="s">
        <v>80</v>
      </c>
      <c r="AV272" s="12" t="s">
        <v>80</v>
      </c>
      <c r="AW272" s="12" t="s">
        <v>29</v>
      </c>
      <c r="AX272" s="12" t="s">
        <v>78</v>
      </c>
      <c r="AY272" s="81" t="s">
        <v>125</v>
      </c>
    </row>
    <row r="273" spans="2:65" s="1" customFormat="1" ht="24.2" customHeight="1">
      <c r="B273" s="167"/>
      <c r="C273" s="231" t="s">
        <v>524</v>
      </c>
      <c r="D273" s="231" t="s">
        <v>241</v>
      </c>
      <c r="E273" s="232" t="s">
        <v>525</v>
      </c>
      <c r="F273" s="233" t="s">
        <v>526</v>
      </c>
      <c r="G273" s="234" t="s">
        <v>131</v>
      </c>
      <c r="H273" s="235">
        <v>1.76</v>
      </c>
      <c r="I273" s="88"/>
      <c r="J273" s="236">
        <f>ROUND(I273*H273,2)</f>
        <v>0</v>
      </c>
      <c r="K273" s="89"/>
      <c r="L273" s="90"/>
      <c r="M273" s="91" t="s">
        <v>1</v>
      </c>
      <c r="N273" s="92" t="s">
        <v>38</v>
      </c>
      <c r="O273" s="76">
        <v>0</v>
      </c>
      <c r="P273" s="76">
        <f>O273*H273</f>
        <v>0</v>
      </c>
      <c r="Q273" s="76">
        <v>0.00992</v>
      </c>
      <c r="R273" s="76">
        <f>Q273*H273</f>
        <v>0.0174592</v>
      </c>
      <c r="S273" s="76">
        <v>0</v>
      </c>
      <c r="T273" s="77">
        <f>S273*H273</f>
        <v>0</v>
      </c>
      <c r="AR273" s="78" t="s">
        <v>244</v>
      </c>
      <c r="AT273" s="78" t="s">
        <v>241</v>
      </c>
      <c r="AU273" s="78" t="s">
        <v>80</v>
      </c>
      <c r="AY273" s="15" t="s">
        <v>125</v>
      </c>
      <c r="BE273" s="79">
        <f>IF(N273="základní",J273,0)</f>
        <v>0</v>
      </c>
      <c r="BF273" s="79">
        <f>IF(N273="snížená",J273,0)</f>
        <v>0</v>
      </c>
      <c r="BG273" s="79">
        <f>IF(N273="zákl. přenesená",J273,0)</f>
        <v>0</v>
      </c>
      <c r="BH273" s="79">
        <f>IF(N273="sníž. přenesená",J273,0)</f>
        <v>0</v>
      </c>
      <c r="BI273" s="79">
        <f>IF(N273="nulová",J273,0)</f>
        <v>0</v>
      </c>
      <c r="BJ273" s="15" t="s">
        <v>78</v>
      </c>
      <c r="BK273" s="79">
        <f>ROUND(I273*H273,2)</f>
        <v>0</v>
      </c>
      <c r="BL273" s="15" t="s">
        <v>193</v>
      </c>
      <c r="BM273" s="78" t="s">
        <v>527</v>
      </c>
    </row>
    <row r="274" spans="2:51" s="12" customFormat="1" ht="12">
      <c r="B274" s="220"/>
      <c r="C274" s="221"/>
      <c r="D274" s="222" t="s">
        <v>134</v>
      </c>
      <c r="E274" s="221"/>
      <c r="F274" s="224" t="s">
        <v>528</v>
      </c>
      <c r="G274" s="221"/>
      <c r="H274" s="225">
        <v>1.76</v>
      </c>
      <c r="I274" s="237"/>
      <c r="J274" s="221"/>
      <c r="L274" s="80"/>
      <c r="M274" s="82"/>
      <c r="T274" s="83"/>
      <c r="AT274" s="81" t="s">
        <v>134</v>
      </c>
      <c r="AU274" s="81" t="s">
        <v>80</v>
      </c>
      <c r="AV274" s="12" t="s">
        <v>80</v>
      </c>
      <c r="AW274" s="12" t="s">
        <v>3</v>
      </c>
      <c r="AX274" s="12" t="s">
        <v>78</v>
      </c>
      <c r="AY274" s="81" t="s">
        <v>125</v>
      </c>
    </row>
    <row r="275" spans="2:65" s="1" customFormat="1" ht="24.2" customHeight="1">
      <c r="B275" s="167"/>
      <c r="C275" s="214" t="s">
        <v>529</v>
      </c>
      <c r="D275" s="214" t="s">
        <v>128</v>
      </c>
      <c r="E275" s="215" t="s">
        <v>530</v>
      </c>
      <c r="F275" s="216" t="s">
        <v>531</v>
      </c>
      <c r="G275" s="217" t="s">
        <v>131</v>
      </c>
      <c r="H275" s="218">
        <v>57</v>
      </c>
      <c r="I275" s="72"/>
      <c r="J275" s="219">
        <f>ROUND(I275*H275,2)</f>
        <v>0</v>
      </c>
      <c r="K275" s="73"/>
      <c r="L275" s="20"/>
      <c r="M275" s="74" t="s">
        <v>1</v>
      </c>
      <c r="N275" s="75" t="s">
        <v>38</v>
      </c>
      <c r="O275" s="76">
        <v>0.192</v>
      </c>
      <c r="P275" s="76">
        <f>O275*H275</f>
        <v>10.944</v>
      </c>
      <c r="Q275" s="76">
        <v>0</v>
      </c>
      <c r="R275" s="76">
        <f>Q275*H275</f>
        <v>0</v>
      </c>
      <c r="S275" s="76">
        <v>0.0272</v>
      </c>
      <c r="T275" s="77">
        <f>S275*H275</f>
        <v>1.5504</v>
      </c>
      <c r="AR275" s="78" t="s">
        <v>193</v>
      </c>
      <c r="AT275" s="78" t="s">
        <v>128</v>
      </c>
      <c r="AU275" s="78" t="s">
        <v>80</v>
      </c>
      <c r="AY275" s="15" t="s">
        <v>125</v>
      </c>
      <c r="BE275" s="79">
        <f>IF(N275="základní",J275,0)</f>
        <v>0</v>
      </c>
      <c r="BF275" s="79">
        <f>IF(N275="snížená",J275,0)</f>
        <v>0</v>
      </c>
      <c r="BG275" s="79">
        <f>IF(N275="zákl. přenesená",J275,0)</f>
        <v>0</v>
      </c>
      <c r="BH275" s="79">
        <f>IF(N275="sníž. přenesená",J275,0)</f>
        <v>0</v>
      </c>
      <c r="BI275" s="79">
        <f>IF(N275="nulová",J275,0)</f>
        <v>0</v>
      </c>
      <c r="BJ275" s="15" t="s">
        <v>78</v>
      </c>
      <c r="BK275" s="79">
        <f>ROUND(I275*H275,2)</f>
        <v>0</v>
      </c>
      <c r="BL275" s="15" t="s">
        <v>193</v>
      </c>
      <c r="BM275" s="78" t="s">
        <v>532</v>
      </c>
    </row>
    <row r="276" spans="2:65" s="1" customFormat="1" ht="24.2" customHeight="1">
      <c r="B276" s="167"/>
      <c r="C276" s="214" t="s">
        <v>533</v>
      </c>
      <c r="D276" s="214" t="s">
        <v>128</v>
      </c>
      <c r="E276" s="215" t="s">
        <v>534</v>
      </c>
      <c r="F276" s="216" t="s">
        <v>535</v>
      </c>
      <c r="G276" s="217" t="s">
        <v>131</v>
      </c>
      <c r="H276" s="218">
        <v>0.495</v>
      </c>
      <c r="I276" s="72"/>
      <c r="J276" s="219">
        <f>ROUND(I276*H276,2)</f>
        <v>0</v>
      </c>
      <c r="K276" s="73"/>
      <c r="L276" s="20"/>
      <c r="M276" s="74" t="s">
        <v>1</v>
      </c>
      <c r="N276" s="75" t="s">
        <v>38</v>
      </c>
      <c r="O276" s="76">
        <v>0.729</v>
      </c>
      <c r="P276" s="76">
        <f>O276*H276</f>
        <v>0.360855</v>
      </c>
      <c r="Q276" s="76">
        <v>0.00058</v>
      </c>
      <c r="R276" s="76">
        <f>Q276*H276</f>
        <v>0.0002871</v>
      </c>
      <c r="S276" s="76">
        <v>0</v>
      </c>
      <c r="T276" s="77">
        <f>S276*H276</f>
        <v>0</v>
      </c>
      <c r="AR276" s="78" t="s">
        <v>193</v>
      </c>
      <c r="AT276" s="78" t="s">
        <v>128</v>
      </c>
      <c r="AU276" s="78" t="s">
        <v>80</v>
      </c>
      <c r="AY276" s="15" t="s">
        <v>125</v>
      </c>
      <c r="BE276" s="79">
        <f>IF(N276="základní",J276,0)</f>
        <v>0</v>
      </c>
      <c r="BF276" s="79">
        <f>IF(N276="snížená",J276,0)</f>
        <v>0</v>
      </c>
      <c r="BG276" s="79">
        <f>IF(N276="zákl. přenesená",J276,0)</f>
        <v>0</v>
      </c>
      <c r="BH276" s="79">
        <f>IF(N276="sníž. přenesená",J276,0)</f>
        <v>0</v>
      </c>
      <c r="BI276" s="79">
        <f>IF(N276="nulová",J276,0)</f>
        <v>0</v>
      </c>
      <c r="BJ276" s="15" t="s">
        <v>78</v>
      </c>
      <c r="BK276" s="79">
        <f>ROUND(I276*H276,2)</f>
        <v>0</v>
      </c>
      <c r="BL276" s="15" t="s">
        <v>193</v>
      </c>
      <c r="BM276" s="78" t="s">
        <v>536</v>
      </c>
    </row>
    <row r="277" spans="2:51" s="12" customFormat="1" ht="12">
      <c r="B277" s="220"/>
      <c r="C277" s="221"/>
      <c r="D277" s="222" t="s">
        <v>134</v>
      </c>
      <c r="E277" s="223" t="s">
        <v>1</v>
      </c>
      <c r="F277" s="224" t="s">
        <v>537</v>
      </c>
      <c r="G277" s="221"/>
      <c r="H277" s="225">
        <v>0.495</v>
      </c>
      <c r="I277" s="237"/>
      <c r="J277" s="221"/>
      <c r="L277" s="80"/>
      <c r="M277" s="82"/>
      <c r="T277" s="83"/>
      <c r="AT277" s="81" t="s">
        <v>134</v>
      </c>
      <c r="AU277" s="81" t="s">
        <v>80</v>
      </c>
      <c r="AV277" s="12" t="s">
        <v>80</v>
      </c>
      <c r="AW277" s="12" t="s">
        <v>29</v>
      </c>
      <c r="AX277" s="12" t="s">
        <v>78</v>
      </c>
      <c r="AY277" s="81" t="s">
        <v>125</v>
      </c>
    </row>
    <row r="278" spans="2:65" s="1" customFormat="1" ht="16.5" customHeight="1">
      <c r="B278" s="167"/>
      <c r="C278" s="231" t="s">
        <v>538</v>
      </c>
      <c r="D278" s="231" t="s">
        <v>241</v>
      </c>
      <c r="E278" s="232" t="s">
        <v>539</v>
      </c>
      <c r="F278" s="233" t="s">
        <v>540</v>
      </c>
      <c r="G278" s="234" t="s">
        <v>131</v>
      </c>
      <c r="H278" s="235">
        <v>0.545</v>
      </c>
      <c r="I278" s="88"/>
      <c r="J278" s="236">
        <f>ROUND(I278*H278,2)</f>
        <v>0</v>
      </c>
      <c r="K278" s="89"/>
      <c r="L278" s="90"/>
      <c r="M278" s="91" t="s">
        <v>1</v>
      </c>
      <c r="N278" s="92" t="s">
        <v>38</v>
      </c>
      <c r="O278" s="76">
        <v>0</v>
      </c>
      <c r="P278" s="76">
        <f>O278*H278</f>
        <v>0</v>
      </c>
      <c r="Q278" s="76">
        <v>0.0075</v>
      </c>
      <c r="R278" s="76">
        <f>Q278*H278</f>
        <v>0.0040875</v>
      </c>
      <c r="S278" s="76">
        <v>0</v>
      </c>
      <c r="T278" s="77">
        <f>S278*H278</f>
        <v>0</v>
      </c>
      <c r="AR278" s="78" t="s">
        <v>244</v>
      </c>
      <c r="AT278" s="78" t="s">
        <v>241</v>
      </c>
      <c r="AU278" s="78" t="s">
        <v>80</v>
      </c>
      <c r="AY278" s="15" t="s">
        <v>125</v>
      </c>
      <c r="BE278" s="79">
        <f>IF(N278="základní",J278,0)</f>
        <v>0</v>
      </c>
      <c r="BF278" s="79">
        <f>IF(N278="snížená",J278,0)</f>
        <v>0</v>
      </c>
      <c r="BG278" s="79">
        <f>IF(N278="zákl. přenesená",J278,0)</f>
        <v>0</v>
      </c>
      <c r="BH278" s="79">
        <f>IF(N278="sníž. přenesená",J278,0)</f>
        <v>0</v>
      </c>
      <c r="BI278" s="79">
        <f>IF(N278="nulová",J278,0)</f>
        <v>0</v>
      </c>
      <c r="BJ278" s="15" t="s">
        <v>78</v>
      </c>
      <c r="BK278" s="79">
        <f>ROUND(I278*H278,2)</f>
        <v>0</v>
      </c>
      <c r="BL278" s="15" t="s">
        <v>193</v>
      </c>
      <c r="BM278" s="78" t="s">
        <v>541</v>
      </c>
    </row>
    <row r="279" spans="2:51" s="12" customFormat="1" ht="12">
      <c r="B279" s="220"/>
      <c r="C279" s="221"/>
      <c r="D279" s="222" t="s">
        <v>134</v>
      </c>
      <c r="E279" s="221"/>
      <c r="F279" s="224" t="s">
        <v>542</v>
      </c>
      <c r="G279" s="221"/>
      <c r="H279" s="225">
        <v>0.545</v>
      </c>
      <c r="I279" s="237"/>
      <c r="J279" s="221"/>
      <c r="L279" s="80"/>
      <c r="M279" s="82"/>
      <c r="T279" s="83"/>
      <c r="AT279" s="81" t="s">
        <v>134</v>
      </c>
      <c r="AU279" s="81" t="s">
        <v>80</v>
      </c>
      <c r="AV279" s="12" t="s">
        <v>80</v>
      </c>
      <c r="AW279" s="12" t="s">
        <v>3</v>
      </c>
      <c r="AX279" s="12" t="s">
        <v>78</v>
      </c>
      <c r="AY279" s="81" t="s">
        <v>125</v>
      </c>
    </row>
    <row r="280" spans="2:65" s="1" customFormat="1" ht="24.2" customHeight="1">
      <c r="B280" s="167"/>
      <c r="C280" s="214" t="s">
        <v>543</v>
      </c>
      <c r="D280" s="214" t="s">
        <v>128</v>
      </c>
      <c r="E280" s="215" t="s">
        <v>544</v>
      </c>
      <c r="F280" s="216" t="s">
        <v>545</v>
      </c>
      <c r="G280" s="217" t="s">
        <v>131</v>
      </c>
      <c r="H280" s="218">
        <v>0.175</v>
      </c>
      <c r="I280" s="72"/>
      <c r="J280" s="219">
        <f>ROUND(I280*H280,2)</f>
        <v>0</v>
      </c>
      <c r="K280" s="73"/>
      <c r="L280" s="20"/>
      <c r="M280" s="74" t="s">
        <v>1</v>
      </c>
      <c r="N280" s="75" t="s">
        <v>38</v>
      </c>
      <c r="O280" s="76">
        <v>0.584</v>
      </c>
      <c r="P280" s="76">
        <f>O280*H280</f>
        <v>0.10219999999999999</v>
      </c>
      <c r="Q280" s="76">
        <v>0.00063</v>
      </c>
      <c r="R280" s="76">
        <f>Q280*H280</f>
        <v>0.00011025</v>
      </c>
      <c r="S280" s="76">
        <v>0</v>
      </c>
      <c r="T280" s="77">
        <f>S280*H280</f>
        <v>0</v>
      </c>
      <c r="AR280" s="78" t="s">
        <v>193</v>
      </c>
      <c r="AT280" s="78" t="s">
        <v>128</v>
      </c>
      <c r="AU280" s="78" t="s">
        <v>80</v>
      </c>
      <c r="AY280" s="15" t="s">
        <v>125</v>
      </c>
      <c r="BE280" s="79">
        <f>IF(N280="základní",J280,0)</f>
        <v>0</v>
      </c>
      <c r="BF280" s="79">
        <f>IF(N280="snížená",J280,0)</f>
        <v>0</v>
      </c>
      <c r="BG280" s="79">
        <f>IF(N280="zákl. přenesená",J280,0)</f>
        <v>0</v>
      </c>
      <c r="BH280" s="79">
        <f>IF(N280="sníž. přenesená",J280,0)</f>
        <v>0</v>
      </c>
      <c r="BI280" s="79">
        <f>IF(N280="nulová",J280,0)</f>
        <v>0</v>
      </c>
      <c r="BJ280" s="15" t="s">
        <v>78</v>
      </c>
      <c r="BK280" s="79">
        <f>ROUND(I280*H280,2)</f>
        <v>0</v>
      </c>
      <c r="BL280" s="15" t="s">
        <v>193</v>
      </c>
      <c r="BM280" s="78" t="s">
        <v>546</v>
      </c>
    </row>
    <row r="281" spans="2:51" s="12" customFormat="1" ht="12">
      <c r="B281" s="220"/>
      <c r="C281" s="221"/>
      <c r="D281" s="222" t="s">
        <v>134</v>
      </c>
      <c r="E281" s="223" t="s">
        <v>1</v>
      </c>
      <c r="F281" s="224" t="s">
        <v>547</v>
      </c>
      <c r="G281" s="221"/>
      <c r="H281" s="225">
        <v>0.175</v>
      </c>
      <c r="I281" s="237"/>
      <c r="J281" s="221"/>
      <c r="L281" s="80"/>
      <c r="M281" s="82"/>
      <c r="T281" s="83"/>
      <c r="AT281" s="81" t="s">
        <v>134</v>
      </c>
      <c r="AU281" s="81" t="s">
        <v>80</v>
      </c>
      <c r="AV281" s="12" t="s">
        <v>80</v>
      </c>
      <c r="AW281" s="12" t="s">
        <v>29</v>
      </c>
      <c r="AX281" s="12" t="s">
        <v>78</v>
      </c>
      <c r="AY281" s="81" t="s">
        <v>125</v>
      </c>
    </row>
    <row r="282" spans="2:65" s="1" customFormat="1" ht="24.2" customHeight="1">
      <c r="B282" s="167"/>
      <c r="C282" s="214" t="s">
        <v>548</v>
      </c>
      <c r="D282" s="214" t="s">
        <v>128</v>
      </c>
      <c r="E282" s="215" t="s">
        <v>549</v>
      </c>
      <c r="F282" s="216" t="s">
        <v>550</v>
      </c>
      <c r="G282" s="217" t="s">
        <v>166</v>
      </c>
      <c r="H282" s="218">
        <v>1.17</v>
      </c>
      <c r="I282" s="72"/>
      <c r="J282" s="219">
        <f>ROUND(I282*H282,2)</f>
        <v>0</v>
      </c>
      <c r="K282" s="73"/>
      <c r="L282" s="20"/>
      <c r="M282" s="74" t="s">
        <v>1</v>
      </c>
      <c r="N282" s="75" t="s">
        <v>38</v>
      </c>
      <c r="O282" s="76">
        <v>0.84</v>
      </c>
      <c r="P282" s="76">
        <f>O282*H282</f>
        <v>0.9827999999999999</v>
      </c>
      <c r="Q282" s="76">
        <v>0</v>
      </c>
      <c r="R282" s="76">
        <f>Q282*H282</f>
        <v>0</v>
      </c>
      <c r="S282" s="76">
        <v>0</v>
      </c>
      <c r="T282" s="77">
        <f>S282*H282</f>
        <v>0</v>
      </c>
      <c r="AR282" s="78" t="s">
        <v>193</v>
      </c>
      <c r="AT282" s="78" t="s">
        <v>128</v>
      </c>
      <c r="AU282" s="78" t="s">
        <v>80</v>
      </c>
      <c r="AY282" s="15" t="s">
        <v>125</v>
      </c>
      <c r="BE282" s="79">
        <f>IF(N282="základní",J282,0)</f>
        <v>0</v>
      </c>
      <c r="BF282" s="79">
        <f>IF(N282="snížená",J282,0)</f>
        <v>0</v>
      </c>
      <c r="BG282" s="79">
        <f>IF(N282="zákl. přenesená",J282,0)</f>
        <v>0</v>
      </c>
      <c r="BH282" s="79">
        <f>IF(N282="sníž. přenesená",J282,0)</f>
        <v>0</v>
      </c>
      <c r="BI282" s="79">
        <f>IF(N282="nulová",J282,0)</f>
        <v>0</v>
      </c>
      <c r="BJ282" s="15" t="s">
        <v>78</v>
      </c>
      <c r="BK282" s="79">
        <f>ROUND(I282*H282,2)</f>
        <v>0</v>
      </c>
      <c r="BL282" s="15" t="s">
        <v>193</v>
      </c>
      <c r="BM282" s="78" t="s">
        <v>551</v>
      </c>
    </row>
    <row r="283" spans="2:63" s="11" customFormat="1" ht="22.9" customHeight="1">
      <c r="B283" s="207"/>
      <c r="C283" s="208"/>
      <c r="D283" s="209" t="s">
        <v>72</v>
      </c>
      <c r="E283" s="212" t="s">
        <v>552</v>
      </c>
      <c r="F283" s="212" t="s">
        <v>553</v>
      </c>
      <c r="G283" s="208"/>
      <c r="H283" s="208"/>
      <c r="I283" s="239"/>
      <c r="J283" s="213">
        <f>BK283</f>
        <v>0</v>
      </c>
      <c r="L283" s="65"/>
      <c r="M283" s="67"/>
      <c r="P283" s="68">
        <f>SUM(P284:P287)</f>
        <v>0.7845599999999999</v>
      </c>
      <c r="R283" s="68">
        <f>SUM(R284:R287)</f>
        <v>0.0002016</v>
      </c>
      <c r="T283" s="69">
        <f>SUM(T284:T287)</f>
        <v>0</v>
      </c>
      <c r="AR283" s="66" t="s">
        <v>80</v>
      </c>
      <c r="AT283" s="70" t="s">
        <v>72</v>
      </c>
      <c r="AU283" s="70" t="s">
        <v>78</v>
      </c>
      <c r="AY283" s="66" t="s">
        <v>125</v>
      </c>
      <c r="BK283" s="71">
        <f>SUM(BK284:BK287)</f>
        <v>0</v>
      </c>
    </row>
    <row r="284" spans="2:65" s="1" customFormat="1" ht="24.2" customHeight="1">
      <c r="B284" s="167"/>
      <c r="C284" s="214" t="s">
        <v>554</v>
      </c>
      <c r="D284" s="214" t="s">
        <v>128</v>
      </c>
      <c r="E284" s="215" t="s">
        <v>555</v>
      </c>
      <c r="F284" s="216" t="s">
        <v>556</v>
      </c>
      <c r="G284" s="217" t="s">
        <v>131</v>
      </c>
      <c r="H284" s="218">
        <v>1.68</v>
      </c>
      <c r="I284" s="72"/>
      <c r="J284" s="219">
        <f>ROUND(I284*H284,2)</f>
        <v>0</v>
      </c>
      <c r="K284" s="73"/>
      <c r="L284" s="20"/>
      <c r="M284" s="74" t="s">
        <v>1</v>
      </c>
      <c r="N284" s="75" t="s">
        <v>38</v>
      </c>
      <c r="O284" s="76">
        <v>0.295</v>
      </c>
      <c r="P284" s="76">
        <f>O284*H284</f>
        <v>0.49559999999999993</v>
      </c>
      <c r="Q284" s="76">
        <v>0</v>
      </c>
      <c r="R284" s="76">
        <f>Q284*H284</f>
        <v>0</v>
      </c>
      <c r="S284" s="76">
        <v>0</v>
      </c>
      <c r="T284" s="77">
        <f>S284*H284</f>
        <v>0</v>
      </c>
      <c r="AR284" s="78" t="s">
        <v>193</v>
      </c>
      <c r="AT284" s="78" t="s">
        <v>128</v>
      </c>
      <c r="AU284" s="78" t="s">
        <v>80</v>
      </c>
      <c r="AY284" s="15" t="s">
        <v>125</v>
      </c>
      <c r="BE284" s="79">
        <f>IF(N284="základní",J284,0)</f>
        <v>0</v>
      </c>
      <c r="BF284" s="79">
        <f>IF(N284="snížená",J284,0)</f>
        <v>0</v>
      </c>
      <c r="BG284" s="79">
        <f>IF(N284="zákl. přenesená",J284,0)</f>
        <v>0</v>
      </c>
      <c r="BH284" s="79">
        <f>IF(N284="sníž. přenesená",J284,0)</f>
        <v>0</v>
      </c>
      <c r="BI284" s="79">
        <f>IF(N284="nulová",J284,0)</f>
        <v>0</v>
      </c>
      <c r="BJ284" s="15" t="s">
        <v>78</v>
      </c>
      <c r="BK284" s="79">
        <f>ROUND(I284*H284,2)</f>
        <v>0</v>
      </c>
      <c r="BL284" s="15" t="s">
        <v>193</v>
      </c>
      <c r="BM284" s="78" t="s">
        <v>557</v>
      </c>
    </row>
    <row r="285" spans="2:51" s="12" customFormat="1" ht="12">
      <c r="B285" s="220"/>
      <c r="C285" s="221"/>
      <c r="D285" s="222" t="s">
        <v>134</v>
      </c>
      <c r="E285" s="223" t="s">
        <v>1</v>
      </c>
      <c r="F285" s="224" t="s">
        <v>558</v>
      </c>
      <c r="G285" s="221"/>
      <c r="H285" s="225">
        <v>1.68</v>
      </c>
      <c r="I285" s="237"/>
      <c r="J285" s="221"/>
      <c r="L285" s="80"/>
      <c r="M285" s="82"/>
      <c r="T285" s="83"/>
      <c r="AT285" s="81" t="s">
        <v>134</v>
      </c>
      <c r="AU285" s="81" t="s">
        <v>80</v>
      </c>
      <c r="AV285" s="12" t="s">
        <v>80</v>
      </c>
      <c r="AW285" s="12" t="s">
        <v>29</v>
      </c>
      <c r="AX285" s="12" t="s">
        <v>78</v>
      </c>
      <c r="AY285" s="81" t="s">
        <v>125</v>
      </c>
    </row>
    <row r="286" spans="2:65" s="1" customFormat="1" ht="24.2" customHeight="1">
      <c r="B286" s="167"/>
      <c r="C286" s="214" t="s">
        <v>559</v>
      </c>
      <c r="D286" s="214" t="s">
        <v>128</v>
      </c>
      <c r="E286" s="215" t="s">
        <v>560</v>
      </c>
      <c r="F286" s="216" t="s">
        <v>561</v>
      </c>
      <c r="G286" s="217" t="s">
        <v>131</v>
      </c>
      <c r="H286" s="218">
        <v>1.68</v>
      </c>
      <c r="I286" s="72"/>
      <c r="J286" s="219">
        <f>ROUND(I286*H286,2)</f>
        <v>0</v>
      </c>
      <c r="K286" s="73"/>
      <c r="L286" s="20"/>
      <c r="M286" s="74" t="s">
        <v>1</v>
      </c>
      <c r="N286" s="75" t="s">
        <v>38</v>
      </c>
      <c r="O286" s="76">
        <v>0.172</v>
      </c>
      <c r="P286" s="76">
        <f>O286*H286</f>
        <v>0.28895999999999994</v>
      </c>
      <c r="Q286" s="76">
        <v>0.00012</v>
      </c>
      <c r="R286" s="76">
        <f>Q286*H286</f>
        <v>0.0002016</v>
      </c>
      <c r="S286" s="76">
        <v>0</v>
      </c>
      <c r="T286" s="77">
        <f>S286*H286</f>
        <v>0</v>
      </c>
      <c r="AR286" s="78" t="s">
        <v>193</v>
      </c>
      <c r="AT286" s="78" t="s">
        <v>128</v>
      </c>
      <c r="AU286" s="78" t="s">
        <v>80</v>
      </c>
      <c r="AY286" s="15" t="s">
        <v>125</v>
      </c>
      <c r="BE286" s="79">
        <f>IF(N286="základní",J286,0)</f>
        <v>0</v>
      </c>
      <c r="BF286" s="79">
        <f>IF(N286="snížená",J286,0)</f>
        <v>0</v>
      </c>
      <c r="BG286" s="79">
        <f>IF(N286="zákl. přenesená",J286,0)</f>
        <v>0</v>
      </c>
      <c r="BH286" s="79">
        <f>IF(N286="sníž. přenesená",J286,0)</f>
        <v>0</v>
      </c>
      <c r="BI286" s="79">
        <f>IF(N286="nulová",J286,0)</f>
        <v>0</v>
      </c>
      <c r="BJ286" s="15" t="s">
        <v>78</v>
      </c>
      <c r="BK286" s="79">
        <f>ROUND(I286*H286,2)</f>
        <v>0</v>
      </c>
      <c r="BL286" s="15" t="s">
        <v>193</v>
      </c>
      <c r="BM286" s="78" t="s">
        <v>562</v>
      </c>
    </row>
    <row r="287" spans="2:51" s="12" customFormat="1" ht="12">
      <c r="B287" s="220"/>
      <c r="C287" s="221"/>
      <c r="D287" s="222" t="s">
        <v>134</v>
      </c>
      <c r="E287" s="223" t="s">
        <v>1</v>
      </c>
      <c r="F287" s="224" t="s">
        <v>558</v>
      </c>
      <c r="G287" s="221"/>
      <c r="H287" s="225">
        <v>1.68</v>
      </c>
      <c r="I287" s="237"/>
      <c r="J287" s="221"/>
      <c r="L287" s="80"/>
      <c r="M287" s="82"/>
      <c r="T287" s="83"/>
      <c r="AT287" s="81" t="s">
        <v>134</v>
      </c>
      <c r="AU287" s="81" t="s">
        <v>80</v>
      </c>
      <c r="AV287" s="12" t="s">
        <v>80</v>
      </c>
      <c r="AW287" s="12" t="s">
        <v>29</v>
      </c>
      <c r="AX287" s="12" t="s">
        <v>78</v>
      </c>
      <c r="AY287" s="81" t="s">
        <v>125</v>
      </c>
    </row>
    <row r="288" spans="2:63" s="11" customFormat="1" ht="22.9" customHeight="1">
      <c r="B288" s="207"/>
      <c r="C288" s="208"/>
      <c r="D288" s="209" t="s">
        <v>72</v>
      </c>
      <c r="E288" s="212" t="s">
        <v>563</v>
      </c>
      <c r="F288" s="212" t="s">
        <v>564</v>
      </c>
      <c r="G288" s="208"/>
      <c r="H288" s="208"/>
      <c r="I288" s="239"/>
      <c r="J288" s="213">
        <f>BK288</f>
        <v>0</v>
      </c>
      <c r="L288" s="65"/>
      <c r="M288" s="67"/>
      <c r="P288" s="68">
        <f>SUM(P289:P291)</f>
        <v>3.38</v>
      </c>
      <c r="R288" s="68">
        <f>SUM(R289:R291)</f>
        <v>0.009425</v>
      </c>
      <c r="T288" s="69">
        <f>SUM(T289:T291)</f>
        <v>0</v>
      </c>
      <c r="AR288" s="66" t="s">
        <v>80</v>
      </c>
      <c r="AT288" s="70" t="s">
        <v>72</v>
      </c>
      <c r="AU288" s="70" t="s">
        <v>78</v>
      </c>
      <c r="AY288" s="66" t="s">
        <v>125</v>
      </c>
      <c r="BK288" s="71">
        <f>SUM(BK289:BK291)</f>
        <v>0</v>
      </c>
    </row>
    <row r="289" spans="2:65" s="1" customFormat="1" ht="33" customHeight="1">
      <c r="B289" s="167"/>
      <c r="C289" s="214" t="s">
        <v>565</v>
      </c>
      <c r="D289" s="214" t="s">
        <v>128</v>
      </c>
      <c r="E289" s="215" t="s">
        <v>566</v>
      </c>
      <c r="F289" s="216" t="s">
        <v>567</v>
      </c>
      <c r="G289" s="217" t="s">
        <v>131</v>
      </c>
      <c r="H289" s="218">
        <v>32.5</v>
      </c>
      <c r="I289" s="72"/>
      <c r="J289" s="219">
        <f>ROUND(I289*H289,2)</f>
        <v>0</v>
      </c>
      <c r="K289" s="73"/>
      <c r="L289" s="20"/>
      <c r="M289" s="74" t="s">
        <v>1</v>
      </c>
      <c r="N289" s="75" t="s">
        <v>38</v>
      </c>
      <c r="O289" s="76">
        <v>0.104</v>
      </c>
      <c r="P289" s="76">
        <f>O289*H289</f>
        <v>3.38</v>
      </c>
      <c r="Q289" s="76">
        <v>0.00026</v>
      </c>
      <c r="R289" s="76">
        <f>Q289*H289</f>
        <v>0.00845</v>
      </c>
      <c r="S289" s="76">
        <v>0</v>
      </c>
      <c r="T289" s="77">
        <f>S289*H289</f>
        <v>0</v>
      </c>
      <c r="AR289" s="78" t="s">
        <v>193</v>
      </c>
      <c r="AT289" s="78" t="s">
        <v>128</v>
      </c>
      <c r="AU289" s="78" t="s">
        <v>80</v>
      </c>
      <c r="AY289" s="15" t="s">
        <v>125</v>
      </c>
      <c r="BE289" s="79">
        <f>IF(N289="základní",J289,0)</f>
        <v>0</v>
      </c>
      <c r="BF289" s="79">
        <f>IF(N289="snížená",J289,0)</f>
        <v>0</v>
      </c>
      <c r="BG289" s="79">
        <f>IF(N289="zákl. přenesená",J289,0)</f>
        <v>0</v>
      </c>
      <c r="BH289" s="79">
        <f>IF(N289="sníž. přenesená",J289,0)</f>
        <v>0</v>
      </c>
      <c r="BI289" s="79">
        <f>IF(N289="nulová",J289,0)</f>
        <v>0</v>
      </c>
      <c r="BJ289" s="15" t="s">
        <v>78</v>
      </c>
      <c r="BK289" s="79">
        <f>ROUND(I289*H289,2)</f>
        <v>0</v>
      </c>
      <c r="BL289" s="15" t="s">
        <v>193</v>
      </c>
      <c r="BM289" s="78" t="s">
        <v>568</v>
      </c>
    </row>
    <row r="290" spans="2:51" s="12" customFormat="1" ht="12">
      <c r="B290" s="220"/>
      <c r="C290" s="221"/>
      <c r="D290" s="222" t="s">
        <v>134</v>
      </c>
      <c r="E290" s="223" t="s">
        <v>1</v>
      </c>
      <c r="F290" s="224" t="s">
        <v>569</v>
      </c>
      <c r="G290" s="221"/>
      <c r="H290" s="225">
        <v>32.5</v>
      </c>
      <c r="I290" s="237"/>
      <c r="J290" s="221"/>
      <c r="L290" s="80"/>
      <c r="M290" s="82"/>
      <c r="T290" s="83"/>
      <c r="AT290" s="81" t="s">
        <v>134</v>
      </c>
      <c r="AU290" s="81" t="s">
        <v>80</v>
      </c>
      <c r="AV290" s="12" t="s">
        <v>80</v>
      </c>
      <c r="AW290" s="12" t="s">
        <v>29</v>
      </c>
      <c r="AX290" s="12" t="s">
        <v>78</v>
      </c>
      <c r="AY290" s="81" t="s">
        <v>125</v>
      </c>
    </row>
    <row r="291" spans="2:65" s="1" customFormat="1" ht="37.9" customHeight="1">
      <c r="B291" s="167"/>
      <c r="C291" s="214" t="s">
        <v>570</v>
      </c>
      <c r="D291" s="214" t="s">
        <v>128</v>
      </c>
      <c r="E291" s="215" t="s">
        <v>571</v>
      </c>
      <c r="F291" s="216" t="s">
        <v>572</v>
      </c>
      <c r="G291" s="217" t="s">
        <v>131</v>
      </c>
      <c r="H291" s="218">
        <v>32.5</v>
      </c>
      <c r="I291" s="72"/>
      <c r="J291" s="219">
        <f>ROUND(I291*H291,2)</f>
        <v>0</v>
      </c>
      <c r="K291" s="73"/>
      <c r="L291" s="20"/>
      <c r="M291" s="74" t="s">
        <v>1</v>
      </c>
      <c r="N291" s="75" t="s">
        <v>38</v>
      </c>
      <c r="O291" s="76">
        <v>0</v>
      </c>
      <c r="P291" s="76">
        <f>O291*H291</f>
        <v>0</v>
      </c>
      <c r="Q291" s="76">
        <v>3E-05</v>
      </c>
      <c r="R291" s="76">
        <f>Q291*H291</f>
        <v>0.0009750000000000001</v>
      </c>
      <c r="S291" s="76">
        <v>0</v>
      </c>
      <c r="T291" s="77">
        <f>S291*H291</f>
        <v>0</v>
      </c>
      <c r="AR291" s="78" t="s">
        <v>193</v>
      </c>
      <c r="AT291" s="78" t="s">
        <v>128</v>
      </c>
      <c r="AU291" s="78" t="s">
        <v>80</v>
      </c>
      <c r="AY291" s="15" t="s">
        <v>125</v>
      </c>
      <c r="BE291" s="79">
        <f>IF(N291="základní",J291,0)</f>
        <v>0</v>
      </c>
      <c r="BF291" s="79">
        <f>IF(N291="snížená",J291,0)</f>
        <v>0</v>
      </c>
      <c r="BG291" s="79">
        <f>IF(N291="zákl. přenesená",J291,0)</f>
        <v>0</v>
      </c>
      <c r="BH291" s="79">
        <f>IF(N291="sníž. přenesená",J291,0)</f>
        <v>0</v>
      </c>
      <c r="BI291" s="79">
        <f>IF(N291="nulová",J291,0)</f>
        <v>0</v>
      </c>
      <c r="BJ291" s="15" t="s">
        <v>78</v>
      </c>
      <c r="BK291" s="79">
        <f>ROUND(I291*H291,2)</f>
        <v>0</v>
      </c>
      <c r="BL291" s="15" t="s">
        <v>193</v>
      </c>
      <c r="BM291" s="78" t="s">
        <v>573</v>
      </c>
    </row>
    <row r="292" spans="2:63" s="11" customFormat="1" ht="25.9" customHeight="1">
      <c r="B292" s="207"/>
      <c r="C292" s="208"/>
      <c r="D292" s="209" t="s">
        <v>72</v>
      </c>
      <c r="E292" s="210" t="s">
        <v>574</v>
      </c>
      <c r="F292" s="210" t="s">
        <v>575</v>
      </c>
      <c r="G292" s="208"/>
      <c r="H292" s="208"/>
      <c r="I292" s="239"/>
      <c r="J292" s="211">
        <f>BK292</f>
        <v>0</v>
      </c>
      <c r="L292" s="65"/>
      <c r="M292" s="67"/>
      <c r="P292" s="68">
        <f>P293+P295</f>
        <v>0</v>
      </c>
      <c r="R292" s="68">
        <f>R293+R295</f>
        <v>0</v>
      </c>
      <c r="T292" s="69">
        <f>T293+T295</f>
        <v>0</v>
      </c>
      <c r="AR292" s="66" t="s">
        <v>154</v>
      </c>
      <c r="AT292" s="70" t="s">
        <v>72</v>
      </c>
      <c r="AU292" s="70" t="s">
        <v>73</v>
      </c>
      <c r="AY292" s="66" t="s">
        <v>125</v>
      </c>
      <c r="BK292" s="71">
        <f>BK293+BK295</f>
        <v>0</v>
      </c>
    </row>
    <row r="293" spans="2:63" s="11" customFormat="1" ht="22.9" customHeight="1">
      <c r="B293" s="207"/>
      <c r="C293" s="208"/>
      <c r="D293" s="209" t="s">
        <v>72</v>
      </c>
      <c r="E293" s="212" t="s">
        <v>576</v>
      </c>
      <c r="F293" s="212" t="s">
        <v>577</v>
      </c>
      <c r="G293" s="208"/>
      <c r="H293" s="208"/>
      <c r="I293" s="239"/>
      <c r="J293" s="213">
        <f>BK293</f>
        <v>0</v>
      </c>
      <c r="L293" s="65"/>
      <c r="M293" s="67"/>
      <c r="P293" s="68">
        <f>P294</f>
        <v>0</v>
      </c>
      <c r="R293" s="68">
        <f>R294</f>
        <v>0</v>
      </c>
      <c r="T293" s="69">
        <f>T294</f>
        <v>0</v>
      </c>
      <c r="AR293" s="66" t="s">
        <v>154</v>
      </c>
      <c r="AT293" s="70" t="s">
        <v>72</v>
      </c>
      <c r="AU293" s="70" t="s">
        <v>78</v>
      </c>
      <c r="AY293" s="66" t="s">
        <v>125</v>
      </c>
      <c r="BK293" s="71">
        <f>BK294</f>
        <v>0</v>
      </c>
    </row>
    <row r="294" spans="2:65" s="1" customFormat="1" ht="16.5" customHeight="1">
      <c r="B294" s="167"/>
      <c r="C294" s="214" t="s">
        <v>578</v>
      </c>
      <c r="D294" s="214" t="s">
        <v>128</v>
      </c>
      <c r="E294" s="215" t="s">
        <v>579</v>
      </c>
      <c r="F294" s="216" t="s">
        <v>577</v>
      </c>
      <c r="G294" s="217" t="s">
        <v>580</v>
      </c>
      <c r="H294" s="218">
        <v>1</v>
      </c>
      <c r="I294" s="72"/>
      <c r="J294" s="219">
        <f>ROUND(I294*H294,2)</f>
        <v>0</v>
      </c>
      <c r="K294" s="73"/>
      <c r="L294" s="20"/>
      <c r="M294" s="74" t="s">
        <v>1</v>
      </c>
      <c r="N294" s="75" t="s">
        <v>38</v>
      </c>
      <c r="O294" s="76">
        <v>0</v>
      </c>
      <c r="P294" s="76">
        <f>O294*H294</f>
        <v>0</v>
      </c>
      <c r="Q294" s="76">
        <v>0</v>
      </c>
      <c r="R294" s="76">
        <f>Q294*H294</f>
        <v>0</v>
      </c>
      <c r="S294" s="76">
        <v>0</v>
      </c>
      <c r="T294" s="77">
        <f>S294*H294</f>
        <v>0</v>
      </c>
      <c r="AR294" s="78" t="s">
        <v>581</v>
      </c>
      <c r="AT294" s="78" t="s">
        <v>128</v>
      </c>
      <c r="AU294" s="78" t="s">
        <v>80</v>
      </c>
      <c r="AY294" s="15" t="s">
        <v>125</v>
      </c>
      <c r="BE294" s="79">
        <f>IF(N294="základní",J294,0)</f>
        <v>0</v>
      </c>
      <c r="BF294" s="79">
        <f>IF(N294="snížená",J294,0)</f>
        <v>0</v>
      </c>
      <c r="BG294" s="79">
        <f>IF(N294="zákl. přenesená",J294,0)</f>
        <v>0</v>
      </c>
      <c r="BH294" s="79">
        <f>IF(N294="sníž. přenesená",J294,0)</f>
        <v>0</v>
      </c>
      <c r="BI294" s="79">
        <f>IF(N294="nulová",J294,0)</f>
        <v>0</v>
      </c>
      <c r="BJ294" s="15" t="s">
        <v>78</v>
      </c>
      <c r="BK294" s="79">
        <f>ROUND(I294*H294,2)</f>
        <v>0</v>
      </c>
      <c r="BL294" s="15" t="s">
        <v>581</v>
      </c>
      <c r="BM294" s="78" t="s">
        <v>582</v>
      </c>
    </row>
    <row r="295" spans="2:63" s="11" customFormat="1" ht="22.9" customHeight="1">
      <c r="B295" s="207"/>
      <c r="C295" s="208"/>
      <c r="D295" s="209" t="s">
        <v>72</v>
      </c>
      <c r="E295" s="212" t="s">
        <v>583</v>
      </c>
      <c r="F295" s="212" t="s">
        <v>584</v>
      </c>
      <c r="G295" s="208"/>
      <c r="H295" s="208"/>
      <c r="I295" s="239"/>
      <c r="J295" s="213">
        <f>BK295</f>
        <v>0</v>
      </c>
      <c r="L295" s="65"/>
      <c r="M295" s="67"/>
      <c r="P295" s="68">
        <f>SUM(P296:P297)</f>
        <v>0</v>
      </c>
      <c r="R295" s="68">
        <f>SUM(R296:R297)</f>
        <v>0</v>
      </c>
      <c r="T295" s="69">
        <f>SUM(T296:T297)</f>
        <v>0</v>
      </c>
      <c r="AR295" s="66" t="s">
        <v>154</v>
      </c>
      <c r="AT295" s="70" t="s">
        <v>72</v>
      </c>
      <c r="AU295" s="70" t="s">
        <v>78</v>
      </c>
      <c r="AY295" s="66" t="s">
        <v>125</v>
      </c>
      <c r="BK295" s="71">
        <f>SUM(BK296:BK297)</f>
        <v>0</v>
      </c>
    </row>
    <row r="296" spans="2:65" s="1" customFormat="1" ht="16.5" customHeight="1">
      <c r="B296" s="167"/>
      <c r="C296" s="214" t="s">
        <v>585</v>
      </c>
      <c r="D296" s="214" t="s">
        <v>128</v>
      </c>
      <c r="E296" s="215" t="s">
        <v>586</v>
      </c>
      <c r="F296" s="216" t="s">
        <v>584</v>
      </c>
      <c r="G296" s="217" t="s">
        <v>580</v>
      </c>
      <c r="H296" s="218">
        <v>1</v>
      </c>
      <c r="I296" s="72"/>
      <c r="J296" s="219">
        <f>ROUND(I296*H296,2)</f>
        <v>0</v>
      </c>
      <c r="K296" s="73"/>
      <c r="L296" s="20"/>
      <c r="M296" s="74" t="s">
        <v>1</v>
      </c>
      <c r="N296" s="75" t="s">
        <v>38</v>
      </c>
      <c r="O296" s="76">
        <v>0</v>
      </c>
      <c r="P296" s="76">
        <f>O296*H296</f>
        <v>0</v>
      </c>
      <c r="Q296" s="76">
        <v>0</v>
      </c>
      <c r="R296" s="76">
        <f>Q296*H296</f>
        <v>0</v>
      </c>
      <c r="S296" s="76">
        <v>0</v>
      </c>
      <c r="T296" s="77">
        <f>S296*H296</f>
        <v>0</v>
      </c>
      <c r="AR296" s="78" t="s">
        <v>581</v>
      </c>
      <c r="AT296" s="78" t="s">
        <v>128</v>
      </c>
      <c r="AU296" s="78" t="s">
        <v>80</v>
      </c>
      <c r="AY296" s="15" t="s">
        <v>125</v>
      </c>
      <c r="BE296" s="79">
        <f>IF(N296="základní",J296,0)</f>
        <v>0</v>
      </c>
      <c r="BF296" s="79">
        <f>IF(N296="snížená",J296,0)</f>
        <v>0</v>
      </c>
      <c r="BG296" s="79">
        <f>IF(N296="zákl. přenesená",J296,0)</f>
        <v>0</v>
      </c>
      <c r="BH296" s="79">
        <f>IF(N296="sníž. přenesená",J296,0)</f>
        <v>0</v>
      </c>
      <c r="BI296" s="79">
        <f>IF(N296="nulová",J296,0)</f>
        <v>0</v>
      </c>
      <c r="BJ296" s="15" t="s">
        <v>78</v>
      </c>
      <c r="BK296" s="79">
        <f>ROUND(I296*H296,2)</f>
        <v>0</v>
      </c>
      <c r="BL296" s="15" t="s">
        <v>581</v>
      </c>
      <c r="BM296" s="78" t="s">
        <v>587</v>
      </c>
    </row>
    <row r="297" spans="2:51" s="12" customFormat="1" ht="12">
      <c r="B297" s="220"/>
      <c r="C297" s="221"/>
      <c r="D297" s="222" t="s">
        <v>134</v>
      </c>
      <c r="E297" s="223" t="s">
        <v>1</v>
      </c>
      <c r="F297" s="224" t="s">
        <v>588</v>
      </c>
      <c r="G297" s="221"/>
      <c r="H297" s="225">
        <v>1</v>
      </c>
      <c r="I297" s="237"/>
      <c r="J297" s="221"/>
      <c r="L297" s="80"/>
      <c r="M297" s="93"/>
      <c r="N297" s="94"/>
      <c r="O297" s="94"/>
      <c r="P297" s="94"/>
      <c r="Q297" s="94"/>
      <c r="R297" s="94"/>
      <c r="S297" s="94"/>
      <c r="T297" s="95"/>
      <c r="AT297" s="81" t="s">
        <v>134</v>
      </c>
      <c r="AU297" s="81" t="s">
        <v>80</v>
      </c>
      <c r="AV297" s="12" t="s">
        <v>80</v>
      </c>
      <c r="AW297" s="12" t="s">
        <v>29</v>
      </c>
      <c r="AX297" s="12" t="s">
        <v>78</v>
      </c>
      <c r="AY297" s="81" t="s">
        <v>125</v>
      </c>
    </row>
    <row r="298" spans="2:12" s="1" customFormat="1" ht="6.95" customHeight="1">
      <c r="B298" s="186"/>
      <c r="C298" s="134"/>
      <c r="D298" s="134"/>
      <c r="E298" s="134"/>
      <c r="F298" s="134"/>
      <c r="G298" s="134"/>
      <c r="H298" s="134"/>
      <c r="I298" s="163"/>
      <c r="J298" s="134"/>
      <c r="K298" s="26"/>
      <c r="L298" s="20"/>
    </row>
  </sheetData>
  <sheetProtection algorithmName="SHA-512" hashValue="EA6l/2z3IOTJx4wktgdbuCo2FUVwdwYk/HX/V+ElPvF1ikedyhrUi18Q4oTCmYfKjW8m41hl0uhMqLryLReaiQ==" saltValue="dkq32yzmwr+wkwtk1r/ufg==" spinCount="100000" sheet="1" objects="1" scenarios="1"/>
  <autoFilter ref="C134:K297"/>
  <mergeCells count="6">
    <mergeCell ref="E127:H127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Tenkrát Milan</cp:lastModifiedBy>
  <dcterms:created xsi:type="dcterms:W3CDTF">2024-05-15T06:34:45Z</dcterms:created>
  <dcterms:modified xsi:type="dcterms:W3CDTF">2024-05-27T06:57:01Z</dcterms:modified>
  <cp:category/>
  <cp:version/>
  <cp:contentType/>
  <cp:contentStatus/>
</cp:coreProperties>
</file>