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Instalace nového ..." sheetId="2" r:id="rId2"/>
  </sheets>
  <definedNames>
    <definedName name="_xlnm.Print_Area" localSheetId="0">'Rekapitulace stavby'!$D$4:$AO$76,'Rekapitulace stavby'!$C$82:$AQ$110</definedName>
    <definedName name="_xlnm._FilterDatabase" localSheetId="1" hidden="1">'SO 01 - Instalace nového ...'!$C$137:$K$698</definedName>
    <definedName name="_xlnm.Print_Area" localSheetId="1">'SO 01 - Instalace nového ...'!$C$4:$J$76,'SO 01 - Instalace nového ...'!$C$82:$J$119,'SO 01 - Instalace nového ...'!$C$125:$J$698</definedName>
    <definedName name="_xlnm.Print_Titles" localSheetId="0">'Rekapitulace stavby'!$92:$92</definedName>
    <definedName name="_xlnm.Print_Titles" localSheetId="1">'SO 01 - Instalace nového ...'!$137:$137</definedName>
  </definedNames>
  <calcPr fullCalcOnLoad="1"/>
</workbook>
</file>

<file path=xl/sharedStrings.xml><?xml version="1.0" encoding="utf-8"?>
<sst xmlns="http://schemas.openxmlformats.org/spreadsheetml/2006/main" count="5372" uniqueCount="990">
  <si>
    <t>Export Komplet</t>
  </si>
  <si>
    <t/>
  </si>
  <si>
    <t>2.0</t>
  </si>
  <si>
    <t>ZAMOK</t>
  </si>
  <si>
    <t>False</t>
  </si>
  <si>
    <t>{f7219edc-2597-4bc3-a8a8-1a9ee8774b2c}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</si>
  <si>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</si>
  <si>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</si>
  <si>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</si>
  <si>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</si>
  <si>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</si>
  <si>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</si>
  <si>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</si>
  <si>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</si>
  <si>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</si>
  <si>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</si>
  <si>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</si>
  <si>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sítě VO - Děčín - Václavov, ul. Ptačí, U Rybníka</t>
  </si>
  <si>
    <t>KSO:</t>
  </si>
  <si>
    <t>CC-CZ:</t>
  </si>
  <si>
    <t>Místo:</t>
  </si>
  <si>
    <t>Děčín</t>
  </si>
  <si>
    <t>Datum:</t>
  </si>
  <si>
    <t>13. 9. 2022</t>
  </si>
  <si>
    <t>Zadavatel:</t>
  </si>
  <si>
    <t>IČ:</t>
  </si>
  <si>
    <t>00261238</t>
  </si>
  <si>
    <t>Statutární město Děčín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</si>
  <si>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</si>
  <si>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</si>
  <si>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</si>
  <si>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</si>
  <si>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</si>
  <si>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</si>
  <si>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</si>
  <si>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47287926</t>
  </si>
  <si>
    <t>V A M A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</si>
  <si>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</si>
  <si>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</si>
  <si>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</si>
  <si>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</si>
  <si>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</si>
  <si>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</si>
  <si>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</si>
  <si>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</si>
  <si>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</si>
  <si>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</si>
  <si>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</si>
  <si>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</si>
  <si>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</si>
  <si>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</si>
  <si>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</si>
  <si>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</si>
  <si>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</si>
  <si>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</si>
  <si>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</si>
  <si>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</si>
  <si>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</si>
  <si>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</si>
  <si>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</si>
  <si>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</si>
  <si>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</si>
  <si>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</si>
  <si>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</si>
  <si>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</si>
  <si>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</si>
  <si>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</si>
  <si>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</si>
  <si>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</si>
  <si>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</si>
  <si>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</si>
  <si>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</si>
  <si>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</si>
  <si>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</si>
  <si>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</si>
  <si>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</si>
  <si>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</si>
  <si>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</si>
  <si>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</si>
  <si>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</si>
  <si>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</si>
  <si>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</si>
  <si>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</si>
  <si>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</si>
  <si>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</si>
  <si>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</si>
  <si>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Instalace nového zemního kabelového vedení včetně ocel. lampových stožárků</t>
  </si>
  <si>
    <t>STA</t>
  </si>
  <si>
    <t>1</t>
  </si>
  <si>
    <t>{b39c81cf-6a9e-469e-a808-0fa1982375d9}</t>
  </si>
  <si>
    <t>2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</si>
  <si>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</si>
  <si>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</si>
  <si>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</si>
  <si>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</si>
  <si>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</si>
  <si>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</si>
  <si>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Mechanizace - (plošina)</t>
  </si>
  <si>
    <t>DSPS</t>
  </si>
  <si>
    <t>Dopravní značení</t>
  </si>
  <si>
    <t>Doprava výkonového materiálu</t>
  </si>
  <si>
    <t>Vytyčení inženýrských sítí</t>
  </si>
  <si>
    <t>Zábrory</t>
  </si>
  <si>
    <t>Geodetické zaměření skutečného stavu</t>
  </si>
  <si>
    <t>Vyplň vlastní</t>
  </si>
  <si>
    <t>OSTATNENAKLADYVLASTNE</t>
  </si>
  <si>
    <t>Celkové náklady za stavbu 1) + 2)</t>
  </si>
  <si>
    <t>KRYCÍ LIST SOUPISU PRACÍ</t>
  </si>
  <si>
    <t>Objekt:</t>
  </si>
  <si>
    <t>SO 01 - Instalace nového zemního kabelového vedení včetně ocel. lampových stožárků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</si>
  <si>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</si>
  <si>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</si>
  <si>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</si>
  <si>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</si>
  <si>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</si>
  <si>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</si>
  <si>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01. - Stávající roz. pilíř ul. Popovická</t>
  </si>
  <si>
    <t>02. - Překop ul. Popovická</t>
  </si>
  <si>
    <t>03. - Zemní práce ul. Václavovská</t>
  </si>
  <si>
    <t>04. - Zemní práce v ul. Ptačí</t>
  </si>
  <si>
    <t>06. - Zemní práce ul. Větrná</t>
  </si>
  <si>
    <t>07. - Zemní práce ul. U Rybníka</t>
  </si>
  <si>
    <t>10. - Nové lampové stožáry ul. Václavovská</t>
  </si>
  <si>
    <t>11. - Nové lampové stožáry v ul. Ptačí</t>
  </si>
  <si>
    <t>12. - Nové lampové stožáry v ul. U Rybníka</t>
  </si>
  <si>
    <t>13. - Rozpojovací a rozvodné pilíře</t>
  </si>
  <si>
    <t>14. - Ostatní</t>
  </si>
  <si>
    <t>15. - Demontáž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</si>
  <si>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</si>
  <si>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</si>
  <si>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</si>
  <si>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</si>
  <si>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</si>
  <si>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</si>
  <si>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</si>
  <si>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</si>
  <si>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</si>
  <si>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</si>
  <si>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</si>
  <si>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</si>
  <si>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</si>
  <si>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</si>
  <si>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</si>
  <si>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</si>
  <si>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</si>
  <si>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</si>
  <si>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</si>
  <si>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</si>
  <si>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</si>
  <si>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</si>
  <si>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01.</t>
  </si>
  <si>
    <t>Stávající roz. pilíř ul. Popovická</t>
  </si>
  <si>
    <t>ROZPOCET</t>
  </si>
  <si>
    <t>K</t>
  </si>
  <si>
    <t>460091112</t>
  </si>
  <si>
    <t>Odkop zeminy při elektromontážích ručně v hornině tř I skupiny 3</t>
  </si>
  <si>
    <t>m3</t>
  </si>
  <si>
    <t>64</t>
  </si>
  <si>
    <t>1044231790</t>
  </si>
  <si>
    <t>PP</t>
  </si>
  <si>
    <t>Odkop zeminy ručně s přemístěním výkopku do vzdálenosti 3 m od okraje jámy nebo s naložením na dopravní prostředek v hornině třídy těžitelnosti I skupiny 3</t>
  </si>
  <si>
    <t>741130006</t>
  </si>
  <si>
    <t>Ukončení vodič izolovaný do 16 mm2 v rozváděči nebo na přístroji</t>
  </si>
  <si>
    <t>kus</t>
  </si>
  <si>
    <t>-778263557</t>
  </si>
  <si>
    <t>Ukončení vodičů izolovaných s označením a zapojením v rozváděči nebo na přístroji, průřezu žíly do 16 mm2</t>
  </si>
  <si>
    <t>3</t>
  </si>
  <si>
    <t>M</t>
  </si>
  <si>
    <t>PKB.711030</t>
  </si>
  <si>
    <t>CYKY-J 4x16 RE</t>
  </si>
  <si>
    <t>km</t>
  </si>
  <si>
    <t>256</t>
  </si>
  <si>
    <t>-630764755</t>
  </si>
  <si>
    <t>6</t>
  </si>
  <si>
    <t>460391123</t>
  </si>
  <si>
    <t>Zásyp jam při elektromontážích ručně se zhutněním z hornin třídy I skupiny 3</t>
  </si>
  <si>
    <t>-166517775</t>
  </si>
  <si>
    <t>Zásyp jam ručně s uložením výkopku ve vrstvách a úpravou povrchu s přemístění sypaniny ze vzdálenosti do 10 m se zhutněním z horniny třídy těžitelnosti I skupiny 3</t>
  </si>
  <si>
    <t>7</t>
  </si>
  <si>
    <t>210120102</t>
  </si>
  <si>
    <t>Montáž pojistkových patron nožových</t>
  </si>
  <si>
    <t>1341169868</t>
  </si>
  <si>
    <t>Montáž pojistek se zapojením vodičů závitových pojistkových částí pojistkových patron nožových</t>
  </si>
  <si>
    <t>8</t>
  </si>
  <si>
    <t>35825230</t>
  </si>
  <si>
    <t>pojistka nožová 40A nízkoztrátová 3,60W, provedení normální, charakteristika gG</t>
  </si>
  <si>
    <t>157120656</t>
  </si>
  <si>
    <t>02.</t>
  </si>
  <si>
    <t>Překop ul. Popovická</t>
  </si>
  <si>
    <t>9</t>
  </si>
  <si>
    <t>460912211</t>
  </si>
  <si>
    <t>Očištění vybouraných obrubníků chodníkových od spojovacího materiálu</t>
  </si>
  <si>
    <t>m</t>
  </si>
  <si>
    <t>-309244071</t>
  </si>
  <si>
    <t>Očištění vybouraných prvků z vozovek a chodníků obrubníků od spojovacího materiálu z jakéhokoliv lože, s odklizením a uložením na vzdálenost 10 m chodníkových</t>
  </si>
  <si>
    <t>10</t>
  </si>
  <si>
    <t>961044111</t>
  </si>
  <si>
    <t>Bourání základů z betonu prostého</t>
  </si>
  <si>
    <t>1474689795</t>
  </si>
  <si>
    <t>Bourání základů z betonu prostého</t>
  </si>
  <si>
    <t>11</t>
  </si>
  <si>
    <t>460030011</t>
  </si>
  <si>
    <t>Sejmutí drnu při elektromontážích jakékoliv tloušťky</t>
  </si>
  <si>
    <t>m2</t>
  </si>
  <si>
    <t>1308157624</t>
  </si>
  <si>
    <t>Přípravné terénní práce sejmutí drnu včetně nařezání a uložení na hromady na vzdálenost do 50 m nebo naložení na dopravní prostředek jakékoliv tloušťky</t>
  </si>
  <si>
    <t>12</t>
  </si>
  <si>
    <t>460161272</t>
  </si>
  <si>
    <t>Hloubení kabelových rýh ručně š 50 cm hl 80 cm v hornině tř I skupiny 3</t>
  </si>
  <si>
    <t>265033510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</si>
  <si>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</si>
  <si>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13</t>
  </si>
  <si>
    <t>460431282</t>
  </si>
  <si>
    <t>Zásyp kabelových rýh ručně se zhutněním š 50 cm hl 80 cm z horniny tř I skupiny 3</t>
  </si>
  <si>
    <t>-999452463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</si>
  <si>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</si>
  <si>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14</t>
  </si>
  <si>
    <t>1445626040</t>
  </si>
  <si>
    <t>34571350</t>
  </si>
  <si>
    <t>trubka elektroinstalační ohebná dvouplášťová korugovaná (chránička) D 32/40mm, HDPE+LDPE</t>
  </si>
  <si>
    <t>-1901104739</t>
  </si>
  <si>
    <t>16</t>
  </si>
  <si>
    <t>460791111</t>
  </si>
  <si>
    <t>Montáž trubek ochranných plastových uložených volně do rýhy tuhých D do 32 mm</t>
  </si>
  <si>
    <t>1378115544</t>
  </si>
  <si>
    <t>Montáž trubek ochranných uložených volně do rýhy plastových tuhých, vnitřního průměru do 32 mm</t>
  </si>
  <si>
    <t>17</t>
  </si>
  <si>
    <t>210950121</t>
  </si>
  <si>
    <t>Zatažení lana do kanálu nebo tvárnicové trasy</t>
  </si>
  <si>
    <t>867798559</t>
  </si>
  <si>
    <t>Ostatní práce při montáži vodičů, šňůr a kabelů zatažení lana včetně odvinutí a napojení do kanálu nebo tvárnicové trasy</t>
  </si>
  <si>
    <t>18</t>
  </si>
  <si>
    <t>460671113</t>
  </si>
  <si>
    <t>Výstražná fólie pro krytí kabelů šířky 34 cm</t>
  </si>
  <si>
    <t>-144637654</t>
  </si>
  <si>
    <t>Výstražná fólie z PVC pro krytí kabelů včetně vyrovnání povrchu rýhy, rozvinutí a uložení fólie šířky do 34 cm</t>
  </si>
  <si>
    <t>19</t>
  </si>
  <si>
    <t>JTA.0013703.URS</t>
  </si>
  <si>
    <t>EXTRUNET - výstražná fólie z polyethylenu šíře 33cm s potiskem</t>
  </si>
  <si>
    <t>-164553001</t>
  </si>
  <si>
    <t>20</t>
  </si>
  <si>
    <t>460892121</t>
  </si>
  <si>
    <t>Osazení betonového obrubníku chodníkového ležatého do betonu při elektromontážích</t>
  </si>
  <si>
    <t>-973168873</t>
  </si>
  <si>
    <t>Osazení obrubníku se zřízením lože, s vyplněním a zatřením spár betonového chodníkového ležatého, do lože z betonu prostého</t>
  </si>
  <si>
    <t>59217001</t>
  </si>
  <si>
    <t>obrubník betonový zahradní 1000x50x250mm</t>
  </si>
  <si>
    <t>-1100914088</t>
  </si>
  <si>
    <t>22</t>
  </si>
  <si>
    <t>468011142.1</t>
  </si>
  <si>
    <t>Odstranění podkladu nebo krytu komunikace při elektromontážích ze živice tl přes 5 do 10 cm</t>
  </si>
  <si>
    <t>4</t>
  </si>
  <si>
    <t>1508081203</t>
  </si>
  <si>
    <t>23</t>
  </si>
  <si>
    <t>468041112</t>
  </si>
  <si>
    <t>Řezání betonového podkladu nebo krytu při elektromontážích hl přes 10 do 15 cm</t>
  </si>
  <si>
    <t>-1608612293</t>
  </si>
  <si>
    <t>Řezání spár v podkladu nebo krytu betonovém, hloubky přes 10 do 15 cm</t>
  </si>
  <si>
    <t>24</t>
  </si>
  <si>
    <t>469973117</t>
  </si>
  <si>
    <t>Poplatek za uložení na skládce (skládkovné) odpadu asfaltového bez dehtu kód odpadu 17 03 02</t>
  </si>
  <si>
    <t>t</t>
  </si>
  <si>
    <t>765302150</t>
  </si>
  <si>
    <t>Poplatek za uložení stavebního odpadu (skládkovné) na skládce asfaltového bez obsahu dehtu zatříděného do Katalogu odpadů pod kódem 17 03 02</t>
  </si>
  <si>
    <t>25</t>
  </si>
  <si>
    <t>58344197</t>
  </si>
  <si>
    <t>štěrkodrť frakce 0/63</t>
  </si>
  <si>
    <t>-1098484488</t>
  </si>
  <si>
    <t>26</t>
  </si>
  <si>
    <t>460871133</t>
  </si>
  <si>
    <t>Podklad vozovky a chodníku ze štěrkopísku se zhutněním při elektromontážích tl přes 10 do 15 cm</t>
  </si>
  <si>
    <t>392881035</t>
  </si>
  <si>
    <t>Podklad vozovek a chodníků včetně rozprostření a úpravy ze štěrkopísku, včetně zhutnění, tloušťky přes 10 do 15 cm</t>
  </si>
  <si>
    <t>27</t>
  </si>
  <si>
    <t>SCC8/10</t>
  </si>
  <si>
    <t xml:space="preserve">BETON SC C8/10 </t>
  </si>
  <si>
    <t>-374405557</t>
  </si>
  <si>
    <t>28</t>
  </si>
  <si>
    <t>460921122</t>
  </si>
  <si>
    <t>Vyspravení krytu komunikací po překopech při elektromontážích asfaltovým betonem tl 6 cm</t>
  </si>
  <si>
    <t>-2109467377</t>
  </si>
  <si>
    <t>Vyspravení krytu po překopech bezesparých pro pokládání kabelů, včetně rozprostření, urovnání a zhutnění podkladu asfaltovým betonem tloušťky 6 cm</t>
  </si>
  <si>
    <t>29</t>
  </si>
  <si>
    <t>BRM.R5746</t>
  </si>
  <si>
    <t>VEDASIN E-VA, penetrační nátěr na bázi asfaltové emulze</t>
  </si>
  <si>
    <t>litr</t>
  </si>
  <si>
    <t>455236801</t>
  </si>
  <si>
    <t>30</t>
  </si>
  <si>
    <t>58943115</t>
  </si>
  <si>
    <t>beton asfaltový podkladní ACP 16S pojivo asfalt 50/70</t>
  </si>
  <si>
    <t>1639465408</t>
  </si>
  <si>
    <t>31</t>
  </si>
  <si>
    <t>11162550</t>
  </si>
  <si>
    <t>emulze asfaltová spojovací</t>
  </si>
  <si>
    <t>kg</t>
  </si>
  <si>
    <t>-1106094214</t>
  </si>
  <si>
    <t>32</t>
  </si>
  <si>
    <t>58942406</t>
  </si>
  <si>
    <t>beton asfaltový vrstva obrusná ACO 11+ pojivo asfalt 50/70</t>
  </si>
  <si>
    <t>-1313822125</t>
  </si>
  <si>
    <t>33</t>
  </si>
  <si>
    <t>460921121</t>
  </si>
  <si>
    <t>Vyspravení krytu komunikací po překopech při elektromontážích asfaltovým betonem tl 3 cm</t>
  </si>
  <si>
    <t>-1505936096</t>
  </si>
  <si>
    <t>Vyspravení krytu po překopech bezesparých pro pokládání kabelů, včetně rozprostření, urovnání a zhutnění podkladu asfaltovým betonem tloušťky 3 cm</t>
  </si>
  <si>
    <t>34</t>
  </si>
  <si>
    <t>997013655</t>
  </si>
  <si>
    <t>Poplatek za uložení na skládce (skládkovné) zeminy a kamení kód odpadu 17 05 04</t>
  </si>
  <si>
    <t>1761498280</t>
  </si>
  <si>
    <t>Poplatek za uložení stavebního odpadu na skládce (skládkovné) zeminy a kamení zatříděného do Katalogu odpadů pod kódem 17 05 04</t>
  </si>
  <si>
    <t>35</t>
  </si>
  <si>
    <t>460161312</t>
  </si>
  <si>
    <t>Hloubení kabelových rýh ručně š 50 cm hl 120 cm v hornině tř I skupiny 3</t>
  </si>
  <si>
    <t>-1853976795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</si>
  <si>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</si>
  <si>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36</t>
  </si>
  <si>
    <t>460431332</t>
  </si>
  <si>
    <t>Zásyp kabelových rýh ručně se zhutněním š 50 cm hl 120 cm z horniny tř I skupiny 3</t>
  </si>
  <si>
    <t>16561679</t>
  </si>
  <si>
    <t>Zásyp kabelových rýh ručně s přemístění sypaniny ze vzdálenosti do 10 m, s uložením výkopku ve vrstvách včetně zhutnění a úpravy povrchu šířky 50 cm hloubky 120 cm z horniny třídy těžitelnosti I skupiny 3</t>
  </si>
  <si>
    <t>37</t>
  </si>
  <si>
    <t>460581111</t>
  </si>
  <si>
    <t>Položení drnu včetně zalití vodou na rovině</t>
  </si>
  <si>
    <t>-344164643</t>
  </si>
  <si>
    <t>Úprava terénu položení drnu, včetně zalití vodou na rovině</t>
  </si>
  <si>
    <t>38</t>
  </si>
  <si>
    <t>10364100</t>
  </si>
  <si>
    <t>zemina pro terénní úpravy - tříděná</t>
  </si>
  <si>
    <t>1471844747</t>
  </si>
  <si>
    <t>03.</t>
  </si>
  <si>
    <t>Zemní práce ul. Václavovská</t>
  </si>
  <si>
    <t>39</t>
  </si>
  <si>
    <t>2116104798</t>
  </si>
  <si>
    <t>40</t>
  </si>
  <si>
    <t>-2119620332</t>
  </si>
  <si>
    <t>41</t>
  </si>
  <si>
    <t>-1294622449</t>
  </si>
  <si>
    <t>42</t>
  </si>
  <si>
    <t>748825957</t>
  </si>
  <si>
    <t>43</t>
  </si>
  <si>
    <t>-398988999</t>
  </si>
  <si>
    <t>69</t>
  </si>
  <si>
    <t>1295051444</t>
  </si>
  <si>
    <t>70</t>
  </si>
  <si>
    <t>-1566899316</t>
  </si>
  <si>
    <t>44</t>
  </si>
  <si>
    <t>-1446090015</t>
  </si>
  <si>
    <t>45</t>
  </si>
  <si>
    <t>-1788915372</t>
  </si>
  <si>
    <t>46</t>
  </si>
  <si>
    <t>-331134457</t>
  </si>
  <si>
    <t>47</t>
  </si>
  <si>
    <t>-1614169530</t>
  </si>
  <si>
    <t>48</t>
  </si>
  <si>
    <t>-2065878921</t>
  </si>
  <si>
    <t>49</t>
  </si>
  <si>
    <t>1677603372</t>
  </si>
  <si>
    <t>50</t>
  </si>
  <si>
    <t>-1474142989</t>
  </si>
  <si>
    <t>71</t>
  </si>
  <si>
    <t>59217033</t>
  </si>
  <si>
    <t>obrubník betonový silniční 1000x100x300mm</t>
  </si>
  <si>
    <t>1377176016</t>
  </si>
  <si>
    <t>52</t>
  </si>
  <si>
    <t>1404310878</t>
  </si>
  <si>
    <t>53</t>
  </si>
  <si>
    <t>-1957779443</t>
  </si>
  <si>
    <t>54</t>
  </si>
  <si>
    <t>-1389831665</t>
  </si>
  <si>
    <t>55</t>
  </si>
  <si>
    <t>1745416177</t>
  </si>
  <si>
    <t>56</t>
  </si>
  <si>
    <t>230897148</t>
  </si>
  <si>
    <t>57</t>
  </si>
  <si>
    <t>-479027054</t>
  </si>
  <si>
    <t>58</t>
  </si>
  <si>
    <t>714455088</t>
  </si>
  <si>
    <t>59</t>
  </si>
  <si>
    <t>580151784</t>
  </si>
  <si>
    <t>60</t>
  </si>
  <si>
    <t>1394308290</t>
  </si>
  <si>
    <t>61</t>
  </si>
  <si>
    <t>398748781</t>
  </si>
  <si>
    <t>62</t>
  </si>
  <si>
    <t>-1103829344</t>
  </si>
  <si>
    <t>63</t>
  </si>
  <si>
    <t>1487784517</t>
  </si>
  <si>
    <t>1764119144</t>
  </si>
  <si>
    <t>67</t>
  </si>
  <si>
    <t>57890917</t>
  </si>
  <si>
    <t>68</t>
  </si>
  <si>
    <t>702858948</t>
  </si>
  <si>
    <t>72</t>
  </si>
  <si>
    <t>460871131</t>
  </si>
  <si>
    <t>Podklad vozovky a chodníku ze štěrkopísku se zhutněním při elektromontážích tl do 5 cm</t>
  </si>
  <si>
    <t>1692523095</t>
  </si>
  <si>
    <t>Podklad vozovek a chodníků včetně rozprostření a úpravy ze štěrkopísku, včetně zhutnění, tloušťky do 5 cm</t>
  </si>
  <si>
    <t>73</t>
  </si>
  <si>
    <t>58337308</t>
  </si>
  <si>
    <t>štěrkopísek frakce 0/2</t>
  </si>
  <si>
    <t>-789083686</t>
  </si>
  <si>
    <t>74</t>
  </si>
  <si>
    <t>460871141</t>
  </si>
  <si>
    <t>Podklad vozovky a chodníku ze štěrkodrti se zhutněním při elektromontážích tl do 5 cm</t>
  </si>
  <si>
    <t>1960961166</t>
  </si>
  <si>
    <t>Podklad vozovek a chodníků včetně rozprostření a úpravy ze štěrkodrti, včetně zhutnění, tloušťky do 5 cm</t>
  </si>
  <si>
    <t>75</t>
  </si>
  <si>
    <t>58344121</t>
  </si>
  <si>
    <t>štěrkodrť frakce 0/8</t>
  </si>
  <si>
    <t>1903504488</t>
  </si>
  <si>
    <t>76</t>
  </si>
  <si>
    <t>460871144</t>
  </si>
  <si>
    <t>Podklad vozovky a chodníku ze štěrkodrti se zhutněním při elektromontážích tl přes 15 do 20 cm</t>
  </si>
  <si>
    <t>-380954308</t>
  </si>
  <si>
    <t>Podklad vozovek a chodníků včetně rozprostření a úpravy ze štěrkodrti, včetně zhutnění, tloušťky přes 15 do 20 cm</t>
  </si>
  <si>
    <t>77</t>
  </si>
  <si>
    <t>58344171</t>
  </si>
  <si>
    <t>štěrkodrť frakce 0/32</t>
  </si>
  <si>
    <t>94092747</t>
  </si>
  <si>
    <t>78</t>
  </si>
  <si>
    <t>58932312</t>
  </si>
  <si>
    <t>beton C 12/15 kamenivo frakce 0/16</t>
  </si>
  <si>
    <t>97495363</t>
  </si>
  <si>
    <t>04.</t>
  </si>
  <si>
    <t>Zemní práce v ul. Ptačí</t>
  </si>
  <si>
    <t>79</t>
  </si>
  <si>
    <t>-1481750190</t>
  </si>
  <si>
    <t>80</t>
  </si>
  <si>
    <t>1240684414</t>
  </si>
  <si>
    <t>81</t>
  </si>
  <si>
    <t>1930321099</t>
  </si>
  <si>
    <t>82</t>
  </si>
  <si>
    <t>-749877274</t>
  </si>
  <si>
    <t>83</t>
  </si>
  <si>
    <t>-95595165</t>
  </si>
  <si>
    <t>84</t>
  </si>
  <si>
    <t>471197194</t>
  </si>
  <si>
    <t>85</t>
  </si>
  <si>
    <t>1236316183</t>
  </si>
  <si>
    <t>86</t>
  </si>
  <si>
    <t>-913935872</t>
  </si>
  <si>
    <t>87</t>
  </si>
  <si>
    <t>-134093318</t>
  </si>
  <si>
    <t>88</t>
  </si>
  <si>
    <t>936293245</t>
  </si>
  <si>
    <t>89</t>
  </si>
  <si>
    <t>-1214770117</t>
  </si>
  <si>
    <t>90</t>
  </si>
  <si>
    <t>-2094748890</t>
  </si>
  <si>
    <t>91</t>
  </si>
  <si>
    <t>446190983</t>
  </si>
  <si>
    <t>92</t>
  </si>
  <si>
    <t>-292640246</t>
  </si>
  <si>
    <t>93</t>
  </si>
  <si>
    <t>2084328950</t>
  </si>
  <si>
    <t>94</t>
  </si>
  <si>
    <t>403357980</t>
  </si>
  <si>
    <t>95</t>
  </si>
  <si>
    <t>1731946407</t>
  </si>
  <si>
    <t>96</t>
  </si>
  <si>
    <t>-2108667600</t>
  </si>
  <si>
    <t>97</t>
  </si>
  <si>
    <t>-470248534</t>
  </si>
  <si>
    <t>98</t>
  </si>
  <si>
    <t>-1382096961</t>
  </si>
  <si>
    <t>99</t>
  </si>
  <si>
    <t>1472923654</t>
  </si>
  <si>
    <t>100</t>
  </si>
  <si>
    <t>-716447989</t>
  </si>
  <si>
    <t>101</t>
  </si>
  <si>
    <t>-618075434</t>
  </si>
  <si>
    <t>102</t>
  </si>
  <si>
    <t>-2032731984</t>
  </si>
  <si>
    <t>103</t>
  </si>
  <si>
    <t>316446808</t>
  </si>
  <si>
    <t>104</t>
  </si>
  <si>
    <t>-1882164630</t>
  </si>
  <si>
    <t>105</t>
  </si>
  <si>
    <t>1128632699</t>
  </si>
  <si>
    <t>106</t>
  </si>
  <si>
    <t>460161132</t>
  </si>
  <si>
    <t>Hloubení kabelových rýh ručně š 35 cm hl 40 cm v hornině tř I skupiny 3</t>
  </si>
  <si>
    <t>-1023292014</t>
  </si>
  <si>
    <t>Hloubení zapažených i nezapažených kabelových rýh ručně včetně urovnání dna s přemístěním výkopku do vzdálenosti 3 m od okraje jámy nebo s naložením na dopravní prostředek šířky 35 cm hloubky 40 cm v hornině třídy těžitelnosti I skupiny 3</t>
  </si>
  <si>
    <t>107</t>
  </si>
  <si>
    <t>460431142</t>
  </si>
  <si>
    <t>Zásyp kabelových rýh ručně se zhutněním š 35 cm hl 40 cm z horniny tř I skupiny 3</t>
  </si>
  <si>
    <t>1140499965</t>
  </si>
  <si>
    <t>Zásyp kabelových rýh ručně s přemístění sypaniny ze vzdálenosti do 10 m, s uložením výkopku ve vrstvách včetně zhutnění a úpravy povrchu šířky 35 cm hloubky 40 cm z horniny třídy těžitelnosti I skupiny 3</t>
  </si>
  <si>
    <t>108</t>
  </si>
  <si>
    <t>460061121</t>
  </si>
  <si>
    <t>Přechodová lávka délky do 2 m včetně zábradlí přes výkop u elektromontážních prací zřízení</t>
  </si>
  <si>
    <t>520113952</t>
  </si>
  <si>
    <t>Zabezpečení výkopu a objektů přechodová lávka délky do 2 m včetně zábradlí zřízení</t>
  </si>
  <si>
    <t>109</t>
  </si>
  <si>
    <t>460061122</t>
  </si>
  <si>
    <t>Přechodová lávka délky do 2 m včetně zábradlí přes výkop u elektromontážních prací odstranění</t>
  </si>
  <si>
    <t>-1621357403</t>
  </si>
  <si>
    <t>Zabezpečení výkopu a objektů přechodová lávka délky do 2 m včetně zábradlí odstranění</t>
  </si>
  <si>
    <t>06.</t>
  </si>
  <si>
    <t>Zemní práce ul. Větrná</t>
  </si>
  <si>
    <t>110</t>
  </si>
  <si>
    <t>-1045323522</t>
  </si>
  <si>
    <t>111</t>
  </si>
  <si>
    <t>-216248205</t>
  </si>
  <si>
    <t>112</t>
  </si>
  <si>
    <t>-2014380062</t>
  </si>
  <si>
    <t>113</t>
  </si>
  <si>
    <t>-1148265338</t>
  </si>
  <si>
    <t>114</t>
  </si>
  <si>
    <t>-1987963175</t>
  </si>
  <si>
    <t>115</t>
  </si>
  <si>
    <t>-656942153</t>
  </si>
  <si>
    <t>116</t>
  </si>
  <si>
    <t>-422942860</t>
  </si>
  <si>
    <t>117</t>
  </si>
  <si>
    <t>-2001440024</t>
  </si>
  <si>
    <t>118</t>
  </si>
  <si>
    <t>-1038304922</t>
  </si>
  <si>
    <t>119</t>
  </si>
  <si>
    <t>1732289321</t>
  </si>
  <si>
    <t>120</t>
  </si>
  <si>
    <t>-1558387040</t>
  </si>
  <si>
    <t>121</t>
  </si>
  <si>
    <t>-329549587</t>
  </si>
  <si>
    <t>122</t>
  </si>
  <si>
    <t>-1467084332</t>
  </si>
  <si>
    <t>123</t>
  </si>
  <si>
    <t>-52514442</t>
  </si>
  <si>
    <t>124</t>
  </si>
  <si>
    <t>274610934</t>
  </si>
  <si>
    <t>125</t>
  </si>
  <si>
    <t>-198003733</t>
  </si>
  <si>
    <t>126</t>
  </si>
  <si>
    <t>-588972970</t>
  </si>
  <si>
    <t>127</t>
  </si>
  <si>
    <t>1244530733</t>
  </si>
  <si>
    <t>128</t>
  </si>
  <si>
    <t>1092850346</t>
  </si>
  <si>
    <t>129</t>
  </si>
  <si>
    <t>1713763400</t>
  </si>
  <si>
    <t>130</t>
  </si>
  <si>
    <t>-59113017</t>
  </si>
  <si>
    <t>132</t>
  </si>
  <si>
    <t>97134112</t>
  </si>
  <si>
    <t>07.</t>
  </si>
  <si>
    <t>Zemní práce ul. U Rybníka</t>
  </si>
  <si>
    <t>133</t>
  </si>
  <si>
    <t>-2008876264</t>
  </si>
  <si>
    <t>134</t>
  </si>
  <si>
    <t>-1990206715</t>
  </si>
  <si>
    <t>135</t>
  </si>
  <si>
    <t>1945692197</t>
  </si>
  <si>
    <t>136</t>
  </si>
  <si>
    <t>767552131</t>
  </si>
  <si>
    <t>137</t>
  </si>
  <si>
    <t>1136494035</t>
  </si>
  <si>
    <t>138</t>
  </si>
  <si>
    <t>-365494041</t>
  </si>
  <si>
    <t>139</t>
  </si>
  <si>
    <t>700071549</t>
  </si>
  <si>
    <t>140</t>
  </si>
  <si>
    <t>-1953615267</t>
  </si>
  <si>
    <t>141</t>
  </si>
  <si>
    <t>1234015022</t>
  </si>
  <si>
    <t>142</t>
  </si>
  <si>
    <t>1087962892</t>
  </si>
  <si>
    <t>143</t>
  </si>
  <si>
    <t>716666279</t>
  </si>
  <si>
    <t>144</t>
  </si>
  <si>
    <t>-1444687863</t>
  </si>
  <si>
    <t>145</t>
  </si>
  <si>
    <t>1656055042</t>
  </si>
  <si>
    <t>146</t>
  </si>
  <si>
    <t>-2012623377</t>
  </si>
  <si>
    <t>147</t>
  </si>
  <si>
    <t>-1553474649</t>
  </si>
  <si>
    <t>148</t>
  </si>
  <si>
    <t>-133035709</t>
  </si>
  <si>
    <t>149</t>
  </si>
  <si>
    <t>377643602</t>
  </si>
  <si>
    <t>150</t>
  </si>
  <si>
    <t>1909890361</t>
  </si>
  <si>
    <t>151</t>
  </si>
  <si>
    <t>1293940747</t>
  </si>
  <si>
    <t>152</t>
  </si>
  <si>
    <t>1293790045</t>
  </si>
  <si>
    <t>153</t>
  </si>
  <si>
    <t>-1315541074</t>
  </si>
  <si>
    <t>154</t>
  </si>
  <si>
    <t>-298907295</t>
  </si>
  <si>
    <t>155</t>
  </si>
  <si>
    <t>794443116</t>
  </si>
  <si>
    <t>156</t>
  </si>
  <si>
    <t>-678848321</t>
  </si>
  <si>
    <t>157</t>
  </si>
  <si>
    <t>-34497930</t>
  </si>
  <si>
    <t>158</t>
  </si>
  <si>
    <t>1243955970</t>
  </si>
  <si>
    <t>159</t>
  </si>
  <si>
    <t>-1846414544</t>
  </si>
  <si>
    <t>160</t>
  </si>
  <si>
    <t>-1752984123</t>
  </si>
  <si>
    <t>161</t>
  </si>
  <si>
    <t>1104736548</t>
  </si>
  <si>
    <t>162</t>
  </si>
  <si>
    <t>796589040</t>
  </si>
  <si>
    <t>163</t>
  </si>
  <si>
    <t>460881612</t>
  </si>
  <si>
    <t>Kladení dlažby z dlaždic betonových tvarovaných a zámkových do lože z kameniva těženého při elektromontážích</t>
  </si>
  <si>
    <t>-652511624</t>
  </si>
  <si>
    <t>Kryt vozovek a chodníků kladení dlažby (materiál ve specifikaci) včetně spárování, do lože z kameniva těženého z dlaždic betonových tvarovaných nebo zámkových</t>
  </si>
  <si>
    <t>164</t>
  </si>
  <si>
    <t>-291204368</t>
  </si>
  <si>
    <t>165</t>
  </si>
  <si>
    <t>-461193673</t>
  </si>
  <si>
    <t>166</t>
  </si>
  <si>
    <t>251903743</t>
  </si>
  <si>
    <t>167</t>
  </si>
  <si>
    <t>-543894598</t>
  </si>
  <si>
    <t>169</t>
  </si>
  <si>
    <t>LSV.100346</t>
  </si>
  <si>
    <t>obrubník silniční 1000x150x250 mm, šedý</t>
  </si>
  <si>
    <t>159426300</t>
  </si>
  <si>
    <t>168</t>
  </si>
  <si>
    <t>4470199972</t>
  </si>
  <si>
    <t>Beton C12/15 Cemix 310 drenážní 25 kg</t>
  </si>
  <si>
    <t>-1911356284</t>
  </si>
  <si>
    <t>170</t>
  </si>
  <si>
    <t>-561393073</t>
  </si>
  <si>
    <t>171</t>
  </si>
  <si>
    <t>377403996</t>
  </si>
  <si>
    <t>172</t>
  </si>
  <si>
    <t>1097384243</t>
  </si>
  <si>
    <t>173</t>
  </si>
  <si>
    <t>460030023</t>
  </si>
  <si>
    <t>Odstranění dřevitého porostu z křovin a stromů tvrdého středně hustého při elektromontážích</t>
  </si>
  <si>
    <t>1829374251</t>
  </si>
  <si>
    <t>Přípravné terénní práce odstranění dřevitého porostu z keřů nebo stromků průměru kmenů do 5 cm včetně odstranění kořenů a složení do hromad nebo naložení na dopravní prostředek tvrdého středně hustého</t>
  </si>
  <si>
    <t>10.</t>
  </si>
  <si>
    <t>Nové lampové stožáry ul. Václavovská</t>
  </si>
  <si>
    <t>174</t>
  </si>
  <si>
    <t>1761576480</t>
  </si>
  <si>
    <t>198</t>
  </si>
  <si>
    <t>-197728418</t>
  </si>
  <si>
    <t>175</t>
  </si>
  <si>
    <t>460131113</t>
  </si>
  <si>
    <t>Hloubení nezapažených jam při elektromontážích ručně v hornině tř I skupiny 3</t>
  </si>
  <si>
    <t>-2034484130</t>
  </si>
  <si>
    <t>Hloubení nezapažených jam ručně včetně urovnání dna s přemístěním výkopku do vzdálenosti 3 m od okraje jámy nebo s naložením na dopravní prostředek v hornině třídy těžitelnosti I skupiny 3</t>
  </si>
  <si>
    <t>176</t>
  </si>
  <si>
    <t>-1748668006</t>
  </si>
  <si>
    <t>177</t>
  </si>
  <si>
    <t>478369615</t>
  </si>
  <si>
    <t>178</t>
  </si>
  <si>
    <t>1290538</t>
  </si>
  <si>
    <t>STOZAROVE POUZDRO SP 200/1000</t>
  </si>
  <si>
    <t>124609774</t>
  </si>
  <si>
    <t>179</t>
  </si>
  <si>
    <t>1000271726</t>
  </si>
  <si>
    <t>K 6 stožár sadový třístupňový</t>
  </si>
  <si>
    <t>-1475867751</t>
  </si>
  <si>
    <t>180</t>
  </si>
  <si>
    <t>210204011</t>
  </si>
  <si>
    <t>Montáž stožárů osvětlení ocelových samostatně stojících délky do 12 m</t>
  </si>
  <si>
    <t>-1975864123</t>
  </si>
  <si>
    <t>Montáž stožárů osvětlení ocelových samostatně stojících, délky do 12 m</t>
  </si>
  <si>
    <t>181</t>
  </si>
  <si>
    <t>-1047644310</t>
  </si>
  <si>
    <t>182</t>
  </si>
  <si>
    <t>741130001</t>
  </si>
  <si>
    <t>Ukončení vodič izolovaný do 2,5 mm2 v rozváděči nebo na přístroji</t>
  </si>
  <si>
    <t>349311720</t>
  </si>
  <si>
    <t>Ukončení vodičů izolovaných s označením a zapojením v rozváděči nebo na přístroji, průřezu žíly do 2,5 mm2</t>
  </si>
  <si>
    <t>183</t>
  </si>
  <si>
    <t>741130006.1</t>
  </si>
  <si>
    <t>-1362078919</t>
  </si>
  <si>
    <t>184</t>
  </si>
  <si>
    <t>741210001</t>
  </si>
  <si>
    <t>Montáž rozvodnice oceloplechová nebo plastová běžná do 20 kg</t>
  </si>
  <si>
    <t>-1049307276</t>
  </si>
  <si>
    <t>Montáž rozvodnic oceloplechových nebo plastových bez zapojení vodičů běžných, hmotnosti do 20 kg</t>
  </si>
  <si>
    <t>185</t>
  </si>
  <si>
    <t>PKB.711030.2</t>
  </si>
  <si>
    <t>-872956065</t>
  </si>
  <si>
    <t>186</t>
  </si>
  <si>
    <t>1394456</t>
  </si>
  <si>
    <t>EL.VYZBROJ 1POJ. IP20 SR 481-14 Z/UN</t>
  </si>
  <si>
    <t>264856371</t>
  </si>
  <si>
    <t>187</t>
  </si>
  <si>
    <t>1030026835</t>
  </si>
  <si>
    <t>EATON 10GN01 10GN01 Vymezovací vložky D01 10A E14</t>
  </si>
  <si>
    <t>-597236695</t>
  </si>
  <si>
    <t>188</t>
  </si>
  <si>
    <t>1000269892</t>
  </si>
  <si>
    <t>Pojistková hlavice E14 - 1 pól</t>
  </si>
  <si>
    <t>-1597903685</t>
  </si>
  <si>
    <t>189</t>
  </si>
  <si>
    <t>PKB.711031</t>
  </si>
  <si>
    <t>CYKY-J 5x1,5</t>
  </si>
  <si>
    <t>152536827</t>
  </si>
  <si>
    <t>190</t>
  </si>
  <si>
    <t>210202025</t>
  </si>
  <si>
    <t>Montáž svítidlo výbojkové světlomet průmyslový nebo venkovní stropní do 10 kg</t>
  </si>
  <si>
    <t>428713172</t>
  </si>
  <si>
    <t>Montáž svítidel výbojkových se zapojením vodičů světlometů hmotnosti do 10 kg</t>
  </si>
  <si>
    <t>191</t>
  </si>
  <si>
    <t>SVÍTIDLO.</t>
  </si>
  <si>
    <t>Svítidlo 11 micro LED I ST0,5a 24,5 W</t>
  </si>
  <si>
    <t>-1861441675</t>
  </si>
  <si>
    <t>Streetlight 11 mini LED I ST0,5a 24,4 W</t>
  </si>
  <si>
    <t>192</t>
  </si>
  <si>
    <t>210220002</t>
  </si>
  <si>
    <t>Montáž uzemňovacích vedení vodičů FeZn pomocí svorek na povrchu drátem nebo lanem do průměru 10 mm</t>
  </si>
  <si>
    <t>229931236</t>
  </si>
  <si>
    <t>Montáž uzemňovacího vedení s upevněním, propojením a připojením pomocí svorek  na povrchu vodičů FeZn drátem nebo lanem průměru do 10 mm</t>
  </si>
  <si>
    <t>193</t>
  </si>
  <si>
    <t>741420020</t>
  </si>
  <si>
    <t>Montáž svorka hromosvodná s jedním šroubem</t>
  </si>
  <si>
    <t>514227973</t>
  </si>
  <si>
    <t>Montáž hromosvodného vedení svorek s jedním šroubem</t>
  </si>
  <si>
    <t>194</t>
  </si>
  <si>
    <t>8500173722</t>
  </si>
  <si>
    <t>Svorka připojovací Kovoblesk SP1 Uni, nerez N-V2A</t>
  </si>
  <si>
    <t>935746541</t>
  </si>
  <si>
    <t>195</t>
  </si>
  <si>
    <t>35441073</t>
  </si>
  <si>
    <t>drát D 10mm FeZn</t>
  </si>
  <si>
    <t>427039274</t>
  </si>
  <si>
    <t>196</t>
  </si>
  <si>
    <t>ZEM2.1</t>
  </si>
  <si>
    <t>manžeta - označení uzemnění - zelenožlutá</t>
  </si>
  <si>
    <t>-1066883487</t>
  </si>
  <si>
    <t>197</t>
  </si>
  <si>
    <t>35442110</t>
  </si>
  <si>
    <t>štítek plastový - čísla svodů</t>
  </si>
  <si>
    <t>-1459980766</t>
  </si>
  <si>
    <t>11.</t>
  </si>
  <si>
    <t>Nové lampové stožáry v ul. Ptačí</t>
  </si>
  <si>
    <t>199</t>
  </si>
  <si>
    <t>576345526</t>
  </si>
  <si>
    <t>200</t>
  </si>
  <si>
    <t>-1231433357</t>
  </si>
  <si>
    <t>201</t>
  </si>
  <si>
    <t>1536250366</t>
  </si>
  <si>
    <t>202</t>
  </si>
  <si>
    <t>1329963404</t>
  </si>
  <si>
    <t>203</t>
  </si>
  <si>
    <t>-124015937</t>
  </si>
  <si>
    <t>204</t>
  </si>
  <si>
    <t>-290874070</t>
  </si>
  <si>
    <t>205</t>
  </si>
  <si>
    <t>372453644</t>
  </si>
  <si>
    <t>206</t>
  </si>
  <si>
    <t>1426803143</t>
  </si>
  <si>
    <t>207</t>
  </si>
  <si>
    <t>-1985906159</t>
  </si>
  <si>
    <t>208</t>
  </si>
  <si>
    <t>-1307351503</t>
  </si>
  <si>
    <t>209</t>
  </si>
  <si>
    <t>1207134053</t>
  </si>
  <si>
    <t>210</t>
  </si>
  <si>
    <t>-156538467</t>
  </si>
  <si>
    <t>211</t>
  </si>
  <si>
    <t>1538556271</t>
  </si>
  <si>
    <t>212</t>
  </si>
  <si>
    <t>-1415605984</t>
  </si>
  <si>
    <t>213</t>
  </si>
  <si>
    <t>-2011283948</t>
  </si>
  <si>
    <t>214</t>
  </si>
  <si>
    <t>-1325109568</t>
  </si>
  <si>
    <t>215</t>
  </si>
  <si>
    <t>SVÍTIDLO..1</t>
  </si>
  <si>
    <t>316157883</t>
  </si>
  <si>
    <t>216</t>
  </si>
  <si>
    <t>104978996</t>
  </si>
  <si>
    <t>217</t>
  </si>
  <si>
    <t>-933860832</t>
  </si>
  <si>
    <t>218</t>
  </si>
  <si>
    <t>-1212182790</t>
  </si>
  <si>
    <t>219</t>
  </si>
  <si>
    <t>1271740950</t>
  </si>
  <si>
    <t>220</t>
  </si>
  <si>
    <t>13344904</t>
  </si>
  <si>
    <t>221</t>
  </si>
  <si>
    <t>186873298</t>
  </si>
  <si>
    <t>12.</t>
  </si>
  <si>
    <t>Nové lampové stožáry v ul. U Rybníka</t>
  </si>
  <si>
    <t>222</t>
  </si>
  <si>
    <t>1569332660</t>
  </si>
  <si>
    <t>246</t>
  </si>
  <si>
    <t>1657888006</t>
  </si>
  <si>
    <t>223</t>
  </si>
  <si>
    <t>790603003</t>
  </si>
  <si>
    <t>224</t>
  </si>
  <si>
    <t>1902800034</t>
  </si>
  <si>
    <t>225</t>
  </si>
  <si>
    <t>-379351090</t>
  </si>
  <si>
    <t>226</t>
  </si>
  <si>
    <t>-1837814812</t>
  </si>
  <si>
    <t>227</t>
  </si>
  <si>
    <t>1512418435</t>
  </si>
  <si>
    <t>228</t>
  </si>
  <si>
    <t>-1396873455</t>
  </si>
  <si>
    <t>229</t>
  </si>
  <si>
    <t>1445906137</t>
  </si>
  <si>
    <t>230</t>
  </si>
  <si>
    <t>-1258017844</t>
  </si>
  <si>
    <t>231</t>
  </si>
  <si>
    <t>-2031878123</t>
  </si>
  <si>
    <t>232</t>
  </si>
  <si>
    <t>491457973</t>
  </si>
  <si>
    <t>233</t>
  </si>
  <si>
    <t>988034996</t>
  </si>
  <si>
    <t>234</t>
  </si>
  <si>
    <t>-1430373015</t>
  </si>
  <si>
    <t>235</t>
  </si>
  <si>
    <t>1653717205</t>
  </si>
  <si>
    <t>236</t>
  </si>
  <si>
    <t>2053221021</t>
  </si>
  <si>
    <t>237</t>
  </si>
  <si>
    <t>-1179145545</t>
  </si>
  <si>
    <t>238</t>
  </si>
  <si>
    <t>1081482397</t>
  </si>
  <si>
    <t>239</t>
  </si>
  <si>
    <t>SVÍTIDLO..2</t>
  </si>
  <si>
    <t>-2142942197</t>
  </si>
  <si>
    <t>240</t>
  </si>
  <si>
    <t>-1309066597</t>
  </si>
  <si>
    <t>241</t>
  </si>
  <si>
    <t>1600619645</t>
  </si>
  <si>
    <t>242</t>
  </si>
  <si>
    <t>1074746295</t>
  </si>
  <si>
    <t>243</t>
  </si>
  <si>
    <t>1554107423</t>
  </si>
  <si>
    <t>244</t>
  </si>
  <si>
    <t>-228365936</t>
  </si>
  <si>
    <t>245</t>
  </si>
  <si>
    <t>-1860143217</t>
  </si>
  <si>
    <t>13.</t>
  </si>
  <si>
    <t>Rozpojovací a rozvodné pilíře</t>
  </si>
  <si>
    <t>247</t>
  </si>
  <si>
    <t>756566001</t>
  </si>
  <si>
    <t>248</t>
  </si>
  <si>
    <t>973050669</t>
  </si>
  <si>
    <t>249</t>
  </si>
  <si>
    <t>2142528008</t>
  </si>
  <si>
    <t>250</t>
  </si>
  <si>
    <t>4470229768</t>
  </si>
  <si>
    <t>Písek zásypový Cemix 9210 25 kg</t>
  </si>
  <si>
    <t>-384025107</t>
  </si>
  <si>
    <t>266</t>
  </si>
  <si>
    <t>1233648</t>
  </si>
  <si>
    <t>POJISTKOVA SKRIN SR422/NKW2</t>
  </si>
  <si>
    <t>-2068773090</t>
  </si>
  <si>
    <t>283</t>
  </si>
  <si>
    <t>1208941</t>
  </si>
  <si>
    <t>POJISTKOVA SKRIN SR322/NKW2 CEZ</t>
  </si>
  <si>
    <t>190075279</t>
  </si>
  <si>
    <t>252</t>
  </si>
  <si>
    <t>210191532</t>
  </si>
  <si>
    <t>Montáž skříní plastových do výklenku typ SS300, SR301, SR202, SR302, ER112, ER122, ER212, ER513 bez zapojení vodičů</t>
  </si>
  <si>
    <t>-961569724</t>
  </si>
  <si>
    <t>Montáž skříní bez zapojení vodičů plastových do výklenku, typ [SS300, SR301, SR202, SR302, ER112, ER212, ER513]</t>
  </si>
  <si>
    <t>253</t>
  </si>
  <si>
    <t>1186176</t>
  </si>
  <si>
    <t>ZEMNICI PASKA FEZN 30X4 (BAL=25KG)</t>
  </si>
  <si>
    <t>-1773917659</t>
  </si>
  <si>
    <t>254</t>
  </si>
  <si>
    <t>741410001</t>
  </si>
  <si>
    <t>Montáž vodič uzemňovací pásek D do 120 mm2 na povrchu</t>
  </si>
  <si>
    <t>1158179047</t>
  </si>
  <si>
    <t>Montáž uzemňovacího vedení s upevněním, propojením a připojením pomocí svorek na povrchu pásku průřezu do 120 mm2</t>
  </si>
  <si>
    <t>255</t>
  </si>
  <si>
    <t>741128001</t>
  </si>
  <si>
    <t>Ostatní práce při montáži vodičů a kabelů - odjutování a očištění</t>
  </si>
  <si>
    <t>1900200568</t>
  </si>
  <si>
    <t>Ostatní práce při montáži vodičů a kabelů úpravy vodičů a kabelů odjutování a očištění</t>
  </si>
  <si>
    <t>741910611</t>
  </si>
  <si>
    <t>Montáž příchytka kovová pro kabelové lávky a žebříky kabel D do 40 mm</t>
  </si>
  <si>
    <t>1183699805</t>
  </si>
  <si>
    <t>Montáž ostatních nosných prvků příchytek kovových pro kabelové lávky a žebříky, pro kabel do Ø 40 mm</t>
  </si>
  <si>
    <t>257</t>
  </si>
  <si>
    <t>1030125428</t>
  </si>
  <si>
    <t>DT 200080 KP 12 Kabelová příchytka SONAP  8 - 12 mm</t>
  </si>
  <si>
    <t>763677869</t>
  </si>
  <si>
    <t>258</t>
  </si>
  <si>
    <t>-1603791400</t>
  </si>
  <si>
    <t>259</t>
  </si>
  <si>
    <t>210950101</t>
  </si>
  <si>
    <t>Další štítek označovací na kabel</t>
  </si>
  <si>
    <t>-2105859827</t>
  </si>
  <si>
    <t>Ostatní práce při montáži vodičů, šňůr a kabelů  označovací štítek na kabel dalším štítkem</t>
  </si>
  <si>
    <t>260</t>
  </si>
  <si>
    <t>ZEM2</t>
  </si>
  <si>
    <t>1859682427</t>
  </si>
  <si>
    <t>261</t>
  </si>
  <si>
    <t>M010</t>
  </si>
  <si>
    <t>ZNACENI UZEMNENI FEZN 30/4 SMRST.TRUBICI</t>
  </si>
  <si>
    <t>KS</t>
  </si>
  <si>
    <t>530050929</t>
  </si>
  <si>
    <t>262</t>
  </si>
  <si>
    <t>181744528</t>
  </si>
  <si>
    <t>263</t>
  </si>
  <si>
    <t>389940427</t>
  </si>
  <si>
    <t>264</t>
  </si>
  <si>
    <t>35825228</t>
  </si>
  <si>
    <t>pojistka nožová 32A nízkoztrátová 3,10W, provedení normální, charakteristika gG</t>
  </si>
  <si>
    <t>-1730200052</t>
  </si>
  <si>
    <t>265</t>
  </si>
  <si>
    <t>35825226</t>
  </si>
  <si>
    <t>pojistka nožová 25A nízkoztrátová 2,70W, provedení normální, charakteristika gG</t>
  </si>
  <si>
    <t>1632947155</t>
  </si>
  <si>
    <t>281</t>
  </si>
  <si>
    <t>-645317221</t>
  </si>
  <si>
    <t>282</t>
  </si>
  <si>
    <t>-531383227</t>
  </si>
  <si>
    <t>14.</t>
  </si>
  <si>
    <t>Ostatní</t>
  </si>
  <si>
    <t>284</t>
  </si>
  <si>
    <t>741810003</t>
  </si>
  <si>
    <t>Celková prohlídka elektrického rozvodu a zařízení přes 0,5 do 1 milionu Kč</t>
  </si>
  <si>
    <t>-1784045192</t>
  </si>
  <si>
    <t>Zkoušky a prohlídky elektrických rozvodů a zařízení celková prohlídka a vyhotovení revizní zprávy pro objem montážních prací přes 500 do 1000 tis. Kč</t>
  </si>
  <si>
    <t>299</t>
  </si>
  <si>
    <t>741810011</t>
  </si>
  <si>
    <t>Příplatek k celkové prohlídce za každých dalších 500 000,- Kč</t>
  </si>
  <si>
    <t>-668096215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</si>
  <si>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</si>
  <si>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285</t>
  </si>
  <si>
    <t>460010022</t>
  </si>
  <si>
    <t>Vytyčení trasy vedení kabelového podzemního podél silnice</t>
  </si>
  <si>
    <t>694471345</t>
  </si>
  <si>
    <t>Vytyčení trasy vedení kabelového (podzemního) podél silnice</t>
  </si>
  <si>
    <t>286</t>
  </si>
  <si>
    <t>4600</t>
  </si>
  <si>
    <t>Vytyčení pevných bodů - lampové stožáry</t>
  </si>
  <si>
    <t>944739068</t>
  </si>
  <si>
    <t>Vytyčení pevného bodu</t>
  </si>
  <si>
    <t>287</t>
  </si>
  <si>
    <t>741820102</t>
  </si>
  <si>
    <t xml:space="preserve">Měření intenzity osvětlení </t>
  </si>
  <si>
    <t>soubor</t>
  </si>
  <si>
    <t>492421182</t>
  </si>
  <si>
    <t>Měření osvětlovacího zařízení intenzity osvětlení na pracovišti do 50 svítidel</t>
  </si>
  <si>
    <t>288</t>
  </si>
  <si>
    <t>741820001</t>
  </si>
  <si>
    <t>Měření zemních odporů zemniče</t>
  </si>
  <si>
    <t>-1466848579</t>
  </si>
  <si>
    <t>290</t>
  </si>
  <si>
    <t>460242111</t>
  </si>
  <si>
    <t>Provizorní zajištění potrubí ve výkopech při křížení s kabelem</t>
  </si>
  <si>
    <t>473288471</t>
  </si>
  <si>
    <t>Provizorní zajištění inženýrských sítí ve výkopech potrubí při křížení s kabelem</t>
  </si>
  <si>
    <t>291</t>
  </si>
  <si>
    <t>460242211</t>
  </si>
  <si>
    <t>Provizorní zajištění kabelů ve výkopech při jejich křížení</t>
  </si>
  <si>
    <t>-1765920313</t>
  </si>
  <si>
    <t>Provizorní zajištění inženýrských sítí ve výkopech kabelů při křížení</t>
  </si>
  <si>
    <t>15.</t>
  </si>
  <si>
    <t>Demontáž</t>
  </si>
  <si>
    <t>292</t>
  </si>
  <si>
    <t>218040409</t>
  </si>
  <si>
    <t>Demontáž izolátorů kladkových</t>
  </si>
  <si>
    <t>1747050280</t>
  </si>
  <si>
    <t>Demontáž výstroje konzol venkovního vedení nn včetně uložení na hromadu nebo naložení na dopravní prostředek izolátoru kladkového</t>
  </si>
  <si>
    <t>295</t>
  </si>
  <si>
    <t>218040512</t>
  </si>
  <si>
    <t>Demontáž ukončení vodičů nn spojených svorkováním</t>
  </si>
  <si>
    <t>-1033039481</t>
  </si>
  <si>
    <t>Demontáž vodičů, šablon a vazů venkovního vedení nn ukončení vodičů spojených svorkováním</t>
  </si>
  <si>
    <t>296</t>
  </si>
  <si>
    <t>AlFe</t>
  </si>
  <si>
    <t>Demontáž - Lano AlFe 16-AL1/ST1A</t>
  </si>
  <si>
    <t>1486689934</t>
  </si>
  <si>
    <t>297</t>
  </si>
  <si>
    <t>218202010</t>
  </si>
  <si>
    <t>Demontáž svítidlo výbojkové průmyslové nebo venkovní raménkové</t>
  </si>
  <si>
    <t>1037029639</t>
  </si>
  <si>
    <t>Demontáž svítidel výbojkových s odpojením vodičů průmyslových nebo venkovních raménkových</t>
  </si>
  <si>
    <t>300</t>
  </si>
  <si>
    <t>218204021</t>
  </si>
  <si>
    <t>Demontáž stožárů osvětlení betonových ostatních</t>
  </si>
  <si>
    <t>789607416</t>
  </si>
  <si>
    <t>Demontáž stožárů osvětlení ostatních betonových</t>
  </si>
  <si>
    <t>301</t>
  </si>
  <si>
    <t>218900601</t>
  </si>
  <si>
    <t>Demontáž vodičů Al izolovaných plných nebo laněných žíla 16 až 35 mm2 (např. AY, AYY) bez odpojení vodičů uložených volně</t>
  </si>
  <si>
    <t>727072132</t>
  </si>
  <si>
    <t>Demontáž izolovaných vodičů hliníkových do 1 kV bez odpojení vodičů plných nebo laněných (např. AY, AYY) uložených volně průřezu žíly 16 až 35 mm2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</si>
</sst>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2" borderId="0" xfId="0" applyNumberFormat="1" applyFont="1" applyFill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3" xfId="0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67" fontId="20" fillId="0" borderId="23" xfId="0" applyNumberFormat="1" applyFont="1" applyBorder="1" applyAlignment="1" applyProtection="1">
      <alignment vertical="center"/>
      <protection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33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35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33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14.4" customHeight="1">
      <c r="B26" s="17"/>
      <c r="C26" s="18"/>
      <c r="D26" s="34" t="s">
        <v>38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5">
        <f>ROUND(AG94,2)</f>
        <v>0</v>
      </c>
      <c r="AL26" s="18"/>
      <c r="AM26" s="18"/>
      <c r="AN26" s="18"/>
      <c r="AO26" s="18"/>
      <c r="AP26" s="18"/>
      <c r="AQ26" s="18"/>
      <c r="AR26" s="16"/>
      <c r="BE26" s="27"/>
    </row>
    <row r="27" spans="2:57" s="1" customFormat="1" ht="14.4" customHeight="1">
      <c r="B27" s="17"/>
      <c r="C27" s="18"/>
      <c r="D27" s="34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5">
        <f>ROUND(AG97,2)</f>
        <v>0</v>
      </c>
      <c r="AL27" s="35"/>
      <c r="AM27" s="35"/>
      <c r="AN27" s="35"/>
      <c r="AO27" s="35"/>
      <c r="AP27" s="18"/>
      <c r="AQ27" s="18"/>
      <c r="AR27" s="16"/>
      <c r="BE27" s="27"/>
    </row>
    <row r="28" spans="1:57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27"/>
    </row>
    <row r="29" spans="1:57" s="2" customFormat="1" ht="25.9" customHeight="1">
      <c r="A29" s="36"/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>
        <f>ROUND(AK26+AK27,2)</f>
        <v>0</v>
      </c>
      <c r="AL29" s="41"/>
      <c r="AM29" s="41"/>
      <c r="AN29" s="41"/>
      <c r="AO29" s="41"/>
      <c r="AP29" s="38"/>
      <c r="AQ29" s="38"/>
      <c r="AR29" s="39"/>
      <c r="BE29" s="27"/>
    </row>
    <row r="30" spans="1:57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27"/>
    </row>
    <row r="31" spans="1:57" s="2" customFormat="1" ht="12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3" t="s">
        <v>41</v>
      </c>
      <c r="M31" s="43"/>
      <c r="N31" s="43"/>
      <c r="O31" s="43"/>
      <c r="P31" s="43"/>
      <c r="Q31" s="38"/>
      <c r="R31" s="38"/>
      <c r="S31" s="38"/>
      <c r="T31" s="38"/>
      <c r="U31" s="38"/>
      <c r="V31" s="38"/>
      <c r="W31" s="43" t="s">
        <v>42</v>
      </c>
      <c r="X31" s="43"/>
      <c r="Y31" s="43"/>
      <c r="Z31" s="43"/>
      <c r="AA31" s="43"/>
      <c r="AB31" s="43"/>
      <c r="AC31" s="43"/>
      <c r="AD31" s="43"/>
      <c r="AE31" s="43"/>
      <c r="AF31" s="38"/>
      <c r="AG31" s="38"/>
      <c r="AH31" s="38"/>
      <c r="AI31" s="38"/>
      <c r="AJ31" s="38"/>
      <c r="AK31" s="43" t="s">
        <v>43</v>
      </c>
      <c r="AL31" s="43"/>
      <c r="AM31" s="43"/>
      <c r="AN31" s="43"/>
      <c r="AO31" s="43"/>
      <c r="AP31" s="38"/>
      <c r="AQ31" s="38"/>
      <c r="AR31" s="39"/>
      <c r="BE31" s="27"/>
    </row>
    <row r="32" spans="1:57" s="3" customFormat="1" ht="14.4" customHeight="1">
      <c r="A32" s="3"/>
      <c r="B32" s="44"/>
      <c r="C32" s="45"/>
      <c r="D32" s="28" t="s">
        <v>44</v>
      </c>
      <c r="E32" s="45"/>
      <c r="F32" s="28" t="s">
        <v>45</v>
      </c>
      <c r="G32" s="45"/>
      <c r="H32" s="45"/>
      <c r="I32" s="45"/>
      <c r="J32" s="45"/>
      <c r="K32" s="45"/>
      <c r="L32" s="46">
        <v>0.21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ROUND(AZ94+SUM(CD97:CD108),2)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f>ROUND(AV94+SUM(BY97:BY108),2)</f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>
      <c r="A33" s="3"/>
      <c r="B33" s="44"/>
      <c r="C33" s="45"/>
      <c r="D33" s="45"/>
      <c r="E33" s="45"/>
      <c r="F33" s="28" t="s">
        <v>46</v>
      </c>
      <c r="G33" s="45"/>
      <c r="H33" s="45"/>
      <c r="I33" s="45"/>
      <c r="J33" s="45"/>
      <c r="K33" s="45"/>
      <c r="L33" s="46">
        <v>0.15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ROUND(BA94+SUM(CE97:CE108),2)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f>ROUND(AW94+SUM(BZ97:BZ108),2)</f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3" customFormat="1" ht="14.4" customHeight="1" hidden="1">
      <c r="A34" s="3"/>
      <c r="B34" s="44"/>
      <c r="C34" s="45"/>
      <c r="D34" s="45"/>
      <c r="E34" s="45"/>
      <c r="F34" s="28" t="s">
        <v>47</v>
      </c>
      <c r="G34" s="45"/>
      <c r="H34" s="45"/>
      <c r="I34" s="45"/>
      <c r="J34" s="45"/>
      <c r="K34" s="45"/>
      <c r="L34" s="46">
        <v>0.21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7">
        <f>ROUND(BB94+SUM(CF97:CF108),2)</f>
        <v>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7">
        <v>0</v>
      </c>
      <c r="AL34" s="45"/>
      <c r="AM34" s="45"/>
      <c r="AN34" s="45"/>
      <c r="AO34" s="45"/>
      <c r="AP34" s="45"/>
      <c r="AQ34" s="45"/>
      <c r="AR34" s="48"/>
      <c r="BE34" s="49"/>
    </row>
    <row r="35" spans="1:57" s="3" customFormat="1" ht="14.4" customHeight="1" hidden="1">
      <c r="A35" s="3"/>
      <c r="B35" s="44"/>
      <c r="C35" s="45"/>
      <c r="D35" s="45"/>
      <c r="E35" s="45"/>
      <c r="F35" s="28" t="s">
        <v>48</v>
      </c>
      <c r="G35" s="45"/>
      <c r="H35" s="45"/>
      <c r="I35" s="45"/>
      <c r="J35" s="45"/>
      <c r="K35" s="45"/>
      <c r="L35" s="46">
        <v>0.15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7">
        <f>ROUND(BC94+SUM(CG97:CG108),2)</f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7">
        <v>0</v>
      </c>
      <c r="AL35" s="45"/>
      <c r="AM35" s="45"/>
      <c r="AN35" s="45"/>
      <c r="AO35" s="45"/>
      <c r="AP35" s="45"/>
      <c r="AQ35" s="45"/>
      <c r="AR35" s="48"/>
      <c r="BE35" s="3"/>
    </row>
    <row r="36" spans="1:57" s="3" customFormat="1" ht="14.4" customHeight="1" hidden="1">
      <c r="A36" s="3"/>
      <c r="B36" s="44"/>
      <c r="C36" s="45"/>
      <c r="D36" s="45"/>
      <c r="E36" s="45"/>
      <c r="F36" s="28" t="s">
        <v>49</v>
      </c>
      <c r="G36" s="45"/>
      <c r="H36" s="45"/>
      <c r="I36" s="45"/>
      <c r="J36" s="45"/>
      <c r="K36" s="45"/>
      <c r="L36" s="46"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7">
        <f>ROUND(BD94+SUM(CH97:CH108),2)</f>
        <v>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7">
        <v>0</v>
      </c>
      <c r="AL36" s="45"/>
      <c r="AM36" s="45"/>
      <c r="AN36" s="45"/>
      <c r="AO36" s="45"/>
      <c r="AP36" s="45"/>
      <c r="AQ36" s="45"/>
      <c r="AR36" s="48"/>
      <c r="BE36" s="3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50"/>
      <c r="D38" s="51" t="s">
        <v>50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51</v>
      </c>
      <c r="U38" s="52"/>
      <c r="V38" s="52"/>
      <c r="W38" s="52"/>
      <c r="X38" s="54" t="s">
        <v>52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5">
        <f>SUM(AK29:AK36)</f>
        <v>0</v>
      </c>
      <c r="AL38" s="52"/>
      <c r="AM38" s="52"/>
      <c r="AN38" s="52"/>
      <c r="AO38" s="56"/>
      <c r="AP38" s="50"/>
      <c r="AQ38" s="50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6"/>
      <c r="B60" s="37"/>
      <c r="C60" s="38"/>
      <c r="D60" s="62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2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2" t="s">
        <v>55</v>
      </c>
      <c r="AI60" s="41"/>
      <c r="AJ60" s="41"/>
      <c r="AK60" s="41"/>
      <c r="AL60" s="41"/>
      <c r="AM60" s="62" t="s">
        <v>56</v>
      </c>
      <c r="AN60" s="41"/>
      <c r="AO60" s="41"/>
      <c r="AP60" s="38"/>
      <c r="AQ60" s="38"/>
      <c r="AR60" s="39"/>
      <c r="BE60" s="36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39"/>
      <c r="BE64" s="36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6"/>
      <c r="B75" s="37"/>
      <c r="C75" s="38"/>
      <c r="D75" s="62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2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2" t="s">
        <v>55</v>
      </c>
      <c r="AI75" s="41"/>
      <c r="AJ75" s="41"/>
      <c r="AK75" s="41"/>
      <c r="AL75" s="41"/>
      <c r="AM75" s="62" t="s">
        <v>56</v>
      </c>
      <c r="AN75" s="41"/>
      <c r="AO75" s="41"/>
      <c r="AP75" s="38"/>
      <c r="AQ75" s="38"/>
      <c r="AR75" s="39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9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9"/>
      <c r="BE81" s="36"/>
    </row>
    <row r="82" spans="1:57" s="2" customFormat="1" ht="24.95" customHeight="1">
      <c r="A82" s="36"/>
      <c r="B82" s="37"/>
      <c r="C82" s="19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57" s="4" customFormat="1" ht="12" customHeight="1">
      <c r="A84" s="4"/>
      <c r="B84" s="68"/>
      <c r="C84" s="28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20220913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Úprava sítě VO - Děčín - Václavov, ul. Ptačí, U Rybníka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57" s="2" customFormat="1" ht="12" customHeight="1">
      <c r="A87" s="36"/>
      <c r="B87" s="37"/>
      <c r="C87" s="28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Děčín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8" t="s">
        <v>22</v>
      </c>
      <c r="AJ87" s="38"/>
      <c r="AK87" s="38"/>
      <c r="AL87" s="38"/>
      <c r="AM87" s="77" t="str">
        <f>IF(AN8="","",AN8)</f>
        <v>13. 9. 2022</v>
      </c>
      <c r="AN87" s="77"/>
      <c r="AO87" s="38"/>
      <c r="AP87" s="38"/>
      <c r="AQ87" s="38"/>
      <c r="AR87" s="39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57" s="2" customFormat="1" ht="15.15" customHeight="1">
      <c r="A89" s="36"/>
      <c r="B89" s="37"/>
      <c r="C89" s="28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Statutární město Děčín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8" t="s">
        <v>31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39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28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8" t="s">
        <v>34</v>
      </c>
      <c r="AJ90" s="38"/>
      <c r="AK90" s="38"/>
      <c r="AL90" s="38"/>
      <c r="AM90" s="78" t="str">
        <f>IF(E20="","",E20)</f>
        <v>V A M A s.r.o.</v>
      </c>
      <c r="AN90" s="69"/>
      <c r="AO90" s="69"/>
      <c r="AP90" s="69"/>
      <c r="AQ90" s="38"/>
      <c r="AR90" s="39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39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ROUND(AZ94*L32,2)</f>
        <v>0</v>
      </c>
      <c r="AW94" s="112">
        <f>ROUND(BA94*L33,2)</f>
        <v>0</v>
      </c>
      <c r="AX94" s="112">
        <f>ROUND(BB94*L32,2)</f>
        <v>0</v>
      </c>
      <c r="AY94" s="112">
        <f>ROUND(BC94*L33,2)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pans="1:91" s="7" customFormat="1" ht="24.7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Instalace nového ...'!J32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'SO 01 - Instalace nového ...'!P138</f>
        <v>0</v>
      </c>
      <c r="AV95" s="126">
        <f>'SO 01 - Instalace nového ...'!J35</f>
        <v>0</v>
      </c>
      <c r="AW95" s="126">
        <f>'SO 01 - Instalace nového ...'!J36</f>
        <v>0</v>
      </c>
      <c r="AX95" s="126">
        <f>'SO 01 - Instalace nového ...'!J37</f>
        <v>0</v>
      </c>
      <c r="AY95" s="126">
        <f>'SO 01 - Instalace nového ...'!J38</f>
        <v>0</v>
      </c>
      <c r="AZ95" s="126">
        <f>'SO 01 - Instalace nového ...'!F35</f>
        <v>0</v>
      </c>
      <c r="BA95" s="126">
        <f>'SO 01 - Instalace nového ...'!F36</f>
        <v>0</v>
      </c>
      <c r="BB95" s="126">
        <f>'SO 01 - Instalace nového ...'!F37</f>
        <v>0</v>
      </c>
      <c r="BC95" s="126">
        <f>'SO 01 - Instalace nového ...'!F38</f>
        <v>0</v>
      </c>
      <c r="BD95" s="128">
        <f>'SO 01 - Instalace nového ...'!F39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90</v>
      </c>
    </row>
    <row r="96" spans="2:44" ht="12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6"/>
    </row>
    <row r="97" spans="1:57" s="2" customFormat="1" ht="30" customHeight="1">
      <c r="A97" s="36"/>
      <c r="B97" s="37"/>
      <c r="C97" s="105" t="s">
        <v>91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108">
        <f>ROUND(SUM(AG98:AG108),2)</f>
        <v>0</v>
      </c>
      <c r="AH97" s="108"/>
      <c r="AI97" s="108"/>
      <c r="AJ97" s="108"/>
      <c r="AK97" s="108"/>
      <c r="AL97" s="108"/>
      <c r="AM97" s="108"/>
      <c r="AN97" s="108">
        <f>ROUND(SUM(AN98:AN108),2)</f>
        <v>0</v>
      </c>
      <c r="AO97" s="108"/>
      <c r="AP97" s="108"/>
      <c r="AQ97" s="130"/>
      <c r="AR97" s="39"/>
      <c r="AS97" s="98" t="s">
        <v>92</v>
      </c>
      <c r="AT97" s="99" t="s">
        <v>93</v>
      </c>
      <c r="AU97" s="99" t="s">
        <v>44</v>
      </c>
      <c r="AV97" s="100" t="s">
        <v>67</v>
      </c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89" s="2" customFormat="1" ht="19.9" customHeight="1">
      <c r="A98" s="36"/>
      <c r="B98" s="37"/>
      <c r="C98" s="38"/>
      <c r="D98" s="131" t="s">
        <v>94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38"/>
      <c r="AD98" s="38"/>
      <c r="AE98" s="38"/>
      <c r="AF98" s="38"/>
      <c r="AG98" s="132">
        <f>ROUND(AG94*AS98,2)</f>
        <v>0</v>
      </c>
      <c r="AH98" s="133"/>
      <c r="AI98" s="133"/>
      <c r="AJ98" s="133"/>
      <c r="AK98" s="133"/>
      <c r="AL98" s="133"/>
      <c r="AM98" s="133"/>
      <c r="AN98" s="133">
        <f>ROUND(AG98+AV98,2)</f>
        <v>0</v>
      </c>
      <c r="AO98" s="133"/>
      <c r="AP98" s="133"/>
      <c r="AQ98" s="38"/>
      <c r="AR98" s="39"/>
      <c r="AS98" s="134">
        <v>0</v>
      </c>
      <c r="AT98" s="135" t="s">
        <v>95</v>
      </c>
      <c r="AU98" s="135" t="s">
        <v>45</v>
      </c>
      <c r="AV98" s="136">
        <f>ROUND(IF(AU98="základní",AG98*L32,IF(AU98="snížená",AG98*L33,0)),2)</f>
        <v>0</v>
      </c>
      <c r="AW98" s="36"/>
      <c r="AX98" s="36"/>
      <c r="AY98" s="36"/>
      <c r="AZ98" s="36"/>
      <c r="BA98" s="36"/>
      <c r="BB98" s="36"/>
      <c r="BC98" s="36"/>
      <c r="BD98" s="36"/>
      <c r="BE98" s="36"/>
      <c r="BV98" s="13" t="s">
        <v>96</v>
      </c>
      <c r="BY98" s="137">
        <f>IF(AU98="základní",AV98,0)</f>
        <v>0</v>
      </c>
      <c r="BZ98" s="137">
        <f>IF(AU98="snížená",AV98,0)</f>
        <v>0</v>
      </c>
      <c r="CA98" s="137">
        <v>0</v>
      </c>
      <c r="CB98" s="137">
        <v>0</v>
      </c>
      <c r="CC98" s="137">
        <v>0</v>
      </c>
      <c r="CD98" s="137">
        <f>IF(AU98="základní",AG98,0)</f>
        <v>0</v>
      </c>
      <c r="CE98" s="137">
        <f>IF(AU98="snížená",AG98,0)</f>
        <v>0</v>
      </c>
      <c r="CF98" s="137">
        <f>IF(AU98="zákl. přenesená",AG98,0)</f>
        <v>0</v>
      </c>
      <c r="CG98" s="137">
        <f>IF(AU98="sníž. přenesená",AG98,0)</f>
        <v>0</v>
      </c>
      <c r="CH98" s="137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čast",1,IF(AT98="investiční čast",2,3))</f>
        <v>1</v>
      </c>
      <c r="CK98" s="13" t="str">
        <f>IF(D98="Vyplň vlastní","","x")</f>
        <v>x</v>
      </c>
    </row>
    <row r="99" spans="1:89" s="2" customFormat="1" ht="19.9" customHeight="1">
      <c r="A99" s="36"/>
      <c r="B99" s="37"/>
      <c r="C99" s="38"/>
      <c r="D99" s="131" t="s">
        <v>97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38"/>
      <c r="AD99" s="38"/>
      <c r="AE99" s="38"/>
      <c r="AF99" s="38"/>
      <c r="AG99" s="132">
        <f>ROUND(AG94*AS99,2)</f>
        <v>0</v>
      </c>
      <c r="AH99" s="133"/>
      <c r="AI99" s="133"/>
      <c r="AJ99" s="133"/>
      <c r="AK99" s="133"/>
      <c r="AL99" s="133"/>
      <c r="AM99" s="133"/>
      <c r="AN99" s="133">
        <f>ROUND(AG99+AV99,2)</f>
        <v>0</v>
      </c>
      <c r="AO99" s="133"/>
      <c r="AP99" s="133"/>
      <c r="AQ99" s="38"/>
      <c r="AR99" s="39"/>
      <c r="AS99" s="134">
        <v>0</v>
      </c>
      <c r="AT99" s="135" t="s">
        <v>95</v>
      </c>
      <c r="AU99" s="135" t="s">
        <v>45</v>
      </c>
      <c r="AV99" s="136">
        <f>ROUND(IF(AU99="základní",AG99*L32,IF(AU99="snížená",AG99*L33,0)),2)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3" t="s">
        <v>96</v>
      </c>
      <c r="BY99" s="137">
        <f>IF(AU99="základní",AV99,0)</f>
        <v>0</v>
      </c>
      <c r="BZ99" s="137">
        <f>IF(AU99="snížená",AV99,0)</f>
        <v>0</v>
      </c>
      <c r="CA99" s="137">
        <v>0</v>
      </c>
      <c r="CB99" s="137">
        <v>0</v>
      </c>
      <c r="CC99" s="137">
        <v>0</v>
      </c>
      <c r="CD99" s="137">
        <f>IF(AU99="základní",AG99,0)</f>
        <v>0</v>
      </c>
      <c r="CE99" s="137">
        <f>IF(AU99="snížená",AG99,0)</f>
        <v>0</v>
      </c>
      <c r="CF99" s="137">
        <f>IF(AU99="zákl. přenesená",AG99,0)</f>
        <v>0</v>
      </c>
      <c r="CG99" s="137">
        <f>IF(AU99="sníž. přenesená",AG99,0)</f>
        <v>0</v>
      </c>
      <c r="CH99" s="137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čast",1,IF(AT99="investiční čast",2,3))</f>
        <v>1</v>
      </c>
      <c r="CK99" s="13" t="str">
        <f>IF(D99="Vyplň vlastní","","x")</f>
        <v>x</v>
      </c>
    </row>
    <row r="100" spans="1:89" s="2" customFormat="1" ht="19.9" customHeight="1">
      <c r="A100" s="36"/>
      <c r="B100" s="37"/>
      <c r="C100" s="38"/>
      <c r="D100" s="131" t="s">
        <v>98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38"/>
      <c r="AD100" s="38"/>
      <c r="AE100" s="38"/>
      <c r="AF100" s="38"/>
      <c r="AG100" s="132">
        <f>ROUND(AG94*AS100,2)</f>
        <v>0</v>
      </c>
      <c r="AH100" s="133"/>
      <c r="AI100" s="133"/>
      <c r="AJ100" s="133"/>
      <c r="AK100" s="133"/>
      <c r="AL100" s="133"/>
      <c r="AM100" s="133"/>
      <c r="AN100" s="133">
        <f>ROUND(AG100+AV100,2)</f>
        <v>0</v>
      </c>
      <c r="AO100" s="133"/>
      <c r="AP100" s="133"/>
      <c r="AQ100" s="38"/>
      <c r="AR100" s="39"/>
      <c r="AS100" s="134">
        <v>0</v>
      </c>
      <c r="AT100" s="135" t="s">
        <v>95</v>
      </c>
      <c r="AU100" s="135" t="s">
        <v>45</v>
      </c>
      <c r="AV100" s="136">
        <f>ROUND(IF(AU100="základní",AG100*L32,IF(AU100="snížená",AG100*L33,0)),2)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3" t="s">
        <v>96</v>
      </c>
      <c r="BY100" s="137">
        <f>IF(AU100="základní",AV100,0)</f>
        <v>0</v>
      </c>
      <c r="BZ100" s="137">
        <f>IF(AU100="snížená",AV100,0)</f>
        <v>0</v>
      </c>
      <c r="CA100" s="137">
        <v>0</v>
      </c>
      <c r="CB100" s="137">
        <v>0</v>
      </c>
      <c r="CC100" s="137">
        <v>0</v>
      </c>
      <c r="CD100" s="137">
        <f>IF(AU100="základní",AG100,0)</f>
        <v>0</v>
      </c>
      <c r="CE100" s="137">
        <f>IF(AU100="snížená",AG100,0)</f>
        <v>0</v>
      </c>
      <c r="CF100" s="137">
        <f>IF(AU100="zákl. přenesená",AG100,0)</f>
        <v>0</v>
      </c>
      <c r="CG100" s="137">
        <f>IF(AU100="sníž. přenesená",AG100,0)</f>
        <v>0</v>
      </c>
      <c r="CH100" s="137">
        <f>IF(AU100="nulová",AG100,0)</f>
        <v>0</v>
      </c>
      <c r="CI100" s="13">
        <f>IF(AU100="základní",1,IF(AU100="snížená",2,IF(AU100="zákl. přenesená",4,IF(AU100="sníž. přenesená",5,3))))</f>
        <v>1</v>
      </c>
      <c r="CJ100" s="13">
        <f>IF(AT100="stavební čast",1,IF(AT100="investiční čast",2,3))</f>
        <v>1</v>
      </c>
      <c r="CK100" s="13" t="str">
        <f>IF(D100="Vyplň vlastní","","x")</f>
        <v>x</v>
      </c>
    </row>
    <row r="101" spans="1:89" s="2" customFormat="1" ht="19.9" customHeight="1">
      <c r="A101" s="36"/>
      <c r="B101" s="37"/>
      <c r="C101" s="38"/>
      <c r="D101" s="131" t="s">
        <v>99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38"/>
      <c r="AD101" s="38"/>
      <c r="AE101" s="38"/>
      <c r="AF101" s="38"/>
      <c r="AG101" s="132">
        <f>ROUND(AG94*AS101,2)</f>
        <v>0</v>
      </c>
      <c r="AH101" s="133"/>
      <c r="AI101" s="133"/>
      <c r="AJ101" s="133"/>
      <c r="AK101" s="133"/>
      <c r="AL101" s="133"/>
      <c r="AM101" s="133"/>
      <c r="AN101" s="133">
        <f>ROUND(AG101+AV101,2)</f>
        <v>0</v>
      </c>
      <c r="AO101" s="133"/>
      <c r="AP101" s="133"/>
      <c r="AQ101" s="38"/>
      <c r="AR101" s="39"/>
      <c r="AS101" s="134">
        <v>0</v>
      </c>
      <c r="AT101" s="135" t="s">
        <v>95</v>
      </c>
      <c r="AU101" s="135" t="s">
        <v>45</v>
      </c>
      <c r="AV101" s="136">
        <f>ROUND(IF(AU101="základní",AG101*L32,IF(AU101="snížená",AG101*L33,0)),2)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3" t="s">
        <v>96</v>
      </c>
      <c r="BY101" s="137">
        <f>IF(AU101="základní",AV101,0)</f>
        <v>0</v>
      </c>
      <c r="BZ101" s="137">
        <f>IF(AU101="snížená",AV101,0)</f>
        <v>0</v>
      </c>
      <c r="CA101" s="137">
        <v>0</v>
      </c>
      <c r="CB101" s="137">
        <v>0</v>
      </c>
      <c r="CC101" s="137">
        <v>0</v>
      </c>
      <c r="CD101" s="137">
        <f>IF(AU101="základní",AG101,0)</f>
        <v>0</v>
      </c>
      <c r="CE101" s="137">
        <f>IF(AU101="snížená",AG101,0)</f>
        <v>0</v>
      </c>
      <c r="CF101" s="137">
        <f>IF(AU101="zákl. přenesená",AG101,0)</f>
        <v>0</v>
      </c>
      <c r="CG101" s="137">
        <f>IF(AU101="sníž. přenesená",AG101,0)</f>
        <v>0</v>
      </c>
      <c r="CH101" s="137">
        <f>IF(AU101="nulová",AG101,0)</f>
        <v>0</v>
      </c>
      <c r="CI101" s="13">
        <f>IF(AU101="základní",1,IF(AU101="snížená",2,IF(AU101="zákl. přenesená",4,IF(AU101="sníž. přenesená",5,3))))</f>
        <v>1</v>
      </c>
      <c r="CJ101" s="13">
        <f>IF(AT101="stavební čast",1,IF(AT101="investiční čast",2,3))</f>
        <v>1</v>
      </c>
      <c r="CK101" s="13" t="str">
        <f>IF(D101="Vyplň vlastní","","x")</f>
        <v>x</v>
      </c>
    </row>
    <row r="102" spans="1:89" s="2" customFormat="1" ht="19.9" customHeight="1">
      <c r="A102" s="36"/>
      <c r="B102" s="37"/>
      <c r="C102" s="38"/>
      <c r="D102" s="131" t="s">
        <v>100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38"/>
      <c r="AD102" s="38"/>
      <c r="AE102" s="38"/>
      <c r="AF102" s="38"/>
      <c r="AG102" s="132">
        <f>ROUND(AG94*AS102,2)</f>
        <v>0</v>
      </c>
      <c r="AH102" s="133"/>
      <c r="AI102" s="133"/>
      <c r="AJ102" s="133"/>
      <c r="AK102" s="133"/>
      <c r="AL102" s="133"/>
      <c r="AM102" s="133"/>
      <c r="AN102" s="133">
        <f>ROUND(AG102+AV102,2)</f>
        <v>0</v>
      </c>
      <c r="AO102" s="133"/>
      <c r="AP102" s="133"/>
      <c r="AQ102" s="38"/>
      <c r="AR102" s="39"/>
      <c r="AS102" s="134">
        <v>0</v>
      </c>
      <c r="AT102" s="135" t="s">
        <v>95</v>
      </c>
      <c r="AU102" s="135" t="s">
        <v>45</v>
      </c>
      <c r="AV102" s="136">
        <f>ROUND(IF(AU102="základní",AG102*L32,IF(AU102="snížená",AG102*L33,0)),2)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3" t="s">
        <v>96</v>
      </c>
      <c r="BY102" s="137">
        <f>IF(AU102="základní",AV102,0)</f>
        <v>0</v>
      </c>
      <c r="BZ102" s="137">
        <f>IF(AU102="snížená",AV102,0)</f>
        <v>0</v>
      </c>
      <c r="CA102" s="137">
        <v>0</v>
      </c>
      <c r="CB102" s="137">
        <v>0</v>
      </c>
      <c r="CC102" s="137">
        <v>0</v>
      </c>
      <c r="CD102" s="137">
        <f>IF(AU102="základní",AG102,0)</f>
        <v>0</v>
      </c>
      <c r="CE102" s="137">
        <f>IF(AU102="snížená",AG102,0)</f>
        <v>0</v>
      </c>
      <c r="CF102" s="137">
        <f>IF(AU102="zákl. přenesená",AG102,0)</f>
        <v>0</v>
      </c>
      <c r="CG102" s="137">
        <f>IF(AU102="sníž. přenesená",AG102,0)</f>
        <v>0</v>
      </c>
      <c r="CH102" s="137">
        <f>IF(AU102="nulová",AG102,0)</f>
        <v>0</v>
      </c>
      <c r="CI102" s="13">
        <f>IF(AU102="základní",1,IF(AU102="snížená",2,IF(AU102="zákl. přenesená",4,IF(AU102="sníž. přenesená",5,3))))</f>
        <v>1</v>
      </c>
      <c r="CJ102" s="13">
        <f>IF(AT102="stavební čast",1,IF(AT102="investiční čast",2,3))</f>
        <v>1</v>
      </c>
      <c r="CK102" s="13" t="str">
        <f>IF(D102="Vyplň vlastní","","x")</f>
        <v>x</v>
      </c>
    </row>
    <row r="103" spans="1:89" s="2" customFormat="1" ht="19.9" customHeight="1">
      <c r="A103" s="36"/>
      <c r="B103" s="37"/>
      <c r="C103" s="38"/>
      <c r="D103" s="131" t="s">
        <v>101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38"/>
      <c r="AD103" s="38"/>
      <c r="AE103" s="38"/>
      <c r="AF103" s="38"/>
      <c r="AG103" s="132">
        <f>ROUND(AG94*AS103,2)</f>
        <v>0</v>
      </c>
      <c r="AH103" s="133"/>
      <c r="AI103" s="133"/>
      <c r="AJ103" s="133"/>
      <c r="AK103" s="133"/>
      <c r="AL103" s="133"/>
      <c r="AM103" s="133"/>
      <c r="AN103" s="133">
        <f>ROUND(AG103+AV103,2)</f>
        <v>0</v>
      </c>
      <c r="AO103" s="133"/>
      <c r="AP103" s="133"/>
      <c r="AQ103" s="38"/>
      <c r="AR103" s="39"/>
      <c r="AS103" s="134">
        <v>0</v>
      </c>
      <c r="AT103" s="135" t="s">
        <v>95</v>
      </c>
      <c r="AU103" s="135" t="s">
        <v>45</v>
      </c>
      <c r="AV103" s="136">
        <f>ROUND(IF(AU103="základní",AG103*L32,IF(AU103="snížená",AG103*L33,0)),2)</f>
        <v>0</v>
      </c>
      <c r="AW103" s="36"/>
      <c r="AX103" s="36"/>
      <c r="AY103" s="36"/>
      <c r="AZ103" s="36"/>
      <c r="BA103" s="36"/>
      <c r="BB103" s="36"/>
      <c r="BC103" s="36"/>
      <c r="BD103" s="36"/>
      <c r="BE103" s="36"/>
      <c r="BV103" s="13" t="s">
        <v>96</v>
      </c>
      <c r="BY103" s="137">
        <f>IF(AU103="základní",AV103,0)</f>
        <v>0</v>
      </c>
      <c r="BZ103" s="137">
        <f>IF(AU103="snížená",AV103,0)</f>
        <v>0</v>
      </c>
      <c r="CA103" s="137">
        <v>0</v>
      </c>
      <c r="CB103" s="137">
        <v>0</v>
      </c>
      <c r="CC103" s="137">
        <v>0</v>
      </c>
      <c r="CD103" s="137">
        <f>IF(AU103="základní",AG103,0)</f>
        <v>0</v>
      </c>
      <c r="CE103" s="137">
        <f>IF(AU103="snížená",AG103,0)</f>
        <v>0</v>
      </c>
      <c r="CF103" s="137">
        <f>IF(AU103="zákl. přenesená",AG103,0)</f>
        <v>0</v>
      </c>
      <c r="CG103" s="137">
        <f>IF(AU103="sníž. přenesená",AG103,0)</f>
        <v>0</v>
      </c>
      <c r="CH103" s="137">
        <f>IF(AU103="nulová",AG103,0)</f>
        <v>0</v>
      </c>
      <c r="CI103" s="13">
        <f>IF(AU103="základní",1,IF(AU103="snížená",2,IF(AU103="zákl. přenesená",4,IF(AU103="sníž. přenesená",5,3))))</f>
        <v>1</v>
      </c>
      <c r="CJ103" s="13">
        <f>IF(AT103="stavební čast",1,IF(AT103="investiční čast",2,3))</f>
        <v>1</v>
      </c>
      <c r="CK103" s="13" t="str">
        <f>IF(D103="Vyplň vlastní","","x")</f>
        <v>x</v>
      </c>
    </row>
    <row r="104" spans="1:89" s="2" customFormat="1" ht="19.9" customHeight="1">
      <c r="A104" s="36"/>
      <c r="B104" s="37"/>
      <c r="C104" s="38"/>
      <c r="D104" s="131" t="s">
        <v>102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38"/>
      <c r="AD104" s="38"/>
      <c r="AE104" s="38"/>
      <c r="AF104" s="38"/>
      <c r="AG104" s="132">
        <f>ROUND(AG94*AS104,2)</f>
        <v>0</v>
      </c>
      <c r="AH104" s="133"/>
      <c r="AI104" s="133"/>
      <c r="AJ104" s="133"/>
      <c r="AK104" s="133"/>
      <c r="AL104" s="133"/>
      <c r="AM104" s="133"/>
      <c r="AN104" s="133">
        <f>ROUND(AG104+AV104,2)</f>
        <v>0</v>
      </c>
      <c r="AO104" s="133"/>
      <c r="AP104" s="133"/>
      <c r="AQ104" s="38"/>
      <c r="AR104" s="39"/>
      <c r="AS104" s="134">
        <v>0</v>
      </c>
      <c r="AT104" s="135" t="s">
        <v>95</v>
      </c>
      <c r="AU104" s="135" t="s">
        <v>45</v>
      </c>
      <c r="AV104" s="136">
        <f>ROUND(IF(AU104="základní",AG104*L32,IF(AU104="snížená",AG104*L33,0)),2)</f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V104" s="13" t="s">
        <v>96</v>
      </c>
      <c r="BY104" s="137">
        <f>IF(AU104="základní",AV104,0)</f>
        <v>0</v>
      </c>
      <c r="BZ104" s="137">
        <f>IF(AU104="snížená",AV104,0)</f>
        <v>0</v>
      </c>
      <c r="CA104" s="137">
        <v>0</v>
      </c>
      <c r="CB104" s="137">
        <v>0</v>
      </c>
      <c r="CC104" s="137">
        <v>0</v>
      </c>
      <c r="CD104" s="137">
        <f>IF(AU104="základní",AG104,0)</f>
        <v>0</v>
      </c>
      <c r="CE104" s="137">
        <f>IF(AU104="snížená",AG104,0)</f>
        <v>0</v>
      </c>
      <c r="CF104" s="137">
        <f>IF(AU104="zákl. přenesená",AG104,0)</f>
        <v>0</v>
      </c>
      <c r="CG104" s="137">
        <f>IF(AU104="sníž. přenesená",AG104,0)</f>
        <v>0</v>
      </c>
      <c r="CH104" s="137">
        <f>IF(AU104="nulová",AG104,0)</f>
        <v>0</v>
      </c>
      <c r="CI104" s="13">
        <f>IF(AU104="základní",1,IF(AU104="snížená",2,IF(AU104="zákl. přenesená",4,IF(AU104="sníž. přenesená",5,3))))</f>
        <v>1</v>
      </c>
      <c r="CJ104" s="13">
        <f>IF(AT104="stavební čast",1,IF(AT104="investiční čast",2,3))</f>
        <v>1</v>
      </c>
      <c r="CK104" s="13" t="str">
        <f>IF(D104="Vyplň vlastní","","x")</f>
        <v>x</v>
      </c>
    </row>
    <row r="105" spans="1:89" s="2" customFormat="1" ht="19.9" customHeight="1">
      <c r="A105" s="36"/>
      <c r="B105" s="37"/>
      <c r="C105" s="38"/>
      <c r="D105" s="131" t="s">
        <v>103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38"/>
      <c r="AD105" s="38"/>
      <c r="AE105" s="38"/>
      <c r="AF105" s="38"/>
      <c r="AG105" s="132">
        <f>ROUND(AG94*AS105,2)</f>
        <v>0</v>
      </c>
      <c r="AH105" s="133"/>
      <c r="AI105" s="133"/>
      <c r="AJ105" s="133"/>
      <c r="AK105" s="133"/>
      <c r="AL105" s="133"/>
      <c r="AM105" s="133"/>
      <c r="AN105" s="133">
        <f>ROUND(AG105+AV105,2)</f>
        <v>0</v>
      </c>
      <c r="AO105" s="133"/>
      <c r="AP105" s="133"/>
      <c r="AQ105" s="38"/>
      <c r="AR105" s="39"/>
      <c r="AS105" s="134">
        <v>0</v>
      </c>
      <c r="AT105" s="135" t="s">
        <v>95</v>
      </c>
      <c r="AU105" s="135" t="s">
        <v>45</v>
      </c>
      <c r="AV105" s="136">
        <f>ROUND(IF(AU105="základní",AG105*L32,IF(AU105="snížená",AG105*L33,0)),2)</f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V105" s="13" t="s">
        <v>96</v>
      </c>
      <c r="BY105" s="137">
        <f>IF(AU105="základní",AV105,0)</f>
        <v>0</v>
      </c>
      <c r="BZ105" s="137">
        <f>IF(AU105="snížená",AV105,0)</f>
        <v>0</v>
      </c>
      <c r="CA105" s="137">
        <v>0</v>
      </c>
      <c r="CB105" s="137">
        <v>0</v>
      </c>
      <c r="CC105" s="137">
        <v>0</v>
      </c>
      <c r="CD105" s="137">
        <f>IF(AU105="základní",AG105,0)</f>
        <v>0</v>
      </c>
      <c r="CE105" s="137">
        <f>IF(AU105="snížená",AG105,0)</f>
        <v>0</v>
      </c>
      <c r="CF105" s="137">
        <f>IF(AU105="zákl. přenesená",AG105,0)</f>
        <v>0</v>
      </c>
      <c r="CG105" s="137">
        <f>IF(AU105="sníž. přenesená",AG105,0)</f>
        <v>0</v>
      </c>
      <c r="CH105" s="137">
        <f>IF(AU105="nulová",AG105,0)</f>
        <v>0</v>
      </c>
      <c r="CI105" s="13">
        <f>IF(AU105="základní",1,IF(AU105="snížená",2,IF(AU105="zákl. přenesená",4,IF(AU105="sníž. přenesená",5,3))))</f>
        <v>1</v>
      </c>
      <c r="CJ105" s="13">
        <f>IF(AT105="stavební čast",1,IF(AT105="investiční čast",2,3))</f>
        <v>1</v>
      </c>
      <c r="CK105" s="13" t="str">
        <f>IF(D105="Vyplň vlastní","","x")</f>
        <v>x</v>
      </c>
    </row>
    <row r="106" spans="1:89" s="2" customFormat="1" ht="19.9" customHeight="1">
      <c r="A106" s="36"/>
      <c r="B106" s="37"/>
      <c r="C106" s="38"/>
      <c r="D106" s="138" t="s">
        <v>104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38"/>
      <c r="AD106" s="38"/>
      <c r="AE106" s="38"/>
      <c r="AF106" s="38"/>
      <c r="AG106" s="132">
        <f>ROUND(AG94*AS106,2)</f>
        <v>0</v>
      </c>
      <c r="AH106" s="133"/>
      <c r="AI106" s="133"/>
      <c r="AJ106" s="133"/>
      <c r="AK106" s="133"/>
      <c r="AL106" s="133"/>
      <c r="AM106" s="133"/>
      <c r="AN106" s="133">
        <f>ROUND(AG106+AV106,2)</f>
        <v>0</v>
      </c>
      <c r="AO106" s="133"/>
      <c r="AP106" s="133"/>
      <c r="AQ106" s="38"/>
      <c r="AR106" s="39"/>
      <c r="AS106" s="134">
        <v>0</v>
      </c>
      <c r="AT106" s="135" t="s">
        <v>95</v>
      </c>
      <c r="AU106" s="135" t="s">
        <v>45</v>
      </c>
      <c r="AV106" s="136">
        <f>ROUND(IF(AU106="základní",AG106*L32,IF(AU106="snížená",AG106*L33,0)),2)</f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V106" s="13" t="s">
        <v>105</v>
      </c>
      <c r="BY106" s="137">
        <f>IF(AU106="základní",AV106,0)</f>
        <v>0</v>
      </c>
      <c r="BZ106" s="137">
        <f>IF(AU106="snížená",AV106,0)</f>
        <v>0</v>
      </c>
      <c r="CA106" s="137">
        <v>0</v>
      </c>
      <c r="CB106" s="137">
        <v>0</v>
      </c>
      <c r="CC106" s="137">
        <v>0</v>
      </c>
      <c r="CD106" s="137">
        <f>IF(AU106="základní",AG106,0)</f>
        <v>0</v>
      </c>
      <c r="CE106" s="137">
        <f>IF(AU106="snížená",AG106,0)</f>
        <v>0</v>
      </c>
      <c r="CF106" s="137">
        <f>IF(AU106="zákl. přenesená",AG106,0)</f>
        <v>0</v>
      </c>
      <c r="CG106" s="137">
        <f>IF(AU106="sníž. přenesená",AG106,0)</f>
        <v>0</v>
      </c>
      <c r="CH106" s="137">
        <f>IF(AU106="nulová",AG106,0)</f>
        <v>0</v>
      </c>
      <c r="CI106" s="13">
        <f>IF(AU106="základní",1,IF(AU106="snížená",2,IF(AU106="zákl. přenesená",4,IF(AU106="sníž. přenesená",5,3))))</f>
        <v>1</v>
      </c>
      <c r="CJ106" s="13">
        <f>IF(AT106="stavební čast",1,IF(AT106="investiční čast",2,3))</f>
        <v>1</v>
      </c>
      <c r="CK106" s="13" t="str">
        <f>IF(D106="Vyplň vlastní","","x")</f>
        <v/>
      </c>
    </row>
    <row r="107" spans="1:89" s="2" customFormat="1" ht="19.9" customHeight="1">
      <c r="A107" s="36"/>
      <c r="B107" s="37"/>
      <c r="C107" s="38"/>
      <c r="D107" s="138" t="s">
        <v>104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38"/>
      <c r="AD107" s="38"/>
      <c r="AE107" s="38"/>
      <c r="AF107" s="38"/>
      <c r="AG107" s="132">
        <f>ROUND(AG94*AS107,2)</f>
        <v>0</v>
      </c>
      <c r="AH107" s="133"/>
      <c r="AI107" s="133"/>
      <c r="AJ107" s="133"/>
      <c r="AK107" s="133"/>
      <c r="AL107" s="133"/>
      <c r="AM107" s="133"/>
      <c r="AN107" s="133">
        <f>ROUND(AG107+AV107,2)</f>
        <v>0</v>
      </c>
      <c r="AO107" s="133"/>
      <c r="AP107" s="133"/>
      <c r="AQ107" s="38"/>
      <c r="AR107" s="39"/>
      <c r="AS107" s="134">
        <v>0</v>
      </c>
      <c r="AT107" s="135" t="s">
        <v>95</v>
      </c>
      <c r="AU107" s="135" t="s">
        <v>45</v>
      </c>
      <c r="AV107" s="136">
        <f>ROUND(IF(AU107="základní",AG107*L32,IF(AU107="snížená",AG107*L33,0)),2)</f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V107" s="13" t="s">
        <v>105</v>
      </c>
      <c r="BY107" s="137">
        <f>IF(AU107="základní",AV107,0)</f>
        <v>0</v>
      </c>
      <c r="BZ107" s="137">
        <f>IF(AU107="snížená",AV107,0)</f>
        <v>0</v>
      </c>
      <c r="CA107" s="137">
        <v>0</v>
      </c>
      <c r="CB107" s="137">
        <v>0</v>
      </c>
      <c r="CC107" s="137">
        <v>0</v>
      </c>
      <c r="CD107" s="137">
        <f>IF(AU107="základní",AG107,0)</f>
        <v>0</v>
      </c>
      <c r="CE107" s="137">
        <f>IF(AU107="snížená",AG107,0)</f>
        <v>0</v>
      </c>
      <c r="CF107" s="137">
        <f>IF(AU107="zákl. přenesená",AG107,0)</f>
        <v>0</v>
      </c>
      <c r="CG107" s="137">
        <f>IF(AU107="sníž. přenesená",AG107,0)</f>
        <v>0</v>
      </c>
      <c r="CH107" s="137">
        <f>IF(AU107="nulová",AG107,0)</f>
        <v>0</v>
      </c>
      <c r="CI107" s="13">
        <f>IF(AU107="základní",1,IF(AU107="snížená",2,IF(AU107="zákl. přenesená",4,IF(AU107="sníž. přenesená",5,3))))</f>
        <v>1</v>
      </c>
      <c r="CJ107" s="13">
        <f>IF(AT107="stavební čast",1,IF(AT107="investiční čast",2,3))</f>
        <v>1</v>
      </c>
      <c r="CK107" s="13" t="str">
        <f>IF(D107="Vyplň vlastní","","x")</f>
        <v/>
      </c>
    </row>
    <row r="108" spans="1:89" s="2" customFormat="1" ht="19.9" customHeight="1">
      <c r="A108" s="36"/>
      <c r="B108" s="37"/>
      <c r="C108" s="38"/>
      <c r="D108" s="138" t="s">
        <v>104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38"/>
      <c r="AD108" s="38"/>
      <c r="AE108" s="38"/>
      <c r="AF108" s="38"/>
      <c r="AG108" s="132">
        <f>ROUND(AG94*AS108,2)</f>
        <v>0</v>
      </c>
      <c r="AH108" s="133"/>
      <c r="AI108" s="133"/>
      <c r="AJ108" s="133"/>
      <c r="AK108" s="133"/>
      <c r="AL108" s="133"/>
      <c r="AM108" s="133"/>
      <c r="AN108" s="133">
        <f>ROUND(AG108+AV108,2)</f>
        <v>0</v>
      </c>
      <c r="AO108" s="133"/>
      <c r="AP108" s="133"/>
      <c r="AQ108" s="38"/>
      <c r="AR108" s="39"/>
      <c r="AS108" s="139">
        <v>0</v>
      </c>
      <c r="AT108" s="140" t="s">
        <v>95</v>
      </c>
      <c r="AU108" s="140" t="s">
        <v>45</v>
      </c>
      <c r="AV108" s="141">
        <f>ROUND(IF(AU108="základní",AG108*L32,IF(AU108="snížená",AG108*L33,0)),2)</f>
        <v>0</v>
      </c>
      <c r="AW108" s="36"/>
      <c r="AX108" s="36"/>
      <c r="AY108" s="36"/>
      <c r="AZ108" s="36"/>
      <c r="BA108" s="36"/>
      <c r="BB108" s="36"/>
      <c r="BC108" s="36"/>
      <c r="BD108" s="36"/>
      <c r="BE108" s="36"/>
      <c r="BV108" s="13" t="s">
        <v>105</v>
      </c>
      <c r="BY108" s="137">
        <f>IF(AU108="základní",AV108,0)</f>
        <v>0</v>
      </c>
      <c r="BZ108" s="137">
        <f>IF(AU108="snížená",AV108,0)</f>
        <v>0</v>
      </c>
      <c r="CA108" s="137">
        <v>0</v>
      </c>
      <c r="CB108" s="137">
        <v>0</v>
      </c>
      <c r="CC108" s="137">
        <v>0</v>
      </c>
      <c r="CD108" s="137">
        <f>IF(AU108="základní",AG108,0)</f>
        <v>0</v>
      </c>
      <c r="CE108" s="137">
        <f>IF(AU108="snížená",AG108,0)</f>
        <v>0</v>
      </c>
      <c r="CF108" s="137">
        <f>IF(AU108="zákl. přenesená",AG108,0)</f>
        <v>0</v>
      </c>
      <c r="CG108" s="137">
        <f>IF(AU108="sníž. přenesená",AG108,0)</f>
        <v>0</v>
      </c>
      <c r="CH108" s="137">
        <f>IF(AU108="nulová",AG108,0)</f>
        <v>0</v>
      </c>
      <c r="CI108" s="13">
        <f>IF(AU108="základní",1,IF(AU108="snížená",2,IF(AU108="zákl. přenesená",4,IF(AU108="sníž. přenesená",5,3))))</f>
        <v>1</v>
      </c>
      <c r="CJ108" s="13">
        <f>IF(AT108="stavební čast",1,IF(AT108="investiční čast",2,3))</f>
        <v>1</v>
      </c>
      <c r="CK108" s="13" t="str">
        <f>IF(D108="Vyplň vlastní","","x")</f>
        <v/>
      </c>
    </row>
    <row r="109" spans="1:57" s="2" customFormat="1" ht="10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s="2" customFormat="1" ht="30" customHeight="1">
      <c r="A110" s="36"/>
      <c r="B110" s="37"/>
      <c r="C110" s="142" t="s">
        <v>106</v>
      </c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4">
        <f>ROUND(AG94+AG97,2)</f>
        <v>0</v>
      </c>
      <c r="AH110" s="144"/>
      <c r="AI110" s="144"/>
      <c r="AJ110" s="144"/>
      <c r="AK110" s="144"/>
      <c r="AL110" s="144"/>
      <c r="AM110" s="144"/>
      <c r="AN110" s="144">
        <f>ROUND(AN94+AN97,2)</f>
        <v>0</v>
      </c>
      <c r="AO110" s="144"/>
      <c r="AP110" s="144"/>
      <c r="AQ110" s="143"/>
      <c r="AR110" s="39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s="2" customFormat="1" ht="6.95" customHeight="1">
      <c r="A111" s="36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39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</sheetData>
  <sheetProtection password="CC35" sheet="1" objects="1" scenarios="1" formatColumns="0" formatRows="0"/>
  <mergeCells count="81">
    <mergeCell ref="C92:G92"/>
    <mergeCell ref="D104:AB104"/>
    <mergeCell ref="D108:AB108"/>
    <mergeCell ref="D101:AB101"/>
    <mergeCell ref="D98:AB98"/>
    <mergeCell ref="D102:AB102"/>
    <mergeCell ref="D103:AB103"/>
    <mergeCell ref="D95:H95"/>
    <mergeCell ref="D99:AB99"/>
    <mergeCell ref="D100:AB100"/>
    <mergeCell ref="D105:AB105"/>
    <mergeCell ref="D106:AB106"/>
    <mergeCell ref="D107:AB107"/>
    <mergeCell ref="I92:AF92"/>
    <mergeCell ref="J95:AF95"/>
    <mergeCell ref="L85:AJ85"/>
    <mergeCell ref="AG104:AM104"/>
    <mergeCell ref="AG103:AM103"/>
    <mergeCell ref="AG102:AM102"/>
    <mergeCell ref="AG106:AM106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  <mergeCell ref="AG101:AM101"/>
    <mergeCell ref="AG107:AM107"/>
    <mergeCell ref="AG108:AM108"/>
    <mergeCell ref="AG105:AM105"/>
    <mergeCell ref="AG100:AM100"/>
    <mergeCell ref="AG99:AM99"/>
    <mergeCell ref="AG92:AM92"/>
    <mergeCell ref="AG95:AM95"/>
    <mergeCell ref="AG97:AM97"/>
    <mergeCell ref="AG94:AM94"/>
    <mergeCell ref="AG98:AM98"/>
    <mergeCell ref="AG110:AM110"/>
    <mergeCell ref="AM87:AN87"/>
    <mergeCell ref="AM89:AP89"/>
    <mergeCell ref="AM90:AP90"/>
    <mergeCell ref="AN97:AP97"/>
    <mergeCell ref="AN108:AP108"/>
    <mergeCell ref="AN107:AP107"/>
    <mergeCell ref="AN106:AP106"/>
    <mergeCell ref="AN102:AP102"/>
    <mergeCell ref="AN92:AP92"/>
    <mergeCell ref="AN99:AP99"/>
    <mergeCell ref="AN94:AP94"/>
    <mergeCell ref="AN100:AP100"/>
    <mergeCell ref="AN104:AP104"/>
    <mergeCell ref="AN95:AP95"/>
    <mergeCell ref="AN101:AP101"/>
    <mergeCell ref="AN103:AP103"/>
    <mergeCell ref="AN98:AP98"/>
    <mergeCell ref="AN105:AP105"/>
    <mergeCell ref="AS89:AT91"/>
    <mergeCell ref="AN110:AP110"/>
  </mergeCells>
  <dataValidations count="2">
    <dataValidation type="list" allowBlank="1" showInputMessage="1" showErrorMessage="1" error="Povoleny jsou hodnoty základní, snížená, zákl. přenesená, sníž. přenesená, nulová." sqref="AU97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8">
      <formula1>"stavební čast, technologická čast, investiční čast"</formula1>
    </dataValidation>
  </dataValidations>
  <hyperlinks>
    <hyperlink ref="A95" location="'SO 01 - Instalace novéh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89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6"/>
      <c r="AT3" s="13" t="s">
        <v>90</v>
      </c>
    </row>
    <row r="4" spans="2:46" s="1" customFormat="1" ht="24.95" customHeight="1">
      <c r="B4" s="16"/>
      <c r="D4" s="147" t="s">
        <v>107</v>
      </c>
      <c r="L4" s="16"/>
      <c r="M4" s="148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49" t="s">
        <v>16</v>
      </c>
      <c r="L6" s="16"/>
    </row>
    <row r="7" spans="2:12" s="1" customFormat="1" ht="16.5" customHeight="1">
      <c r="B7" s="16"/>
      <c r="E7" s="150" t="str">
        <f>'Rekapitulace stavby'!K6</f>
        <v>Úprava sítě VO - Děčín - Václavov, ul. Ptačí, U Rybníka</v>
      </c>
      <c r="F7" s="149"/>
      <c r="G7" s="149"/>
      <c r="H7" s="149"/>
      <c r="L7" s="16"/>
    </row>
    <row r="8" spans="1:31" s="2" customFormat="1" ht="12" customHeight="1">
      <c r="A8" s="36"/>
      <c r="B8" s="39"/>
      <c r="C8" s="36"/>
      <c r="D8" s="149" t="s">
        <v>108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39"/>
      <c r="C9" s="36"/>
      <c r="D9" s="36"/>
      <c r="E9" s="151" t="s">
        <v>109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9"/>
      <c r="C11" s="36"/>
      <c r="D11" s="149" t="s">
        <v>18</v>
      </c>
      <c r="E11" s="36"/>
      <c r="F11" s="152" t="s">
        <v>1</v>
      </c>
      <c r="G11" s="36"/>
      <c r="H11" s="36"/>
      <c r="I11" s="149" t="s">
        <v>19</v>
      </c>
      <c r="J11" s="15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9"/>
      <c r="C12" s="36"/>
      <c r="D12" s="149" t="s">
        <v>20</v>
      </c>
      <c r="E12" s="36"/>
      <c r="F12" s="152" t="s">
        <v>21</v>
      </c>
      <c r="G12" s="36"/>
      <c r="H12" s="36"/>
      <c r="I12" s="149" t="s">
        <v>22</v>
      </c>
      <c r="J12" s="153" t="str">
        <f>'Rekapitulace stavby'!AN8</f>
        <v>13. 9. 2022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9"/>
      <c r="C14" s="36"/>
      <c r="D14" s="149" t="s">
        <v>24</v>
      </c>
      <c r="E14" s="36"/>
      <c r="F14" s="36"/>
      <c r="G14" s="36"/>
      <c r="H14" s="36"/>
      <c r="I14" s="149" t="s">
        <v>25</v>
      </c>
      <c r="J14" s="152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9"/>
      <c r="C15" s="36"/>
      <c r="D15" s="36"/>
      <c r="E15" s="152" t="s">
        <v>27</v>
      </c>
      <c r="F15" s="36"/>
      <c r="G15" s="36"/>
      <c r="H15" s="36"/>
      <c r="I15" s="149" t="s">
        <v>28</v>
      </c>
      <c r="J15" s="15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49" t="s">
        <v>29</v>
      </c>
      <c r="E17" s="36"/>
      <c r="F17" s="36"/>
      <c r="G17" s="36"/>
      <c r="H17" s="36"/>
      <c r="I17" s="149" t="s">
        <v>25</v>
      </c>
      <c r="J17" s="29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29" t="str">
        <f>'Rekapitulace stavby'!E14</f>
        <v>Vyplň údaj</v>
      </c>
      <c r="F18" s="152"/>
      <c r="G18" s="152"/>
      <c r="H18" s="152"/>
      <c r="I18" s="149" t="s">
        <v>28</v>
      </c>
      <c r="J18" s="29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49" t="s">
        <v>31</v>
      </c>
      <c r="E20" s="36"/>
      <c r="F20" s="36"/>
      <c r="G20" s="36"/>
      <c r="H20" s="36"/>
      <c r="I20" s="149" t="s">
        <v>25</v>
      </c>
      <c r="J20" s="152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52" t="str">
        <f>IF('Rekapitulace stavby'!E17="","",'Rekapitulace stavby'!E17)</f>
        <v xml:space="preserve"> </v>
      </c>
      <c r="F21" s="36"/>
      <c r="G21" s="36"/>
      <c r="H21" s="36"/>
      <c r="I21" s="149" t="s">
        <v>28</v>
      </c>
      <c r="J21" s="152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49" t="s">
        <v>34</v>
      </c>
      <c r="E23" s="36"/>
      <c r="F23" s="36"/>
      <c r="G23" s="36"/>
      <c r="H23" s="36"/>
      <c r="I23" s="149" t="s">
        <v>25</v>
      </c>
      <c r="J23" s="152" t="s">
        <v>35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52" t="s">
        <v>36</v>
      </c>
      <c r="F24" s="36"/>
      <c r="G24" s="36"/>
      <c r="H24" s="36"/>
      <c r="I24" s="149" t="s">
        <v>28</v>
      </c>
      <c r="J24" s="152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49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58"/>
      <c r="E29" s="158"/>
      <c r="F29" s="158"/>
      <c r="G29" s="158"/>
      <c r="H29" s="158"/>
      <c r="I29" s="158"/>
      <c r="J29" s="158"/>
      <c r="K29" s="15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9"/>
      <c r="C30" s="36"/>
      <c r="D30" s="152" t="s">
        <v>110</v>
      </c>
      <c r="E30" s="36"/>
      <c r="F30" s="36"/>
      <c r="G30" s="36"/>
      <c r="H30" s="36"/>
      <c r="I30" s="36"/>
      <c r="J30" s="159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9"/>
      <c r="C31" s="36"/>
      <c r="D31" s="160" t="s">
        <v>94</v>
      </c>
      <c r="E31" s="36"/>
      <c r="F31" s="36"/>
      <c r="G31" s="36"/>
      <c r="H31" s="36"/>
      <c r="I31" s="36"/>
      <c r="J31" s="159">
        <f>J111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39"/>
      <c r="C32" s="36"/>
      <c r="D32" s="161" t="s">
        <v>40</v>
      </c>
      <c r="E32" s="36"/>
      <c r="F32" s="36"/>
      <c r="G32" s="36"/>
      <c r="H32" s="36"/>
      <c r="I32" s="36"/>
      <c r="J32" s="162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58"/>
      <c r="E33" s="158"/>
      <c r="F33" s="158"/>
      <c r="G33" s="158"/>
      <c r="H33" s="158"/>
      <c r="I33" s="158"/>
      <c r="J33" s="158"/>
      <c r="K33" s="158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9"/>
      <c r="C34" s="36"/>
      <c r="D34" s="36"/>
      <c r="E34" s="36"/>
      <c r="F34" s="163" t="s">
        <v>42</v>
      </c>
      <c r="G34" s="36"/>
      <c r="H34" s="36"/>
      <c r="I34" s="163" t="s">
        <v>41</v>
      </c>
      <c r="J34" s="163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39"/>
      <c r="C35" s="36"/>
      <c r="D35" s="164" t="s">
        <v>44</v>
      </c>
      <c r="E35" s="149" t="s">
        <v>45</v>
      </c>
      <c r="F35" s="165">
        <f>ROUND((SUM(BE111:BE118)+SUM(BE138:BE698)),2)</f>
        <v>0</v>
      </c>
      <c r="G35" s="36"/>
      <c r="H35" s="36"/>
      <c r="I35" s="166">
        <v>0.21</v>
      </c>
      <c r="J35" s="165">
        <f>ROUND(((SUM(BE111:BE118)+SUM(BE138:BE698))*I35),2)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9"/>
      <c r="C36" s="36"/>
      <c r="D36" s="36"/>
      <c r="E36" s="149" t="s">
        <v>46</v>
      </c>
      <c r="F36" s="165">
        <f>ROUND((SUM(BF111:BF118)+SUM(BF138:BF698)),2)</f>
        <v>0</v>
      </c>
      <c r="G36" s="36"/>
      <c r="H36" s="36"/>
      <c r="I36" s="166">
        <v>0.15</v>
      </c>
      <c r="J36" s="165">
        <f>ROUND(((SUM(BF111:BF118)+SUM(BF138:BF698))*I36),2)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9"/>
      <c r="C37" s="36"/>
      <c r="D37" s="36"/>
      <c r="E37" s="149" t="s">
        <v>47</v>
      </c>
      <c r="F37" s="165">
        <f>ROUND((SUM(BG111:BG118)+SUM(BG138:BG698)),2)</f>
        <v>0</v>
      </c>
      <c r="G37" s="36"/>
      <c r="H37" s="36"/>
      <c r="I37" s="166">
        <v>0.21</v>
      </c>
      <c r="J37" s="165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39"/>
      <c r="C38" s="36"/>
      <c r="D38" s="36"/>
      <c r="E38" s="149" t="s">
        <v>48</v>
      </c>
      <c r="F38" s="165">
        <f>ROUND((SUM(BH111:BH118)+SUM(BH138:BH698)),2)</f>
        <v>0</v>
      </c>
      <c r="G38" s="36"/>
      <c r="H38" s="36"/>
      <c r="I38" s="166">
        <v>0.15</v>
      </c>
      <c r="J38" s="165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9"/>
      <c r="C39" s="36"/>
      <c r="D39" s="36"/>
      <c r="E39" s="149" t="s">
        <v>49</v>
      </c>
      <c r="F39" s="165">
        <f>ROUND((SUM(BI111:BI118)+SUM(BI138:BI698)),2)</f>
        <v>0</v>
      </c>
      <c r="G39" s="36"/>
      <c r="H39" s="36"/>
      <c r="I39" s="166">
        <v>0</v>
      </c>
      <c r="J39" s="165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39"/>
      <c r="C41" s="167"/>
      <c r="D41" s="168" t="s">
        <v>50</v>
      </c>
      <c r="E41" s="169"/>
      <c r="F41" s="169"/>
      <c r="G41" s="170" t="s">
        <v>51</v>
      </c>
      <c r="H41" s="171" t="s">
        <v>52</v>
      </c>
      <c r="I41" s="169"/>
      <c r="J41" s="172">
        <f>SUM(J32:J39)</f>
        <v>0</v>
      </c>
      <c r="K41" s="173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1"/>
      <c r="D50" s="174" t="s">
        <v>53</v>
      </c>
      <c r="E50" s="175"/>
      <c r="F50" s="175"/>
      <c r="G50" s="174" t="s">
        <v>54</v>
      </c>
      <c r="H50" s="175"/>
      <c r="I50" s="175"/>
      <c r="J50" s="175"/>
      <c r="K50" s="175"/>
      <c r="L50" s="61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6"/>
      <c r="B61" s="39"/>
      <c r="C61" s="36"/>
      <c r="D61" s="176" t="s">
        <v>55</v>
      </c>
      <c r="E61" s="177"/>
      <c r="F61" s="178" t="s">
        <v>56</v>
      </c>
      <c r="G61" s="176" t="s">
        <v>55</v>
      </c>
      <c r="H61" s="177"/>
      <c r="I61" s="177"/>
      <c r="J61" s="179" t="s">
        <v>56</v>
      </c>
      <c r="K61" s="177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6"/>
      <c r="B65" s="39"/>
      <c r="C65" s="36"/>
      <c r="D65" s="174" t="s">
        <v>57</v>
      </c>
      <c r="E65" s="180"/>
      <c r="F65" s="180"/>
      <c r="G65" s="174" t="s">
        <v>58</v>
      </c>
      <c r="H65" s="180"/>
      <c r="I65" s="180"/>
      <c r="J65" s="180"/>
      <c r="K65" s="180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6"/>
      <c r="B76" s="39"/>
      <c r="C76" s="36"/>
      <c r="D76" s="176" t="s">
        <v>55</v>
      </c>
      <c r="E76" s="177"/>
      <c r="F76" s="178" t="s">
        <v>56</v>
      </c>
      <c r="G76" s="176" t="s">
        <v>55</v>
      </c>
      <c r="H76" s="177"/>
      <c r="I76" s="177"/>
      <c r="J76" s="179" t="s">
        <v>56</v>
      </c>
      <c r="K76" s="177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19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28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Úprava sítě VO - Děčín - Václavov, ul. Ptačí, U Rybníka</v>
      </c>
      <c r="F85" s="28"/>
      <c r="G85" s="28"/>
      <c r="H85" s="2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28" t="s">
        <v>108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30" customHeight="1">
      <c r="A87" s="36"/>
      <c r="B87" s="37"/>
      <c r="C87" s="38"/>
      <c r="D87" s="38"/>
      <c r="E87" s="74" t="str">
        <f>E9</f>
        <v>SO 01 - Instalace nového zemního kabelového vedení včetně ocel. lampových stožárků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28" t="s">
        <v>20</v>
      </c>
      <c r="D89" s="38"/>
      <c r="E89" s="38"/>
      <c r="F89" s="23" t="str">
        <f>F12</f>
        <v>Děčín</v>
      </c>
      <c r="G89" s="38"/>
      <c r="H89" s="38"/>
      <c r="I89" s="28" t="s">
        <v>22</v>
      </c>
      <c r="J89" s="77" t="str">
        <f>IF(J12="","",J12)</f>
        <v>13. 9. 2022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28" t="s">
        <v>24</v>
      </c>
      <c r="D91" s="38"/>
      <c r="E91" s="38"/>
      <c r="F91" s="23" t="str">
        <f>E15</f>
        <v>Statutární město Děčín</v>
      </c>
      <c r="G91" s="38"/>
      <c r="H91" s="38"/>
      <c r="I91" s="28" t="s">
        <v>31</v>
      </c>
      <c r="J91" s="32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28" t="s">
        <v>29</v>
      </c>
      <c r="D92" s="38"/>
      <c r="E92" s="38"/>
      <c r="F92" s="23" t="str">
        <f>IF(E18="","",E18)</f>
        <v>Vyplň údaj</v>
      </c>
      <c r="G92" s="38"/>
      <c r="H92" s="38"/>
      <c r="I92" s="28" t="s">
        <v>34</v>
      </c>
      <c r="J92" s="32" t="str">
        <f>E24</f>
        <v>V A M A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43"/>
      <c r="E94" s="143"/>
      <c r="F94" s="143"/>
      <c r="G94" s="143"/>
      <c r="H94" s="143"/>
      <c r="I94" s="143"/>
      <c r="J94" s="187" t="s">
        <v>113</v>
      </c>
      <c r="K94" s="143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88" t="s">
        <v>114</v>
      </c>
      <c r="D96" s="38"/>
      <c r="E96" s="38"/>
      <c r="F96" s="38"/>
      <c r="G96" s="38"/>
      <c r="H96" s="38"/>
      <c r="I96" s="38"/>
      <c r="J96" s="108">
        <f>J138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3" t="s">
        <v>115</v>
      </c>
    </row>
    <row r="97" spans="1:31" s="9" customFormat="1" ht="24.95" customHeight="1">
      <c r="A97" s="9"/>
      <c r="B97" s="189"/>
      <c r="C97" s="190"/>
      <c r="D97" s="191" t="s">
        <v>116</v>
      </c>
      <c r="E97" s="192"/>
      <c r="F97" s="192"/>
      <c r="G97" s="192"/>
      <c r="H97" s="192"/>
      <c r="I97" s="192"/>
      <c r="J97" s="193">
        <f>J139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117</v>
      </c>
      <c r="E98" s="192"/>
      <c r="F98" s="192"/>
      <c r="G98" s="192"/>
      <c r="H98" s="192"/>
      <c r="I98" s="192"/>
      <c r="J98" s="193">
        <f>J152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118</v>
      </c>
      <c r="E99" s="192"/>
      <c r="F99" s="192"/>
      <c r="G99" s="192"/>
      <c r="H99" s="192"/>
      <c r="I99" s="192"/>
      <c r="J99" s="193">
        <f>J213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119</v>
      </c>
      <c r="E100" s="192"/>
      <c r="F100" s="192"/>
      <c r="G100" s="192"/>
      <c r="H100" s="192"/>
      <c r="I100" s="192"/>
      <c r="J100" s="193">
        <f>J288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120</v>
      </c>
      <c r="E101" s="192"/>
      <c r="F101" s="192"/>
      <c r="G101" s="192"/>
      <c r="H101" s="192"/>
      <c r="I101" s="192"/>
      <c r="J101" s="193">
        <f>J351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121</v>
      </c>
      <c r="E102" s="192"/>
      <c r="F102" s="192"/>
      <c r="G102" s="192"/>
      <c r="H102" s="192"/>
      <c r="I102" s="192"/>
      <c r="J102" s="193">
        <f>J396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122</v>
      </c>
      <c r="E103" s="192"/>
      <c r="F103" s="192"/>
      <c r="G103" s="192"/>
      <c r="H103" s="192"/>
      <c r="I103" s="192"/>
      <c r="J103" s="193">
        <f>J479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123</v>
      </c>
      <c r="E104" s="192"/>
      <c r="F104" s="192"/>
      <c r="G104" s="192"/>
      <c r="H104" s="192"/>
      <c r="I104" s="192"/>
      <c r="J104" s="193">
        <f>J529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124</v>
      </c>
      <c r="E105" s="192"/>
      <c r="F105" s="192"/>
      <c r="G105" s="192"/>
      <c r="H105" s="192"/>
      <c r="I105" s="192"/>
      <c r="J105" s="193">
        <f>J575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125</v>
      </c>
      <c r="E106" s="192"/>
      <c r="F106" s="192"/>
      <c r="G106" s="192"/>
      <c r="H106" s="192"/>
      <c r="I106" s="192"/>
      <c r="J106" s="193">
        <f>J625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126</v>
      </c>
      <c r="E107" s="192"/>
      <c r="F107" s="192"/>
      <c r="G107" s="192"/>
      <c r="H107" s="192"/>
      <c r="I107" s="192"/>
      <c r="J107" s="193">
        <f>J669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9"/>
      <c r="C108" s="190"/>
      <c r="D108" s="191" t="s">
        <v>127</v>
      </c>
      <c r="E108" s="192"/>
      <c r="F108" s="192"/>
      <c r="G108" s="192"/>
      <c r="H108" s="192"/>
      <c r="I108" s="192"/>
      <c r="J108" s="193">
        <f>J686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9.25" customHeight="1">
      <c r="A111" s="36"/>
      <c r="B111" s="37"/>
      <c r="C111" s="188" t="s">
        <v>128</v>
      </c>
      <c r="D111" s="38"/>
      <c r="E111" s="38"/>
      <c r="F111" s="38"/>
      <c r="G111" s="38"/>
      <c r="H111" s="38"/>
      <c r="I111" s="38"/>
      <c r="J111" s="195">
        <f>ROUND(J112+J113+J114+J115+J116+J117,2)</f>
        <v>0</v>
      </c>
      <c r="K111" s="38"/>
      <c r="L111" s="61"/>
      <c r="N111" s="196" t="s">
        <v>44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65" s="2" customFormat="1" ht="18" customHeight="1">
      <c r="A112" s="36"/>
      <c r="B112" s="37"/>
      <c r="C112" s="38"/>
      <c r="D112" s="138" t="s">
        <v>129</v>
      </c>
      <c r="E112" s="131"/>
      <c r="F112" s="131"/>
      <c r="G112" s="38"/>
      <c r="H112" s="38"/>
      <c r="I112" s="38"/>
      <c r="J112" s="132">
        <v>0</v>
      </c>
      <c r="K112" s="38"/>
      <c r="L112" s="197"/>
      <c r="M112" s="198"/>
      <c r="N112" s="199" t="s">
        <v>45</v>
      </c>
      <c r="O112" s="198"/>
      <c r="P112" s="198"/>
      <c r="Q112" s="198"/>
      <c r="R112" s="198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201" t="s">
        <v>130</v>
      </c>
      <c r="AZ112" s="198"/>
      <c r="BA112" s="198"/>
      <c r="BB112" s="198"/>
      <c r="BC112" s="198"/>
      <c r="BD112" s="198"/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01" t="s">
        <v>88</v>
      </c>
      <c r="BK112" s="198"/>
      <c r="BL112" s="198"/>
      <c r="BM112" s="198"/>
    </row>
    <row r="113" spans="1:65" s="2" customFormat="1" ht="18" customHeight="1">
      <c r="A113" s="36"/>
      <c r="B113" s="37"/>
      <c r="C113" s="38"/>
      <c r="D113" s="138" t="s">
        <v>131</v>
      </c>
      <c r="E113" s="131"/>
      <c r="F113" s="131"/>
      <c r="G113" s="38"/>
      <c r="H113" s="38"/>
      <c r="I113" s="38"/>
      <c r="J113" s="132">
        <v>0</v>
      </c>
      <c r="K113" s="38"/>
      <c r="L113" s="197"/>
      <c r="M113" s="198"/>
      <c r="N113" s="199" t="s">
        <v>45</v>
      </c>
      <c r="O113" s="198"/>
      <c r="P113" s="198"/>
      <c r="Q113" s="198"/>
      <c r="R113" s="198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201" t="s">
        <v>130</v>
      </c>
      <c r="AZ113" s="198"/>
      <c r="BA113" s="198"/>
      <c r="BB113" s="198"/>
      <c r="BC113" s="198"/>
      <c r="BD113" s="198"/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01" t="s">
        <v>88</v>
      </c>
      <c r="BK113" s="198"/>
      <c r="BL113" s="198"/>
      <c r="BM113" s="198"/>
    </row>
    <row r="114" spans="1:65" s="2" customFormat="1" ht="18" customHeight="1">
      <c r="A114" s="36"/>
      <c r="B114" s="37"/>
      <c r="C114" s="38"/>
      <c r="D114" s="138" t="s">
        <v>132</v>
      </c>
      <c r="E114" s="131"/>
      <c r="F114" s="131"/>
      <c r="G114" s="38"/>
      <c r="H114" s="38"/>
      <c r="I114" s="38"/>
      <c r="J114" s="132">
        <v>0</v>
      </c>
      <c r="K114" s="38"/>
      <c r="L114" s="197"/>
      <c r="M114" s="198"/>
      <c r="N114" s="199" t="s">
        <v>45</v>
      </c>
      <c r="O114" s="198"/>
      <c r="P114" s="198"/>
      <c r="Q114" s="198"/>
      <c r="R114" s="198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201" t="s">
        <v>130</v>
      </c>
      <c r="AZ114" s="198"/>
      <c r="BA114" s="198"/>
      <c r="BB114" s="198"/>
      <c r="BC114" s="198"/>
      <c r="BD114" s="198"/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01" t="s">
        <v>88</v>
      </c>
      <c r="BK114" s="198"/>
      <c r="BL114" s="198"/>
      <c r="BM114" s="198"/>
    </row>
    <row r="115" spans="1:65" s="2" customFormat="1" ht="18" customHeight="1">
      <c r="A115" s="36"/>
      <c r="B115" s="37"/>
      <c r="C115" s="38"/>
      <c r="D115" s="138" t="s">
        <v>133</v>
      </c>
      <c r="E115" s="131"/>
      <c r="F115" s="131"/>
      <c r="G115" s="38"/>
      <c r="H115" s="38"/>
      <c r="I115" s="38"/>
      <c r="J115" s="132">
        <v>0</v>
      </c>
      <c r="K115" s="38"/>
      <c r="L115" s="197"/>
      <c r="M115" s="198"/>
      <c r="N115" s="199" t="s">
        <v>45</v>
      </c>
      <c r="O115" s="198"/>
      <c r="P115" s="198"/>
      <c r="Q115" s="198"/>
      <c r="R115" s="198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201" t="s">
        <v>130</v>
      </c>
      <c r="AZ115" s="198"/>
      <c r="BA115" s="198"/>
      <c r="BB115" s="198"/>
      <c r="BC115" s="198"/>
      <c r="BD115" s="198"/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01" t="s">
        <v>88</v>
      </c>
      <c r="BK115" s="198"/>
      <c r="BL115" s="198"/>
      <c r="BM115" s="198"/>
    </row>
    <row r="116" spans="1:65" s="2" customFormat="1" ht="18" customHeight="1">
      <c r="A116" s="36"/>
      <c r="B116" s="37"/>
      <c r="C116" s="38"/>
      <c r="D116" s="138" t="s">
        <v>134</v>
      </c>
      <c r="E116" s="131"/>
      <c r="F116" s="131"/>
      <c r="G116" s="38"/>
      <c r="H116" s="38"/>
      <c r="I116" s="38"/>
      <c r="J116" s="132">
        <v>0</v>
      </c>
      <c r="K116" s="38"/>
      <c r="L116" s="197"/>
      <c r="M116" s="198"/>
      <c r="N116" s="199" t="s">
        <v>45</v>
      </c>
      <c r="O116" s="198"/>
      <c r="P116" s="198"/>
      <c r="Q116" s="198"/>
      <c r="R116" s="198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201" t="s">
        <v>130</v>
      </c>
      <c r="AZ116" s="198"/>
      <c r="BA116" s="198"/>
      <c r="BB116" s="198"/>
      <c r="BC116" s="198"/>
      <c r="BD116" s="198"/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01" t="s">
        <v>88</v>
      </c>
      <c r="BK116" s="198"/>
      <c r="BL116" s="198"/>
      <c r="BM116" s="198"/>
    </row>
    <row r="117" spans="1:65" s="2" customFormat="1" ht="18" customHeight="1">
      <c r="A117" s="36"/>
      <c r="B117" s="37"/>
      <c r="C117" s="38"/>
      <c r="D117" s="131" t="s">
        <v>135</v>
      </c>
      <c r="E117" s="38"/>
      <c r="F117" s="38"/>
      <c r="G117" s="38"/>
      <c r="H117" s="38"/>
      <c r="I117" s="38"/>
      <c r="J117" s="132">
        <f>ROUND(J30*T117,2)</f>
        <v>0</v>
      </c>
      <c r="K117" s="38"/>
      <c r="L117" s="197"/>
      <c r="M117" s="198"/>
      <c r="N117" s="199" t="s">
        <v>45</v>
      </c>
      <c r="O117" s="198"/>
      <c r="P117" s="198"/>
      <c r="Q117" s="198"/>
      <c r="R117" s="198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201" t="s">
        <v>136</v>
      </c>
      <c r="AZ117" s="198"/>
      <c r="BA117" s="198"/>
      <c r="BB117" s="198"/>
      <c r="BC117" s="198"/>
      <c r="BD117" s="198"/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01" t="s">
        <v>88</v>
      </c>
      <c r="BK117" s="198"/>
      <c r="BL117" s="198"/>
      <c r="BM117" s="198"/>
    </row>
    <row r="118" spans="1:31" s="2" customFormat="1" ht="12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9.25" customHeight="1">
      <c r="A119" s="36"/>
      <c r="B119" s="37"/>
      <c r="C119" s="142" t="s">
        <v>106</v>
      </c>
      <c r="D119" s="143"/>
      <c r="E119" s="143"/>
      <c r="F119" s="143"/>
      <c r="G119" s="143"/>
      <c r="H119" s="143"/>
      <c r="I119" s="143"/>
      <c r="J119" s="144">
        <f>ROUND(J96+J111,2)</f>
        <v>0</v>
      </c>
      <c r="K119" s="143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4" spans="1:31" s="2" customFormat="1" ht="6.95" customHeight="1">
      <c r="A124" s="36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24.95" customHeight="1">
      <c r="A125" s="36"/>
      <c r="B125" s="37"/>
      <c r="C125" s="19" t="s">
        <v>137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28" t="s">
        <v>16</v>
      </c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6.5" customHeight="1">
      <c r="A128" s="36"/>
      <c r="B128" s="37"/>
      <c r="C128" s="38"/>
      <c r="D128" s="38"/>
      <c r="E128" s="185" t="str">
        <f>E7</f>
        <v>Úprava sítě VO - Děčín - Václavov, ul. Ptačí, U Rybníka</v>
      </c>
      <c r="F128" s="28"/>
      <c r="G128" s="28"/>
      <c r="H128" s="2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28" t="s">
        <v>108</v>
      </c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30" customHeight="1">
      <c r="A130" s="36"/>
      <c r="B130" s="37"/>
      <c r="C130" s="38"/>
      <c r="D130" s="38"/>
      <c r="E130" s="74" t="str">
        <f>E9</f>
        <v>SO 01 - Instalace nového zemního kabelového vedení včetně ocel. lampových stožárků</v>
      </c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2" customHeight="1">
      <c r="A132" s="36"/>
      <c r="B132" s="37"/>
      <c r="C132" s="28" t="s">
        <v>20</v>
      </c>
      <c r="D132" s="38"/>
      <c r="E132" s="38"/>
      <c r="F132" s="23" t="str">
        <f>F12</f>
        <v>Děčín</v>
      </c>
      <c r="G132" s="38"/>
      <c r="H132" s="38"/>
      <c r="I132" s="28" t="s">
        <v>22</v>
      </c>
      <c r="J132" s="77" t="str">
        <f>IF(J12="","",J12)</f>
        <v>13. 9. 2022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5.15" customHeight="1">
      <c r="A134" s="36"/>
      <c r="B134" s="37"/>
      <c r="C134" s="28" t="s">
        <v>24</v>
      </c>
      <c r="D134" s="38"/>
      <c r="E134" s="38"/>
      <c r="F134" s="23" t="str">
        <f>E15</f>
        <v>Statutární město Děčín</v>
      </c>
      <c r="G134" s="38"/>
      <c r="H134" s="38"/>
      <c r="I134" s="28" t="s">
        <v>31</v>
      </c>
      <c r="J134" s="32" t="str">
        <f>E21</f>
        <v xml:space="preserve"> </v>
      </c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5.15" customHeight="1">
      <c r="A135" s="36"/>
      <c r="B135" s="37"/>
      <c r="C135" s="28" t="s">
        <v>29</v>
      </c>
      <c r="D135" s="38"/>
      <c r="E135" s="38"/>
      <c r="F135" s="23" t="str">
        <f>IF(E18="","",E18)</f>
        <v>Vyplň údaj</v>
      </c>
      <c r="G135" s="38"/>
      <c r="H135" s="38"/>
      <c r="I135" s="28" t="s">
        <v>34</v>
      </c>
      <c r="J135" s="32" t="str">
        <f>E24</f>
        <v>V A M A s.r.o.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0.3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10" customFormat="1" ht="29.25" customHeight="1">
      <c r="A137" s="203"/>
      <c r="B137" s="204"/>
      <c r="C137" s="205" t="s">
        <v>138</v>
      </c>
      <c r="D137" s="206" t="s">
        <v>65</v>
      </c>
      <c r="E137" s="206" t="s">
        <v>61</v>
      </c>
      <c r="F137" s="206" t="s">
        <v>62</v>
      </c>
      <c r="G137" s="206" t="s">
        <v>139</v>
      </c>
      <c r="H137" s="206" t="s">
        <v>140</v>
      </c>
      <c r="I137" s="206" t="s">
        <v>141</v>
      </c>
      <c r="J137" s="207" t="s">
        <v>113</v>
      </c>
      <c r="K137" s="208" t="s">
        <v>142</v>
      </c>
      <c r="L137" s="209"/>
      <c r="M137" s="98" t="s">
        <v>1</v>
      </c>
      <c r="N137" s="99" t="s">
        <v>44</v>
      </c>
      <c r="O137" s="99" t="s">
        <v>143</v>
      </c>
      <c r="P137" s="99" t="s">
        <v>144</v>
      </c>
      <c r="Q137" s="99" t="s">
        <v>145</v>
      </c>
      <c r="R137" s="99" t="s">
        <v>146</v>
      </c>
      <c r="S137" s="99" t="s">
        <v>147</v>
      </c>
      <c r="T137" s="100" t="s">
        <v>148</v>
      </c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</row>
    <row r="138" spans="1:63" s="2" customFormat="1" ht="22.8" customHeight="1">
      <c r="A138" s="36"/>
      <c r="B138" s="37"/>
      <c r="C138" s="105" t="s">
        <v>149</v>
      </c>
      <c r="D138" s="38"/>
      <c r="E138" s="38"/>
      <c r="F138" s="38"/>
      <c r="G138" s="38"/>
      <c r="H138" s="38"/>
      <c r="I138" s="38"/>
      <c r="J138" s="210">
        <f>BK138</f>
        <v>0</v>
      </c>
      <c r="K138" s="38"/>
      <c r="L138" s="39"/>
      <c r="M138" s="101"/>
      <c r="N138" s="211"/>
      <c r="O138" s="102"/>
      <c r="P138" s="212">
        <f>P139+P152+P213+P288+P351+P396+P479+P529+P575+P625+P669+P686</f>
        <v>0</v>
      </c>
      <c r="Q138" s="102"/>
      <c r="R138" s="212">
        <f>R139+R152+R213+R288+R351+R396+R479+R529+R575+R625+R669+R686</f>
        <v>361.91590139999994</v>
      </c>
      <c r="S138" s="102"/>
      <c r="T138" s="213">
        <f>T139+T152+T213+T288+T351+T396+T479+T529+T575+T625+T669+T686</f>
        <v>51.1096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3" t="s">
        <v>79</v>
      </c>
      <c r="AU138" s="13" t="s">
        <v>115</v>
      </c>
      <c r="BK138" s="214">
        <f>BK139+BK152+BK213+BK288+BK351+BK396+BK479+BK529+BK575+BK625+BK669+BK686</f>
        <v>0</v>
      </c>
    </row>
    <row r="139" spans="1:63" s="11" customFormat="1" ht="25.9" customHeight="1">
      <c r="A139" s="11"/>
      <c r="B139" s="215"/>
      <c r="C139" s="216"/>
      <c r="D139" s="217" t="s">
        <v>79</v>
      </c>
      <c r="E139" s="218" t="s">
        <v>150</v>
      </c>
      <c r="F139" s="218" t="s">
        <v>151</v>
      </c>
      <c r="G139" s="216"/>
      <c r="H139" s="216"/>
      <c r="I139" s="219"/>
      <c r="J139" s="220">
        <f>BK139</f>
        <v>0</v>
      </c>
      <c r="K139" s="216"/>
      <c r="L139" s="221"/>
      <c r="M139" s="222"/>
      <c r="N139" s="223"/>
      <c r="O139" s="223"/>
      <c r="P139" s="224">
        <f>SUM(P140:P151)</f>
        <v>0</v>
      </c>
      <c r="Q139" s="223"/>
      <c r="R139" s="224">
        <f>SUM(R140:R151)</f>
        <v>0.00309</v>
      </c>
      <c r="S139" s="223"/>
      <c r="T139" s="225">
        <f>SUM(T140:T151)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26" t="s">
        <v>88</v>
      </c>
      <c r="AT139" s="227" t="s">
        <v>79</v>
      </c>
      <c r="AU139" s="227" t="s">
        <v>80</v>
      </c>
      <c r="AY139" s="226" t="s">
        <v>152</v>
      </c>
      <c r="BK139" s="228">
        <f>SUM(BK140:BK151)</f>
        <v>0</v>
      </c>
    </row>
    <row r="140" spans="1:65" s="2" customFormat="1" ht="24.15" customHeight="1">
      <c r="A140" s="36"/>
      <c r="B140" s="37"/>
      <c r="C140" s="229" t="s">
        <v>88</v>
      </c>
      <c r="D140" s="229" t="s">
        <v>153</v>
      </c>
      <c r="E140" s="230" t="s">
        <v>154</v>
      </c>
      <c r="F140" s="231" t="s">
        <v>155</v>
      </c>
      <c r="G140" s="232" t="s">
        <v>156</v>
      </c>
      <c r="H140" s="233">
        <v>0.36</v>
      </c>
      <c r="I140" s="234"/>
      <c r="J140" s="235">
        <f>ROUND(I140*H140,2)</f>
        <v>0</v>
      </c>
      <c r="K140" s="236"/>
      <c r="L140" s="39"/>
      <c r="M140" s="237" t="s">
        <v>1</v>
      </c>
      <c r="N140" s="238" t="s">
        <v>45</v>
      </c>
      <c r="O140" s="89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1" t="s">
        <v>157</v>
      </c>
      <c r="AT140" s="241" t="s">
        <v>153</v>
      </c>
      <c r="AU140" s="241" t="s">
        <v>88</v>
      </c>
      <c r="AY140" s="13" t="s">
        <v>152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3" t="s">
        <v>88</v>
      </c>
      <c r="BK140" s="137">
        <f>ROUND(I140*H140,2)</f>
        <v>0</v>
      </c>
      <c r="BL140" s="13" t="s">
        <v>157</v>
      </c>
      <c r="BM140" s="241" t="s">
        <v>158</v>
      </c>
    </row>
    <row r="141" spans="1:47" s="2" customFormat="1" ht="12">
      <c r="A141" s="36"/>
      <c r="B141" s="37"/>
      <c r="C141" s="38"/>
      <c r="D141" s="242" t="s">
        <v>159</v>
      </c>
      <c r="E141" s="38"/>
      <c r="F141" s="243" t="s">
        <v>160</v>
      </c>
      <c r="G141" s="38"/>
      <c r="H141" s="38"/>
      <c r="I141" s="200"/>
      <c r="J141" s="38"/>
      <c r="K141" s="38"/>
      <c r="L141" s="39"/>
      <c r="M141" s="244"/>
      <c r="N141" s="245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3" t="s">
        <v>159</v>
      </c>
      <c r="AU141" s="13" t="s">
        <v>88</v>
      </c>
    </row>
    <row r="142" spans="1:65" s="2" customFormat="1" ht="24.15" customHeight="1">
      <c r="A142" s="36"/>
      <c r="B142" s="37"/>
      <c r="C142" s="229" t="s">
        <v>90</v>
      </c>
      <c r="D142" s="229" t="s">
        <v>153</v>
      </c>
      <c r="E142" s="230" t="s">
        <v>161</v>
      </c>
      <c r="F142" s="231" t="s">
        <v>162</v>
      </c>
      <c r="G142" s="232" t="s">
        <v>163</v>
      </c>
      <c r="H142" s="233">
        <v>8</v>
      </c>
      <c r="I142" s="234"/>
      <c r="J142" s="235">
        <f>ROUND(I142*H142,2)</f>
        <v>0</v>
      </c>
      <c r="K142" s="236"/>
      <c r="L142" s="39"/>
      <c r="M142" s="237" t="s">
        <v>1</v>
      </c>
      <c r="N142" s="238" t="s">
        <v>45</v>
      </c>
      <c r="O142" s="89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1" t="s">
        <v>157</v>
      </c>
      <c r="AT142" s="241" t="s">
        <v>153</v>
      </c>
      <c r="AU142" s="241" t="s">
        <v>88</v>
      </c>
      <c r="AY142" s="13" t="s">
        <v>152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3" t="s">
        <v>88</v>
      </c>
      <c r="BK142" s="137">
        <f>ROUND(I142*H142,2)</f>
        <v>0</v>
      </c>
      <c r="BL142" s="13" t="s">
        <v>157</v>
      </c>
      <c r="BM142" s="241" t="s">
        <v>164</v>
      </c>
    </row>
    <row r="143" spans="1:47" s="2" customFormat="1" ht="12">
      <c r="A143" s="36"/>
      <c r="B143" s="37"/>
      <c r="C143" s="38"/>
      <c r="D143" s="242" t="s">
        <v>159</v>
      </c>
      <c r="E143" s="38"/>
      <c r="F143" s="243" t="s">
        <v>165</v>
      </c>
      <c r="G143" s="38"/>
      <c r="H143" s="38"/>
      <c r="I143" s="200"/>
      <c r="J143" s="38"/>
      <c r="K143" s="38"/>
      <c r="L143" s="39"/>
      <c r="M143" s="244"/>
      <c r="N143" s="24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3" t="s">
        <v>159</v>
      </c>
      <c r="AU143" s="13" t="s">
        <v>88</v>
      </c>
    </row>
    <row r="144" spans="1:65" s="2" customFormat="1" ht="16.5" customHeight="1">
      <c r="A144" s="36"/>
      <c r="B144" s="37"/>
      <c r="C144" s="246" t="s">
        <v>166</v>
      </c>
      <c r="D144" s="246" t="s">
        <v>167</v>
      </c>
      <c r="E144" s="247" t="s">
        <v>168</v>
      </c>
      <c r="F144" s="248" t="s">
        <v>169</v>
      </c>
      <c r="G144" s="249" t="s">
        <v>170</v>
      </c>
      <c r="H144" s="250">
        <v>0.003</v>
      </c>
      <c r="I144" s="251"/>
      <c r="J144" s="252">
        <f>ROUND(I144*H144,2)</f>
        <v>0</v>
      </c>
      <c r="K144" s="253"/>
      <c r="L144" s="254"/>
      <c r="M144" s="255" t="s">
        <v>1</v>
      </c>
      <c r="N144" s="256" t="s">
        <v>45</v>
      </c>
      <c r="O144" s="89"/>
      <c r="P144" s="239">
        <f>O144*H144</f>
        <v>0</v>
      </c>
      <c r="Q144" s="239">
        <v>0.9</v>
      </c>
      <c r="R144" s="239">
        <f>Q144*H144</f>
        <v>0.0027</v>
      </c>
      <c r="S144" s="239">
        <v>0</v>
      </c>
      <c r="T144" s="24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1" t="s">
        <v>171</v>
      </c>
      <c r="AT144" s="241" t="s">
        <v>167</v>
      </c>
      <c r="AU144" s="241" t="s">
        <v>88</v>
      </c>
      <c r="AY144" s="13" t="s">
        <v>152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3" t="s">
        <v>88</v>
      </c>
      <c r="BK144" s="137">
        <f>ROUND(I144*H144,2)</f>
        <v>0</v>
      </c>
      <c r="BL144" s="13" t="s">
        <v>157</v>
      </c>
      <c r="BM144" s="241" t="s">
        <v>172</v>
      </c>
    </row>
    <row r="145" spans="1:47" s="2" customFormat="1" ht="12">
      <c r="A145" s="36"/>
      <c r="B145" s="37"/>
      <c r="C145" s="38"/>
      <c r="D145" s="242" t="s">
        <v>159</v>
      </c>
      <c r="E145" s="38"/>
      <c r="F145" s="243" t="s">
        <v>169</v>
      </c>
      <c r="G145" s="38"/>
      <c r="H145" s="38"/>
      <c r="I145" s="200"/>
      <c r="J145" s="38"/>
      <c r="K145" s="38"/>
      <c r="L145" s="39"/>
      <c r="M145" s="244"/>
      <c r="N145" s="245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3" t="s">
        <v>159</v>
      </c>
      <c r="AU145" s="13" t="s">
        <v>88</v>
      </c>
    </row>
    <row r="146" spans="1:65" s="2" customFormat="1" ht="24.15" customHeight="1">
      <c r="A146" s="36"/>
      <c r="B146" s="37"/>
      <c r="C146" s="229" t="s">
        <v>173</v>
      </c>
      <c r="D146" s="229" t="s">
        <v>153</v>
      </c>
      <c r="E146" s="230" t="s">
        <v>174</v>
      </c>
      <c r="F146" s="231" t="s">
        <v>175</v>
      </c>
      <c r="G146" s="232" t="s">
        <v>156</v>
      </c>
      <c r="H146" s="233">
        <v>0.36</v>
      </c>
      <c r="I146" s="234"/>
      <c r="J146" s="235">
        <f>ROUND(I146*H146,2)</f>
        <v>0</v>
      </c>
      <c r="K146" s="236"/>
      <c r="L146" s="39"/>
      <c r="M146" s="237" t="s">
        <v>1</v>
      </c>
      <c r="N146" s="238" t="s">
        <v>45</v>
      </c>
      <c r="O146" s="89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1" t="s">
        <v>157</v>
      </c>
      <c r="AT146" s="241" t="s">
        <v>153</v>
      </c>
      <c r="AU146" s="241" t="s">
        <v>88</v>
      </c>
      <c r="AY146" s="13" t="s">
        <v>152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88</v>
      </c>
      <c r="BK146" s="137">
        <f>ROUND(I146*H146,2)</f>
        <v>0</v>
      </c>
      <c r="BL146" s="13" t="s">
        <v>157</v>
      </c>
      <c r="BM146" s="241" t="s">
        <v>176</v>
      </c>
    </row>
    <row r="147" spans="1:47" s="2" customFormat="1" ht="12">
      <c r="A147" s="36"/>
      <c r="B147" s="37"/>
      <c r="C147" s="38"/>
      <c r="D147" s="242" t="s">
        <v>159</v>
      </c>
      <c r="E147" s="38"/>
      <c r="F147" s="243" t="s">
        <v>177</v>
      </c>
      <c r="G147" s="38"/>
      <c r="H147" s="38"/>
      <c r="I147" s="200"/>
      <c r="J147" s="38"/>
      <c r="K147" s="38"/>
      <c r="L147" s="39"/>
      <c r="M147" s="244"/>
      <c r="N147" s="245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3" t="s">
        <v>159</v>
      </c>
      <c r="AU147" s="13" t="s">
        <v>88</v>
      </c>
    </row>
    <row r="148" spans="1:65" s="2" customFormat="1" ht="16.5" customHeight="1">
      <c r="A148" s="36"/>
      <c r="B148" s="37"/>
      <c r="C148" s="229" t="s">
        <v>178</v>
      </c>
      <c r="D148" s="229" t="s">
        <v>153</v>
      </c>
      <c r="E148" s="230" t="s">
        <v>179</v>
      </c>
      <c r="F148" s="231" t="s">
        <v>180</v>
      </c>
      <c r="G148" s="232" t="s">
        <v>163</v>
      </c>
      <c r="H148" s="233">
        <v>3</v>
      </c>
      <c r="I148" s="234"/>
      <c r="J148" s="235">
        <f>ROUND(I148*H148,2)</f>
        <v>0</v>
      </c>
      <c r="K148" s="236"/>
      <c r="L148" s="39"/>
      <c r="M148" s="237" t="s">
        <v>1</v>
      </c>
      <c r="N148" s="238" t="s">
        <v>45</v>
      </c>
      <c r="O148" s="89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1" t="s">
        <v>157</v>
      </c>
      <c r="AT148" s="241" t="s">
        <v>153</v>
      </c>
      <c r="AU148" s="241" t="s">
        <v>88</v>
      </c>
      <c r="AY148" s="13" t="s">
        <v>152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3" t="s">
        <v>88</v>
      </c>
      <c r="BK148" s="137">
        <f>ROUND(I148*H148,2)</f>
        <v>0</v>
      </c>
      <c r="BL148" s="13" t="s">
        <v>157</v>
      </c>
      <c r="BM148" s="241" t="s">
        <v>181</v>
      </c>
    </row>
    <row r="149" spans="1:47" s="2" customFormat="1" ht="12">
      <c r="A149" s="36"/>
      <c r="B149" s="37"/>
      <c r="C149" s="38"/>
      <c r="D149" s="242" t="s">
        <v>159</v>
      </c>
      <c r="E149" s="38"/>
      <c r="F149" s="243" t="s">
        <v>182</v>
      </c>
      <c r="G149" s="38"/>
      <c r="H149" s="38"/>
      <c r="I149" s="200"/>
      <c r="J149" s="38"/>
      <c r="K149" s="38"/>
      <c r="L149" s="39"/>
      <c r="M149" s="244"/>
      <c r="N149" s="245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3" t="s">
        <v>159</v>
      </c>
      <c r="AU149" s="13" t="s">
        <v>88</v>
      </c>
    </row>
    <row r="150" spans="1:65" s="2" customFormat="1" ht="24.15" customHeight="1">
      <c r="A150" s="36"/>
      <c r="B150" s="37"/>
      <c r="C150" s="246" t="s">
        <v>183</v>
      </c>
      <c r="D150" s="246" t="s">
        <v>167</v>
      </c>
      <c r="E150" s="247" t="s">
        <v>184</v>
      </c>
      <c r="F150" s="248" t="s">
        <v>185</v>
      </c>
      <c r="G150" s="249" t="s">
        <v>163</v>
      </c>
      <c r="H150" s="250">
        <v>3</v>
      </c>
      <c r="I150" s="251"/>
      <c r="J150" s="252">
        <f>ROUND(I150*H150,2)</f>
        <v>0</v>
      </c>
      <c r="K150" s="253"/>
      <c r="L150" s="254"/>
      <c r="M150" s="255" t="s">
        <v>1</v>
      </c>
      <c r="N150" s="256" t="s">
        <v>45</v>
      </c>
      <c r="O150" s="89"/>
      <c r="P150" s="239">
        <f>O150*H150</f>
        <v>0</v>
      </c>
      <c r="Q150" s="239">
        <v>0.00013</v>
      </c>
      <c r="R150" s="239">
        <f>Q150*H150</f>
        <v>0.00038999999999999994</v>
      </c>
      <c r="S150" s="239">
        <v>0</v>
      </c>
      <c r="T150" s="24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1" t="s">
        <v>171</v>
      </c>
      <c r="AT150" s="241" t="s">
        <v>167</v>
      </c>
      <c r="AU150" s="241" t="s">
        <v>88</v>
      </c>
      <c r="AY150" s="13" t="s">
        <v>152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88</v>
      </c>
      <c r="BK150" s="137">
        <f>ROUND(I150*H150,2)</f>
        <v>0</v>
      </c>
      <c r="BL150" s="13" t="s">
        <v>157</v>
      </c>
      <c r="BM150" s="241" t="s">
        <v>186</v>
      </c>
    </row>
    <row r="151" spans="1:47" s="2" customFormat="1" ht="12">
      <c r="A151" s="36"/>
      <c r="B151" s="37"/>
      <c r="C151" s="38"/>
      <c r="D151" s="242" t="s">
        <v>159</v>
      </c>
      <c r="E151" s="38"/>
      <c r="F151" s="243" t="s">
        <v>185</v>
      </c>
      <c r="G151" s="38"/>
      <c r="H151" s="38"/>
      <c r="I151" s="200"/>
      <c r="J151" s="38"/>
      <c r="K151" s="38"/>
      <c r="L151" s="39"/>
      <c r="M151" s="244"/>
      <c r="N151" s="245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3" t="s">
        <v>159</v>
      </c>
      <c r="AU151" s="13" t="s">
        <v>88</v>
      </c>
    </row>
    <row r="152" spans="1:63" s="11" customFormat="1" ht="25.9" customHeight="1">
      <c r="A152" s="11"/>
      <c r="B152" s="215"/>
      <c r="C152" s="216"/>
      <c r="D152" s="217" t="s">
        <v>79</v>
      </c>
      <c r="E152" s="218" t="s">
        <v>187</v>
      </c>
      <c r="F152" s="218" t="s">
        <v>188</v>
      </c>
      <c r="G152" s="216"/>
      <c r="H152" s="216"/>
      <c r="I152" s="219"/>
      <c r="J152" s="220">
        <f>BK152</f>
        <v>0</v>
      </c>
      <c r="K152" s="216"/>
      <c r="L152" s="221"/>
      <c r="M152" s="222"/>
      <c r="N152" s="223"/>
      <c r="O152" s="223"/>
      <c r="P152" s="224">
        <f>SUM(P153:P212)</f>
        <v>0</v>
      </c>
      <c r="Q152" s="223"/>
      <c r="R152" s="224">
        <f>SUM(R153:R212)</f>
        <v>9.392854999999999</v>
      </c>
      <c r="S152" s="223"/>
      <c r="T152" s="225">
        <f>SUM(T153:T212)</f>
        <v>1.9999999999999998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26" t="s">
        <v>88</v>
      </c>
      <c r="AT152" s="227" t="s">
        <v>79</v>
      </c>
      <c r="AU152" s="227" t="s">
        <v>80</v>
      </c>
      <c r="AY152" s="226" t="s">
        <v>152</v>
      </c>
      <c r="BK152" s="228">
        <f>SUM(BK153:BK212)</f>
        <v>0</v>
      </c>
    </row>
    <row r="153" spans="1:65" s="2" customFormat="1" ht="24.15" customHeight="1">
      <c r="A153" s="36"/>
      <c r="B153" s="37"/>
      <c r="C153" s="229" t="s">
        <v>189</v>
      </c>
      <c r="D153" s="229" t="s">
        <v>153</v>
      </c>
      <c r="E153" s="230" t="s">
        <v>190</v>
      </c>
      <c r="F153" s="231" t="s">
        <v>191</v>
      </c>
      <c r="G153" s="232" t="s">
        <v>192</v>
      </c>
      <c r="H153" s="233">
        <v>1</v>
      </c>
      <c r="I153" s="234"/>
      <c r="J153" s="235">
        <f>ROUND(I153*H153,2)</f>
        <v>0</v>
      </c>
      <c r="K153" s="236"/>
      <c r="L153" s="39"/>
      <c r="M153" s="237" t="s">
        <v>1</v>
      </c>
      <c r="N153" s="238" t="s">
        <v>45</v>
      </c>
      <c r="O153" s="89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1" t="s">
        <v>157</v>
      </c>
      <c r="AT153" s="241" t="s">
        <v>153</v>
      </c>
      <c r="AU153" s="241" t="s">
        <v>88</v>
      </c>
      <c r="AY153" s="13" t="s">
        <v>152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88</v>
      </c>
      <c r="BK153" s="137">
        <f>ROUND(I153*H153,2)</f>
        <v>0</v>
      </c>
      <c r="BL153" s="13" t="s">
        <v>157</v>
      </c>
      <c r="BM153" s="241" t="s">
        <v>193</v>
      </c>
    </row>
    <row r="154" spans="1:47" s="2" customFormat="1" ht="12">
      <c r="A154" s="36"/>
      <c r="B154" s="37"/>
      <c r="C154" s="38"/>
      <c r="D154" s="242" t="s">
        <v>159</v>
      </c>
      <c r="E154" s="38"/>
      <c r="F154" s="243" t="s">
        <v>194</v>
      </c>
      <c r="G154" s="38"/>
      <c r="H154" s="38"/>
      <c r="I154" s="200"/>
      <c r="J154" s="38"/>
      <c r="K154" s="38"/>
      <c r="L154" s="39"/>
      <c r="M154" s="244"/>
      <c r="N154" s="245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3" t="s">
        <v>159</v>
      </c>
      <c r="AU154" s="13" t="s">
        <v>88</v>
      </c>
    </row>
    <row r="155" spans="1:65" s="2" customFormat="1" ht="16.5" customHeight="1">
      <c r="A155" s="36"/>
      <c r="B155" s="37"/>
      <c r="C155" s="229" t="s">
        <v>195</v>
      </c>
      <c r="D155" s="229" t="s">
        <v>153</v>
      </c>
      <c r="E155" s="230" t="s">
        <v>196</v>
      </c>
      <c r="F155" s="231" t="s">
        <v>197</v>
      </c>
      <c r="G155" s="232" t="s">
        <v>156</v>
      </c>
      <c r="H155" s="233">
        <v>0.1</v>
      </c>
      <c r="I155" s="234"/>
      <c r="J155" s="235">
        <f>ROUND(I155*H155,2)</f>
        <v>0</v>
      </c>
      <c r="K155" s="236"/>
      <c r="L155" s="39"/>
      <c r="M155" s="237" t="s">
        <v>1</v>
      </c>
      <c r="N155" s="238" t="s">
        <v>45</v>
      </c>
      <c r="O155" s="89"/>
      <c r="P155" s="239">
        <f>O155*H155</f>
        <v>0</v>
      </c>
      <c r="Q155" s="239">
        <v>0</v>
      </c>
      <c r="R155" s="239">
        <f>Q155*H155</f>
        <v>0</v>
      </c>
      <c r="S155" s="239">
        <v>2</v>
      </c>
      <c r="T155" s="240">
        <f>S155*H155</f>
        <v>0.2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1" t="s">
        <v>157</v>
      </c>
      <c r="AT155" s="241" t="s">
        <v>153</v>
      </c>
      <c r="AU155" s="241" t="s">
        <v>88</v>
      </c>
      <c r="AY155" s="13" t="s">
        <v>152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88</v>
      </c>
      <c r="BK155" s="137">
        <f>ROUND(I155*H155,2)</f>
        <v>0</v>
      </c>
      <c r="BL155" s="13" t="s">
        <v>157</v>
      </c>
      <c r="BM155" s="241" t="s">
        <v>198</v>
      </c>
    </row>
    <row r="156" spans="1:47" s="2" customFormat="1" ht="12">
      <c r="A156" s="36"/>
      <c r="B156" s="37"/>
      <c r="C156" s="38"/>
      <c r="D156" s="242" t="s">
        <v>159</v>
      </c>
      <c r="E156" s="38"/>
      <c r="F156" s="243" t="s">
        <v>199</v>
      </c>
      <c r="G156" s="38"/>
      <c r="H156" s="38"/>
      <c r="I156" s="200"/>
      <c r="J156" s="38"/>
      <c r="K156" s="38"/>
      <c r="L156" s="39"/>
      <c r="M156" s="244"/>
      <c r="N156" s="245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3" t="s">
        <v>159</v>
      </c>
      <c r="AU156" s="13" t="s">
        <v>88</v>
      </c>
    </row>
    <row r="157" spans="1:65" s="2" customFormat="1" ht="21.75" customHeight="1">
      <c r="A157" s="36"/>
      <c r="B157" s="37"/>
      <c r="C157" s="229" t="s">
        <v>200</v>
      </c>
      <c r="D157" s="229" t="s">
        <v>153</v>
      </c>
      <c r="E157" s="230" t="s">
        <v>201</v>
      </c>
      <c r="F157" s="231" t="s">
        <v>202</v>
      </c>
      <c r="G157" s="232" t="s">
        <v>203</v>
      </c>
      <c r="H157" s="233">
        <v>0.3</v>
      </c>
      <c r="I157" s="234"/>
      <c r="J157" s="235">
        <f>ROUND(I157*H157,2)</f>
        <v>0</v>
      </c>
      <c r="K157" s="236"/>
      <c r="L157" s="39"/>
      <c r="M157" s="237" t="s">
        <v>1</v>
      </c>
      <c r="N157" s="238" t="s">
        <v>45</v>
      </c>
      <c r="O157" s="89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1" t="s">
        <v>157</v>
      </c>
      <c r="AT157" s="241" t="s">
        <v>153</v>
      </c>
      <c r="AU157" s="241" t="s">
        <v>88</v>
      </c>
      <c r="AY157" s="13" t="s">
        <v>152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88</v>
      </c>
      <c r="BK157" s="137">
        <f>ROUND(I157*H157,2)</f>
        <v>0</v>
      </c>
      <c r="BL157" s="13" t="s">
        <v>157</v>
      </c>
      <c r="BM157" s="241" t="s">
        <v>204</v>
      </c>
    </row>
    <row r="158" spans="1:47" s="2" customFormat="1" ht="12">
      <c r="A158" s="36"/>
      <c r="B158" s="37"/>
      <c r="C158" s="38"/>
      <c r="D158" s="242" t="s">
        <v>159</v>
      </c>
      <c r="E158" s="38"/>
      <c r="F158" s="243" t="s">
        <v>205</v>
      </c>
      <c r="G158" s="38"/>
      <c r="H158" s="38"/>
      <c r="I158" s="200"/>
      <c r="J158" s="38"/>
      <c r="K158" s="38"/>
      <c r="L158" s="39"/>
      <c r="M158" s="244"/>
      <c r="N158" s="245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3" t="s">
        <v>159</v>
      </c>
      <c r="AU158" s="13" t="s">
        <v>88</v>
      </c>
    </row>
    <row r="159" spans="1:65" s="2" customFormat="1" ht="24.15" customHeight="1">
      <c r="A159" s="36"/>
      <c r="B159" s="37"/>
      <c r="C159" s="229" t="s">
        <v>206</v>
      </c>
      <c r="D159" s="229" t="s">
        <v>153</v>
      </c>
      <c r="E159" s="230" t="s">
        <v>207</v>
      </c>
      <c r="F159" s="231" t="s">
        <v>208</v>
      </c>
      <c r="G159" s="232" t="s">
        <v>192</v>
      </c>
      <c r="H159" s="233">
        <v>0.6</v>
      </c>
      <c r="I159" s="234"/>
      <c r="J159" s="235">
        <f>ROUND(I159*H159,2)</f>
        <v>0</v>
      </c>
      <c r="K159" s="236"/>
      <c r="L159" s="39"/>
      <c r="M159" s="237" t="s">
        <v>1</v>
      </c>
      <c r="N159" s="238" t="s">
        <v>45</v>
      </c>
      <c r="O159" s="89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1" t="s">
        <v>157</v>
      </c>
      <c r="AT159" s="241" t="s">
        <v>153</v>
      </c>
      <c r="AU159" s="241" t="s">
        <v>88</v>
      </c>
      <c r="AY159" s="13" t="s">
        <v>152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88</v>
      </c>
      <c r="BK159" s="137">
        <f>ROUND(I159*H159,2)</f>
        <v>0</v>
      </c>
      <c r="BL159" s="13" t="s">
        <v>157</v>
      </c>
      <c r="BM159" s="241" t="s">
        <v>209</v>
      </c>
    </row>
    <row r="160" spans="1:47" s="2" customFormat="1" ht="12">
      <c r="A160" s="36"/>
      <c r="B160" s="37"/>
      <c r="C160" s="38"/>
      <c r="D160" s="242" t="s">
        <v>159</v>
      </c>
      <c r="E160" s="38"/>
      <c r="F160" s="243" t="s">
        <v>210</v>
      </c>
      <c r="G160" s="38"/>
      <c r="H160" s="38"/>
      <c r="I160" s="200"/>
      <c r="J160" s="38"/>
      <c r="K160" s="38"/>
      <c r="L160" s="39"/>
      <c r="M160" s="244"/>
      <c r="N160" s="245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3" t="s">
        <v>159</v>
      </c>
      <c r="AU160" s="13" t="s">
        <v>88</v>
      </c>
    </row>
    <row r="161" spans="1:65" s="2" customFormat="1" ht="24.15" customHeight="1">
      <c r="A161" s="36"/>
      <c r="B161" s="37"/>
      <c r="C161" s="229" t="s">
        <v>211</v>
      </c>
      <c r="D161" s="229" t="s">
        <v>153</v>
      </c>
      <c r="E161" s="230" t="s">
        <v>212</v>
      </c>
      <c r="F161" s="231" t="s">
        <v>213</v>
      </c>
      <c r="G161" s="232" t="s">
        <v>192</v>
      </c>
      <c r="H161" s="233">
        <v>0.6</v>
      </c>
      <c r="I161" s="234"/>
      <c r="J161" s="235">
        <f>ROUND(I161*H161,2)</f>
        <v>0</v>
      </c>
      <c r="K161" s="236"/>
      <c r="L161" s="39"/>
      <c r="M161" s="237" t="s">
        <v>1</v>
      </c>
      <c r="N161" s="238" t="s">
        <v>45</v>
      </c>
      <c r="O161" s="89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1" t="s">
        <v>157</v>
      </c>
      <c r="AT161" s="241" t="s">
        <v>153</v>
      </c>
      <c r="AU161" s="241" t="s">
        <v>88</v>
      </c>
      <c r="AY161" s="13" t="s">
        <v>152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88</v>
      </c>
      <c r="BK161" s="137">
        <f>ROUND(I161*H161,2)</f>
        <v>0</v>
      </c>
      <c r="BL161" s="13" t="s">
        <v>157</v>
      </c>
      <c r="BM161" s="241" t="s">
        <v>214</v>
      </c>
    </row>
    <row r="162" spans="1:47" s="2" customFormat="1" ht="12">
      <c r="A162" s="36"/>
      <c r="B162" s="37"/>
      <c r="C162" s="38"/>
      <c r="D162" s="242" t="s">
        <v>159</v>
      </c>
      <c r="E162" s="38"/>
      <c r="F162" s="243" t="s">
        <v>215</v>
      </c>
      <c r="G162" s="38"/>
      <c r="H162" s="38"/>
      <c r="I162" s="200"/>
      <c r="J162" s="38"/>
      <c r="K162" s="38"/>
      <c r="L162" s="39"/>
      <c r="M162" s="244"/>
      <c r="N162" s="245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3" t="s">
        <v>159</v>
      </c>
      <c r="AU162" s="13" t="s">
        <v>88</v>
      </c>
    </row>
    <row r="163" spans="1:65" s="2" customFormat="1" ht="16.5" customHeight="1">
      <c r="A163" s="36"/>
      <c r="B163" s="37"/>
      <c r="C163" s="246" t="s">
        <v>216</v>
      </c>
      <c r="D163" s="246" t="s">
        <v>167</v>
      </c>
      <c r="E163" s="247" t="s">
        <v>168</v>
      </c>
      <c r="F163" s="248" t="s">
        <v>169</v>
      </c>
      <c r="G163" s="249" t="s">
        <v>170</v>
      </c>
      <c r="H163" s="250">
        <v>0.016</v>
      </c>
      <c r="I163" s="251"/>
      <c r="J163" s="252">
        <f>ROUND(I163*H163,2)</f>
        <v>0</v>
      </c>
      <c r="K163" s="253"/>
      <c r="L163" s="254"/>
      <c r="M163" s="255" t="s">
        <v>1</v>
      </c>
      <c r="N163" s="256" t="s">
        <v>45</v>
      </c>
      <c r="O163" s="89"/>
      <c r="P163" s="239">
        <f>O163*H163</f>
        <v>0</v>
      </c>
      <c r="Q163" s="239">
        <v>0.9</v>
      </c>
      <c r="R163" s="239">
        <f>Q163*H163</f>
        <v>0.014400000000000001</v>
      </c>
      <c r="S163" s="239">
        <v>0</v>
      </c>
      <c r="T163" s="24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1" t="s">
        <v>171</v>
      </c>
      <c r="AT163" s="241" t="s">
        <v>167</v>
      </c>
      <c r="AU163" s="241" t="s">
        <v>88</v>
      </c>
      <c r="AY163" s="13" t="s">
        <v>152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88</v>
      </c>
      <c r="BK163" s="137">
        <f>ROUND(I163*H163,2)</f>
        <v>0</v>
      </c>
      <c r="BL163" s="13" t="s">
        <v>157</v>
      </c>
      <c r="BM163" s="241" t="s">
        <v>217</v>
      </c>
    </row>
    <row r="164" spans="1:47" s="2" customFormat="1" ht="12">
      <c r="A164" s="36"/>
      <c r="B164" s="37"/>
      <c r="C164" s="38"/>
      <c r="D164" s="242" t="s">
        <v>159</v>
      </c>
      <c r="E164" s="38"/>
      <c r="F164" s="243" t="s">
        <v>169</v>
      </c>
      <c r="G164" s="38"/>
      <c r="H164" s="38"/>
      <c r="I164" s="200"/>
      <c r="J164" s="38"/>
      <c r="K164" s="38"/>
      <c r="L164" s="39"/>
      <c r="M164" s="244"/>
      <c r="N164" s="24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3" t="s">
        <v>159</v>
      </c>
      <c r="AU164" s="13" t="s">
        <v>88</v>
      </c>
    </row>
    <row r="165" spans="1:65" s="2" customFormat="1" ht="24.15" customHeight="1">
      <c r="A165" s="36"/>
      <c r="B165" s="37"/>
      <c r="C165" s="246" t="s">
        <v>8</v>
      </c>
      <c r="D165" s="246" t="s">
        <v>167</v>
      </c>
      <c r="E165" s="247" t="s">
        <v>218</v>
      </c>
      <c r="F165" s="248" t="s">
        <v>219</v>
      </c>
      <c r="G165" s="249" t="s">
        <v>192</v>
      </c>
      <c r="H165" s="250">
        <v>18</v>
      </c>
      <c r="I165" s="251"/>
      <c r="J165" s="252">
        <f>ROUND(I165*H165,2)</f>
        <v>0</v>
      </c>
      <c r="K165" s="253"/>
      <c r="L165" s="254"/>
      <c r="M165" s="255" t="s">
        <v>1</v>
      </c>
      <c r="N165" s="256" t="s">
        <v>45</v>
      </c>
      <c r="O165" s="89"/>
      <c r="P165" s="239">
        <f>O165*H165</f>
        <v>0</v>
      </c>
      <c r="Q165" s="239">
        <v>0.00019</v>
      </c>
      <c r="R165" s="239">
        <f>Q165*H165</f>
        <v>0.0034200000000000003</v>
      </c>
      <c r="S165" s="239">
        <v>0</v>
      </c>
      <c r="T165" s="24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1" t="s">
        <v>171</v>
      </c>
      <c r="AT165" s="241" t="s">
        <v>167</v>
      </c>
      <c r="AU165" s="241" t="s">
        <v>88</v>
      </c>
      <c r="AY165" s="13" t="s">
        <v>152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3" t="s">
        <v>88</v>
      </c>
      <c r="BK165" s="137">
        <f>ROUND(I165*H165,2)</f>
        <v>0</v>
      </c>
      <c r="BL165" s="13" t="s">
        <v>157</v>
      </c>
      <c r="BM165" s="241" t="s">
        <v>220</v>
      </c>
    </row>
    <row r="166" spans="1:47" s="2" customFormat="1" ht="12">
      <c r="A166" s="36"/>
      <c r="B166" s="37"/>
      <c r="C166" s="38"/>
      <c r="D166" s="242" t="s">
        <v>159</v>
      </c>
      <c r="E166" s="38"/>
      <c r="F166" s="243" t="s">
        <v>219</v>
      </c>
      <c r="G166" s="38"/>
      <c r="H166" s="38"/>
      <c r="I166" s="200"/>
      <c r="J166" s="38"/>
      <c r="K166" s="38"/>
      <c r="L166" s="39"/>
      <c r="M166" s="244"/>
      <c r="N166" s="245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3" t="s">
        <v>159</v>
      </c>
      <c r="AU166" s="13" t="s">
        <v>88</v>
      </c>
    </row>
    <row r="167" spans="1:65" s="2" customFormat="1" ht="24.15" customHeight="1">
      <c r="A167" s="36"/>
      <c r="B167" s="37"/>
      <c r="C167" s="229" t="s">
        <v>221</v>
      </c>
      <c r="D167" s="229" t="s">
        <v>153</v>
      </c>
      <c r="E167" s="230" t="s">
        <v>222</v>
      </c>
      <c r="F167" s="231" t="s">
        <v>223</v>
      </c>
      <c r="G167" s="232" t="s">
        <v>192</v>
      </c>
      <c r="H167" s="233">
        <v>18</v>
      </c>
      <c r="I167" s="234"/>
      <c r="J167" s="235">
        <f>ROUND(I167*H167,2)</f>
        <v>0</v>
      </c>
      <c r="K167" s="236"/>
      <c r="L167" s="39"/>
      <c r="M167" s="237" t="s">
        <v>1</v>
      </c>
      <c r="N167" s="238" t="s">
        <v>45</v>
      </c>
      <c r="O167" s="89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1" t="s">
        <v>157</v>
      </c>
      <c r="AT167" s="241" t="s">
        <v>153</v>
      </c>
      <c r="AU167" s="241" t="s">
        <v>88</v>
      </c>
      <c r="AY167" s="13" t="s">
        <v>152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88</v>
      </c>
      <c r="BK167" s="137">
        <f>ROUND(I167*H167,2)</f>
        <v>0</v>
      </c>
      <c r="BL167" s="13" t="s">
        <v>157</v>
      </c>
      <c r="BM167" s="241" t="s">
        <v>224</v>
      </c>
    </row>
    <row r="168" spans="1:47" s="2" customFormat="1" ht="12">
      <c r="A168" s="36"/>
      <c r="B168" s="37"/>
      <c r="C168" s="38"/>
      <c r="D168" s="242" t="s">
        <v>159</v>
      </c>
      <c r="E168" s="38"/>
      <c r="F168" s="243" t="s">
        <v>225</v>
      </c>
      <c r="G168" s="38"/>
      <c r="H168" s="38"/>
      <c r="I168" s="200"/>
      <c r="J168" s="38"/>
      <c r="K168" s="38"/>
      <c r="L168" s="39"/>
      <c r="M168" s="244"/>
      <c r="N168" s="245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3" t="s">
        <v>159</v>
      </c>
      <c r="AU168" s="13" t="s">
        <v>88</v>
      </c>
    </row>
    <row r="169" spans="1:65" s="2" customFormat="1" ht="16.5" customHeight="1">
      <c r="A169" s="36"/>
      <c r="B169" s="37"/>
      <c r="C169" s="229" t="s">
        <v>226</v>
      </c>
      <c r="D169" s="229" t="s">
        <v>153</v>
      </c>
      <c r="E169" s="230" t="s">
        <v>227</v>
      </c>
      <c r="F169" s="231" t="s">
        <v>228</v>
      </c>
      <c r="G169" s="232" t="s">
        <v>192</v>
      </c>
      <c r="H169" s="233">
        <v>18</v>
      </c>
      <c r="I169" s="234"/>
      <c r="J169" s="235">
        <f>ROUND(I169*H169,2)</f>
        <v>0</v>
      </c>
      <c r="K169" s="236"/>
      <c r="L169" s="39"/>
      <c r="M169" s="237" t="s">
        <v>1</v>
      </c>
      <c r="N169" s="238" t="s">
        <v>45</v>
      </c>
      <c r="O169" s="89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1" t="s">
        <v>157</v>
      </c>
      <c r="AT169" s="241" t="s">
        <v>153</v>
      </c>
      <c r="AU169" s="241" t="s">
        <v>88</v>
      </c>
      <c r="AY169" s="13" t="s">
        <v>152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3" t="s">
        <v>88</v>
      </c>
      <c r="BK169" s="137">
        <f>ROUND(I169*H169,2)</f>
        <v>0</v>
      </c>
      <c r="BL169" s="13" t="s">
        <v>157</v>
      </c>
      <c r="BM169" s="241" t="s">
        <v>229</v>
      </c>
    </row>
    <row r="170" spans="1:47" s="2" customFormat="1" ht="12">
      <c r="A170" s="36"/>
      <c r="B170" s="37"/>
      <c r="C170" s="38"/>
      <c r="D170" s="242" t="s">
        <v>159</v>
      </c>
      <c r="E170" s="38"/>
      <c r="F170" s="243" t="s">
        <v>230</v>
      </c>
      <c r="G170" s="38"/>
      <c r="H170" s="38"/>
      <c r="I170" s="200"/>
      <c r="J170" s="38"/>
      <c r="K170" s="38"/>
      <c r="L170" s="39"/>
      <c r="M170" s="244"/>
      <c r="N170" s="245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3" t="s">
        <v>159</v>
      </c>
      <c r="AU170" s="13" t="s">
        <v>88</v>
      </c>
    </row>
    <row r="171" spans="1:65" s="2" customFormat="1" ht="16.5" customHeight="1">
      <c r="A171" s="36"/>
      <c r="B171" s="37"/>
      <c r="C171" s="229" t="s">
        <v>231</v>
      </c>
      <c r="D171" s="229" t="s">
        <v>153</v>
      </c>
      <c r="E171" s="230" t="s">
        <v>232</v>
      </c>
      <c r="F171" s="231" t="s">
        <v>233</v>
      </c>
      <c r="G171" s="232" t="s">
        <v>192</v>
      </c>
      <c r="H171" s="233">
        <v>16</v>
      </c>
      <c r="I171" s="234"/>
      <c r="J171" s="235">
        <f>ROUND(I171*H171,2)</f>
        <v>0</v>
      </c>
      <c r="K171" s="236"/>
      <c r="L171" s="39"/>
      <c r="M171" s="237" t="s">
        <v>1</v>
      </c>
      <c r="N171" s="238" t="s">
        <v>45</v>
      </c>
      <c r="O171" s="89"/>
      <c r="P171" s="239">
        <f>O171*H171</f>
        <v>0</v>
      </c>
      <c r="Q171" s="239">
        <v>9E-05</v>
      </c>
      <c r="R171" s="239">
        <f>Q171*H171</f>
        <v>0.00144</v>
      </c>
      <c r="S171" s="239">
        <v>0</v>
      </c>
      <c r="T171" s="24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1" t="s">
        <v>157</v>
      </c>
      <c r="AT171" s="241" t="s">
        <v>153</v>
      </c>
      <c r="AU171" s="241" t="s">
        <v>88</v>
      </c>
      <c r="AY171" s="13" t="s">
        <v>152</v>
      </c>
      <c r="BE171" s="137">
        <f>IF(N171="základní",J171,0)</f>
        <v>0</v>
      </c>
      <c r="BF171" s="137">
        <f>IF(N171="snížená",J171,0)</f>
        <v>0</v>
      </c>
      <c r="BG171" s="137">
        <f>IF(N171="zákl. přenesená",J171,0)</f>
        <v>0</v>
      </c>
      <c r="BH171" s="137">
        <f>IF(N171="sníž. přenesená",J171,0)</f>
        <v>0</v>
      </c>
      <c r="BI171" s="137">
        <f>IF(N171="nulová",J171,0)</f>
        <v>0</v>
      </c>
      <c r="BJ171" s="13" t="s">
        <v>88</v>
      </c>
      <c r="BK171" s="137">
        <f>ROUND(I171*H171,2)</f>
        <v>0</v>
      </c>
      <c r="BL171" s="13" t="s">
        <v>157</v>
      </c>
      <c r="BM171" s="241" t="s">
        <v>234</v>
      </c>
    </row>
    <row r="172" spans="1:47" s="2" customFormat="1" ht="12">
      <c r="A172" s="36"/>
      <c r="B172" s="37"/>
      <c r="C172" s="38"/>
      <c r="D172" s="242" t="s">
        <v>159</v>
      </c>
      <c r="E172" s="38"/>
      <c r="F172" s="243" t="s">
        <v>235</v>
      </c>
      <c r="G172" s="38"/>
      <c r="H172" s="38"/>
      <c r="I172" s="200"/>
      <c r="J172" s="38"/>
      <c r="K172" s="38"/>
      <c r="L172" s="39"/>
      <c r="M172" s="244"/>
      <c r="N172" s="245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3" t="s">
        <v>159</v>
      </c>
      <c r="AU172" s="13" t="s">
        <v>88</v>
      </c>
    </row>
    <row r="173" spans="1:65" s="2" customFormat="1" ht="24.15" customHeight="1">
      <c r="A173" s="36"/>
      <c r="B173" s="37"/>
      <c r="C173" s="246" t="s">
        <v>236</v>
      </c>
      <c r="D173" s="246" t="s">
        <v>167</v>
      </c>
      <c r="E173" s="247" t="s">
        <v>237</v>
      </c>
      <c r="F173" s="248" t="s">
        <v>238</v>
      </c>
      <c r="G173" s="249" t="s">
        <v>192</v>
      </c>
      <c r="H173" s="250">
        <v>16</v>
      </c>
      <c r="I173" s="251"/>
      <c r="J173" s="252">
        <f>ROUND(I173*H173,2)</f>
        <v>0</v>
      </c>
      <c r="K173" s="253"/>
      <c r="L173" s="254"/>
      <c r="M173" s="255" t="s">
        <v>1</v>
      </c>
      <c r="N173" s="256" t="s">
        <v>45</v>
      </c>
      <c r="O173" s="89"/>
      <c r="P173" s="239">
        <f>O173*H173</f>
        <v>0</v>
      </c>
      <c r="Q173" s="239">
        <v>2E-05</v>
      </c>
      <c r="R173" s="239">
        <f>Q173*H173</f>
        <v>0.00032</v>
      </c>
      <c r="S173" s="239">
        <v>0</v>
      </c>
      <c r="T173" s="24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1" t="s">
        <v>171</v>
      </c>
      <c r="AT173" s="241" t="s">
        <v>167</v>
      </c>
      <c r="AU173" s="241" t="s">
        <v>88</v>
      </c>
      <c r="AY173" s="13" t="s">
        <v>152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3" t="s">
        <v>88</v>
      </c>
      <c r="BK173" s="137">
        <f>ROUND(I173*H173,2)</f>
        <v>0</v>
      </c>
      <c r="BL173" s="13" t="s">
        <v>157</v>
      </c>
      <c r="BM173" s="241" t="s">
        <v>239</v>
      </c>
    </row>
    <row r="174" spans="1:47" s="2" customFormat="1" ht="12">
      <c r="A174" s="36"/>
      <c r="B174" s="37"/>
      <c r="C174" s="38"/>
      <c r="D174" s="242" t="s">
        <v>159</v>
      </c>
      <c r="E174" s="38"/>
      <c r="F174" s="243" t="s">
        <v>238</v>
      </c>
      <c r="G174" s="38"/>
      <c r="H174" s="38"/>
      <c r="I174" s="200"/>
      <c r="J174" s="38"/>
      <c r="K174" s="38"/>
      <c r="L174" s="39"/>
      <c r="M174" s="244"/>
      <c r="N174" s="245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3" t="s">
        <v>159</v>
      </c>
      <c r="AU174" s="13" t="s">
        <v>88</v>
      </c>
    </row>
    <row r="175" spans="1:65" s="2" customFormat="1" ht="24.15" customHeight="1">
      <c r="A175" s="36"/>
      <c r="B175" s="37"/>
      <c r="C175" s="229" t="s">
        <v>240</v>
      </c>
      <c r="D175" s="229" t="s">
        <v>153</v>
      </c>
      <c r="E175" s="230" t="s">
        <v>241</v>
      </c>
      <c r="F175" s="231" t="s">
        <v>242</v>
      </c>
      <c r="G175" s="232" t="s">
        <v>192</v>
      </c>
      <c r="H175" s="233">
        <v>1</v>
      </c>
      <c r="I175" s="234"/>
      <c r="J175" s="235">
        <f>ROUND(I175*H175,2)</f>
        <v>0</v>
      </c>
      <c r="K175" s="236"/>
      <c r="L175" s="39"/>
      <c r="M175" s="237" t="s">
        <v>1</v>
      </c>
      <c r="N175" s="238" t="s">
        <v>45</v>
      </c>
      <c r="O175" s="89"/>
      <c r="P175" s="239">
        <f>O175*H175</f>
        <v>0</v>
      </c>
      <c r="Q175" s="239">
        <v>0.11934</v>
      </c>
      <c r="R175" s="239">
        <f>Q175*H175</f>
        <v>0.11934</v>
      </c>
      <c r="S175" s="239">
        <v>0</v>
      </c>
      <c r="T175" s="24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1" t="s">
        <v>157</v>
      </c>
      <c r="AT175" s="241" t="s">
        <v>153</v>
      </c>
      <c r="AU175" s="241" t="s">
        <v>88</v>
      </c>
      <c r="AY175" s="13" t="s">
        <v>152</v>
      </c>
      <c r="BE175" s="137">
        <f>IF(N175="základní",J175,0)</f>
        <v>0</v>
      </c>
      <c r="BF175" s="137">
        <f>IF(N175="snížená",J175,0)</f>
        <v>0</v>
      </c>
      <c r="BG175" s="137">
        <f>IF(N175="zákl. přenesená",J175,0)</f>
        <v>0</v>
      </c>
      <c r="BH175" s="137">
        <f>IF(N175="sníž. přenesená",J175,0)</f>
        <v>0</v>
      </c>
      <c r="BI175" s="137">
        <f>IF(N175="nulová",J175,0)</f>
        <v>0</v>
      </c>
      <c r="BJ175" s="13" t="s">
        <v>88</v>
      </c>
      <c r="BK175" s="137">
        <f>ROUND(I175*H175,2)</f>
        <v>0</v>
      </c>
      <c r="BL175" s="13" t="s">
        <v>157</v>
      </c>
      <c r="BM175" s="241" t="s">
        <v>243</v>
      </c>
    </row>
    <row r="176" spans="1:47" s="2" customFormat="1" ht="12">
      <c r="A176" s="36"/>
      <c r="B176" s="37"/>
      <c r="C176" s="38"/>
      <c r="D176" s="242" t="s">
        <v>159</v>
      </c>
      <c r="E176" s="38"/>
      <c r="F176" s="243" t="s">
        <v>244</v>
      </c>
      <c r="G176" s="38"/>
      <c r="H176" s="38"/>
      <c r="I176" s="200"/>
      <c r="J176" s="38"/>
      <c r="K176" s="38"/>
      <c r="L176" s="39"/>
      <c r="M176" s="244"/>
      <c r="N176" s="245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3" t="s">
        <v>159</v>
      </c>
      <c r="AU176" s="13" t="s">
        <v>88</v>
      </c>
    </row>
    <row r="177" spans="1:65" s="2" customFormat="1" ht="16.5" customHeight="1">
      <c r="A177" s="36"/>
      <c r="B177" s="37"/>
      <c r="C177" s="246" t="s">
        <v>7</v>
      </c>
      <c r="D177" s="246" t="s">
        <v>167</v>
      </c>
      <c r="E177" s="247" t="s">
        <v>245</v>
      </c>
      <c r="F177" s="248" t="s">
        <v>246</v>
      </c>
      <c r="G177" s="249" t="s">
        <v>192</v>
      </c>
      <c r="H177" s="250">
        <v>1</v>
      </c>
      <c r="I177" s="251"/>
      <c r="J177" s="252">
        <f>ROUND(I177*H177,2)</f>
        <v>0</v>
      </c>
      <c r="K177" s="253"/>
      <c r="L177" s="254"/>
      <c r="M177" s="255" t="s">
        <v>1</v>
      </c>
      <c r="N177" s="256" t="s">
        <v>45</v>
      </c>
      <c r="O177" s="89"/>
      <c r="P177" s="239">
        <f>O177*H177</f>
        <v>0</v>
      </c>
      <c r="Q177" s="239">
        <v>0.028</v>
      </c>
      <c r="R177" s="239">
        <f>Q177*H177</f>
        <v>0.028</v>
      </c>
      <c r="S177" s="239">
        <v>0</v>
      </c>
      <c r="T177" s="24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1" t="s">
        <v>171</v>
      </c>
      <c r="AT177" s="241" t="s">
        <v>167</v>
      </c>
      <c r="AU177" s="241" t="s">
        <v>88</v>
      </c>
      <c r="AY177" s="13" t="s">
        <v>152</v>
      </c>
      <c r="BE177" s="137">
        <f>IF(N177="základní",J177,0)</f>
        <v>0</v>
      </c>
      <c r="BF177" s="137">
        <f>IF(N177="snížená",J177,0)</f>
        <v>0</v>
      </c>
      <c r="BG177" s="137">
        <f>IF(N177="zákl. přenesená",J177,0)</f>
        <v>0</v>
      </c>
      <c r="BH177" s="137">
        <f>IF(N177="sníž. přenesená",J177,0)</f>
        <v>0</v>
      </c>
      <c r="BI177" s="137">
        <f>IF(N177="nulová",J177,0)</f>
        <v>0</v>
      </c>
      <c r="BJ177" s="13" t="s">
        <v>88</v>
      </c>
      <c r="BK177" s="137">
        <f>ROUND(I177*H177,2)</f>
        <v>0</v>
      </c>
      <c r="BL177" s="13" t="s">
        <v>157</v>
      </c>
      <c r="BM177" s="241" t="s">
        <v>247</v>
      </c>
    </row>
    <row r="178" spans="1:47" s="2" customFormat="1" ht="12">
      <c r="A178" s="36"/>
      <c r="B178" s="37"/>
      <c r="C178" s="38"/>
      <c r="D178" s="242" t="s">
        <v>159</v>
      </c>
      <c r="E178" s="38"/>
      <c r="F178" s="243" t="s">
        <v>246</v>
      </c>
      <c r="G178" s="38"/>
      <c r="H178" s="38"/>
      <c r="I178" s="200"/>
      <c r="J178" s="38"/>
      <c r="K178" s="38"/>
      <c r="L178" s="39"/>
      <c r="M178" s="244"/>
      <c r="N178" s="245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3" t="s">
        <v>159</v>
      </c>
      <c r="AU178" s="13" t="s">
        <v>88</v>
      </c>
    </row>
    <row r="179" spans="1:65" s="2" customFormat="1" ht="24.15" customHeight="1">
      <c r="A179" s="36"/>
      <c r="B179" s="37"/>
      <c r="C179" s="229" t="s">
        <v>248</v>
      </c>
      <c r="D179" s="229" t="s">
        <v>153</v>
      </c>
      <c r="E179" s="230" t="s">
        <v>249</v>
      </c>
      <c r="F179" s="231" t="s">
        <v>250</v>
      </c>
      <c r="G179" s="232" t="s">
        <v>203</v>
      </c>
      <c r="H179" s="233">
        <v>15</v>
      </c>
      <c r="I179" s="234"/>
      <c r="J179" s="235">
        <f>ROUND(I179*H179,2)</f>
        <v>0</v>
      </c>
      <c r="K179" s="236"/>
      <c r="L179" s="39"/>
      <c r="M179" s="237" t="s">
        <v>1</v>
      </c>
      <c r="N179" s="238" t="s">
        <v>45</v>
      </c>
      <c r="O179" s="89"/>
      <c r="P179" s="239">
        <f>O179*H179</f>
        <v>0</v>
      </c>
      <c r="Q179" s="239">
        <v>0</v>
      </c>
      <c r="R179" s="239">
        <f>Q179*H179</f>
        <v>0</v>
      </c>
      <c r="S179" s="239">
        <v>0.12</v>
      </c>
      <c r="T179" s="240">
        <f>S179*H179</f>
        <v>1.7999999999999998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1" t="s">
        <v>251</v>
      </c>
      <c r="AT179" s="241" t="s">
        <v>153</v>
      </c>
      <c r="AU179" s="241" t="s">
        <v>88</v>
      </c>
      <c r="AY179" s="13" t="s">
        <v>152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3" t="s">
        <v>88</v>
      </c>
      <c r="BK179" s="137">
        <f>ROUND(I179*H179,2)</f>
        <v>0</v>
      </c>
      <c r="BL179" s="13" t="s">
        <v>251</v>
      </c>
      <c r="BM179" s="241" t="s">
        <v>252</v>
      </c>
    </row>
    <row r="180" spans="1:47" s="2" customFormat="1" ht="12">
      <c r="A180" s="36"/>
      <c r="B180" s="37"/>
      <c r="C180" s="38"/>
      <c r="D180" s="242" t="s">
        <v>159</v>
      </c>
      <c r="E180" s="38"/>
      <c r="F180" s="243" t="s">
        <v>250</v>
      </c>
      <c r="G180" s="38"/>
      <c r="H180" s="38"/>
      <c r="I180" s="200"/>
      <c r="J180" s="38"/>
      <c r="K180" s="38"/>
      <c r="L180" s="39"/>
      <c r="M180" s="244"/>
      <c r="N180" s="245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3" t="s">
        <v>159</v>
      </c>
      <c r="AU180" s="13" t="s">
        <v>88</v>
      </c>
    </row>
    <row r="181" spans="1:65" s="2" customFormat="1" ht="24.15" customHeight="1">
      <c r="A181" s="36"/>
      <c r="B181" s="37"/>
      <c r="C181" s="229" t="s">
        <v>253</v>
      </c>
      <c r="D181" s="229" t="s">
        <v>153</v>
      </c>
      <c r="E181" s="230" t="s">
        <v>254</v>
      </c>
      <c r="F181" s="231" t="s">
        <v>255</v>
      </c>
      <c r="G181" s="232" t="s">
        <v>192</v>
      </c>
      <c r="H181" s="233">
        <v>22.5</v>
      </c>
      <c r="I181" s="234"/>
      <c r="J181" s="235">
        <f>ROUND(I181*H181,2)</f>
        <v>0</v>
      </c>
      <c r="K181" s="236"/>
      <c r="L181" s="39"/>
      <c r="M181" s="237" t="s">
        <v>1</v>
      </c>
      <c r="N181" s="238" t="s">
        <v>45</v>
      </c>
      <c r="O181" s="89"/>
      <c r="P181" s="239">
        <f>O181*H181</f>
        <v>0</v>
      </c>
      <c r="Q181" s="239">
        <v>3E-05</v>
      </c>
      <c r="R181" s="239">
        <f>Q181*H181</f>
        <v>0.000675</v>
      </c>
      <c r="S181" s="239">
        <v>0</v>
      </c>
      <c r="T181" s="24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1" t="s">
        <v>251</v>
      </c>
      <c r="AT181" s="241" t="s">
        <v>153</v>
      </c>
      <c r="AU181" s="241" t="s">
        <v>88</v>
      </c>
      <c r="AY181" s="13" t="s">
        <v>152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3" t="s">
        <v>88</v>
      </c>
      <c r="BK181" s="137">
        <f>ROUND(I181*H181,2)</f>
        <v>0</v>
      </c>
      <c r="BL181" s="13" t="s">
        <v>251</v>
      </c>
      <c r="BM181" s="241" t="s">
        <v>256</v>
      </c>
    </row>
    <row r="182" spans="1:47" s="2" customFormat="1" ht="12">
      <c r="A182" s="36"/>
      <c r="B182" s="37"/>
      <c r="C182" s="38"/>
      <c r="D182" s="242" t="s">
        <v>159</v>
      </c>
      <c r="E182" s="38"/>
      <c r="F182" s="243" t="s">
        <v>257</v>
      </c>
      <c r="G182" s="38"/>
      <c r="H182" s="38"/>
      <c r="I182" s="200"/>
      <c r="J182" s="38"/>
      <c r="K182" s="38"/>
      <c r="L182" s="39"/>
      <c r="M182" s="244"/>
      <c r="N182" s="245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3" t="s">
        <v>159</v>
      </c>
      <c r="AU182" s="13" t="s">
        <v>88</v>
      </c>
    </row>
    <row r="183" spans="1:65" s="2" customFormat="1" ht="33" customHeight="1">
      <c r="A183" s="36"/>
      <c r="B183" s="37"/>
      <c r="C183" s="229" t="s">
        <v>258</v>
      </c>
      <c r="D183" s="229" t="s">
        <v>153</v>
      </c>
      <c r="E183" s="230" t="s">
        <v>259</v>
      </c>
      <c r="F183" s="231" t="s">
        <v>260</v>
      </c>
      <c r="G183" s="232" t="s">
        <v>261</v>
      </c>
      <c r="H183" s="233">
        <v>3.96</v>
      </c>
      <c r="I183" s="234"/>
      <c r="J183" s="235">
        <f>ROUND(I183*H183,2)</f>
        <v>0</v>
      </c>
      <c r="K183" s="236"/>
      <c r="L183" s="39"/>
      <c r="M183" s="237" t="s">
        <v>1</v>
      </c>
      <c r="N183" s="238" t="s">
        <v>45</v>
      </c>
      <c r="O183" s="89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1" t="s">
        <v>251</v>
      </c>
      <c r="AT183" s="241" t="s">
        <v>153</v>
      </c>
      <c r="AU183" s="241" t="s">
        <v>88</v>
      </c>
      <c r="AY183" s="13" t="s">
        <v>152</v>
      </c>
      <c r="BE183" s="137">
        <f>IF(N183="základní",J183,0)</f>
        <v>0</v>
      </c>
      <c r="BF183" s="137">
        <f>IF(N183="snížená",J183,0)</f>
        <v>0</v>
      </c>
      <c r="BG183" s="137">
        <f>IF(N183="zákl. přenesená",J183,0)</f>
        <v>0</v>
      </c>
      <c r="BH183" s="137">
        <f>IF(N183="sníž. přenesená",J183,0)</f>
        <v>0</v>
      </c>
      <c r="BI183" s="137">
        <f>IF(N183="nulová",J183,0)</f>
        <v>0</v>
      </c>
      <c r="BJ183" s="13" t="s">
        <v>88</v>
      </c>
      <c r="BK183" s="137">
        <f>ROUND(I183*H183,2)</f>
        <v>0</v>
      </c>
      <c r="BL183" s="13" t="s">
        <v>251</v>
      </c>
      <c r="BM183" s="241" t="s">
        <v>262</v>
      </c>
    </row>
    <row r="184" spans="1:47" s="2" customFormat="1" ht="12">
      <c r="A184" s="36"/>
      <c r="B184" s="37"/>
      <c r="C184" s="38"/>
      <c r="D184" s="242" t="s">
        <v>159</v>
      </c>
      <c r="E184" s="38"/>
      <c r="F184" s="243" t="s">
        <v>263</v>
      </c>
      <c r="G184" s="38"/>
      <c r="H184" s="38"/>
      <c r="I184" s="200"/>
      <c r="J184" s="38"/>
      <c r="K184" s="38"/>
      <c r="L184" s="39"/>
      <c r="M184" s="244"/>
      <c r="N184" s="245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3" t="s">
        <v>159</v>
      </c>
      <c r="AU184" s="13" t="s">
        <v>88</v>
      </c>
    </row>
    <row r="185" spans="1:65" s="2" customFormat="1" ht="16.5" customHeight="1">
      <c r="A185" s="36"/>
      <c r="B185" s="37"/>
      <c r="C185" s="246" t="s">
        <v>264</v>
      </c>
      <c r="D185" s="246" t="s">
        <v>167</v>
      </c>
      <c r="E185" s="247" t="s">
        <v>265</v>
      </c>
      <c r="F185" s="248" t="s">
        <v>266</v>
      </c>
      <c r="G185" s="249" t="s">
        <v>261</v>
      </c>
      <c r="H185" s="250">
        <v>2.72</v>
      </c>
      <c r="I185" s="251"/>
      <c r="J185" s="252">
        <f>ROUND(I185*H185,2)</f>
        <v>0</v>
      </c>
      <c r="K185" s="253"/>
      <c r="L185" s="254"/>
      <c r="M185" s="255" t="s">
        <v>1</v>
      </c>
      <c r="N185" s="256" t="s">
        <v>45</v>
      </c>
      <c r="O185" s="89"/>
      <c r="P185" s="239">
        <f>O185*H185</f>
        <v>0</v>
      </c>
      <c r="Q185" s="239">
        <v>1</v>
      </c>
      <c r="R185" s="239">
        <f>Q185*H185</f>
        <v>2.72</v>
      </c>
      <c r="S185" s="239">
        <v>0</v>
      </c>
      <c r="T185" s="24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1" t="s">
        <v>183</v>
      </c>
      <c r="AT185" s="241" t="s">
        <v>167</v>
      </c>
      <c r="AU185" s="241" t="s">
        <v>88</v>
      </c>
      <c r="AY185" s="13" t="s">
        <v>152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3" t="s">
        <v>88</v>
      </c>
      <c r="BK185" s="137">
        <f>ROUND(I185*H185,2)</f>
        <v>0</v>
      </c>
      <c r="BL185" s="13" t="s">
        <v>251</v>
      </c>
      <c r="BM185" s="241" t="s">
        <v>267</v>
      </c>
    </row>
    <row r="186" spans="1:47" s="2" customFormat="1" ht="12">
      <c r="A186" s="36"/>
      <c r="B186" s="37"/>
      <c r="C186" s="38"/>
      <c r="D186" s="242" t="s">
        <v>159</v>
      </c>
      <c r="E186" s="38"/>
      <c r="F186" s="243" t="s">
        <v>266</v>
      </c>
      <c r="G186" s="38"/>
      <c r="H186" s="38"/>
      <c r="I186" s="200"/>
      <c r="J186" s="38"/>
      <c r="K186" s="38"/>
      <c r="L186" s="39"/>
      <c r="M186" s="244"/>
      <c r="N186" s="245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3" t="s">
        <v>159</v>
      </c>
      <c r="AU186" s="13" t="s">
        <v>88</v>
      </c>
    </row>
    <row r="187" spans="1:65" s="2" customFormat="1" ht="33" customHeight="1">
      <c r="A187" s="36"/>
      <c r="B187" s="37"/>
      <c r="C187" s="229" t="s">
        <v>268</v>
      </c>
      <c r="D187" s="229" t="s">
        <v>153</v>
      </c>
      <c r="E187" s="230" t="s">
        <v>269</v>
      </c>
      <c r="F187" s="231" t="s">
        <v>270</v>
      </c>
      <c r="G187" s="232" t="s">
        <v>203</v>
      </c>
      <c r="H187" s="233">
        <v>8</v>
      </c>
      <c r="I187" s="234"/>
      <c r="J187" s="235">
        <f>ROUND(I187*H187,2)</f>
        <v>0</v>
      </c>
      <c r="K187" s="236"/>
      <c r="L187" s="39"/>
      <c r="M187" s="237" t="s">
        <v>1</v>
      </c>
      <c r="N187" s="238" t="s">
        <v>45</v>
      </c>
      <c r="O187" s="89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1" t="s">
        <v>251</v>
      </c>
      <c r="AT187" s="241" t="s">
        <v>153</v>
      </c>
      <c r="AU187" s="241" t="s">
        <v>88</v>
      </c>
      <c r="AY187" s="13" t="s">
        <v>152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3" t="s">
        <v>88</v>
      </c>
      <c r="BK187" s="137">
        <f>ROUND(I187*H187,2)</f>
        <v>0</v>
      </c>
      <c r="BL187" s="13" t="s">
        <v>251</v>
      </c>
      <c r="BM187" s="241" t="s">
        <v>271</v>
      </c>
    </row>
    <row r="188" spans="1:47" s="2" customFormat="1" ht="12">
      <c r="A188" s="36"/>
      <c r="B188" s="37"/>
      <c r="C188" s="38"/>
      <c r="D188" s="242" t="s">
        <v>159</v>
      </c>
      <c r="E188" s="38"/>
      <c r="F188" s="243" t="s">
        <v>272</v>
      </c>
      <c r="G188" s="38"/>
      <c r="H188" s="38"/>
      <c r="I188" s="200"/>
      <c r="J188" s="38"/>
      <c r="K188" s="38"/>
      <c r="L188" s="39"/>
      <c r="M188" s="244"/>
      <c r="N188" s="245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3" t="s">
        <v>159</v>
      </c>
      <c r="AU188" s="13" t="s">
        <v>88</v>
      </c>
    </row>
    <row r="189" spans="1:65" s="2" customFormat="1" ht="16.5" customHeight="1">
      <c r="A189" s="36"/>
      <c r="B189" s="37"/>
      <c r="C189" s="246" t="s">
        <v>273</v>
      </c>
      <c r="D189" s="246" t="s">
        <v>167</v>
      </c>
      <c r="E189" s="247" t="s">
        <v>274</v>
      </c>
      <c r="F189" s="248" t="s">
        <v>275</v>
      </c>
      <c r="G189" s="249" t="s">
        <v>156</v>
      </c>
      <c r="H189" s="250">
        <v>1.04</v>
      </c>
      <c r="I189" s="251"/>
      <c r="J189" s="252">
        <f>ROUND(I189*H189,2)</f>
        <v>0</v>
      </c>
      <c r="K189" s="253"/>
      <c r="L189" s="254"/>
      <c r="M189" s="255" t="s">
        <v>1</v>
      </c>
      <c r="N189" s="256" t="s">
        <v>45</v>
      </c>
      <c r="O189" s="89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1" t="s">
        <v>183</v>
      </c>
      <c r="AT189" s="241" t="s">
        <v>167</v>
      </c>
      <c r="AU189" s="241" t="s">
        <v>88</v>
      </c>
      <c r="AY189" s="13" t="s">
        <v>152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3" t="s">
        <v>88</v>
      </c>
      <c r="BK189" s="137">
        <f>ROUND(I189*H189,2)</f>
        <v>0</v>
      </c>
      <c r="BL189" s="13" t="s">
        <v>251</v>
      </c>
      <c r="BM189" s="241" t="s">
        <v>276</v>
      </c>
    </row>
    <row r="190" spans="1:47" s="2" customFormat="1" ht="12">
      <c r="A190" s="36"/>
      <c r="B190" s="37"/>
      <c r="C190" s="38"/>
      <c r="D190" s="242" t="s">
        <v>159</v>
      </c>
      <c r="E190" s="38"/>
      <c r="F190" s="243" t="s">
        <v>275</v>
      </c>
      <c r="G190" s="38"/>
      <c r="H190" s="38"/>
      <c r="I190" s="200"/>
      <c r="J190" s="38"/>
      <c r="K190" s="38"/>
      <c r="L190" s="39"/>
      <c r="M190" s="244"/>
      <c r="N190" s="245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3" t="s">
        <v>159</v>
      </c>
      <c r="AU190" s="13" t="s">
        <v>88</v>
      </c>
    </row>
    <row r="191" spans="1:65" s="2" customFormat="1" ht="24.15" customHeight="1">
      <c r="A191" s="36"/>
      <c r="B191" s="37"/>
      <c r="C191" s="229" t="s">
        <v>277</v>
      </c>
      <c r="D191" s="229" t="s">
        <v>153</v>
      </c>
      <c r="E191" s="230" t="s">
        <v>278</v>
      </c>
      <c r="F191" s="231" t="s">
        <v>279</v>
      </c>
      <c r="G191" s="232" t="s">
        <v>203</v>
      </c>
      <c r="H191" s="233">
        <v>8</v>
      </c>
      <c r="I191" s="234"/>
      <c r="J191" s="235">
        <f>ROUND(I191*H191,2)</f>
        <v>0</v>
      </c>
      <c r="K191" s="236"/>
      <c r="L191" s="39"/>
      <c r="M191" s="237" t="s">
        <v>1</v>
      </c>
      <c r="N191" s="238" t="s">
        <v>45</v>
      </c>
      <c r="O191" s="89"/>
      <c r="P191" s="239">
        <f>O191*H191</f>
        <v>0</v>
      </c>
      <c r="Q191" s="239">
        <v>0.15192</v>
      </c>
      <c r="R191" s="239">
        <f>Q191*H191</f>
        <v>1.21536</v>
      </c>
      <c r="S191" s="239">
        <v>0</v>
      </c>
      <c r="T191" s="24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1" t="s">
        <v>251</v>
      </c>
      <c r="AT191" s="241" t="s">
        <v>153</v>
      </c>
      <c r="AU191" s="241" t="s">
        <v>88</v>
      </c>
      <c r="AY191" s="13" t="s">
        <v>152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3" t="s">
        <v>88</v>
      </c>
      <c r="BK191" s="137">
        <f>ROUND(I191*H191,2)</f>
        <v>0</v>
      </c>
      <c r="BL191" s="13" t="s">
        <v>251</v>
      </c>
      <c r="BM191" s="241" t="s">
        <v>280</v>
      </c>
    </row>
    <row r="192" spans="1:47" s="2" customFormat="1" ht="12">
      <c r="A192" s="36"/>
      <c r="B192" s="37"/>
      <c r="C192" s="38"/>
      <c r="D192" s="242" t="s">
        <v>159</v>
      </c>
      <c r="E192" s="38"/>
      <c r="F192" s="243" t="s">
        <v>281</v>
      </c>
      <c r="G192" s="38"/>
      <c r="H192" s="38"/>
      <c r="I192" s="200"/>
      <c r="J192" s="38"/>
      <c r="K192" s="38"/>
      <c r="L192" s="39"/>
      <c r="M192" s="244"/>
      <c r="N192" s="245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3" t="s">
        <v>159</v>
      </c>
      <c r="AU192" s="13" t="s">
        <v>88</v>
      </c>
    </row>
    <row r="193" spans="1:65" s="2" customFormat="1" ht="24.15" customHeight="1">
      <c r="A193" s="36"/>
      <c r="B193" s="37"/>
      <c r="C193" s="246" t="s">
        <v>282</v>
      </c>
      <c r="D193" s="246" t="s">
        <v>167</v>
      </c>
      <c r="E193" s="247" t="s">
        <v>283</v>
      </c>
      <c r="F193" s="248" t="s">
        <v>284</v>
      </c>
      <c r="G193" s="249" t="s">
        <v>285</v>
      </c>
      <c r="H193" s="250">
        <v>8</v>
      </c>
      <c r="I193" s="251"/>
      <c r="J193" s="252">
        <f>ROUND(I193*H193,2)</f>
        <v>0</v>
      </c>
      <c r="K193" s="253"/>
      <c r="L193" s="254"/>
      <c r="M193" s="255" t="s">
        <v>1</v>
      </c>
      <c r="N193" s="256" t="s">
        <v>45</v>
      </c>
      <c r="O193" s="89"/>
      <c r="P193" s="239">
        <f>O193*H193</f>
        <v>0</v>
      </c>
      <c r="Q193" s="239">
        <v>0.025</v>
      </c>
      <c r="R193" s="239">
        <f>Q193*H193</f>
        <v>0.2</v>
      </c>
      <c r="S193" s="239">
        <v>0</v>
      </c>
      <c r="T193" s="24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1" t="s">
        <v>183</v>
      </c>
      <c r="AT193" s="241" t="s">
        <v>167</v>
      </c>
      <c r="AU193" s="241" t="s">
        <v>88</v>
      </c>
      <c r="AY193" s="13" t="s">
        <v>152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3" t="s">
        <v>88</v>
      </c>
      <c r="BK193" s="137">
        <f>ROUND(I193*H193,2)</f>
        <v>0</v>
      </c>
      <c r="BL193" s="13" t="s">
        <v>251</v>
      </c>
      <c r="BM193" s="241" t="s">
        <v>286</v>
      </c>
    </row>
    <row r="194" spans="1:47" s="2" customFormat="1" ht="12">
      <c r="A194" s="36"/>
      <c r="B194" s="37"/>
      <c r="C194" s="38"/>
      <c r="D194" s="242" t="s">
        <v>159</v>
      </c>
      <c r="E194" s="38"/>
      <c r="F194" s="243" t="s">
        <v>284</v>
      </c>
      <c r="G194" s="38"/>
      <c r="H194" s="38"/>
      <c r="I194" s="200"/>
      <c r="J194" s="38"/>
      <c r="K194" s="38"/>
      <c r="L194" s="39"/>
      <c r="M194" s="244"/>
      <c r="N194" s="245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3" t="s">
        <v>159</v>
      </c>
      <c r="AU194" s="13" t="s">
        <v>88</v>
      </c>
    </row>
    <row r="195" spans="1:65" s="2" customFormat="1" ht="21.75" customHeight="1">
      <c r="A195" s="36"/>
      <c r="B195" s="37"/>
      <c r="C195" s="246" t="s">
        <v>287</v>
      </c>
      <c r="D195" s="246" t="s">
        <v>167</v>
      </c>
      <c r="E195" s="247" t="s">
        <v>288</v>
      </c>
      <c r="F195" s="248" t="s">
        <v>289</v>
      </c>
      <c r="G195" s="249" t="s">
        <v>261</v>
      </c>
      <c r="H195" s="250">
        <v>1.23</v>
      </c>
      <c r="I195" s="251"/>
      <c r="J195" s="252">
        <f>ROUND(I195*H195,2)</f>
        <v>0</v>
      </c>
      <c r="K195" s="253"/>
      <c r="L195" s="254"/>
      <c r="M195" s="255" t="s">
        <v>1</v>
      </c>
      <c r="N195" s="256" t="s">
        <v>45</v>
      </c>
      <c r="O195" s="89"/>
      <c r="P195" s="239">
        <f>O195*H195</f>
        <v>0</v>
      </c>
      <c r="Q195" s="239">
        <v>1</v>
      </c>
      <c r="R195" s="239">
        <f>Q195*H195</f>
        <v>1.23</v>
      </c>
      <c r="S195" s="239">
        <v>0</v>
      </c>
      <c r="T195" s="24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1" t="s">
        <v>183</v>
      </c>
      <c r="AT195" s="241" t="s">
        <v>167</v>
      </c>
      <c r="AU195" s="241" t="s">
        <v>88</v>
      </c>
      <c r="AY195" s="13" t="s">
        <v>152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3" t="s">
        <v>88</v>
      </c>
      <c r="BK195" s="137">
        <f>ROUND(I195*H195,2)</f>
        <v>0</v>
      </c>
      <c r="BL195" s="13" t="s">
        <v>251</v>
      </c>
      <c r="BM195" s="241" t="s">
        <v>290</v>
      </c>
    </row>
    <row r="196" spans="1:47" s="2" customFormat="1" ht="12">
      <c r="A196" s="36"/>
      <c r="B196" s="37"/>
      <c r="C196" s="38"/>
      <c r="D196" s="242" t="s">
        <v>159</v>
      </c>
      <c r="E196" s="38"/>
      <c r="F196" s="243" t="s">
        <v>289</v>
      </c>
      <c r="G196" s="38"/>
      <c r="H196" s="38"/>
      <c r="I196" s="200"/>
      <c r="J196" s="38"/>
      <c r="K196" s="38"/>
      <c r="L196" s="39"/>
      <c r="M196" s="244"/>
      <c r="N196" s="245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3" t="s">
        <v>159</v>
      </c>
      <c r="AU196" s="13" t="s">
        <v>88</v>
      </c>
    </row>
    <row r="197" spans="1:65" s="2" customFormat="1" ht="16.5" customHeight="1">
      <c r="A197" s="36"/>
      <c r="B197" s="37"/>
      <c r="C197" s="246" t="s">
        <v>291</v>
      </c>
      <c r="D197" s="246" t="s">
        <v>167</v>
      </c>
      <c r="E197" s="247" t="s">
        <v>292</v>
      </c>
      <c r="F197" s="248" t="s">
        <v>293</v>
      </c>
      <c r="G197" s="249" t="s">
        <v>294</v>
      </c>
      <c r="H197" s="250">
        <v>2.5</v>
      </c>
      <c r="I197" s="251"/>
      <c r="J197" s="252">
        <f>ROUND(I197*H197,2)</f>
        <v>0</v>
      </c>
      <c r="K197" s="253"/>
      <c r="L197" s="254"/>
      <c r="M197" s="255" t="s">
        <v>1</v>
      </c>
      <c r="N197" s="256" t="s">
        <v>45</v>
      </c>
      <c r="O197" s="89"/>
      <c r="P197" s="239">
        <f>O197*H197</f>
        <v>0</v>
      </c>
      <c r="Q197" s="239">
        <v>0.001</v>
      </c>
      <c r="R197" s="239">
        <f>Q197*H197</f>
        <v>0.0025</v>
      </c>
      <c r="S197" s="239">
        <v>0</v>
      </c>
      <c r="T197" s="24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1" t="s">
        <v>183</v>
      </c>
      <c r="AT197" s="241" t="s">
        <v>167</v>
      </c>
      <c r="AU197" s="241" t="s">
        <v>88</v>
      </c>
      <c r="AY197" s="13" t="s">
        <v>152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88</v>
      </c>
      <c r="BK197" s="137">
        <f>ROUND(I197*H197,2)</f>
        <v>0</v>
      </c>
      <c r="BL197" s="13" t="s">
        <v>251</v>
      </c>
      <c r="BM197" s="241" t="s">
        <v>295</v>
      </c>
    </row>
    <row r="198" spans="1:47" s="2" customFormat="1" ht="12">
      <c r="A198" s="36"/>
      <c r="B198" s="37"/>
      <c r="C198" s="38"/>
      <c r="D198" s="242" t="s">
        <v>159</v>
      </c>
      <c r="E198" s="38"/>
      <c r="F198" s="243" t="s">
        <v>293</v>
      </c>
      <c r="G198" s="38"/>
      <c r="H198" s="38"/>
      <c r="I198" s="200"/>
      <c r="J198" s="38"/>
      <c r="K198" s="38"/>
      <c r="L198" s="39"/>
      <c r="M198" s="244"/>
      <c r="N198" s="245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3" t="s">
        <v>159</v>
      </c>
      <c r="AU198" s="13" t="s">
        <v>88</v>
      </c>
    </row>
    <row r="199" spans="1:65" s="2" customFormat="1" ht="24.15" customHeight="1">
      <c r="A199" s="36"/>
      <c r="B199" s="37"/>
      <c r="C199" s="246" t="s">
        <v>296</v>
      </c>
      <c r="D199" s="246" t="s">
        <v>167</v>
      </c>
      <c r="E199" s="247" t="s">
        <v>297</v>
      </c>
      <c r="F199" s="248" t="s">
        <v>298</v>
      </c>
      <c r="G199" s="249" t="s">
        <v>261</v>
      </c>
      <c r="H199" s="250">
        <v>2.31</v>
      </c>
      <c r="I199" s="251"/>
      <c r="J199" s="252">
        <f>ROUND(I199*H199,2)</f>
        <v>0</v>
      </c>
      <c r="K199" s="253"/>
      <c r="L199" s="254"/>
      <c r="M199" s="255" t="s">
        <v>1</v>
      </c>
      <c r="N199" s="256" t="s">
        <v>45</v>
      </c>
      <c r="O199" s="89"/>
      <c r="P199" s="239">
        <f>O199*H199</f>
        <v>0</v>
      </c>
      <c r="Q199" s="239">
        <v>1</v>
      </c>
      <c r="R199" s="239">
        <f>Q199*H199</f>
        <v>2.31</v>
      </c>
      <c r="S199" s="239">
        <v>0</v>
      </c>
      <c r="T199" s="24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1" t="s">
        <v>183</v>
      </c>
      <c r="AT199" s="241" t="s">
        <v>167</v>
      </c>
      <c r="AU199" s="241" t="s">
        <v>88</v>
      </c>
      <c r="AY199" s="13" t="s">
        <v>152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88</v>
      </c>
      <c r="BK199" s="137">
        <f>ROUND(I199*H199,2)</f>
        <v>0</v>
      </c>
      <c r="BL199" s="13" t="s">
        <v>251</v>
      </c>
      <c r="BM199" s="241" t="s">
        <v>299</v>
      </c>
    </row>
    <row r="200" spans="1:47" s="2" customFormat="1" ht="12">
      <c r="A200" s="36"/>
      <c r="B200" s="37"/>
      <c r="C200" s="38"/>
      <c r="D200" s="242" t="s">
        <v>159</v>
      </c>
      <c r="E200" s="38"/>
      <c r="F200" s="243" t="s">
        <v>298</v>
      </c>
      <c r="G200" s="38"/>
      <c r="H200" s="38"/>
      <c r="I200" s="200"/>
      <c r="J200" s="38"/>
      <c r="K200" s="38"/>
      <c r="L200" s="39"/>
      <c r="M200" s="244"/>
      <c r="N200" s="245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3" t="s">
        <v>159</v>
      </c>
      <c r="AU200" s="13" t="s">
        <v>88</v>
      </c>
    </row>
    <row r="201" spans="1:65" s="2" customFormat="1" ht="24.15" customHeight="1">
      <c r="A201" s="36"/>
      <c r="B201" s="37"/>
      <c r="C201" s="229" t="s">
        <v>300</v>
      </c>
      <c r="D201" s="229" t="s">
        <v>153</v>
      </c>
      <c r="E201" s="230" t="s">
        <v>301</v>
      </c>
      <c r="F201" s="231" t="s">
        <v>302</v>
      </c>
      <c r="G201" s="232" t="s">
        <v>203</v>
      </c>
      <c r="H201" s="233">
        <v>15</v>
      </c>
      <c r="I201" s="234"/>
      <c r="J201" s="235">
        <f>ROUND(I201*H201,2)</f>
        <v>0</v>
      </c>
      <c r="K201" s="236"/>
      <c r="L201" s="39"/>
      <c r="M201" s="237" t="s">
        <v>1</v>
      </c>
      <c r="N201" s="238" t="s">
        <v>45</v>
      </c>
      <c r="O201" s="89"/>
      <c r="P201" s="239">
        <f>O201*H201</f>
        <v>0</v>
      </c>
      <c r="Q201" s="239">
        <v>0.07596</v>
      </c>
      <c r="R201" s="239">
        <f>Q201*H201</f>
        <v>1.1394</v>
      </c>
      <c r="S201" s="239">
        <v>0</v>
      </c>
      <c r="T201" s="24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1" t="s">
        <v>251</v>
      </c>
      <c r="AT201" s="241" t="s">
        <v>153</v>
      </c>
      <c r="AU201" s="241" t="s">
        <v>88</v>
      </c>
      <c r="AY201" s="13" t="s">
        <v>152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3" t="s">
        <v>88</v>
      </c>
      <c r="BK201" s="137">
        <f>ROUND(I201*H201,2)</f>
        <v>0</v>
      </c>
      <c r="BL201" s="13" t="s">
        <v>251</v>
      </c>
      <c r="BM201" s="241" t="s">
        <v>303</v>
      </c>
    </row>
    <row r="202" spans="1:47" s="2" customFormat="1" ht="12">
      <c r="A202" s="36"/>
      <c r="B202" s="37"/>
      <c r="C202" s="38"/>
      <c r="D202" s="242" t="s">
        <v>159</v>
      </c>
      <c r="E202" s="38"/>
      <c r="F202" s="243" t="s">
        <v>304</v>
      </c>
      <c r="G202" s="38"/>
      <c r="H202" s="38"/>
      <c r="I202" s="200"/>
      <c r="J202" s="38"/>
      <c r="K202" s="38"/>
      <c r="L202" s="39"/>
      <c r="M202" s="244"/>
      <c r="N202" s="245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3" t="s">
        <v>159</v>
      </c>
      <c r="AU202" s="13" t="s">
        <v>88</v>
      </c>
    </row>
    <row r="203" spans="1:65" s="2" customFormat="1" ht="24.15" customHeight="1">
      <c r="A203" s="36"/>
      <c r="B203" s="37"/>
      <c r="C203" s="229" t="s">
        <v>305</v>
      </c>
      <c r="D203" s="229" t="s">
        <v>153</v>
      </c>
      <c r="E203" s="230" t="s">
        <v>306</v>
      </c>
      <c r="F203" s="231" t="s">
        <v>307</v>
      </c>
      <c r="G203" s="232" t="s">
        <v>261</v>
      </c>
      <c r="H203" s="233">
        <v>0.408</v>
      </c>
      <c r="I203" s="234"/>
      <c r="J203" s="235">
        <f>ROUND(I203*H203,2)</f>
        <v>0</v>
      </c>
      <c r="K203" s="236"/>
      <c r="L203" s="39"/>
      <c r="M203" s="237" t="s">
        <v>1</v>
      </c>
      <c r="N203" s="238" t="s">
        <v>45</v>
      </c>
      <c r="O203" s="89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1" t="s">
        <v>251</v>
      </c>
      <c r="AT203" s="241" t="s">
        <v>153</v>
      </c>
      <c r="AU203" s="241" t="s">
        <v>88</v>
      </c>
      <c r="AY203" s="13" t="s">
        <v>152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3" t="s">
        <v>88</v>
      </c>
      <c r="BK203" s="137">
        <f>ROUND(I203*H203,2)</f>
        <v>0</v>
      </c>
      <c r="BL203" s="13" t="s">
        <v>251</v>
      </c>
      <c r="BM203" s="241" t="s">
        <v>308</v>
      </c>
    </row>
    <row r="204" spans="1:47" s="2" customFormat="1" ht="12">
      <c r="A204" s="36"/>
      <c r="B204" s="37"/>
      <c r="C204" s="38"/>
      <c r="D204" s="242" t="s">
        <v>159</v>
      </c>
      <c r="E204" s="38"/>
      <c r="F204" s="243" t="s">
        <v>309</v>
      </c>
      <c r="G204" s="38"/>
      <c r="H204" s="38"/>
      <c r="I204" s="200"/>
      <c r="J204" s="38"/>
      <c r="K204" s="38"/>
      <c r="L204" s="39"/>
      <c r="M204" s="244"/>
      <c r="N204" s="245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3" t="s">
        <v>159</v>
      </c>
      <c r="AU204" s="13" t="s">
        <v>88</v>
      </c>
    </row>
    <row r="205" spans="1:65" s="2" customFormat="1" ht="24.15" customHeight="1">
      <c r="A205" s="36"/>
      <c r="B205" s="37"/>
      <c r="C205" s="229" t="s">
        <v>310</v>
      </c>
      <c r="D205" s="229" t="s">
        <v>153</v>
      </c>
      <c r="E205" s="230" t="s">
        <v>311</v>
      </c>
      <c r="F205" s="231" t="s">
        <v>312</v>
      </c>
      <c r="G205" s="232" t="s">
        <v>192</v>
      </c>
      <c r="H205" s="233">
        <v>16</v>
      </c>
      <c r="I205" s="234"/>
      <c r="J205" s="235">
        <f>ROUND(I205*H205,2)</f>
        <v>0</v>
      </c>
      <c r="K205" s="236"/>
      <c r="L205" s="39"/>
      <c r="M205" s="237" t="s">
        <v>1</v>
      </c>
      <c r="N205" s="238" t="s">
        <v>45</v>
      </c>
      <c r="O205" s="89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1" t="s">
        <v>251</v>
      </c>
      <c r="AT205" s="241" t="s">
        <v>153</v>
      </c>
      <c r="AU205" s="241" t="s">
        <v>88</v>
      </c>
      <c r="AY205" s="13" t="s">
        <v>152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3" t="s">
        <v>88</v>
      </c>
      <c r="BK205" s="137">
        <f>ROUND(I205*H205,2)</f>
        <v>0</v>
      </c>
      <c r="BL205" s="13" t="s">
        <v>251</v>
      </c>
      <c r="BM205" s="241" t="s">
        <v>313</v>
      </c>
    </row>
    <row r="206" spans="1:47" s="2" customFormat="1" ht="12">
      <c r="A206" s="36"/>
      <c r="B206" s="37"/>
      <c r="C206" s="38"/>
      <c r="D206" s="242" t="s">
        <v>159</v>
      </c>
      <c r="E206" s="38"/>
      <c r="F206" s="243" t="s">
        <v>314</v>
      </c>
      <c r="G206" s="38"/>
      <c r="H206" s="38"/>
      <c r="I206" s="200"/>
      <c r="J206" s="38"/>
      <c r="K206" s="38"/>
      <c r="L206" s="39"/>
      <c r="M206" s="244"/>
      <c r="N206" s="245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3" t="s">
        <v>159</v>
      </c>
      <c r="AU206" s="13" t="s">
        <v>88</v>
      </c>
    </row>
    <row r="207" spans="1:65" s="2" customFormat="1" ht="24.15" customHeight="1">
      <c r="A207" s="36"/>
      <c r="B207" s="37"/>
      <c r="C207" s="229" t="s">
        <v>315</v>
      </c>
      <c r="D207" s="229" t="s">
        <v>153</v>
      </c>
      <c r="E207" s="230" t="s">
        <v>316</v>
      </c>
      <c r="F207" s="231" t="s">
        <v>317</v>
      </c>
      <c r="G207" s="232" t="s">
        <v>192</v>
      </c>
      <c r="H207" s="233">
        <v>16</v>
      </c>
      <c r="I207" s="234"/>
      <c r="J207" s="235">
        <f>ROUND(I207*H207,2)</f>
        <v>0</v>
      </c>
      <c r="K207" s="236"/>
      <c r="L207" s="39"/>
      <c r="M207" s="237" t="s">
        <v>1</v>
      </c>
      <c r="N207" s="238" t="s">
        <v>45</v>
      </c>
      <c r="O207" s="89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41" t="s">
        <v>251</v>
      </c>
      <c r="AT207" s="241" t="s">
        <v>153</v>
      </c>
      <c r="AU207" s="241" t="s">
        <v>88</v>
      </c>
      <c r="AY207" s="13" t="s">
        <v>152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3" t="s">
        <v>88</v>
      </c>
      <c r="BK207" s="137">
        <f>ROUND(I207*H207,2)</f>
        <v>0</v>
      </c>
      <c r="BL207" s="13" t="s">
        <v>251</v>
      </c>
      <c r="BM207" s="241" t="s">
        <v>318</v>
      </c>
    </row>
    <row r="208" spans="1:47" s="2" customFormat="1" ht="12">
      <c r="A208" s="36"/>
      <c r="B208" s="37"/>
      <c r="C208" s="38"/>
      <c r="D208" s="242" t="s">
        <v>159</v>
      </c>
      <c r="E208" s="38"/>
      <c r="F208" s="243" t="s">
        <v>319</v>
      </c>
      <c r="G208" s="38"/>
      <c r="H208" s="38"/>
      <c r="I208" s="200"/>
      <c r="J208" s="38"/>
      <c r="K208" s="38"/>
      <c r="L208" s="39"/>
      <c r="M208" s="244"/>
      <c r="N208" s="245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3" t="s">
        <v>159</v>
      </c>
      <c r="AU208" s="13" t="s">
        <v>88</v>
      </c>
    </row>
    <row r="209" spans="1:65" s="2" customFormat="1" ht="16.5" customHeight="1">
      <c r="A209" s="36"/>
      <c r="B209" s="37"/>
      <c r="C209" s="229" t="s">
        <v>320</v>
      </c>
      <c r="D209" s="229" t="s">
        <v>153</v>
      </c>
      <c r="E209" s="230" t="s">
        <v>321</v>
      </c>
      <c r="F209" s="231" t="s">
        <v>322</v>
      </c>
      <c r="G209" s="232" t="s">
        <v>203</v>
      </c>
      <c r="H209" s="233">
        <v>0.3</v>
      </c>
      <c r="I209" s="234"/>
      <c r="J209" s="235">
        <f>ROUND(I209*H209,2)</f>
        <v>0</v>
      </c>
      <c r="K209" s="236"/>
      <c r="L209" s="39"/>
      <c r="M209" s="237" t="s">
        <v>1</v>
      </c>
      <c r="N209" s="238" t="s">
        <v>45</v>
      </c>
      <c r="O209" s="89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1" t="s">
        <v>157</v>
      </c>
      <c r="AT209" s="241" t="s">
        <v>153</v>
      </c>
      <c r="AU209" s="241" t="s">
        <v>88</v>
      </c>
      <c r="AY209" s="13" t="s">
        <v>152</v>
      </c>
      <c r="BE209" s="137">
        <f>IF(N209="základní",J209,0)</f>
        <v>0</v>
      </c>
      <c r="BF209" s="137">
        <f>IF(N209="snížená",J209,0)</f>
        <v>0</v>
      </c>
      <c r="BG209" s="137">
        <f>IF(N209="zákl. přenesená",J209,0)</f>
        <v>0</v>
      </c>
      <c r="BH209" s="137">
        <f>IF(N209="sníž. přenesená",J209,0)</f>
        <v>0</v>
      </c>
      <c r="BI209" s="137">
        <f>IF(N209="nulová",J209,0)</f>
        <v>0</v>
      </c>
      <c r="BJ209" s="13" t="s">
        <v>88</v>
      </c>
      <c r="BK209" s="137">
        <f>ROUND(I209*H209,2)</f>
        <v>0</v>
      </c>
      <c r="BL209" s="13" t="s">
        <v>157</v>
      </c>
      <c r="BM209" s="241" t="s">
        <v>323</v>
      </c>
    </row>
    <row r="210" spans="1:47" s="2" customFormat="1" ht="12">
      <c r="A210" s="36"/>
      <c r="B210" s="37"/>
      <c r="C210" s="38"/>
      <c r="D210" s="242" t="s">
        <v>159</v>
      </c>
      <c r="E210" s="38"/>
      <c r="F210" s="243" t="s">
        <v>324</v>
      </c>
      <c r="G210" s="38"/>
      <c r="H210" s="38"/>
      <c r="I210" s="200"/>
      <c r="J210" s="38"/>
      <c r="K210" s="38"/>
      <c r="L210" s="39"/>
      <c r="M210" s="244"/>
      <c r="N210" s="245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3" t="s">
        <v>159</v>
      </c>
      <c r="AU210" s="13" t="s">
        <v>88</v>
      </c>
    </row>
    <row r="211" spans="1:65" s="2" customFormat="1" ht="16.5" customHeight="1">
      <c r="A211" s="36"/>
      <c r="B211" s="37"/>
      <c r="C211" s="246" t="s">
        <v>325</v>
      </c>
      <c r="D211" s="246" t="s">
        <v>167</v>
      </c>
      <c r="E211" s="247" t="s">
        <v>326</v>
      </c>
      <c r="F211" s="248" t="s">
        <v>327</v>
      </c>
      <c r="G211" s="249" t="s">
        <v>261</v>
      </c>
      <c r="H211" s="250">
        <v>0.408</v>
      </c>
      <c r="I211" s="251"/>
      <c r="J211" s="252">
        <f>ROUND(I211*H211,2)</f>
        <v>0</v>
      </c>
      <c r="K211" s="253"/>
      <c r="L211" s="254"/>
      <c r="M211" s="255" t="s">
        <v>1</v>
      </c>
      <c r="N211" s="256" t="s">
        <v>45</v>
      </c>
      <c r="O211" s="89"/>
      <c r="P211" s="239">
        <f>O211*H211</f>
        <v>0</v>
      </c>
      <c r="Q211" s="239">
        <v>1</v>
      </c>
      <c r="R211" s="239">
        <f>Q211*H211</f>
        <v>0.408</v>
      </c>
      <c r="S211" s="239">
        <v>0</v>
      </c>
      <c r="T211" s="24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41" t="s">
        <v>171</v>
      </c>
      <c r="AT211" s="241" t="s">
        <v>167</v>
      </c>
      <c r="AU211" s="241" t="s">
        <v>88</v>
      </c>
      <c r="AY211" s="13" t="s">
        <v>152</v>
      </c>
      <c r="BE211" s="137">
        <f>IF(N211="základní",J211,0)</f>
        <v>0</v>
      </c>
      <c r="BF211" s="137">
        <f>IF(N211="snížená",J211,0)</f>
        <v>0</v>
      </c>
      <c r="BG211" s="137">
        <f>IF(N211="zákl. přenesená",J211,0)</f>
        <v>0</v>
      </c>
      <c r="BH211" s="137">
        <f>IF(N211="sníž. přenesená",J211,0)</f>
        <v>0</v>
      </c>
      <c r="BI211" s="137">
        <f>IF(N211="nulová",J211,0)</f>
        <v>0</v>
      </c>
      <c r="BJ211" s="13" t="s">
        <v>88</v>
      </c>
      <c r="BK211" s="137">
        <f>ROUND(I211*H211,2)</f>
        <v>0</v>
      </c>
      <c r="BL211" s="13" t="s">
        <v>157</v>
      </c>
      <c r="BM211" s="241" t="s">
        <v>328</v>
      </c>
    </row>
    <row r="212" spans="1:47" s="2" customFormat="1" ht="12">
      <c r="A212" s="36"/>
      <c r="B212" s="37"/>
      <c r="C212" s="38"/>
      <c r="D212" s="242" t="s">
        <v>159</v>
      </c>
      <c r="E212" s="38"/>
      <c r="F212" s="243" t="s">
        <v>327</v>
      </c>
      <c r="G212" s="38"/>
      <c r="H212" s="38"/>
      <c r="I212" s="200"/>
      <c r="J212" s="38"/>
      <c r="K212" s="38"/>
      <c r="L212" s="39"/>
      <c r="M212" s="244"/>
      <c r="N212" s="245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3" t="s">
        <v>159</v>
      </c>
      <c r="AU212" s="13" t="s">
        <v>88</v>
      </c>
    </row>
    <row r="213" spans="1:63" s="11" customFormat="1" ht="25.9" customHeight="1">
      <c r="A213" s="11"/>
      <c r="B213" s="215"/>
      <c r="C213" s="216"/>
      <c r="D213" s="217" t="s">
        <v>79</v>
      </c>
      <c r="E213" s="218" t="s">
        <v>329</v>
      </c>
      <c r="F213" s="218" t="s">
        <v>330</v>
      </c>
      <c r="G213" s="216"/>
      <c r="H213" s="216"/>
      <c r="I213" s="219"/>
      <c r="J213" s="220">
        <f>BK213</f>
        <v>0</v>
      </c>
      <c r="K213" s="216"/>
      <c r="L213" s="221"/>
      <c r="M213" s="222"/>
      <c r="N213" s="223"/>
      <c r="O213" s="223"/>
      <c r="P213" s="224">
        <f>SUM(P214:P287)</f>
        <v>0</v>
      </c>
      <c r="Q213" s="223"/>
      <c r="R213" s="224">
        <f>SUM(R214:R287)</f>
        <v>165.91755659999998</v>
      </c>
      <c r="S213" s="223"/>
      <c r="T213" s="225">
        <f>SUM(T214:T287)</f>
        <v>15.9572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226" t="s">
        <v>88</v>
      </c>
      <c r="AT213" s="227" t="s">
        <v>79</v>
      </c>
      <c r="AU213" s="227" t="s">
        <v>80</v>
      </c>
      <c r="AY213" s="226" t="s">
        <v>152</v>
      </c>
      <c r="BK213" s="228">
        <f>SUM(BK214:BK287)</f>
        <v>0</v>
      </c>
    </row>
    <row r="214" spans="1:65" s="2" customFormat="1" ht="24.15" customHeight="1">
      <c r="A214" s="36"/>
      <c r="B214" s="37"/>
      <c r="C214" s="229" t="s">
        <v>331</v>
      </c>
      <c r="D214" s="229" t="s">
        <v>153</v>
      </c>
      <c r="E214" s="230" t="s">
        <v>190</v>
      </c>
      <c r="F214" s="231" t="s">
        <v>191</v>
      </c>
      <c r="G214" s="232" t="s">
        <v>192</v>
      </c>
      <c r="H214" s="233">
        <v>6</v>
      </c>
      <c r="I214" s="234"/>
      <c r="J214" s="235">
        <f>ROUND(I214*H214,2)</f>
        <v>0</v>
      </c>
      <c r="K214" s="236"/>
      <c r="L214" s="39"/>
      <c r="M214" s="237" t="s">
        <v>1</v>
      </c>
      <c r="N214" s="238" t="s">
        <v>45</v>
      </c>
      <c r="O214" s="89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41" t="s">
        <v>251</v>
      </c>
      <c r="AT214" s="241" t="s">
        <v>153</v>
      </c>
      <c r="AU214" s="241" t="s">
        <v>88</v>
      </c>
      <c r="AY214" s="13" t="s">
        <v>152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3" t="s">
        <v>88</v>
      </c>
      <c r="BK214" s="137">
        <f>ROUND(I214*H214,2)</f>
        <v>0</v>
      </c>
      <c r="BL214" s="13" t="s">
        <v>251</v>
      </c>
      <c r="BM214" s="241" t="s">
        <v>332</v>
      </c>
    </row>
    <row r="215" spans="1:47" s="2" customFormat="1" ht="12">
      <c r="A215" s="36"/>
      <c r="B215" s="37"/>
      <c r="C215" s="38"/>
      <c r="D215" s="242" t="s">
        <v>159</v>
      </c>
      <c r="E215" s="38"/>
      <c r="F215" s="243" t="s">
        <v>194</v>
      </c>
      <c r="G215" s="38"/>
      <c r="H215" s="38"/>
      <c r="I215" s="200"/>
      <c r="J215" s="38"/>
      <c r="K215" s="38"/>
      <c r="L215" s="39"/>
      <c r="M215" s="244"/>
      <c r="N215" s="245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3" t="s">
        <v>159</v>
      </c>
      <c r="AU215" s="13" t="s">
        <v>88</v>
      </c>
    </row>
    <row r="216" spans="1:65" s="2" customFormat="1" ht="16.5" customHeight="1">
      <c r="A216" s="36"/>
      <c r="B216" s="37"/>
      <c r="C216" s="229" t="s">
        <v>333</v>
      </c>
      <c r="D216" s="229" t="s">
        <v>153</v>
      </c>
      <c r="E216" s="230" t="s">
        <v>196</v>
      </c>
      <c r="F216" s="231" t="s">
        <v>197</v>
      </c>
      <c r="G216" s="232" t="s">
        <v>156</v>
      </c>
      <c r="H216" s="233">
        <v>0.7</v>
      </c>
      <c r="I216" s="234"/>
      <c r="J216" s="235">
        <f>ROUND(I216*H216,2)</f>
        <v>0</v>
      </c>
      <c r="K216" s="236"/>
      <c r="L216" s="39"/>
      <c r="M216" s="237" t="s">
        <v>1</v>
      </c>
      <c r="N216" s="238" t="s">
        <v>45</v>
      </c>
      <c r="O216" s="89"/>
      <c r="P216" s="239">
        <f>O216*H216</f>
        <v>0</v>
      </c>
      <c r="Q216" s="239">
        <v>0</v>
      </c>
      <c r="R216" s="239">
        <f>Q216*H216</f>
        <v>0</v>
      </c>
      <c r="S216" s="239">
        <v>2</v>
      </c>
      <c r="T216" s="240">
        <f>S216*H216</f>
        <v>1.4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1" t="s">
        <v>251</v>
      </c>
      <c r="AT216" s="241" t="s">
        <v>153</v>
      </c>
      <c r="AU216" s="241" t="s">
        <v>88</v>
      </c>
      <c r="AY216" s="13" t="s">
        <v>152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3" t="s">
        <v>88</v>
      </c>
      <c r="BK216" s="137">
        <f>ROUND(I216*H216,2)</f>
        <v>0</v>
      </c>
      <c r="BL216" s="13" t="s">
        <v>251</v>
      </c>
      <c r="BM216" s="241" t="s">
        <v>334</v>
      </c>
    </row>
    <row r="217" spans="1:47" s="2" customFormat="1" ht="12">
      <c r="A217" s="36"/>
      <c r="B217" s="37"/>
      <c r="C217" s="38"/>
      <c r="D217" s="242" t="s">
        <v>159</v>
      </c>
      <c r="E217" s="38"/>
      <c r="F217" s="243" t="s">
        <v>199</v>
      </c>
      <c r="G217" s="38"/>
      <c r="H217" s="38"/>
      <c r="I217" s="200"/>
      <c r="J217" s="38"/>
      <c r="K217" s="38"/>
      <c r="L217" s="39"/>
      <c r="M217" s="244"/>
      <c r="N217" s="245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3" t="s">
        <v>159</v>
      </c>
      <c r="AU217" s="13" t="s">
        <v>88</v>
      </c>
    </row>
    <row r="218" spans="1:65" s="2" customFormat="1" ht="21.75" customHeight="1">
      <c r="A218" s="36"/>
      <c r="B218" s="37"/>
      <c r="C218" s="229" t="s">
        <v>335</v>
      </c>
      <c r="D218" s="229" t="s">
        <v>153</v>
      </c>
      <c r="E218" s="230" t="s">
        <v>201</v>
      </c>
      <c r="F218" s="231" t="s">
        <v>202</v>
      </c>
      <c r="G218" s="232" t="s">
        <v>203</v>
      </c>
      <c r="H218" s="233">
        <v>52</v>
      </c>
      <c r="I218" s="234"/>
      <c r="J218" s="235">
        <f>ROUND(I218*H218,2)</f>
        <v>0</v>
      </c>
      <c r="K218" s="236"/>
      <c r="L218" s="39"/>
      <c r="M218" s="237" t="s">
        <v>1</v>
      </c>
      <c r="N218" s="238" t="s">
        <v>45</v>
      </c>
      <c r="O218" s="89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41" t="s">
        <v>251</v>
      </c>
      <c r="AT218" s="241" t="s">
        <v>153</v>
      </c>
      <c r="AU218" s="241" t="s">
        <v>88</v>
      </c>
      <c r="AY218" s="13" t="s">
        <v>152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88</v>
      </c>
      <c r="BK218" s="137">
        <f>ROUND(I218*H218,2)</f>
        <v>0</v>
      </c>
      <c r="BL218" s="13" t="s">
        <v>251</v>
      </c>
      <c r="BM218" s="241" t="s">
        <v>336</v>
      </c>
    </row>
    <row r="219" spans="1:47" s="2" customFormat="1" ht="12">
      <c r="A219" s="36"/>
      <c r="B219" s="37"/>
      <c r="C219" s="38"/>
      <c r="D219" s="242" t="s">
        <v>159</v>
      </c>
      <c r="E219" s="38"/>
      <c r="F219" s="243" t="s">
        <v>205</v>
      </c>
      <c r="G219" s="38"/>
      <c r="H219" s="38"/>
      <c r="I219" s="200"/>
      <c r="J219" s="38"/>
      <c r="K219" s="38"/>
      <c r="L219" s="39"/>
      <c r="M219" s="244"/>
      <c r="N219" s="245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3" t="s">
        <v>159</v>
      </c>
      <c r="AU219" s="13" t="s">
        <v>88</v>
      </c>
    </row>
    <row r="220" spans="1:65" s="2" customFormat="1" ht="24.15" customHeight="1">
      <c r="A220" s="36"/>
      <c r="B220" s="37"/>
      <c r="C220" s="229" t="s">
        <v>337</v>
      </c>
      <c r="D220" s="229" t="s">
        <v>153</v>
      </c>
      <c r="E220" s="230" t="s">
        <v>207</v>
      </c>
      <c r="F220" s="231" t="s">
        <v>208</v>
      </c>
      <c r="G220" s="232" t="s">
        <v>192</v>
      </c>
      <c r="H220" s="233">
        <v>144</v>
      </c>
      <c r="I220" s="234"/>
      <c r="J220" s="235">
        <f>ROUND(I220*H220,2)</f>
        <v>0</v>
      </c>
      <c r="K220" s="236"/>
      <c r="L220" s="39"/>
      <c r="M220" s="237" t="s">
        <v>1</v>
      </c>
      <c r="N220" s="238" t="s">
        <v>45</v>
      </c>
      <c r="O220" s="89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1" t="s">
        <v>251</v>
      </c>
      <c r="AT220" s="241" t="s">
        <v>153</v>
      </c>
      <c r="AU220" s="241" t="s">
        <v>88</v>
      </c>
      <c r="AY220" s="13" t="s">
        <v>152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3" t="s">
        <v>88</v>
      </c>
      <c r="BK220" s="137">
        <f>ROUND(I220*H220,2)</f>
        <v>0</v>
      </c>
      <c r="BL220" s="13" t="s">
        <v>251</v>
      </c>
      <c r="BM220" s="241" t="s">
        <v>338</v>
      </c>
    </row>
    <row r="221" spans="1:47" s="2" customFormat="1" ht="12">
      <c r="A221" s="36"/>
      <c r="B221" s="37"/>
      <c r="C221" s="38"/>
      <c r="D221" s="242" t="s">
        <v>159</v>
      </c>
      <c r="E221" s="38"/>
      <c r="F221" s="243" t="s">
        <v>210</v>
      </c>
      <c r="G221" s="38"/>
      <c r="H221" s="38"/>
      <c r="I221" s="200"/>
      <c r="J221" s="38"/>
      <c r="K221" s="38"/>
      <c r="L221" s="39"/>
      <c r="M221" s="244"/>
      <c r="N221" s="245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3" t="s">
        <v>159</v>
      </c>
      <c r="AU221" s="13" t="s">
        <v>88</v>
      </c>
    </row>
    <row r="222" spans="1:65" s="2" customFormat="1" ht="24.15" customHeight="1">
      <c r="A222" s="36"/>
      <c r="B222" s="37"/>
      <c r="C222" s="229" t="s">
        <v>339</v>
      </c>
      <c r="D222" s="229" t="s">
        <v>153</v>
      </c>
      <c r="E222" s="230" t="s">
        <v>212</v>
      </c>
      <c r="F222" s="231" t="s">
        <v>213</v>
      </c>
      <c r="G222" s="232" t="s">
        <v>192</v>
      </c>
      <c r="H222" s="233">
        <v>144</v>
      </c>
      <c r="I222" s="234"/>
      <c r="J222" s="235">
        <f>ROUND(I222*H222,2)</f>
        <v>0</v>
      </c>
      <c r="K222" s="236"/>
      <c r="L222" s="39"/>
      <c r="M222" s="237" t="s">
        <v>1</v>
      </c>
      <c r="N222" s="238" t="s">
        <v>45</v>
      </c>
      <c r="O222" s="89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41" t="s">
        <v>251</v>
      </c>
      <c r="AT222" s="241" t="s">
        <v>153</v>
      </c>
      <c r="AU222" s="241" t="s">
        <v>88</v>
      </c>
      <c r="AY222" s="13" t="s">
        <v>152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3" t="s">
        <v>88</v>
      </c>
      <c r="BK222" s="137">
        <f>ROUND(I222*H222,2)</f>
        <v>0</v>
      </c>
      <c r="BL222" s="13" t="s">
        <v>251</v>
      </c>
      <c r="BM222" s="241" t="s">
        <v>340</v>
      </c>
    </row>
    <row r="223" spans="1:47" s="2" customFormat="1" ht="12">
      <c r="A223" s="36"/>
      <c r="B223" s="37"/>
      <c r="C223" s="38"/>
      <c r="D223" s="242" t="s">
        <v>159</v>
      </c>
      <c r="E223" s="38"/>
      <c r="F223" s="243" t="s">
        <v>215</v>
      </c>
      <c r="G223" s="38"/>
      <c r="H223" s="38"/>
      <c r="I223" s="200"/>
      <c r="J223" s="38"/>
      <c r="K223" s="38"/>
      <c r="L223" s="39"/>
      <c r="M223" s="244"/>
      <c r="N223" s="245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3" t="s">
        <v>159</v>
      </c>
      <c r="AU223" s="13" t="s">
        <v>88</v>
      </c>
    </row>
    <row r="224" spans="1:65" s="2" customFormat="1" ht="24.15" customHeight="1">
      <c r="A224" s="36"/>
      <c r="B224" s="37"/>
      <c r="C224" s="229" t="s">
        <v>341</v>
      </c>
      <c r="D224" s="229" t="s">
        <v>153</v>
      </c>
      <c r="E224" s="230" t="s">
        <v>311</v>
      </c>
      <c r="F224" s="231" t="s">
        <v>312</v>
      </c>
      <c r="G224" s="232" t="s">
        <v>192</v>
      </c>
      <c r="H224" s="233">
        <v>141.6</v>
      </c>
      <c r="I224" s="234"/>
      <c r="J224" s="235">
        <f>ROUND(I224*H224,2)</f>
        <v>0</v>
      </c>
      <c r="K224" s="236"/>
      <c r="L224" s="39"/>
      <c r="M224" s="237" t="s">
        <v>1</v>
      </c>
      <c r="N224" s="238" t="s">
        <v>45</v>
      </c>
      <c r="O224" s="89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41" t="s">
        <v>251</v>
      </c>
      <c r="AT224" s="241" t="s">
        <v>153</v>
      </c>
      <c r="AU224" s="241" t="s">
        <v>88</v>
      </c>
      <c r="AY224" s="13" t="s">
        <v>152</v>
      </c>
      <c r="BE224" s="137">
        <f>IF(N224="základní",J224,0)</f>
        <v>0</v>
      </c>
      <c r="BF224" s="137">
        <f>IF(N224="snížená",J224,0)</f>
        <v>0</v>
      </c>
      <c r="BG224" s="137">
        <f>IF(N224="zákl. přenesená",J224,0)</f>
        <v>0</v>
      </c>
      <c r="BH224" s="137">
        <f>IF(N224="sníž. přenesená",J224,0)</f>
        <v>0</v>
      </c>
      <c r="BI224" s="137">
        <f>IF(N224="nulová",J224,0)</f>
        <v>0</v>
      </c>
      <c r="BJ224" s="13" t="s">
        <v>88</v>
      </c>
      <c r="BK224" s="137">
        <f>ROUND(I224*H224,2)</f>
        <v>0</v>
      </c>
      <c r="BL224" s="13" t="s">
        <v>251</v>
      </c>
      <c r="BM224" s="241" t="s">
        <v>342</v>
      </c>
    </row>
    <row r="225" spans="1:47" s="2" customFormat="1" ht="12">
      <c r="A225" s="36"/>
      <c r="B225" s="37"/>
      <c r="C225" s="38"/>
      <c r="D225" s="242" t="s">
        <v>159</v>
      </c>
      <c r="E225" s="38"/>
      <c r="F225" s="243" t="s">
        <v>314</v>
      </c>
      <c r="G225" s="38"/>
      <c r="H225" s="38"/>
      <c r="I225" s="200"/>
      <c r="J225" s="38"/>
      <c r="K225" s="38"/>
      <c r="L225" s="39"/>
      <c r="M225" s="244"/>
      <c r="N225" s="245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3" t="s">
        <v>159</v>
      </c>
      <c r="AU225" s="13" t="s">
        <v>88</v>
      </c>
    </row>
    <row r="226" spans="1:65" s="2" customFormat="1" ht="24.15" customHeight="1">
      <c r="A226" s="36"/>
      <c r="B226" s="37"/>
      <c r="C226" s="229" t="s">
        <v>343</v>
      </c>
      <c r="D226" s="229" t="s">
        <v>153</v>
      </c>
      <c r="E226" s="230" t="s">
        <v>316</v>
      </c>
      <c r="F226" s="231" t="s">
        <v>317</v>
      </c>
      <c r="G226" s="232" t="s">
        <v>192</v>
      </c>
      <c r="H226" s="233">
        <v>141.6</v>
      </c>
      <c r="I226" s="234"/>
      <c r="J226" s="235">
        <f>ROUND(I226*H226,2)</f>
        <v>0</v>
      </c>
      <c r="K226" s="236"/>
      <c r="L226" s="39"/>
      <c r="M226" s="237" t="s">
        <v>1</v>
      </c>
      <c r="N226" s="238" t="s">
        <v>45</v>
      </c>
      <c r="O226" s="89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41" t="s">
        <v>251</v>
      </c>
      <c r="AT226" s="241" t="s">
        <v>153</v>
      </c>
      <c r="AU226" s="241" t="s">
        <v>88</v>
      </c>
      <c r="AY226" s="13" t="s">
        <v>152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3" t="s">
        <v>88</v>
      </c>
      <c r="BK226" s="137">
        <f>ROUND(I226*H226,2)</f>
        <v>0</v>
      </c>
      <c r="BL226" s="13" t="s">
        <v>251</v>
      </c>
      <c r="BM226" s="241" t="s">
        <v>344</v>
      </c>
    </row>
    <row r="227" spans="1:47" s="2" customFormat="1" ht="12">
      <c r="A227" s="36"/>
      <c r="B227" s="37"/>
      <c r="C227" s="38"/>
      <c r="D227" s="242" t="s">
        <v>159</v>
      </c>
      <c r="E227" s="38"/>
      <c r="F227" s="243" t="s">
        <v>319</v>
      </c>
      <c r="G227" s="38"/>
      <c r="H227" s="38"/>
      <c r="I227" s="200"/>
      <c r="J227" s="38"/>
      <c r="K227" s="38"/>
      <c r="L227" s="39"/>
      <c r="M227" s="244"/>
      <c r="N227" s="245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3" t="s">
        <v>159</v>
      </c>
      <c r="AU227" s="13" t="s">
        <v>88</v>
      </c>
    </row>
    <row r="228" spans="1:65" s="2" customFormat="1" ht="16.5" customHeight="1">
      <c r="A228" s="36"/>
      <c r="B228" s="37"/>
      <c r="C228" s="246" t="s">
        <v>345</v>
      </c>
      <c r="D228" s="246" t="s">
        <v>167</v>
      </c>
      <c r="E228" s="247" t="s">
        <v>168</v>
      </c>
      <c r="F228" s="248" t="s">
        <v>169</v>
      </c>
      <c r="G228" s="249" t="s">
        <v>170</v>
      </c>
      <c r="H228" s="250">
        <v>0.35</v>
      </c>
      <c r="I228" s="251"/>
      <c r="J228" s="252">
        <f>ROUND(I228*H228,2)</f>
        <v>0</v>
      </c>
      <c r="K228" s="253"/>
      <c r="L228" s="254"/>
      <c r="M228" s="255" t="s">
        <v>1</v>
      </c>
      <c r="N228" s="256" t="s">
        <v>45</v>
      </c>
      <c r="O228" s="89"/>
      <c r="P228" s="239">
        <f>O228*H228</f>
        <v>0</v>
      </c>
      <c r="Q228" s="239">
        <v>0.9</v>
      </c>
      <c r="R228" s="239">
        <f>Q228*H228</f>
        <v>0.315</v>
      </c>
      <c r="S228" s="239">
        <v>0</v>
      </c>
      <c r="T228" s="24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41" t="s">
        <v>183</v>
      </c>
      <c r="AT228" s="241" t="s">
        <v>167</v>
      </c>
      <c r="AU228" s="241" t="s">
        <v>88</v>
      </c>
      <c r="AY228" s="13" t="s">
        <v>152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88</v>
      </c>
      <c r="BK228" s="137">
        <f>ROUND(I228*H228,2)</f>
        <v>0</v>
      </c>
      <c r="BL228" s="13" t="s">
        <v>251</v>
      </c>
      <c r="BM228" s="241" t="s">
        <v>346</v>
      </c>
    </row>
    <row r="229" spans="1:47" s="2" customFormat="1" ht="12">
      <c r="A229" s="36"/>
      <c r="B229" s="37"/>
      <c r="C229" s="38"/>
      <c r="D229" s="242" t="s">
        <v>159</v>
      </c>
      <c r="E229" s="38"/>
      <c r="F229" s="243" t="s">
        <v>169</v>
      </c>
      <c r="G229" s="38"/>
      <c r="H229" s="38"/>
      <c r="I229" s="200"/>
      <c r="J229" s="38"/>
      <c r="K229" s="38"/>
      <c r="L229" s="39"/>
      <c r="M229" s="244"/>
      <c r="N229" s="245"/>
      <c r="O229" s="89"/>
      <c r="P229" s="89"/>
      <c r="Q229" s="89"/>
      <c r="R229" s="89"/>
      <c r="S229" s="89"/>
      <c r="T229" s="90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3" t="s">
        <v>159</v>
      </c>
      <c r="AU229" s="13" t="s">
        <v>88</v>
      </c>
    </row>
    <row r="230" spans="1:65" s="2" customFormat="1" ht="24.15" customHeight="1">
      <c r="A230" s="36"/>
      <c r="B230" s="37"/>
      <c r="C230" s="246" t="s">
        <v>347</v>
      </c>
      <c r="D230" s="246" t="s">
        <v>167</v>
      </c>
      <c r="E230" s="247" t="s">
        <v>218</v>
      </c>
      <c r="F230" s="248" t="s">
        <v>219</v>
      </c>
      <c r="G230" s="249" t="s">
        <v>192</v>
      </c>
      <c r="H230" s="250">
        <v>360</v>
      </c>
      <c r="I230" s="251"/>
      <c r="J230" s="252">
        <f>ROUND(I230*H230,2)</f>
        <v>0</v>
      </c>
      <c r="K230" s="253"/>
      <c r="L230" s="254"/>
      <c r="M230" s="255" t="s">
        <v>1</v>
      </c>
      <c r="N230" s="256" t="s">
        <v>45</v>
      </c>
      <c r="O230" s="89"/>
      <c r="P230" s="239">
        <f>O230*H230</f>
        <v>0</v>
      </c>
      <c r="Q230" s="239">
        <v>0.00019</v>
      </c>
      <c r="R230" s="239">
        <f>Q230*H230</f>
        <v>0.0684</v>
      </c>
      <c r="S230" s="239">
        <v>0</v>
      </c>
      <c r="T230" s="24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41" t="s">
        <v>183</v>
      </c>
      <c r="AT230" s="241" t="s">
        <v>167</v>
      </c>
      <c r="AU230" s="241" t="s">
        <v>88</v>
      </c>
      <c r="AY230" s="13" t="s">
        <v>152</v>
      </c>
      <c r="BE230" s="137">
        <f>IF(N230="základní",J230,0)</f>
        <v>0</v>
      </c>
      <c r="BF230" s="137">
        <f>IF(N230="snížená",J230,0)</f>
        <v>0</v>
      </c>
      <c r="BG230" s="137">
        <f>IF(N230="zákl. přenesená",J230,0)</f>
        <v>0</v>
      </c>
      <c r="BH230" s="137">
        <f>IF(N230="sníž. přenesená",J230,0)</f>
        <v>0</v>
      </c>
      <c r="BI230" s="137">
        <f>IF(N230="nulová",J230,0)</f>
        <v>0</v>
      </c>
      <c r="BJ230" s="13" t="s">
        <v>88</v>
      </c>
      <c r="BK230" s="137">
        <f>ROUND(I230*H230,2)</f>
        <v>0</v>
      </c>
      <c r="BL230" s="13" t="s">
        <v>251</v>
      </c>
      <c r="BM230" s="241" t="s">
        <v>348</v>
      </c>
    </row>
    <row r="231" spans="1:47" s="2" customFormat="1" ht="12">
      <c r="A231" s="36"/>
      <c r="B231" s="37"/>
      <c r="C231" s="38"/>
      <c r="D231" s="242" t="s">
        <v>159</v>
      </c>
      <c r="E231" s="38"/>
      <c r="F231" s="243" t="s">
        <v>219</v>
      </c>
      <c r="G231" s="38"/>
      <c r="H231" s="38"/>
      <c r="I231" s="200"/>
      <c r="J231" s="38"/>
      <c r="K231" s="38"/>
      <c r="L231" s="39"/>
      <c r="M231" s="244"/>
      <c r="N231" s="245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3" t="s">
        <v>159</v>
      </c>
      <c r="AU231" s="13" t="s">
        <v>88</v>
      </c>
    </row>
    <row r="232" spans="1:65" s="2" customFormat="1" ht="24.15" customHeight="1">
      <c r="A232" s="36"/>
      <c r="B232" s="37"/>
      <c r="C232" s="229" t="s">
        <v>349</v>
      </c>
      <c r="D232" s="229" t="s">
        <v>153</v>
      </c>
      <c r="E232" s="230" t="s">
        <v>222</v>
      </c>
      <c r="F232" s="231" t="s">
        <v>223</v>
      </c>
      <c r="G232" s="232" t="s">
        <v>192</v>
      </c>
      <c r="H232" s="233">
        <v>360</v>
      </c>
      <c r="I232" s="234"/>
      <c r="J232" s="235">
        <f>ROUND(I232*H232,2)</f>
        <v>0</v>
      </c>
      <c r="K232" s="236"/>
      <c r="L232" s="39"/>
      <c r="M232" s="237" t="s">
        <v>1</v>
      </c>
      <c r="N232" s="238" t="s">
        <v>45</v>
      </c>
      <c r="O232" s="89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41" t="s">
        <v>251</v>
      </c>
      <c r="AT232" s="241" t="s">
        <v>153</v>
      </c>
      <c r="AU232" s="241" t="s">
        <v>88</v>
      </c>
      <c r="AY232" s="13" t="s">
        <v>152</v>
      </c>
      <c r="BE232" s="137">
        <f>IF(N232="základní",J232,0)</f>
        <v>0</v>
      </c>
      <c r="BF232" s="137">
        <f>IF(N232="snížená",J232,0)</f>
        <v>0</v>
      </c>
      <c r="BG232" s="137">
        <f>IF(N232="zákl. přenesená",J232,0)</f>
        <v>0</v>
      </c>
      <c r="BH232" s="137">
        <f>IF(N232="sníž. přenesená",J232,0)</f>
        <v>0</v>
      </c>
      <c r="BI232" s="137">
        <f>IF(N232="nulová",J232,0)</f>
        <v>0</v>
      </c>
      <c r="BJ232" s="13" t="s">
        <v>88</v>
      </c>
      <c r="BK232" s="137">
        <f>ROUND(I232*H232,2)</f>
        <v>0</v>
      </c>
      <c r="BL232" s="13" t="s">
        <v>251</v>
      </c>
      <c r="BM232" s="241" t="s">
        <v>350</v>
      </c>
    </row>
    <row r="233" spans="1:47" s="2" customFormat="1" ht="12">
      <c r="A233" s="36"/>
      <c r="B233" s="37"/>
      <c r="C233" s="38"/>
      <c r="D233" s="242" t="s">
        <v>159</v>
      </c>
      <c r="E233" s="38"/>
      <c r="F233" s="243" t="s">
        <v>225</v>
      </c>
      <c r="G233" s="38"/>
      <c r="H233" s="38"/>
      <c r="I233" s="200"/>
      <c r="J233" s="38"/>
      <c r="K233" s="38"/>
      <c r="L233" s="39"/>
      <c r="M233" s="244"/>
      <c r="N233" s="245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3" t="s">
        <v>159</v>
      </c>
      <c r="AU233" s="13" t="s">
        <v>88</v>
      </c>
    </row>
    <row r="234" spans="1:65" s="2" customFormat="1" ht="16.5" customHeight="1">
      <c r="A234" s="36"/>
      <c r="B234" s="37"/>
      <c r="C234" s="229" t="s">
        <v>351</v>
      </c>
      <c r="D234" s="229" t="s">
        <v>153</v>
      </c>
      <c r="E234" s="230" t="s">
        <v>227</v>
      </c>
      <c r="F234" s="231" t="s">
        <v>228</v>
      </c>
      <c r="G234" s="232" t="s">
        <v>192</v>
      </c>
      <c r="H234" s="233">
        <v>350</v>
      </c>
      <c r="I234" s="234"/>
      <c r="J234" s="235">
        <f>ROUND(I234*H234,2)</f>
        <v>0</v>
      </c>
      <c r="K234" s="236"/>
      <c r="L234" s="39"/>
      <c r="M234" s="237" t="s">
        <v>1</v>
      </c>
      <c r="N234" s="238" t="s">
        <v>45</v>
      </c>
      <c r="O234" s="89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41" t="s">
        <v>251</v>
      </c>
      <c r="AT234" s="241" t="s">
        <v>153</v>
      </c>
      <c r="AU234" s="241" t="s">
        <v>88</v>
      </c>
      <c r="AY234" s="13" t="s">
        <v>152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3" t="s">
        <v>88</v>
      </c>
      <c r="BK234" s="137">
        <f>ROUND(I234*H234,2)</f>
        <v>0</v>
      </c>
      <c r="BL234" s="13" t="s">
        <v>251</v>
      </c>
      <c r="BM234" s="241" t="s">
        <v>352</v>
      </c>
    </row>
    <row r="235" spans="1:47" s="2" customFormat="1" ht="12">
      <c r="A235" s="36"/>
      <c r="B235" s="37"/>
      <c r="C235" s="38"/>
      <c r="D235" s="242" t="s">
        <v>159</v>
      </c>
      <c r="E235" s="38"/>
      <c r="F235" s="243" t="s">
        <v>230</v>
      </c>
      <c r="G235" s="38"/>
      <c r="H235" s="38"/>
      <c r="I235" s="200"/>
      <c r="J235" s="38"/>
      <c r="K235" s="38"/>
      <c r="L235" s="39"/>
      <c r="M235" s="244"/>
      <c r="N235" s="245"/>
      <c r="O235" s="89"/>
      <c r="P235" s="89"/>
      <c r="Q235" s="89"/>
      <c r="R235" s="89"/>
      <c r="S235" s="89"/>
      <c r="T235" s="90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3" t="s">
        <v>159</v>
      </c>
      <c r="AU235" s="13" t="s">
        <v>88</v>
      </c>
    </row>
    <row r="236" spans="1:65" s="2" customFormat="1" ht="16.5" customHeight="1">
      <c r="A236" s="36"/>
      <c r="B236" s="37"/>
      <c r="C236" s="229" t="s">
        <v>353</v>
      </c>
      <c r="D236" s="229" t="s">
        <v>153</v>
      </c>
      <c r="E236" s="230" t="s">
        <v>232</v>
      </c>
      <c r="F236" s="231" t="s">
        <v>233</v>
      </c>
      <c r="G236" s="232" t="s">
        <v>192</v>
      </c>
      <c r="H236" s="233">
        <v>350</v>
      </c>
      <c r="I236" s="234"/>
      <c r="J236" s="235">
        <f>ROUND(I236*H236,2)</f>
        <v>0</v>
      </c>
      <c r="K236" s="236"/>
      <c r="L236" s="39"/>
      <c r="M236" s="237" t="s">
        <v>1</v>
      </c>
      <c r="N236" s="238" t="s">
        <v>45</v>
      </c>
      <c r="O236" s="89"/>
      <c r="P236" s="239">
        <f>O236*H236</f>
        <v>0</v>
      </c>
      <c r="Q236" s="239">
        <v>9E-05</v>
      </c>
      <c r="R236" s="239">
        <f>Q236*H236</f>
        <v>0.0315</v>
      </c>
      <c r="S236" s="239">
        <v>0</v>
      </c>
      <c r="T236" s="24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41" t="s">
        <v>251</v>
      </c>
      <c r="AT236" s="241" t="s">
        <v>153</v>
      </c>
      <c r="AU236" s="241" t="s">
        <v>88</v>
      </c>
      <c r="AY236" s="13" t="s">
        <v>152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3" t="s">
        <v>88</v>
      </c>
      <c r="BK236" s="137">
        <f>ROUND(I236*H236,2)</f>
        <v>0</v>
      </c>
      <c r="BL236" s="13" t="s">
        <v>251</v>
      </c>
      <c r="BM236" s="241" t="s">
        <v>354</v>
      </c>
    </row>
    <row r="237" spans="1:47" s="2" customFormat="1" ht="12">
      <c r="A237" s="36"/>
      <c r="B237" s="37"/>
      <c r="C237" s="38"/>
      <c r="D237" s="242" t="s">
        <v>159</v>
      </c>
      <c r="E237" s="38"/>
      <c r="F237" s="243" t="s">
        <v>235</v>
      </c>
      <c r="G237" s="38"/>
      <c r="H237" s="38"/>
      <c r="I237" s="200"/>
      <c r="J237" s="38"/>
      <c r="K237" s="38"/>
      <c r="L237" s="39"/>
      <c r="M237" s="244"/>
      <c r="N237" s="245"/>
      <c r="O237" s="89"/>
      <c r="P237" s="89"/>
      <c r="Q237" s="89"/>
      <c r="R237" s="89"/>
      <c r="S237" s="89"/>
      <c r="T237" s="90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3" t="s">
        <v>159</v>
      </c>
      <c r="AU237" s="13" t="s">
        <v>88</v>
      </c>
    </row>
    <row r="238" spans="1:65" s="2" customFormat="1" ht="24.15" customHeight="1">
      <c r="A238" s="36"/>
      <c r="B238" s="37"/>
      <c r="C238" s="246" t="s">
        <v>355</v>
      </c>
      <c r="D238" s="246" t="s">
        <v>167</v>
      </c>
      <c r="E238" s="247" t="s">
        <v>237</v>
      </c>
      <c r="F238" s="248" t="s">
        <v>238</v>
      </c>
      <c r="G238" s="249" t="s">
        <v>192</v>
      </c>
      <c r="H238" s="250">
        <v>350</v>
      </c>
      <c r="I238" s="251"/>
      <c r="J238" s="252">
        <f>ROUND(I238*H238,2)</f>
        <v>0</v>
      </c>
      <c r="K238" s="253"/>
      <c r="L238" s="254"/>
      <c r="M238" s="255" t="s">
        <v>1</v>
      </c>
      <c r="N238" s="256" t="s">
        <v>45</v>
      </c>
      <c r="O238" s="89"/>
      <c r="P238" s="239">
        <f>O238*H238</f>
        <v>0</v>
      </c>
      <c r="Q238" s="239">
        <v>2E-05</v>
      </c>
      <c r="R238" s="239">
        <f>Q238*H238</f>
        <v>0.007</v>
      </c>
      <c r="S238" s="239">
        <v>0</v>
      </c>
      <c r="T238" s="24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41" t="s">
        <v>183</v>
      </c>
      <c r="AT238" s="241" t="s">
        <v>167</v>
      </c>
      <c r="AU238" s="241" t="s">
        <v>88</v>
      </c>
      <c r="AY238" s="13" t="s">
        <v>152</v>
      </c>
      <c r="BE238" s="137">
        <f>IF(N238="základní",J238,0)</f>
        <v>0</v>
      </c>
      <c r="BF238" s="137">
        <f>IF(N238="snížená",J238,0)</f>
        <v>0</v>
      </c>
      <c r="BG238" s="137">
        <f>IF(N238="zákl. přenesená",J238,0)</f>
        <v>0</v>
      </c>
      <c r="BH238" s="137">
        <f>IF(N238="sníž. přenesená",J238,0)</f>
        <v>0</v>
      </c>
      <c r="BI238" s="137">
        <f>IF(N238="nulová",J238,0)</f>
        <v>0</v>
      </c>
      <c r="BJ238" s="13" t="s">
        <v>88</v>
      </c>
      <c r="BK238" s="137">
        <f>ROUND(I238*H238,2)</f>
        <v>0</v>
      </c>
      <c r="BL238" s="13" t="s">
        <v>251</v>
      </c>
      <c r="BM238" s="241" t="s">
        <v>356</v>
      </c>
    </row>
    <row r="239" spans="1:47" s="2" customFormat="1" ht="12">
      <c r="A239" s="36"/>
      <c r="B239" s="37"/>
      <c r="C239" s="38"/>
      <c r="D239" s="242" t="s">
        <v>159</v>
      </c>
      <c r="E239" s="38"/>
      <c r="F239" s="243" t="s">
        <v>238</v>
      </c>
      <c r="G239" s="38"/>
      <c r="H239" s="38"/>
      <c r="I239" s="200"/>
      <c r="J239" s="38"/>
      <c r="K239" s="38"/>
      <c r="L239" s="39"/>
      <c r="M239" s="244"/>
      <c r="N239" s="245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3" t="s">
        <v>159</v>
      </c>
      <c r="AU239" s="13" t="s">
        <v>88</v>
      </c>
    </row>
    <row r="240" spans="1:65" s="2" customFormat="1" ht="24.15" customHeight="1">
      <c r="A240" s="36"/>
      <c r="B240" s="37"/>
      <c r="C240" s="229" t="s">
        <v>357</v>
      </c>
      <c r="D240" s="229" t="s">
        <v>153</v>
      </c>
      <c r="E240" s="230" t="s">
        <v>241</v>
      </c>
      <c r="F240" s="231" t="s">
        <v>242</v>
      </c>
      <c r="G240" s="232" t="s">
        <v>192</v>
      </c>
      <c r="H240" s="233">
        <v>6</v>
      </c>
      <c r="I240" s="234"/>
      <c r="J240" s="235">
        <f>ROUND(I240*H240,2)</f>
        <v>0</v>
      </c>
      <c r="K240" s="236"/>
      <c r="L240" s="39"/>
      <c r="M240" s="237" t="s">
        <v>1</v>
      </c>
      <c r="N240" s="238" t="s">
        <v>45</v>
      </c>
      <c r="O240" s="89"/>
      <c r="P240" s="239">
        <f>O240*H240</f>
        <v>0</v>
      </c>
      <c r="Q240" s="239">
        <v>0.11934</v>
      </c>
      <c r="R240" s="239">
        <f>Q240*H240</f>
        <v>0.71604</v>
      </c>
      <c r="S240" s="239">
        <v>0</v>
      </c>
      <c r="T240" s="24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41" t="s">
        <v>251</v>
      </c>
      <c r="AT240" s="241" t="s">
        <v>153</v>
      </c>
      <c r="AU240" s="241" t="s">
        <v>88</v>
      </c>
      <c r="AY240" s="13" t="s">
        <v>152</v>
      </c>
      <c r="BE240" s="137">
        <f>IF(N240="základní",J240,0)</f>
        <v>0</v>
      </c>
      <c r="BF240" s="137">
        <f>IF(N240="snížená",J240,0)</f>
        <v>0</v>
      </c>
      <c r="BG240" s="137">
        <f>IF(N240="zákl. přenesená",J240,0)</f>
        <v>0</v>
      </c>
      <c r="BH240" s="137">
        <f>IF(N240="sníž. přenesená",J240,0)</f>
        <v>0</v>
      </c>
      <c r="BI240" s="137">
        <f>IF(N240="nulová",J240,0)</f>
        <v>0</v>
      </c>
      <c r="BJ240" s="13" t="s">
        <v>88</v>
      </c>
      <c r="BK240" s="137">
        <f>ROUND(I240*H240,2)</f>
        <v>0</v>
      </c>
      <c r="BL240" s="13" t="s">
        <v>251</v>
      </c>
      <c r="BM240" s="241" t="s">
        <v>358</v>
      </c>
    </row>
    <row r="241" spans="1:47" s="2" customFormat="1" ht="12">
      <c r="A241" s="36"/>
      <c r="B241" s="37"/>
      <c r="C241" s="38"/>
      <c r="D241" s="242" t="s">
        <v>159</v>
      </c>
      <c r="E241" s="38"/>
      <c r="F241" s="243" t="s">
        <v>244</v>
      </c>
      <c r="G241" s="38"/>
      <c r="H241" s="38"/>
      <c r="I241" s="200"/>
      <c r="J241" s="38"/>
      <c r="K241" s="38"/>
      <c r="L241" s="39"/>
      <c r="M241" s="244"/>
      <c r="N241" s="245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3" t="s">
        <v>159</v>
      </c>
      <c r="AU241" s="13" t="s">
        <v>88</v>
      </c>
    </row>
    <row r="242" spans="1:65" s="2" customFormat="1" ht="16.5" customHeight="1">
      <c r="A242" s="36"/>
      <c r="B242" s="37"/>
      <c r="C242" s="246" t="s">
        <v>359</v>
      </c>
      <c r="D242" s="246" t="s">
        <v>167</v>
      </c>
      <c r="E242" s="247" t="s">
        <v>360</v>
      </c>
      <c r="F242" s="248" t="s">
        <v>361</v>
      </c>
      <c r="G242" s="249" t="s">
        <v>192</v>
      </c>
      <c r="H242" s="250">
        <v>6</v>
      </c>
      <c r="I242" s="251"/>
      <c r="J242" s="252">
        <f>ROUND(I242*H242,2)</f>
        <v>0</v>
      </c>
      <c r="K242" s="253"/>
      <c r="L242" s="254"/>
      <c r="M242" s="255" t="s">
        <v>1</v>
      </c>
      <c r="N242" s="256" t="s">
        <v>45</v>
      </c>
      <c r="O242" s="89"/>
      <c r="P242" s="239">
        <f>O242*H242</f>
        <v>0</v>
      </c>
      <c r="Q242" s="239">
        <v>0.102</v>
      </c>
      <c r="R242" s="239">
        <f>Q242*H242</f>
        <v>0.612</v>
      </c>
      <c r="S242" s="239">
        <v>0</v>
      </c>
      <c r="T242" s="24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41" t="s">
        <v>183</v>
      </c>
      <c r="AT242" s="241" t="s">
        <v>167</v>
      </c>
      <c r="AU242" s="241" t="s">
        <v>88</v>
      </c>
      <c r="AY242" s="13" t="s">
        <v>152</v>
      </c>
      <c r="BE242" s="137">
        <f>IF(N242="základní",J242,0)</f>
        <v>0</v>
      </c>
      <c r="BF242" s="137">
        <f>IF(N242="snížená",J242,0)</f>
        <v>0</v>
      </c>
      <c r="BG242" s="137">
        <f>IF(N242="zákl. přenesená",J242,0)</f>
        <v>0</v>
      </c>
      <c r="BH242" s="137">
        <f>IF(N242="sníž. přenesená",J242,0)</f>
        <v>0</v>
      </c>
      <c r="BI242" s="137">
        <f>IF(N242="nulová",J242,0)</f>
        <v>0</v>
      </c>
      <c r="BJ242" s="13" t="s">
        <v>88</v>
      </c>
      <c r="BK242" s="137">
        <f>ROUND(I242*H242,2)</f>
        <v>0</v>
      </c>
      <c r="BL242" s="13" t="s">
        <v>251</v>
      </c>
      <c r="BM242" s="241" t="s">
        <v>362</v>
      </c>
    </row>
    <row r="243" spans="1:47" s="2" customFormat="1" ht="12">
      <c r="A243" s="36"/>
      <c r="B243" s="37"/>
      <c r="C243" s="38"/>
      <c r="D243" s="242" t="s">
        <v>159</v>
      </c>
      <c r="E243" s="38"/>
      <c r="F243" s="243" t="s">
        <v>361</v>
      </c>
      <c r="G243" s="38"/>
      <c r="H243" s="38"/>
      <c r="I243" s="200"/>
      <c r="J243" s="38"/>
      <c r="K243" s="38"/>
      <c r="L243" s="39"/>
      <c r="M243" s="244"/>
      <c r="N243" s="245"/>
      <c r="O243" s="89"/>
      <c r="P243" s="89"/>
      <c r="Q243" s="89"/>
      <c r="R243" s="89"/>
      <c r="S243" s="89"/>
      <c r="T243" s="90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3" t="s">
        <v>159</v>
      </c>
      <c r="AU243" s="13" t="s">
        <v>88</v>
      </c>
    </row>
    <row r="244" spans="1:65" s="2" customFormat="1" ht="24.15" customHeight="1">
      <c r="A244" s="36"/>
      <c r="B244" s="37"/>
      <c r="C244" s="229" t="s">
        <v>363</v>
      </c>
      <c r="D244" s="229" t="s">
        <v>153</v>
      </c>
      <c r="E244" s="230" t="s">
        <v>249</v>
      </c>
      <c r="F244" s="231" t="s">
        <v>250</v>
      </c>
      <c r="G244" s="232" t="s">
        <v>203</v>
      </c>
      <c r="H244" s="233">
        <v>121.31</v>
      </c>
      <c r="I244" s="234"/>
      <c r="J244" s="235">
        <f>ROUND(I244*H244,2)</f>
        <v>0</v>
      </c>
      <c r="K244" s="236"/>
      <c r="L244" s="39"/>
      <c r="M244" s="237" t="s">
        <v>1</v>
      </c>
      <c r="N244" s="238" t="s">
        <v>45</v>
      </c>
      <c r="O244" s="89"/>
      <c r="P244" s="239">
        <f>O244*H244</f>
        <v>0</v>
      </c>
      <c r="Q244" s="239">
        <v>0</v>
      </c>
      <c r="R244" s="239">
        <f>Q244*H244</f>
        <v>0</v>
      </c>
      <c r="S244" s="239">
        <v>0.12</v>
      </c>
      <c r="T244" s="240">
        <f>S244*H244</f>
        <v>14.5572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41" t="s">
        <v>251</v>
      </c>
      <c r="AT244" s="241" t="s">
        <v>153</v>
      </c>
      <c r="AU244" s="241" t="s">
        <v>88</v>
      </c>
      <c r="AY244" s="13" t="s">
        <v>152</v>
      </c>
      <c r="BE244" s="137">
        <f>IF(N244="základní",J244,0)</f>
        <v>0</v>
      </c>
      <c r="BF244" s="137">
        <f>IF(N244="snížená",J244,0)</f>
        <v>0</v>
      </c>
      <c r="BG244" s="137">
        <f>IF(N244="zákl. přenesená",J244,0)</f>
        <v>0</v>
      </c>
      <c r="BH244" s="137">
        <f>IF(N244="sníž. přenesená",J244,0)</f>
        <v>0</v>
      </c>
      <c r="BI244" s="137">
        <f>IF(N244="nulová",J244,0)</f>
        <v>0</v>
      </c>
      <c r="BJ244" s="13" t="s">
        <v>88</v>
      </c>
      <c r="BK244" s="137">
        <f>ROUND(I244*H244,2)</f>
        <v>0</v>
      </c>
      <c r="BL244" s="13" t="s">
        <v>251</v>
      </c>
      <c r="BM244" s="241" t="s">
        <v>364</v>
      </c>
    </row>
    <row r="245" spans="1:47" s="2" customFormat="1" ht="12">
      <c r="A245" s="36"/>
      <c r="B245" s="37"/>
      <c r="C245" s="38"/>
      <c r="D245" s="242" t="s">
        <v>159</v>
      </c>
      <c r="E245" s="38"/>
      <c r="F245" s="243" t="s">
        <v>250</v>
      </c>
      <c r="G245" s="38"/>
      <c r="H245" s="38"/>
      <c r="I245" s="200"/>
      <c r="J245" s="38"/>
      <c r="K245" s="38"/>
      <c r="L245" s="39"/>
      <c r="M245" s="244"/>
      <c r="N245" s="245"/>
      <c r="O245" s="89"/>
      <c r="P245" s="89"/>
      <c r="Q245" s="89"/>
      <c r="R245" s="89"/>
      <c r="S245" s="89"/>
      <c r="T245" s="90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3" t="s">
        <v>159</v>
      </c>
      <c r="AU245" s="13" t="s">
        <v>88</v>
      </c>
    </row>
    <row r="246" spans="1:65" s="2" customFormat="1" ht="24.15" customHeight="1">
      <c r="A246" s="36"/>
      <c r="B246" s="37"/>
      <c r="C246" s="229" t="s">
        <v>365</v>
      </c>
      <c r="D246" s="229" t="s">
        <v>153</v>
      </c>
      <c r="E246" s="230" t="s">
        <v>254</v>
      </c>
      <c r="F246" s="231" t="s">
        <v>255</v>
      </c>
      <c r="G246" s="232" t="s">
        <v>192</v>
      </c>
      <c r="H246" s="233">
        <v>174.7</v>
      </c>
      <c r="I246" s="234"/>
      <c r="J246" s="235">
        <f>ROUND(I246*H246,2)</f>
        <v>0</v>
      </c>
      <c r="K246" s="236"/>
      <c r="L246" s="39"/>
      <c r="M246" s="237" t="s">
        <v>1</v>
      </c>
      <c r="N246" s="238" t="s">
        <v>45</v>
      </c>
      <c r="O246" s="89"/>
      <c r="P246" s="239">
        <f>O246*H246</f>
        <v>0</v>
      </c>
      <c r="Q246" s="239">
        <v>3E-05</v>
      </c>
      <c r="R246" s="239">
        <f>Q246*H246</f>
        <v>0.005241</v>
      </c>
      <c r="S246" s="239">
        <v>0</v>
      </c>
      <c r="T246" s="24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41" t="s">
        <v>251</v>
      </c>
      <c r="AT246" s="241" t="s">
        <v>153</v>
      </c>
      <c r="AU246" s="241" t="s">
        <v>88</v>
      </c>
      <c r="AY246" s="13" t="s">
        <v>152</v>
      </c>
      <c r="BE246" s="137">
        <f>IF(N246="základní",J246,0)</f>
        <v>0</v>
      </c>
      <c r="BF246" s="137">
        <f>IF(N246="snížená",J246,0)</f>
        <v>0</v>
      </c>
      <c r="BG246" s="137">
        <f>IF(N246="zákl. přenesená",J246,0)</f>
        <v>0</v>
      </c>
      <c r="BH246" s="137">
        <f>IF(N246="sníž. přenesená",J246,0)</f>
        <v>0</v>
      </c>
      <c r="BI246" s="137">
        <f>IF(N246="nulová",J246,0)</f>
        <v>0</v>
      </c>
      <c r="BJ246" s="13" t="s">
        <v>88</v>
      </c>
      <c r="BK246" s="137">
        <f>ROUND(I246*H246,2)</f>
        <v>0</v>
      </c>
      <c r="BL246" s="13" t="s">
        <v>251</v>
      </c>
      <c r="BM246" s="241" t="s">
        <v>366</v>
      </c>
    </row>
    <row r="247" spans="1:47" s="2" customFormat="1" ht="12">
      <c r="A247" s="36"/>
      <c r="B247" s="37"/>
      <c r="C247" s="38"/>
      <c r="D247" s="242" t="s">
        <v>159</v>
      </c>
      <c r="E247" s="38"/>
      <c r="F247" s="243" t="s">
        <v>257</v>
      </c>
      <c r="G247" s="38"/>
      <c r="H247" s="38"/>
      <c r="I247" s="200"/>
      <c r="J247" s="38"/>
      <c r="K247" s="38"/>
      <c r="L247" s="39"/>
      <c r="M247" s="244"/>
      <c r="N247" s="245"/>
      <c r="O247" s="89"/>
      <c r="P247" s="89"/>
      <c r="Q247" s="89"/>
      <c r="R247" s="89"/>
      <c r="S247" s="89"/>
      <c r="T247" s="90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3" t="s">
        <v>159</v>
      </c>
      <c r="AU247" s="13" t="s">
        <v>88</v>
      </c>
    </row>
    <row r="248" spans="1:65" s="2" customFormat="1" ht="33" customHeight="1">
      <c r="A248" s="36"/>
      <c r="B248" s="37"/>
      <c r="C248" s="229" t="s">
        <v>367</v>
      </c>
      <c r="D248" s="229" t="s">
        <v>153</v>
      </c>
      <c r="E248" s="230" t="s">
        <v>259</v>
      </c>
      <c r="F248" s="231" t="s">
        <v>260</v>
      </c>
      <c r="G248" s="232" t="s">
        <v>261</v>
      </c>
      <c r="H248" s="233">
        <v>32.02</v>
      </c>
      <c r="I248" s="234"/>
      <c r="J248" s="235">
        <f>ROUND(I248*H248,2)</f>
        <v>0</v>
      </c>
      <c r="K248" s="236"/>
      <c r="L248" s="39"/>
      <c r="M248" s="237" t="s">
        <v>1</v>
      </c>
      <c r="N248" s="238" t="s">
        <v>45</v>
      </c>
      <c r="O248" s="89"/>
      <c r="P248" s="239">
        <f>O248*H248</f>
        <v>0</v>
      </c>
      <c r="Q248" s="239">
        <v>0</v>
      </c>
      <c r="R248" s="239">
        <f>Q248*H248</f>
        <v>0</v>
      </c>
      <c r="S248" s="239">
        <v>0</v>
      </c>
      <c r="T248" s="24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41" t="s">
        <v>251</v>
      </c>
      <c r="AT248" s="241" t="s">
        <v>153</v>
      </c>
      <c r="AU248" s="241" t="s">
        <v>88</v>
      </c>
      <c r="AY248" s="13" t="s">
        <v>152</v>
      </c>
      <c r="BE248" s="137">
        <f>IF(N248="základní",J248,0)</f>
        <v>0</v>
      </c>
      <c r="BF248" s="137">
        <f>IF(N248="snížená",J248,0)</f>
        <v>0</v>
      </c>
      <c r="BG248" s="137">
        <f>IF(N248="zákl. přenesená",J248,0)</f>
        <v>0</v>
      </c>
      <c r="BH248" s="137">
        <f>IF(N248="sníž. přenesená",J248,0)</f>
        <v>0</v>
      </c>
      <c r="BI248" s="137">
        <f>IF(N248="nulová",J248,0)</f>
        <v>0</v>
      </c>
      <c r="BJ248" s="13" t="s">
        <v>88</v>
      </c>
      <c r="BK248" s="137">
        <f>ROUND(I248*H248,2)</f>
        <v>0</v>
      </c>
      <c r="BL248" s="13" t="s">
        <v>251</v>
      </c>
      <c r="BM248" s="241" t="s">
        <v>368</v>
      </c>
    </row>
    <row r="249" spans="1:47" s="2" customFormat="1" ht="12">
      <c r="A249" s="36"/>
      <c r="B249" s="37"/>
      <c r="C249" s="38"/>
      <c r="D249" s="242" t="s">
        <v>159</v>
      </c>
      <c r="E249" s="38"/>
      <c r="F249" s="243" t="s">
        <v>263</v>
      </c>
      <c r="G249" s="38"/>
      <c r="H249" s="38"/>
      <c r="I249" s="200"/>
      <c r="J249" s="38"/>
      <c r="K249" s="38"/>
      <c r="L249" s="39"/>
      <c r="M249" s="244"/>
      <c r="N249" s="245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3" t="s">
        <v>159</v>
      </c>
      <c r="AU249" s="13" t="s">
        <v>88</v>
      </c>
    </row>
    <row r="250" spans="1:65" s="2" customFormat="1" ht="16.5" customHeight="1">
      <c r="A250" s="36"/>
      <c r="B250" s="37"/>
      <c r="C250" s="246" t="s">
        <v>369</v>
      </c>
      <c r="D250" s="246" t="s">
        <v>167</v>
      </c>
      <c r="E250" s="247" t="s">
        <v>265</v>
      </c>
      <c r="F250" s="248" t="s">
        <v>266</v>
      </c>
      <c r="G250" s="249" t="s">
        <v>261</v>
      </c>
      <c r="H250" s="250">
        <v>29.46</v>
      </c>
      <c r="I250" s="251"/>
      <c r="J250" s="252">
        <f>ROUND(I250*H250,2)</f>
        <v>0</v>
      </c>
      <c r="K250" s="253"/>
      <c r="L250" s="254"/>
      <c r="M250" s="255" t="s">
        <v>1</v>
      </c>
      <c r="N250" s="256" t="s">
        <v>45</v>
      </c>
      <c r="O250" s="89"/>
      <c r="P250" s="239">
        <f>O250*H250</f>
        <v>0</v>
      </c>
      <c r="Q250" s="239">
        <v>1</v>
      </c>
      <c r="R250" s="239">
        <f>Q250*H250</f>
        <v>29.46</v>
      </c>
      <c r="S250" s="239">
        <v>0</v>
      </c>
      <c r="T250" s="24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41" t="s">
        <v>183</v>
      </c>
      <c r="AT250" s="241" t="s">
        <v>167</v>
      </c>
      <c r="AU250" s="241" t="s">
        <v>88</v>
      </c>
      <c r="AY250" s="13" t="s">
        <v>152</v>
      </c>
      <c r="BE250" s="137">
        <f>IF(N250="základní",J250,0)</f>
        <v>0</v>
      </c>
      <c r="BF250" s="137">
        <f>IF(N250="snížená",J250,0)</f>
        <v>0</v>
      </c>
      <c r="BG250" s="137">
        <f>IF(N250="zákl. přenesená",J250,0)</f>
        <v>0</v>
      </c>
      <c r="BH250" s="137">
        <f>IF(N250="sníž. přenesená",J250,0)</f>
        <v>0</v>
      </c>
      <c r="BI250" s="137">
        <f>IF(N250="nulová",J250,0)</f>
        <v>0</v>
      </c>
      <c r="BJ250" s="13" t="s">
        <v>88</v>
      </c>
      <c r="BK250" s="137">
        <f>ROUND(I250*H250,2)</f>
        <v>0</v>
      </c>
      <c r="BL250" s="13" t="s">
        <v>251</v>
      </c>
      <c r="BM250" s="241" t="s">
        <v>370</v>
      </c>
    </row>
    <row r="251" spans="1:47" s="2" customFormat="1" ht="12">
      <c r="A251" s="36"/>
      <c r="B251" s="37"/>
      <c r="C251" s="38"/>
      <c r="D251" s="242" t="s">
        <v>159</v>
      </c>
      <c r="E251" s="38"/>
      <c r="F251" s="243" t="s">
        <v>266</v>
      </c>
      <c r="G251" s="38"/>
      <c r="H251" s="38"/>
      <c r="I251" s="200"/>
      <c r="J251" s="38"/>
      <c r="K251" s="38"/>
      <c r="L251" s="39"/>
      <c r="M251" s="244"/>
      <c r="N251" s="245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3" t="s">
        <v>159</v>
      </c>
      <c r="AU251" s="13" t="s">
        <v>88</v>
      </c>
    </row>
    <row r="252" spans="1:65" s="2" customFormat="1" ht="33" customHeight="1">
      <c r="A252" s="36"/>
      <c r="B252" s="37"/>
      <c r="C252" s="229" t="s">
        <v>371</v>
      </c>
      <c r="D252" s="229" t="s">
        <v>153</v>
      </c>
      <c r="E252" s="230" t="s">
        <v>269</v>
      </c>
      <c r="F252" s="231" t="s">
        <v>270</v>
      </c>
      <c r="G252" s="232" t="s">
        <v>203</v>
      </c>
      <c r="H252" s="233">
        <v>86.65</v>
      </c>
      <c r="I252" s="234"/>
      <c r="J252" s="235">
        <f>ROUND(I252*H252,2)</f>
        <v>0</v>
      </c>
      <c r="K252" s="236"/>
      <c r="L252" s="39"/>
      <c r="M252" s="237" t="s">
        <v>1</v>
      </c>
      <c r="N252" s="238" t="s">
        <v>45</v>
      </c>
      <c r="O252" s="89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41" t="s">
        <v>251</v>
      </c>
      <c r="AT252" s="241" t="s">
        <v>153</v>
      </c>
      <c r="AU252" s="241" t="s">
        <v>88</v>
      </c>
      <c r="AY252" s="13" t="s">
        <v>152</v>
      </c>
      <c r="BE252" s="137">
        <f>IF(N252="základní",J252,0)</f>
        <v>0</v>
      </c>
      <c r="BF252" s="137">
        <f>IF(N252="snížená",J252,0)</f>
        <v>0</v>
      </c>
      <c r="BG252" s="137">
        <f>IF(N252="zákl. přenesená",J252,0)</f>
        <v>0</v>
      </c>
      <c r="BH252" s="137">
        <f>IF(N252="sníž. přenesená",J252,0)</f>
        <v>0</v>
      </c>
      <c r="BI252" s="137">
        <f>IF(N252="nulová",J252,0)</f>
        <v>0</v>
      </c>
      <c r="BJ252" s="13" t="s">
        <v>88</v>
      </c>
      <c r="BK252" s="137">
        <f>ROUND(I252*H252,2)</f>
        <v>0</v>
      </c>
      <c r="BL252" s="13" t="s">
        <v>251</v>
      </c>
      <c r="BM252" s="241" t="s">
        <v>372</v>
      </c>
    </row>
    <row r="253" spans="1:47" s="2" customFormat="1" ht="12">
      <c r="A253" s="36"/>
      <c r="B253" s="37"/>
      <c r="C253" s="38"/>
      <c r="D253" s="242" t="s">
        <v>159</v>
      </c>
      <c r="E253" s="38"/>
      <c r="F253" s="243" t="s">
        <v>272</v>
      </c>
      <c r="G253" s="38"/>
      <c r="H253" s="38"/>
      <c r="I253" s="200"/>
      <c r="J253" s="38"/>
      <c r="K253" s="38"/>
      <c r="L253" s="39"/>
      <c r="M253" s="244"/>
      <c r="N253" s="245"/>
      <c r="O253" s="89"/>
      <c r="P253" s="89"/>
      <c r="Q253" s="89"/>
      <c r="R253" s="89"/>
      <c r="S253" s="89"/>
      <c r="T253" s="90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3" t="s">
        <v>159</v>
      </c>
      <c r="AU253" s="13" t="s">
        <v>88</v>
      </c>
    </row>
    <row r="254" spans="1:65" s="2" customFormat="1" ht="16.5" customHeight="1">
      <c r="A254" s="36"/>
      <c r="B254" s="37"/>
      <c r="C254" s="246" t="s">
        <v>373</v>
      </c>
      <c r="D254" s="246" t="s">
        <v>167</v>
      </c>
      <c r="E254" s="247" t="s">
        <v>274</v>
      </c>
      <c r="F254" s="248" t="s">
        <v>275</v>
      </c>
      <c r="G254" s="249" t="s">
        <v>156</v>
      </c>
      <c r="H254" s="250">
        <v>19.14</v>
      </c>
      <c r="I254" s="251"/>
      <c r="J254" s="252">
        <f>ROUND(I254*H254,2)</f>
        <v>0</v>
      </c>
      <c r="K254" s="253"/>
      <c r="L254" s="254"/>
      <c r="M254" s="255" t="s">
        <v>1</v>
      </c>
      <c r="N254" s="256" t="s">
        <v>45</v>
      </c>
      <c r="O254" s="89"/>
      <c r="P254" s="239">
        <f>O254*H254</f>
        <v>0</v>
      </c>
      <c r="Q254" s="239">
        <v>0</v>
      </c>
      <c r="R254" s="239">
        <f>Q254*H254</f>
        <v>0</v>
      </c>
      <c r="S254" s="239">
        <v>0</v>
      </c>
      <c r="T254" s="24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41" t="s">
        <v>183</v>
      </c>
      <c r="AT254" s="241" t="s">
        <v>167</v>
      </c>
      <c r="AU254" s="241" t="s">
        <v>88</v>
      </c>
      <c r="AY254" s="13" t="s">
        <v>152</v>
      </c>
      <c r="BE254" s="137">
        <f>IF(N254="základní",J254,0)</f>
        <v>0</v>
      </c>
      <c r="BF254" s="137">
        <f>IF(N254="snížená",J254,0)</f>
        <v>0</v>
      </c>
      <c r="BG254" s="137">
        <f>IF(N254="zákl. přenesená",J254,0)</f>
        <v>0</v>
      </c>
      <c r="BH254" s="137">
        <f>IF(N254="sníž. přenesená",J254,0)</f>
        <v>0</v>
      </c>
      <c r="BI254" s="137">
        <f>IF(N254="nulová",J254,0)</f>
        <v>0</v>
      </c>
      <c r="BJ254" s="13" t="s">
        <v>88</v>
      </c>
      <c r="BK254" s="137">
        <f>ROUND(I254*H254,2)</f>
        <v>0</v>
      </c>
      <c r="BL254" s="13" t="s">
        <v>251</v>
      </c>
      <c r="BM254" s="241" t="s">
        <v>374</v>
      </c>
    </row>
    <row r="255" spans="1:47" s="2" customFormat="1" ht="12">
      <c r="A255" s="36"/>
      <c r="B255" s="37"/>
      <c r="C255" s="38"/>
      <c r="D255" s="242" t="s">
        <v>159</v>
      </c>
      <c r="E255" s="38"/>
      <c r="F255" s="243" t="s">
        <v>275</v>
      </c>
      <c r="G255" s="38"/>
      <c r="H255" s="38"/>
      <c r="I255" s="200"/>
      <c r="J255" s="38"/>
      <c r="K255" s="38"/>
      <c r="L255" s="39"/>
      <c r="M255" s="244"/>
      <c r="N255" s="245"/>
      <c r="O255" s="89"/>
      <c r="P255" s="89"/>
      <c r="Q255" s="89"/>
      <c r="R255" s="89"/>
      <c r="S255" s="89"/>
      <c r="T255" s="90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3" t="s">
        <v>159</v>
      </c>
      <c r="AU255" s="13" t="s">
        <v>88</v>
      </c>
    </row>
    <row r="256" spans="1:65" s="2" customFormat="1" ht="24.15" customHeight="1">
      <c r="A256" s="36"/>
      <c r="B256" s="37"/>
      <c r="C256" s="229" t="s">
        <v>375</v>
      </c>
      <c r="D256" s="229" t="s">
        <v>153</v>
      </c>
      <c r="E256" s="230" t="s">
        <v>278</v>
      </c>
      <c r="F256" s="231" t="s">
        <v>279</v>
      </c>
      <c r="G256" s="232" t="s">
        <v>203</v>
      </c>
      <c r="H256" s="233">
        <v>86.65</v>
      </c>
      <c r="I256" s="234"/>
      <c r="J256" s="235">
        <f>ROUND(I256*H256,2)</f>
        <v>0</v>
      </c>
      <c r="K256" s="236"/>
      <c r="L256" s="39"/>
      <c r="M256" s="237" t="s">
        <v>1</v>
      </c>
      <c r="N256" s="238" t="s">
        <v>45</v>
      </c>
      <c r="O256" s="89"/>
      <c r="P256" s="239">
        <f>O256*H256</f>
        <v>0</v>
      </c>
      <c r="Q256" s="239">
        <v>0.15192</v>
      </c>
      <c r="R256" s="239">
        <f>Q256*H256</f>
        <v>13.163868</v>
      </c>
      <c r="S256" s="239">
        <v>0</v>
      </c>
      <c r="T256" s="24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41" t="s">
        <v>251</v>
      </c>
      <c r="AT256" s="241" t="s">
        <v>153</v>
      </c>
      <c r="AU256" s="241" t="s">
        <v>88</v>
      </c>
      <c r="AY256" s="13" t="s">
        <v>152</v>
      </c>
      <c r="BE256" s="137">
        <f>IF(N256="základní",J256,0)</f>
        <v>0</v>
      </c>
      <c r="BF256" s="137">
        <f>IF(N256="snížená",J256,0)</f>
        <v>0</v>
      </c>
      <c r="BG256" s="137">
        <f>IF(N256="zákl. přenesená",J256,0)</f>
        <v>0</v>
      </c>
      <c r="BH256" s="137">
        <f>IF(N256="sníž. přenesená",J256,0)</f>
        <v>0</v>
      </c>
      <c r="BI256" s="137">
        <f>IF(N256="nulová",J256,0)</f>
        <v>0</v>
      </c>
      <c r="BJ256" s="13" t="s">
        <v>88</v>
      </c>
      <c r="BK256" s="137">
        <f>ROUND(I256*H256,2)</f>
        <v>0</v>
      </c>
      <c r="BL256" s="13" t="s">
        <v>251</v>
      </c>
      <c r="BM256" s="241" t="s">
        <v>376</v>
      </c>
    </row>
    <row r="257" spans="1:47" s="2" customFormat="1" ht="12">
      <c r="A257" s="36"/>
      <c r="B257" s="37"/>
      <c r="C257" s="38"/>
      <c r="D257" s="242" t="s">
        <v>159</v>
      </c>
      <c r="E257" s="38"/>
      <c r="F257" s="243" t="s">
        <v>281</v>
      </c>
      <c r="G257" s="38"/>
      <c r="H257" s="38"/>
      <c r="I257" s="200"/>
      <c r="J257" s="38"/>
      <c r="K257" s="38"/>
      <c r="L257" s="39"/>
      <c r="M257" s="244"/>
      <c r="N257" s="245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3" t="s">
        <v>159</v>
      </c>
      <c r="AU257" s="13" t="s">
        <v>88</v>
      </c>
    </row>
    <row r="258" spans="1:65" s="2" customFormat="1" ht="24.15" customHeight="1">
      <c r="A258" s="36"/>
      <c r="B258" s="37"/>
      <c r="C258" s="246" t="s">
        <v>377</v>
      </c>
      <c r="D258" s="246" t="s">
        <v>167</v>
      </c>
      <c r="E258" s="247" t="s">
        <v>283</v>
      </c>
      <c r="F258" s="248" t="s">
        <v>284</v>
      </c>
      <c r="G258" s="249" t="s">
        <v>285</v>
      </c>
      <c r="H258" s="250">
        <v>86</v>
      </c>
      <c r="I258" s="251"/>
      <c r="J258" s="252">
        <f>ROUND(I258*H258,2)</f>
        <v>0</v>
      </c>
      <c r="K258" s="253"/>
      <c r="L258" s="254"/>
      <c r="M258" s="255" t="s">
        <v>1</v>
      </c>
      <c r="N258" s="256" t="s">
        <v>45</v>
      </c>
      <c r="O258" s="89"/>
      <c r="P258" s="239">
        <f>O258*H258</f>
        <v>0</v>
      </c>
      <c r="Q258" s="239">
        <v>0.025</v>
      </c>
      <c r="R258" s="239">
        <f>Q258*H258</f>
        <v>2.15</v>
      </c>
      <c r="S258" s="239">
        <v>0</v>
      </c>
      <c r="T258" s="24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41" t="s">
        <v>183</v>
      </c>
      <c r="AT258" s="241" t="s">
        <v>167</v>
      </c>
      <c r="AU258" s="241" t="s">
        <v>88</v>
      </c>
      <c r="AY258" s="13" t="s">
        <v>152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3" t="s">
        <v>88</v>
      </c>
      <c r="BK258" s="137">
        <f>ROUND(I258*H258,2)</f>
        <v>0</v>
      </c>
      <c r="BL258" s="13" t="s">
        <v>251</v>
      </c>
      <c r="BM258" s="241" t="s">
        <v>378</v>
      </c>
    </row>
    <row r="259" spans="1:47" s="2" customFormat="1" ht="12">
      <c r="A259" s="36"/>
      <c r="B259" s="37"/>
      <c r="C259" s="38"/>
      <c r="D259" s="242" t="s">
        <v>159</v>
      </c>
      <c r="E259" s="38"/>
      <c r="F259" s="243" t="s">
        <v>284</v>
      </c>
      <c r="G259" s="38"/>
      <c r="H259" s="38"/>
      <c r="I259" s="200"/>
      <c r="J259" s="38"/>
      <c r="K259" s="38"/>
      <c r="L259" s="39"/>
      <c r="M259" s="244"/>
      <c r="N259" s="245"/>
      <c r="O259" s="89"/>
      <c r="P259" s="89"/>
      <c r="Q259" s="89"/>
      <c r="R259" s="89"/>
      <c r="S259" s="89"/>
      <c r="T259" s="90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3" t="s">
        <v>159</v>
      </c>
      <c r="AU259" s="13" t="s">
        <v>88</v>
      </c>
    </row>
    <row r="260" spans="1:65" s="2" customFormat="1" ht="21.75" customHeight="1">
      <c r="A260" s="36"/>
      <c r="B260" s="37"/>
      <c r="C260" s="246" t="s">
        <v>379</v>
      </c>
      <c r="D260" s="246" t="s">
        <v>167</v>
      </c>
      <c r="E260" s="247" t="s">
        <v>288</v>
      </c>
      <c r="F260" s="248" t="s">
        <v>289</v>
      </c>
      <c r="G260" s="249" t="s">
        <v>261</v>
      </c>
      <c r="H260" s="250">
        <v>13.34</v>
      </c>
      <c r="I260" s="251"/>
      <c r="J260" s="252">
        <f>ROUND(I260*H260,2)</f>
        <v>0</v>
      </c>
      <c r="K260" s="253"/>
      <c r="L260" s="254"/>
      <c r="M260" s="255" t="s">
        <v>1</v>
      </c>
      <c r="N260" s="256" t="s">
        <v>45</v>
      </c>
      <c r="O260" s="89"/>
      <c r="P260" s="239">
        <f>O260*H260</f>
        <v>0</v>
      </c>
      <c r="Q260" s="239">
        <v>1</v>
      </c>
      <c r="R260" s="239">
        <f>Q260*H260</f>
        <v>13.34</v>
      </c>
      <c r="S260" s="239">
        <v>0</v>
      </c>
      <c r="T260" s="24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41" t="s">
        <v>183</v>
      </c>
      <c r="AT260" s="241" t="s">
        <v>167</v>
      </c>
      <c r="AU260" s="241" t="s">
        <v>88</v>
      </c>
      <c r="AY260" s="13" t="s">
        <v>152</v>
      </c>
      <c r="BE260" s="137">
        <f>IF(N260="základní",J260,0)</f>
        <v>0</v>
      </c>
      <c r="BF260" s="137">
        <f>IF(N260="snížená",J260,0)</f>
        <v>0</v>
      </c>
      <c r="BG260" s="137">
        <f>IF(N260="zákl. přenesená",J260,0)</f>
        <v>0</v>
      </c>
      <c r="BH260" s="137">
        <f>IF(N260="sníž. přenesená",J260,0)</f>
        <v>0</v>
      </c>
      <c r="BI260" s="137">
        <f>IF(N260="nulová",J260,0)</f>
        <v>0</v>
      </c>
      <c r="BJ260" s="13" t="s">
        <v>88</v>
      </c>
      <c r="BK260" s="137">
        <f>ROUND(I260*H260,2)</f>
        <v>0</v>
      </c>
      <c r="BL260" s="13" t="s">
        <v>251</v>
      </c>
      <c r="BM260" s="241" t="s">
        <v>380</v>
      </c>
    </row>
    <row r="261" spans="1:47" s="2" customFormat="1" ht="12">
      <c r="A261" s="36"/>
      <c r="B261" s="37"/>
      <c r="C261" s="38"/>
      <c r="D261" s="242" t="s">
        <v>159</v>
      </c>
      <c r="E261" s="38"/>
      <c r="F261" s="243" t="s">
        <v>289</v>
      </c>
      <c r="G261" s="38"/>
      <c r="H261" s="38"/>
      <c r="I261" s="200"/>
      <c r="J261" s="38"/>
      <c r="K261" s="38"/>
      <c r="L261" s="39"/>
      <c r="M261" s="244"/>
      <c r="N261" s="245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3" t="s">
        <v>159</v>
      </c>
      <c r="AU261" s="13" t="s">
        <v>88</v>
      </c>
    </row>
    <row r="262" spans="1:65" s="2" customFormat="1" ht="16.5" customHeight="1">
      <c r="A262" s="36"/>
      <c r="B262" s="37"/>
      <c r="C262" s="246" t="s">
        <v>381</v>
      </c>
      <c r="D262" s="246" t="s">
        <v>167</v>
      </c>
      <c r="E262" s="247" t="s">
        <v>292</v>
      </c>
      <c r="F262" s="248" t="s">
        <v>293</v>
      </c>
      <c r="G262" s="249" t="s">
        <v>294</v>
      </c>
      <c r="H262" s="250">
        <v>35</v>
      </c>
      <c r="I262" s="251"/>
      <c r="J262" s="252">
        <f>ROUND(I262*H262,2)</f>
        <v>0</v>
      </c>
      <c r="K262" s="253"/>
      <c r="L262" s="254"/>
      <c r="M262" s="255" t="s">
        <v>1</v>
      </c>
      <c r="N262" s="256" t="s">
        <v>45</v>
      </c>
      <c r="O262" s="89"/>
      <c r="P262" s="239">
        <f>O262*H262</f>
        <v>0</v>
      </c>
      <c r="Q262" s="239">
        <v>0.001</v>
      </c>
      <c r="R262" s="239">
        <f>Q262*H262</f>
        <v>0.035</v>
      </c>
      <c r="S262" s="239">
        <v>0</v>
      </c>
      <c r="T262" s="24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41" t="s">
        <v>183</v>
      </c>
      <c r="AT262" s="241" t="s">
        <v>167</v>
      </c>
      <c r="AU262" s="241" t="s">
        <v>88</v>
      </c>
      <c r="AY262" s="13" t="s">
        <v>152</v>
      </c>
      <c r="BE262" s="137">
        <f>IF(N262="základní",J262,0)</f>
        <v>0</v>
      </c>
      <c r="BF262" s="137">
        <f>IF(N262="snížená",J262,0)</f>
        <v>0</v>
      </c>
      <c r="BG262" s="137">
        <f>IF(N262="zákl. přenesená",J262,0)</f>
        <v>0</v>
      </c>
      <c r="BH262" s="137">
        <f>IF(N262="sníž. přenesená",J262,0)</f>
        <v>0</v>
      </c>
      <c r="BI262" s="137">
        <f>IF(N262="nulová",J262,0)</f>
        <v>0</v>
      </c>
      <c r="BJ262" s="13" t="s">
        <v>88</v>
      </c>
      <c r="BK262" s="137">
        <f>ROUND(I262*H262,2)</f>
        <v>0</v>
      </c>
      <c r="BL262" s="13" t="s">
        <v>251</v>
      </c>
      <c r="BM262" s="241" t="s">
        <v>382</v>
      </c>
    </row>
    <row r="263" spans="1:47" s="2" customFormat="1" ht="12">
      <c r="A263" s="36"/>
      <c r="B263" s="37"/>
      <c r="C263" s="38"/>
      <c r="D263" s="242" t="s">
        <v>159</v>
      </c>
      <c r="E263" s="38"/>
      <c r="F263" s="243" t="s">
        <v>293</v>
      </c>
      <c r="G263" s="38"/>
      <c r="H263" s="38"/>
      <c r="I263" s="200"/>
      <c r="J263" s="38"/>
      <c r="K263" s="38"/>
      <c r="L263" s="39"/>
      <c r="M263" s="244"/>
      <c r="N263" s="245"/>
      <c r="O263" s="89"/>
      <c r="P263" s="89"/>
      <c r="Q263" s="89"/>
      <c r="R263" s="89"/>
      <c r="S263" s="89"/>
      <c r="T263" s="90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3" t="s">
        <v>159</v>
      </c>
      <c r="AU263" s="13" t="s">
        <v>88</v>
      </c>
    </row>
    <row r="264" spans="1:65" s="2" customFormat="1" ht="24.15" customHeight="1">
      <c r="A264" s="36"/>
      <c r="B264" s="37"/>
      <c r="C264" s="246" t="s">
        <v>383</v>
      </c>
      <c r="D264" s="246" t="s">
        <v>167</v>
      </c>
      <c r="E264" s="247" t="s">
        <v>297</v>
      </c>
      <c r="F264" s="248" t="s">
        <v>298</v>
      </c>
      <c r="G264" s="249" t="s">
        <v>261</v>
      </c>
      <c r="H264" s="250">
        <v>10.674</v>
      </c>
      <c r="I264" s="251"/>
      <c r="J264" s="252">
        <f>ROUND(I264*H264,2)</f>
        <v>0</v>
      </c>
      <c r="K264" s="253"/>
      <c r="L264" s="254"/>
      <c r="M264" s="255" t="s">
        <v>1</v>
      </c>
      <c r="N264" s="256" t="s">
        <v>45</v>
      </c>
      <c r="O264" s="89"/>
      <c r="P264" s="239">
        <f>O264*H264</f>
        <v>0</v>
      </c>
      <c r="Q264" s="239">
        <v>1</v>
      </c>
      <c r="R264" s="239">
        <f>Q264*H264</f>
        <v>10.674</v>
      </c>
      <c r="S264" s="239">
        <v>0</v>
      </c>
      <c r="T264" s="24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41" t="s">
        <v>183</v>
      </c>
      <c r="AT264" s="241" t="s">
        <v>167</v>
      </c>
      <c r="AU264" s="241" t="s">
        <v>88</v>
      </c>
      <c r="AY264" s="13" t="s">
        <v>152</v>
      </c>
      <c r="BE264" s="137">
        <f>IF(N264="základní",J264,0)</f>
        <v>0</v>
      </c>
      <c r="BF264" s="137">
        <f>IF(N264="snížená",J264,0)</f>
        <v>0</v>
      </c>
      <c r="BG264" s="137">
        <f>IF(N264="zákl. přenesená",J264,0)</f>
        <v>0</v>
      </c>
      <c r="BH264" s="137">
        <f>IF(N264="sníž. přenesená",J264,0)</f>
        <v>0</v>
      </c>
      <c r="BI264" s="137">
        <f>IF(N264="nulová",J264,0)</f>
        <v>0</v>
      </c>
      <c r="BJ264" s="13" t="s">
        <v>88</v>
      </c>
      <c r="BK264" s="137">
        <f>ROUND(I264*H264,2)</f>
        <v>0</v>
      </c>
      <c r="BL264" s="13" t="s">
        <v>251</v>
      </c>
      <c r="BM264" s="241" t="s">
        <v>384</v>
      </c>
    </row>
    <row r="265" spans="1:47" s="2" customFormat="1" ht="12">
      <c r="A265" s="36"/>
      <c r="B265" s="37"/>
      <c r="C265" s="38"/>
      <c r="D265" s="242" t="s">
        <v>159</v>
      </c>
      <c r="E265" s="38"/>
      <c r="F265" s="243" t="s">
        <v>298</v>
      </c>
      <c r="G265" s="38"/>
      <c r="H265" s="38"/>
      <c r="I265" s="200"/>
      <c r="J265" s="38"/>
      <c r="K265" s="38"/>
      <c r="L265" s="39"/>
      <c r="M265" s="244"/>
      <c r="N265" s="245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3" t="s">
        <v>159</v>
      </c>
      <c r="AU265" s="13" t="s">
        <v>88</v>
      </c>
    </row>
    <row r="266" spans="1:65" s="2" customFormat="1" ht="24.15" customHeight="1">
      <c r="A266" s="36"/>
      <c r="B266" s="37"/>
      <c r="C266" s="229" t="s">
        <v>385</v>
      </c>
      <c r="D266" s="229" t="s">
        <v>153</v>
      </c>
      <c r="E266" s="230" t="s">
        <v>301</v>
      </c>
      <c r="F266" s="231" t="s">
        <v>302</v>
      </c>
      <c r="G266" s="232" t="s">
        <v>203</v>
      </c>
      <c r="H266" s="233">
        <v>121.31</v>
      </c>
      <c r="I266" s="234"/>
      <c r="J266" s="235">
        <f>ROUND(I266*H266,2)</f>
        <v>0</v>
      </c>
      <c r="K266" s="236"/>
      <c r="L266" s="39"/>
      <c r="M266" s="237" t="s">
        <v>1</v>
      </c>
      <c r="N266" s="238" t="s">
        <v>45</v>
      </c>
      <c r="O266" s="89"/>
      <c r="P266" s="239">
        <f>O266*H266</f>
        <v>0</v>
      </c>
      <c r="Q266" s="239">
        <v>0.07596</v>
      </c>
      <c r="R266" s="239">
        <f>Q266*H266</f>
        <v>9.2147076</v>
      </c>
      <c r="S266" s="239">
        <v>0</v>
      </c>
      <c r="T266" s="24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1" t="s">
        <v>251</v>
      </c>
      <c r="AT266" s="241" t="s">
        <v>153</v>
      </c>
      <c r="AU266" s="241" t="s">
        <v>88</v>
      </c>
      <c r="AY266" s="13" t="s">
        <v>152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3" t="s">
        <v>88</v>
      </c>
      <c r="BK266" s="137">
        <f>ROUND(I266*H266,2)</f>
        <v>0</v>
      </c>
      <c r="BL266" s="13" t="s">
        <v>251</v>
      </c>
      <c r="BM266" s="241" t="s">
        <v>386</v>
      </c>
    </row>
    <row r="267" spans="1:47" s="2" customFormat="1" ht="12">
      <c r="A267" s="36"/>
      <c r="B267" s="37"/>
      <c r="C267" s="38"/>
      <c r="D267" s="242" t="s">
        <v>159</v>
      </c>
      <c r="E267" s="38"/>
      <c r="F267" s="243" t="s">
        <v>304</v>
      </c>
      <c r="G267" s="38"/>
      <c r="H267" s="38"/>
      <c r="I267" s="200"/>
      <c r="J267" s="38"/>
      <c r="K267" s="38"/>
      <c r="L267" s="39"/>
      <c r="M267" s="244"/>
      <c r="N267" s="245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3" t="s">
        <v>159</v>
      </c>
      <c r="AU267" s="13" t="s">
        <v>88</v>
      </c>
    </row>
    <row r="268" spans="1:65" s="2" customFormat="1" ht="24.15" customHeight="1">
      <c r="A268" s="36"/>
      <c r="B268" s="37"/>
      <c r="C268" s="229" t="s">
        <v>157</v>
      </c>
      <c r="D268" s="229" t="s">
        <v>153</v>
      </c>
      <c r="E268" s="230" t="s">
        <v>306</v>
      </c>
      <c r="F268" s="231" t="s">
        <v>307</v>
      </c>
      <c r="G268" s="232" t="s">
        <v>261</v>
      </c>
      <c r="H268" s="233">
        <v>76.728</v>
      </c>
      <c r="I268" s="234"/>
      <c r="J268" s="235">
        <f>ROUND(I268*H268,2)</f>
        <v>0</v>
      </c>
      <c r="K268" s="236"/>
      <c r="L268" s="39"/>
      <c r="M268" s="237" t="s">
        <v>1</v>
      </c>
      <c r="N268" s="238" t="s">
        <v>45</v>
      </c>
      <c r="O268" s="89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41" t="s">
        <v>251</v>
      </c>
      <c r="AT268" s="241" t="s">
        <v>153</v>
      </c>
      <c r="AU268" s="241" t="s">
        <v>88</v>
      </c>
      <c r="AY268" s="13" t="s">
        <v>152</v>
      </c>
      <c r="BE268" s="137">
        <f>IF(N268="základní",J268,0)</f>
        <v>0</v>
      </c>
      <c r="BF268" s="137">
        <f>IF(N268="snížená",J268,0)</f>
        <v>0</v>
      </c>
      <c r="BG268" s="137">
        <f>IF(N268="zákl. přenesená",J268,0)</f>
        <v>0</v>
      </c>
      <c r="BH268" s="137">
        <f>IF(N268="sníž. přenesená",J268,0)</f>
        <v>0</v>
      </c>
      <c r="BI268" s="137">
        <f>IF(N268="nulová",J268,0)</f>
        <v>0</v>
      </c>
      <c r="BJ268" s="13" t="s">
        <v>88</v>
      </c>
      <c r="BK268" s="137">
        <f>ROUND(I268*H268,2)</f>
        <v>0</v>
      </c>
      <c r="BL268" s="13" t="s">
        <v>251</v>
      </c>
      <c r="BM268" s="241" t="s">
        <v>387</v>
      </c>
    </row>
    <row r="269" spans="1:47" s="2" customFormat="1" ht="12">
      <c r="A269" s="36"/>
      <c r="B269" s="37"/>
      <c r="C269" s="38"/>
      <c r="D269" s="242" t="s">
        <v>159</v>
      </c>
      <c r="E269" s="38"/>
      <c r="F269" s="243" t="s">
        <v>309</v>
      </c>
      <c r="G269" s="38"/>
      <c r="H269" s="38"/>
      <c r="I269" s="200"/>
      <c r="J269" s="38"/>
      <c r="K269" s="38"/>
      <c r="L269" s="39"/>
      <c r="M269" s="244"/>
      <c r="N269" s="245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3" t="s">
        <v>159</v>
      </c>
      <c r="AU269" s="13" t="s">
        <v>88</v>
      </c>
    </row>
    <row r="270" spans="1:65" s="2" customFormat="1" ht="16.5" customHeight="1">
      <c r="A270" s="36"/>
      <c r="B270" s="37"/>
      <c r="C270" s="229" t="s">
        <v>388</v>
      </c>
      <c r="D270" s="229" t="s">
        <v>153</v>
      </c>
      <c r="E270" s="230" t="s">
        <v>321</v>
      </c>
      <c r="F270" s="231" t="s">
        <v>322</v>
      </c>
      <c r="G270" s="232" t="s">
        <v>203</v>
      </c>
      <c r="H270" s="233">
        <v>52</v>
      </c>
      <c r="I270" s="234"/>
      <c r="J270" s="235">
        <f>ROUND(I270*H270,2)</f>
        <v>0</v>
      </c>
      <c r="K270" s="236"/>
      <c r="L270" s="39"/>
      <c r="M270" s="237" t="s">
        <v>1</v>
      </c>
      <c r="N270" s="238" t="s">
        <v>45</v>
      </c>
      <c r="O270" s="89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41" t="s">
        <v>251</v>
      </c>
      <c r="AT270" s="241" t="s">
        <v>153</v>
      </c>
      <c r="AU270" s="241" t="s">
        <v>88</v>
      </c>
      <c r="AY270" s="13" t="s">
        <v>152</v>
      </c>
      <c r="BE270" s="137">
        <f>IF(N270="základní",J270,0)</f>
        <v>0</v>
      </c>
      <c r="BF270" s="137">
        <f>IF(N270="snížená",J270,0)</f>
        <v>0</v>
      </c>
      <c r="BG270" s="137">
        <f>IF(N270="zákl. přenesená",J270,0)</f>
        <v>0</v>
      </c>
      <c r="BH270" s="137">
        <f>IF(N270="sníž. přenesená",J270,0)</f>
        <v>0</v>
      </c>
      <c r="BI270" s="137">
        <f>IF(N270="nulová",J270,0)</f>
        <v>0</v>
      </c>
      <c r="BJ270" s="13" t="s">
        <v>88</v>
      </c>
      <c r="BK270" s="137">
        <f>ROUND(I270*H270,2)</f>
        <v>0</v>
      </c>
      <c r="BL270" s="13" t="s">
        <v>251</v>
      </c>
      <c r="BM270" s="241" t="s">
        <v>389</v>
      </c>
    </row>
    <row r="271" spans="1:47" s="2" customFormat="1" ht="12">
      <c r="A271" s="36"/>
      <c r="B271" s="37"/>
      <c r="C271" s="38"/>
      <c r="D271" s="242" t="s">
        <v>159</v>
      </c>
      <c r="E271" s="38"/>
      <c r="F271" s="243" t="s">
        <v>324</v>
      </c>
      <c r="G271" s="38"/>
      <c r="H271" s="38"/>
      <c r="I271" s="200"/>
      <c r="J271" s="38"/>
      <c r="K271" s="38"/>
      <c r="L271" s="39"/>
      <c r="M271" s="244"/>
      <c r="N271" s="245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3" t="s">
        <v>159</v>
      </c>
      <c r="AU271" s="13" t="s">
        <v>88</v>
      </c>
    </row>
    <row r="272" spans="1:65" s="2" customFormat="1" ht="16.5" customHeight="1">
      <c r="A272" s="36"/>
      <c r="B272" s="37"/>
      <c r="C272" s="246" t="s">
        <v>390</v>
      </c>
      <c r="D272" s="246" t="s">
        <v>167</v>
      </c>
      <c r="E272" s="247" t="s">
        <v>326</v>
      </c>
      <c r="F272" s="248" t="s">
        <v>327</v>
      </c>
      <c r="G272" s="249" t="s">
        <v>261</v>
      </c>
      <c r="H272" s="250">
        <v>76.78</v>
      </c>
      <c r="I272" s="251"/>
      <c r="J272" s="252">
        <f>ROUND(I272*H272,2)</f>
        <v>0</v>
      </c>
      <c r="K272" s="253"/>
      <c r="L272" s="254"/>
      <c r="M272" s="255" t="s">
        <v>1</v>
      </c>
      <c r="N272" s="256" t="s">
        <v>45</v>
      </c>
      <c r="O272" s="89"/>
      <c r="P272" s="239">
        <f>O272*H272</f>
        <v>0</v>
      </c>
      <c r="Q272" s="239">
        <v>1</v>
      </c>
      <c r="R272" s="239">
        <f>Q272*H272</f>
        <v>76.78</v>
      </c>
      <c r="S272" s="239">
        <v>0</v>
      </c>
      <c r="T272" s="24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41" t="s">
        <v>183</v>
      </c>
      <c r="AT272" s="241" t="s">
        <v>167</v>
      </c>
      <c r="AU272" s="241" t="s">
        <v>88</v>
      </c>
      <c r="AY272" s="13" t="s">
        <v>152</v>
      </c>
      <c r="BE272" s="137">
        <f>IF(N272="základní",J272,0)</f>
        <v>0</v>
      </c>
      <c r="BF272" s="137">
        <f>IF(N272="snížená",J272,0)</f>
        <v>0</v>
      </c>
      <c r="BG272" s="137">
        <f>IF(N272="zákl. přenesená",J272,0)</f>
        <v>0</v>
      </c>
      <c r="BH272" s="137">
        <f>IF(N272="sníž. přenesená",J272,0)</f>
        <v>0</v>
      </c>
      <c r="BI272" s="137">
        <f>IF(N272="nulová",J272,0)</f>
        <v>0</v>
      </c>
      <c r="BJ272" s="13" t="s">
        <v>88</v>
      </c>
      <c r="BK272" s="137">
        <f>ROUND(I272*H272,2)</f>
        <v>0</v>
      </c>
      <c r="BL272" s="13" t="s">
        <v>251</v>
      </c>
      <c r="BM272" s="241" t="s">
        <v>391</v>
      </c>
    </row>
    <row r="273" spans="1:47" s="2" customFormat="1" ht="12">
      <c r="A273" s="36"/>
      <c r="B273" s="37"/>
      <c r="C273" s="38"/>
      <c r="D273" s="242" t="s">
        <v>159</v>
      </c>
      <c r="E273" s="38"/>
      <c r="F273" s="243" t="s">
        <v>327</v>
      </c>
      <c r="G273" s="38"/>
      <c r="H273" s="38"/>
      <c r="I273" s="200"/>
      <c r="J273" s="38"/>
      <c r="K273" s="38"/>
      <c r="L273" s="39"/>
      <c r="M273" s="244"/>
      <c r="N273" s="245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3" t="s">
        <v>159</v>
      </c>
      <c r="AU273" s="13" t="s">
        <v>88</v>
      </c>
    </row>
    <row r="274" spans="1:65" s="2" customFormat="1" ht="24.15" customHeight="1">
      <c r="A274" s="36"/>
      <c r="B274" s="37"/>
      <c r="C274" s="229" t="s">
        <v>392</v>
      </c>
      <c r="D274" s="229" t="s">
        <v>153</v>
      </c>
      <c r="E274" s="230" t="s">
        <v>393</v>
      </c>
      <c r="F274" s="231" t="s">
        <v>394</v>
      </c>
      <c r="G274" s="232" t="s">
        <v>203</v>
      </c>
      <c r="H274" s="233">
        <v>2</v>
      </c>
      <c r="I274" s="234"/>
      <c r="J274" s="235">
        <f>ROUND(I274*H274,2)</f>
        <v>0</v>
      </c>
      <c r="K274" s="236"/>
      <c r="L274" s="39"/>
      <c r="M274" s="237" t="s">
        <v>1</v>
      </c>
      <c r="N274" s="238" t="s">
        <v>45</v>
      </c>
      <c r="O274" s="89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41" t="s">
        <v>251</v>
      </c>
      <c r="AT274" s="241" t="s">
        <v>153</v>
      </c>
      <c r="AU274" s="241" t="s">
        <v>88</v>
      </c>
      <c r="AY274" s="13" t="s">
        <v>152</v>
      </c>
      <c r="BE274" s="137">
        <f>IF(N274="základní",J274,0)</f>
        <v>0</v>
      </c>
      <c r="BF274" s="137">
        <f>IF(N274="snížená",J274,0)</f>
        <v>0</v>
      </c>
      <c r="BG274" s="137">
        <f>IF(N274="zákl. přenesená",J274,0)</f>
        <v>0</v>
      </c>
      <c r="BH274" s="137">
        <f>IF(N274="sníž. přenesená",J274,0)</f>
        <v>0</v>
      </c>
      <c r="BI274" s="137">
        <f>IF(N274="nulová",J274,0)</f>
        <v>0</v>
      </c>
      <c r="BJ274" s="13" t="s">
        <v>88</v>
      </c>
      <c r="BK274" s="137">
        <f>ROUND(I274*H274,2)</f>
        <v>0</v>
      </c>
      <c r="BL274" s="13" t="s">
        <v>251</v>
      </c>
      <c r="BM274" s="241" t="s">
        <v>395</v>
      </c>
    </row>
    <row r="275" spans="1:47" s="2" customFormat="1" ht="12">
      <c r="A275" s="36"/>
      <c r="B275" s="37"/>
      <c r="C275" s="38"/>
      <c r="D275" s="242" t="s">
        <v>159</v>
      </c>
      <c r="E275" s="38"/>
      <c r="F275" s="243" t="s">
        <v>396</v>
      </c>
      <c r="G275" s="38"/>
      <c r="H275" s="38"/>
      <c r="I275" s="200"/>
      <c r="J275" s="38"/>
      <c r="K275" s="38"/>
      <c r="L275" s="39"/>
      <c r="M275" s="244"/>
      <c r="N275" s="245"/>
      <c r="O275" s="89"/>
      <c r="P275" s="89"/>
      <c r="Q275" s="89"/>
      <c r="R275" s="89"/>
      <c r="S275" s="89"/>
      <c r="T275" s="90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3" t="s">
        <v>159</v>
      </c>
      <c r="AU275" s="13" t="s">
        <v>88</v>
      </c>
    </row>
    <row r="276" spans="1:65" s="2" customFormat="1" ht="16.5" customHeight="1">
      <c r="A276" s="36"/>
      <c r="B276" s="37"/>
      <c r="C276" s="246" t="s">
        <v>397</v>
      </c>
      <c r="D276" s="246" t="s">
        <v>167</v>
      </c>
      <c r="E276" s="247" t="s">
        <v>398</v>
      </c>
      <c r="F276" s="248" t="s">
        <v>399</v>
      </c>
      <c r="G276" s="249" t="s">
        <v>261</v>
      </c>
      <c r="H276" s="250">
        <v>0.714</v>
      </c>
      <c r="I276" s="251"/>
      <c r="J276" s="252">
        <f>ROUND(I276*H276,2)</f>
        <v>0</v>
      </c>
      <c r="K276" s="253"/>
      <c r="L276" s="254"/>
      <c r="M276" s="255" t="s">
        <v>1</v>
      </c>
      <c r="N276" s="256" t="s">
        <v>45</v>
      </c>
      <c r="O276" s="89"/>
      <c r="P276" s="239">
        <f>O276*H276</f>
        <v>0</v>
      </c>
      <c r="Q276" s="239">
        <v>1</v>
      </c>
      <c r="R276" s="239">
        <f>Q276*H276</f>
        <v>0.714</v>
      </c>
      <c r="S276" s="239">
        <v>0</v>
      </c>
      <c r="T276" s="24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41" t="s">
        <v>183</v>
      </c>
      <c r="AT276" s="241" t="s">
        <v>167</v>
      </c>
      <c r="AU276" s="241" t="s">
        <v>88</v>
      </c>
      <c r="AY276" s="13" t="s">
        <v>152</v>
      </c>
      <c r="BE276" s="137">
        <f>IF(N276="základní",J276,0)</f>
        <v>0</v>
      </c>
      <c r="BF276" s="137">
        <f>IF(N276="snížená",J276,0)</f>
        <v>0</v>
      </c>
      <c r="BG276" s="137">
        <f>IF(N276="zákl. přenesená",J276,0)</f>
        <v>0</v>
      </c>
      <c r="BH276" s="137">
        <f>IF(N276="sníž. přenesená",J276,0)</f>
        <v>0</v>
      </c>
      <c r="BI276" s="137">
        <f>IF(N276="nulová",J276,0)</f>
        <v>0</v>
      </c>
      <c r="BJ276" s="13" t="s">
        <v>88</v>
      </c>
      <c r="BK276" s="137">
        <f>ROUND(I276*H276,2)</f>
        <v>0</v>
      </c>
      <c r="BL276" s="13" t="s">
        <v>251</v>
      </c>
      <c r="BM276" s="241" t="s">
        <v>400</v>
      </c>
    </row>
    <row r="277" spans="1:47" s="2" customFormat="1" ht="12">
      <c r="A277" s="36"/>
      <c r="B277" s="37"/>
      <c r="C277" s="38"/>
      <c r="D277" s="242" t="s">
        <v>159</v>
      </c>
      <c r="E277" s="38"/>
      <c r="F277" s="243" t="s">
        <v>399</v>
      </c>
      <c r="G277" s="38"/>
      <c r="H277" s="38"/>
      <c r="I277" s="200"/>
      <c r="J277" s="38"/>
      <c r="K277" s="38"/>
      <c r="L277" s="39"/>
      <c r="M277" s="244"/>
      <c r="N277" s="245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3" t="s">
        <v>159</v>
      </c>
      <c r="AU277" s="13" t="s">
        <v>88</v>
      </c>
    </row>
    <row r="278" spans="1:65" s="2" customFormat="1" ht="24.15" customHeight="1">
      <c r="A278" s="36"/>
      <c r="B278" s="37"/>
      <c r="C278" s="229" t="s">
        <v>401</v>
      </c>
      <c r="D278" s="229" t="s">
        <v>153</v>
      </c>
      <c r="E278" s="230" t="s">
        <v>402</v>
      </c>
      <c r="F278" s="231" t="s">
        <v>403</v>
      </c>
      <c r="G278" s="232" t="s">
        <v>203</v>
      </c>
      <c r="H278" s="233">
        <v>14</v>
      </c>
      <c r="I278" s="234"/>
      <c r="J278" s="235">
        <f>ROUND(I278*H278,2)</f>
        <v>0</v>
      </c>
      <c r="K278" s="236"/>
      <c r="L278" s="39"/>
      <c r="M278" s="237" t="s">
        <v>1</v>
      </c>
      <c r="N278" s="238" t="s">
        <v>45</v>
      </c>
      <c r="O278" s="89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41" t="s">
        <v>251</v>
      </c>
      <c r="AT278" s="241" t="s">
        <v>153</v>
      </c>
      <c r="AU278" s="241" t="s">
        <v>88</v>
      </c>
      <c r="AY278" s="13" t="s">
        <v>152</v>
      </c>
      <c r="BE278" s="137">
        <f>IF(N278="základní",J278,0)</f>
        <v>0</v>
      </c>
      <c r="BF278" s="137">
        <f>IF(N278="snížená",J278,0)</f>
        <v>0</v>
      </c>
      <c r="BG278" s="137">
        <f>IF(N278="zákl. přenesená",J278,0)</f>
        <v>0</v>
      </c>
      <c r="BH278" s="137">
        <f>IF(N278="sníž. přenesená",J278,0)</f>
        <v>0</v>
      </c>
      <c r="BI278" s="137">
        <f>IF(N278="nulová",J278,0)</f>
        <v>0</v>
      </c>
      <c r="BJ278" s="13" t="s">
        <v>88</v>
      </c>
      <c r="BK278" s="137">
        <f>ROUND(I278*H278,2)</f>
        <v>0</v>
      </c>
      <c r="BL278" s="13" t="s">
        <v>251</v>
      </c>
      <c r="BM278" s="241" t="s">
        <v>404</v>
      </c>
    </row>
    <row r="279" spans="1:47" s="2" customFormat="1" ht="12">
      <c r="A279" s="36"/>
      <c r="B279" s="37"/>
      <c r="C279" s="38"/>
      <c r="D279" s="242" t="s">
        <v>159</v>
      </c>
      <c r="E279" s="38"/>
      <c r="F279" s="243" t="s">
        <v>405</v>
      </c>
      <c r="G279" s="38"/>
      <c r="H279" s="38"/>
      <c r="I279" s="200"/>
      <c r="J279" s="38"/>
      <c r="K279" s="38"/>
      <c r="L279" s="39"/>
      <c r="M279" s="244"/>
      <c r="N279" s="245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3" t="s">
        <v>159</v>
      </c>
      <c r="AU279" s="13" t="s">
        <v>88</v>
      </c>
    </row>
    <row r="280" spans="1:65" s="2" customFormat="1" ht="16.5" customHeight="1">
      <c r="A280" s="36"/>
      <c r="B280" s="37"/>
      <c r="C280" s="246" t="s">
        <v>406</v>
      </c>
      <c r="D280" s="246" t="s">
        <v>167</v>
      </c>
      <c r="E280" s="247" t="s">
        <v>407</v>
      </c>
      <c r="F280" s="248" t="s">
        <v>408</v>
      </c>
      <c r="G280" s="249" t="s">
        <v>261</v>
      </c>
      <c r="H280" s="250">
        <v>1.19</v>
      </c>
      <c r="I280" s="251"/>
      <c r="J280" s="252">
        <f>ROUND(I280*H280,2)</f>
        <v>0</v>
      </c>
      <c r="K280" s="253"/>
      <c r="L280" s="254"/>
      <c r="M280" s="255" t="s">
        <v>1</v>
      </c>
      <c r="N280" s="256" t="s">
        <v>45</v>
      </c>
      <c r="O280" s="89"/>
      <c r="P280" s="239">
        <f>O280*H280</f>
        <v>0</v>
      </c>
      <c r="Q280" s="239">
        <v>1</v>
      </c>
      <c r="R280" s="239">
        <f>Q280*H280</f>
        <v>1.19</v>
      </c>
      <c r="S280" s="239">
        <v>0</v>
      </c>
      <c r="T280" s="24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41" t="s">
        <v>183</v>
      </c>
      <c r="AT280" s="241" t="s">
        <v>167</v>
      </c>
      <c r="AU280" s="241" t="s">
        <v>88</v>
      </c>
      <c r="AY280" s="13" t="s">
        <v>152</v>
      </c>
      <c r="BE280" s="137">
        <f>IF(N280="základní",J280,0)</f>
        <v>0</v>
      </c>
      <c r="BF280" s="137">
        <f>IF(N280="snížená",J280,0)</f>
        <v>0</v>
      </c>
      <c r="BG280" s="137">
        <f>IF(N280="zákl. přenesená",J280,0)</f>
        <v>0</v>
      </c>
      <c r="BH280" s="137">
        <f>IF(N280="sníž. přenesená",J280,0)</f>
        <v>0</v>
      </c>
      <c r="BI280" s="137">
        <f>IF(N280="nulová",J280,0)</f>
        <v>0</v>
      </c>
      <c r="BJ280" s="13" t="s">
        <v>88</v>
      </c>
      <c r="BK280" s="137">
        <f>ROUND(I280*H280,2)</f>
        <v>0</v>
      </c>
      <c r="BL280" s="13" t="s">
        <v>251</v>
      </c>
      <c r="BM280" s="241" t="s">
        <v>409</v>
      </c>
    </row>
    <row r="281" spans="1:47" s="2" customFormat="1" ht="12">
      <c r="A281" s="36"/>
      <c r="B281" s="37"/>
      <c r="C281" s="38"/>
      <c r="D281" s="242" t="s">
        <v>159</v>
      </c>
      <c r="E281" s="38"/>
      <c r="F281" s="243" t="s">
        <v>408</v>
      </c>
      <c r="G281" s="38"/>
      <c r="H281" s="38"/>
      <c r="I281" s="200"/>
      <c r="J281" s="38"/>
      <c r="K281" s="38"/>
      <c r="L281" s="39"/>
      <c r="M281" s="244"/>
      <c r="N281" s="245"/>
      <c r="O281" s="89"/>
      <c r="P281" s="89"/>
      <c r="Q281" s="89"/>
      <c r="R281" s="89"/>
      <c r="S281" s="89"/>
      <c r="T281" s="9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3" t="s">
        <v>159</v>
      </c>
      <c r="AU281" s="13" t="s">
        <v>88</v>
      </c>
    </row>
    <row r="282" spans="1:65" s="2" customFormat="1" ht="33" customHeight="1">
      <c r="A282" s="36"/>
      <c r="B282" s="37"/>
      <c r="C282" s="229" t="s">
        <v>410</v>
      </c>
      <c r="D282" s="229" t="s">
        <v>153</v>
      </c>
      <c r="E282" s="230" t="s">
        <v>411</v>
      </c>
      <c r="F282" s="231" t="s">
        <v>412</v>
      </c>
      <c r="G282" s="232" t="s">
        <v>203</v>
      </c>
      <c r="H282" s="233">
        <v>14</v>
      </c>
      <c r="I282" s="234"/>
      <c r="J282" s="235">
        <f>ROUND(I282*H282,2)</f>
        <v>0</v>
      </c>
      <c r="K282" s="236"/>
      <c r="L282" s="39"/>
      <c r="M282" s="237" t="s">
        <v>1</v>
      </c>
      <c r="N282" s="238" t="s">
        <v>45</v>
      </c>
      <c r="O282" s="89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41" t="s">
        <v>251</v>
      </c>
      <c r="AT282" s="241" t="s">
        <v>153</v>
      </c>
      <c r="AU282" s="241" t="s">
        <v>88</v>
      </c>
      <c r="AY282" s="13" t="s">
        <v>152</v>
      </c>
      <c r="BE282" s="137">
        <f>IF(N282="základní",J282,0)</f>
        <v>0</v>
      </c>
      <c r="BF282" s="137">
        <f>IF(N282="snížená",J282,0)</f>
        <v>0</v>
      </c>
      <c r="BG282" s="137">
        <f>IF(N282="zákl. přenesená",J282,0)</f>
        <v>0</v>
      </c>
      <c r="BH282" s="137">
        <f>IF(N282="sníž. přenesená",J282,0)</f>
        <v>0</v>
      </c>
      <c r="BI282" s="137">
        <f>IF(N282="nulová",J282,0)</f>
        <v>0</v>
      </c>
      <c r="BJ282" s="13" t="s">
        <v>88</v>
      </c>
      <c r="BK282" s="137">
        <f>ROUND(I282*H282,2)</f>
        <v>0</v>
      </c>
      <c r="BL282" s="13" t="s">
        <v>251</v>
      </c>
      <c r="BM282" s="241" t="s">
        <v>413</v>
      </c>
    </row>
    <row r="283" spans="1:47" s="2" customFormat="1" ht="12">
      <c r="A283" s="36"/>
      <c r="B283" s="37"/>
      <c r="C283" s="38"/>
      <c r="D283" s="242" t="s">
        <v>159</v>
      </c>
      <c r="E283" s="38"/>
      <c r="F283" s="243" t="s">
        <v>414</v>
      </c>
      <c r="G283" s="38"/>
      <c r="H283" s="38"/>
      <c r="I283" s="200"/>
      <c r="J283" s="38"/>
      <c r="K283" s="38"/>
      <c r="L283" s="39"/>
      <c r="M283" s="244"/>
      <c r="N283" s="245"/>
      <c r="O283" s="89"/>
      <c r="P283" s="89"/>
      <c r="Q283" s="89"/>
      <c r="R283" s="89"/>
      <c r="S283" s="89"/>
      <c r="T283" s="90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3" t="s">
        <v>159</v>
      </c>
      <c r="AU283" s="13" t="s">
        <v>88</v>
      </c>
    </row>
    <row r="284" spans="1:65" s="2" customFormat="1" ht="16.5" customHeight="1">
      <c r="A284" s="36"/>
      <c r="B284" s="37"/>
      <c r="C284" s="246" t="s">
        <v>415</v>
      </c>
      <c r="D284" s="246" t="s">
        <v>167</v>
      </c>
      <c r="E284" s="247" t="s">
        <v>416</v>
      </c>
      <c r="F284" s="248" t="s">
        <v>417</v>
      </c>
      <c r="G284" s="249" t="s">
        <v>261</v>
      </c>
      <c r="H284" s="250">
        <v>4.76</v>
      </c>
      <c r="I284" s="251"/>
      <c r="J284" s="252">
        <f>ROUND(I284*H284,2)</f>
        <v>0</v>
      </c>
      <c r="K284" s="253"/>
      <c r="L284" s="254"/>
      <c r="M284" s="255" t="s">
        <v>1</v>
      </c>
      <c r="N284" s="256" t="s">
        <v>45</v>
      </c>
      <c r="O284" s="89"/>
      <c r="P284" s="239">
        <f>O284*H284</f>
        <v>0</v>
      </c>
      <c r="Q284" s="239">
        <v>1</v>
      </c>
      <c r="R284" s="239">
        <f>Q284*H284</f>
        <v>4.76</v>
      </c>
      <c r="S284" s="239">
        <v>0</v>
      </c>
      <c r="T284" s="24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41" t="s">
        <v>183</v>
      </c>
      <c r="AT284" s="241" t="s">
        <v>167</v>
      </c>
      <c r="AU284" s="241" t="s">
        <v>88</v>
      </c>
      <c r="AY284" s="13" t="s">
        <v>152</v>
      </c>
      <c r="BE284" s="137">
        <f>IF(N284="základní",J284,0)</f>
        <v>0</v>
      </c>
      <c r="BF284" s="137">
        <f>IF(N284="snížená",J284,0)</f>
        <v>0</v>
      </c>
      <c r="BG284" s="137">
        <f>IF(N284="zákl. přenesená",J284,0)</f>
        <v>0</v>
      </c>
      <c r="BH284" s="137">
        <f>IF(N284="sníž. přenesená",J284,0)</f>
        <v>0</v>
      </c>
      <c r="BI284" s="137">
        <f>IF(N284="nulová",J284,0)</f>
        <v>0</v>
      </c>
      <c r="BJ284" s="13" t="s">
        <v>88</v>
      </c>
      <c r="BK284" s="137">
        <f>ROUND(I284*H284,2)</f>
        <v>0</v>
      </c>
      <c r="BL284" s="13" t="s">
        <v>251</v>
      </c>
      <c r="BM284" s="241" t="s">
        <v>418</v>
      </c>
    </row>
    <row r="285" spans="1:47" s="2" customFormat="1" ht="12">
      <c r="A285" s="36"/>
      <c r="B285" s="37"/>
      <c r="C285" s="38"/>
      <c r="D285" s="242" t="s">
        <v>159</v>
      </c>
      <c r="E285" s="38"/>
      <c r="F285" s="243" t="s">
        <v>417</v>
      </c>
      <c r="G285" s="38"/>
      <c r="H285" s="38"/>
      <c r="I285" s="200"/>
      <c r="J285" s="38"/>
      <c r="K285" s="38"/>
      <c r="L285" s="39"/>
      <c r="M285" s="244"/>
      <c r="N285" s="245"/>
      <c r="O285" s="89"/>
      <c r="P285" s="89"/>
      <c r="Q285" s="89"/>
      <c r="R285" s="89"/>
      <c r="S285" s="89"/>
      <c r="T285" s="90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3" t="s">
        <v>159</v>
      </c>
      <c r="AU285" s="13" t="s">
        <v>88</v>
      </c>
    </row>
    <row r="286" spans="1:65" s="2" customFormat="1" ht="16.5" customHeight="1">
      <c r="A286" s="36"/>
      <c r="B286" s="37"/>
      <c r="C286" s="246" t="s">
        <v>419</v>
      </c>
      <c r="D286" s="246" t="s">
        <v>167</v>
      </c>
      <c r="E286" s="247" t="s">
        <v>420</v>
      </c>
      <c r="F286" s="248" t="s">
        <v>421</v>
      </c>
      <c r="G286" s="249" t="s">
        <v>156</v>
      </c>
      <c r="H286" s="250">
        <v>1.2</v>
      </c>
      <c r="I286" s="251"/>
      <c r="J286" s="252">
        <f>ROUND(I286*H286,2)</f>
        <v>0</v>
      </c>
      <c r="K286" s="253"/>
      <c r="L286" s="254"/>
      <c r="M286" s="255" t="s">
        <v>1</v>
      </c>
      <c r="N286" s="256" t="s">
        <v>45</v>
      </c>
      <c r="O286" s="89"/>
      <c r="P286" s="239">
        <f>O286*H286</f>
        <v>0</v>
      </c>
      <c r="Q286" s="239">
        <v>2.234</v>
      </c>
      <c r="R286" s="239">
        <f>Q286*H286</f>
        <v>2.6808</v>
      </c>
      <c r="S286" s="239">
        <v>0</v>
      </c>
      <c r="T286" s="24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41" t="s">
        <v>183</v>
      </c>
      <c r="AT286" s="241" t="s">
        <v>167</v>
      </c>
      <c r="AU286" s="241" t="s">
        <v>88</v>
      </c>
      <c r="AY286" s="13" t="s">
        <v>152</v>
      </c>
      <c r="BE286" s="137">
        <f>IF(N286="základní",J286,0)</f>
        <v>0</v>
      </c>
      <c r="BF286" s="137">
        <f>IF(N286="snížená",J286,0)</f>
        <v>0</v>
      </c>
      <c r="BG286" s="137">
        <f>IF(N286="zákl. přenesená",J286,0)</f>
        <v>0</v>
      </c>
      <c r="BH286" s="137">
        <f>IF(N286="sníž. přenesená",J286,0)</f>
        <v>0</v>
      </c>
      <c r="BI286" s="137">
        <f>IF(N286="nulová",J286,0)</f>
        <v>0</v>
      </c>
      <c r="BJ286" s="13" t="s">
        <v>88</v>
      </c>
      <c r="BK286" s="137">
        <f>ROUND(I286*H286,2)</f>
        <v>0</v>
      </c>
      <c r="BL286" s="13" t="s">
        <v>251</v>
      </c>
      <c r="BM286" s="241" t="s">
        <v>422</v>
      </c>
    </row>
    <row r="287" spans="1:47" s="2" customFormat="1" ht="12">
      <c r="A287" s="36"/>
      <c r="B287" s="37"/>
      <c r="C287" s="38"/>
      <c r="D287" s="242" t="s">
        <v>159</v>
      </c>
      <c r="E287" s="38"/>
      <c r="F287" s="243" t="s">
        <v>421</v>
      </c>
      <c r="G287" s="38"/>
      <c r="H287" s="38"/>
      <c r="I287" s="200"/>
      <c r="J287" s="38"/>
      <c r="K287" s="38"/>
      <c r="L287" s="39"/>
      <c r="M287" s="244"/>
      <c r="N287" s="245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3" t="s">
        <v>159</v>
      </c>
      <c r="AU287" s="13" t="s">
        <v>88</v>
      </c>
    </row>
    <row r="288" spans="1:63" s="11" customFormat="1" ht="25.9" customHeight="1">
      <c r="A288" s="11"/>
      <c r="B288" s="215"/>
      <c r="C288" s="216"/>
      <c r="D288" s="217" t="s">
        <v>79</v>
      </c>
      <c r="E288" s="218" t="s">
        <v>423</v>
      </c>
      <c r="F288" s="218" t="s">
        <v>424</v>
      </c>
      <c r="G288" s="216"/>
      <c r="H288" s="216"/>
      <c r="I288" s="219"/>
      <c r="J288" s="220">
        <f>BK288</f>
        <v>0</v>
      </c>
      <c r="K288" s="216"/>
      <c r="L288" s="221"/>
      <c r="M288" s="222"/>
      <c r="N288" s="223"/>
      <c r="O288" s="223"/>
      <c r="P288" s="224">
        <f>SUM(P289:P350)</f>
        <v>0</v>
      </c>
      <c r="Q288" s="223"/>
      <c r="R288" s="224">
        <f>SUM(R289:R350)</f>
        <v>60.81471</v>
      </c>
      <c r="S288" s="223"/>
      <c r="T288" s="225">
        <f>SUM(T289:T350)</f>
        <v>17.912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R288" s="226" t="s">
        <v>88</v>
      </c>
      <c r="AT288" s="227" t="s">
        <v>79</v>
      </c>
      <c r="AU288" s="227" t="s">
        <v>80</v>
      </c>
      <c r="AY288" s="226" t="s">
        <v>152</v>
      </c>
      <c r="BK288" s="228">
        <f>SUM(BK289:BK350)</f>
        <v>0</v>
      </c>
    </row>
    <row r="289" spans="1:65" s="2" customFormat="1" ht="24.15" customHeight="1">
      <c r="A289" s="36"/>
      <c r="B289" s="37"/>
      <c r="C289" s="229" t="s">
        <v>425</v>
      </c>
      <c r="D289" s="229" t="s">
        <v>153</v>
      </c>
      <c r="E289" s="230" t="s">
        <v>190</v>
      </c>
      <c r="F289" s="231" t="s">
        <v>191</v>
      </c>
      <c r="G289" s="232" t="s">
        <v>192</v>
      </c>
      <c r="H289" s="233">
        <v>1</v>
      </c>
      <c r="I289" s="234"/>
      <c r="J289" s="235">
        <f>ROUND(I289*H289,2)</f>
        <v>0</v>
      </c>
      <c r="K289" s="236"/>
      <c r="L289" s="39"/>
      <c r="M289" s="237" t="s">
        <v>1</v>
      </c>
      <c r="N289" s="238" t="s">
        <v>45</v>
      </c>
      <c r="O289" s="89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41" t="s">
        <v>251</v>
      </c>
      <c r="AT289" s="241" t="s">
        <v>153</v>
      </c>
      <c r="AU289" s="241" t="s">
        <v>88</v>
      </c>
      <c r="AY289" s="13" t="s">
        <v>152</v>
      </c>
      <c r="BE289" s="137">
        <f>IF(N289="základní",J289,0)</f>
        <v>0</v>
      </c>
      <c r="BF289" s="137">
        <f>IF(N289="snížená",J289,0)</f>
        <v>0</v>
      </c>
      <c r="BG289" s="137">
        <f>IF(N289="zákl. přenesená",J289,0)</f>
        <v>0</v>
      </c>
      <c r="BH289" s="137">
        <f>IF(N289="sníž. přenesená",J289,0)</f>
        <v>0</v>
      </c>
      <c r="BI289" s="137">
        <f>IF(N289="nulová",J289,0)</f>
        <v>0</v>
      </c>
      <c r="BJ289" s="13" t="s">
        <v>88</v>
      </c>
      <c r="BK289" s="137">
        <f>ROUND(I289*H289,2)</f>
        <v>0</v>
      </c>
      <c r="BL289" s="13" t="s">
        <v>251</v>
      </c>
      <c r="BM289" s="241" t="s">
        <v>426</v>
      </c>
    </row>
    <row r="290" spans="1:47" s="2" customFormat="1" ht="12">
      <c r="A290" s="36"/>
      <c r="B290" s="37"/>
      <c r="C290" s="38"/>
      <c r="D290" s="242" t="s">
        <v>159</v>
      </c>
      <c r="E290" s="38"/>
      <c r="F290" s="243" t="s">
        <v>194</v>
      </c>
      <c r="G290" s="38"/>
      <c r="H290" s="38"/>
      <c r="I290" s="200"/>
      <c r="J290" s="38"/>
      <c r="K290" s="38"/>
      <c r="L290" s="39"/>
      <c r="M290" s="244"/>
      <c r="N290" s="245"/>
      <c r="O290" s="89"/>
      <c r="P290" s="89"/>
      <c r="Q290" s="89"/>
      <c r="R290" s="89"/>
      <c r="S290" s="89"/>
      <c r="T290" s="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3" t="s">
        <v>159</v>
      </c>
      <c r="AU290" s="13" t="s">
        <v>88</v>
      </c>
    </row>
    <row r="291" spans="1:65" s="2" customFormat="1" ht="16.5" customHeight="1">
      <c r="A291" s="36"/>
      <c r="B291" s="37"/>
      <c r="C291" s="229" t="s">
        <v>427</v>
      </c>
      <c r="D291" s="229" t="s">
        <v>153</v>
      </c>
      <c r="E291" s="230" t="s">
        <v>196</v>
      </c>
      <c r="F291" s="231" t="s">
        <v>197</v>
      </c>
      <c r="G291" s="232" t="s">
        <v>156</v>
      </c>
      <c r="H291" s="233">
        <v>0.1</v>
      </c>
      <c r="I291" s="234"/>
      <c r="J291" s="235">
        <f>ROUND(I291*H291,2)</f>
        <v>0</v>
      </c>
      <c r="K291" s="236"/>
      <c r="L291" s="39"/>
      <c r="M291" s="237" t="s">
        <v>1</v>
      </c>
      <c r="N291" s="238" t="s">
        <v>45</v>
      </c>
      <c r="O291" s="89"/>
      <c r="P291" s="239">
        <f>O291*H291</f>
        <v>0</v>
      </c>
      <c r="Q291" s="239">
        <v>0</v>
      </c>
      <c r="R291" s="239">
        <f>Q291*H291</f>
        <v>0</v>
      </c>
      <c r="S291" s="239">
        <v>2</v>
      </c>
      <c r="T291" s="240">
        <f>S291*H291</f>
        <v>0.2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41" t="s">
        <v>251</v>
      </c>
      <c r="AT291" s="241" t="s">
        <v>153</v>
      </c>
      <c r="AU291" s="241" t="s">
        <v>88</v>
      </c>
      <c r="AY291" s="13" t="s">
        <v>152</v>
      </c>
      <c r="BE291" s="137">
        <f>IF(N291="základní",J291,0)</f>
        <v>0</v>
      </c>
      <c r="BF291" s="137">
        <f>IF(N291="snížená",J291,0)</f>
        <v>0</v>
      </c>
      <c r="BG291" s="137">
        <f>IF(N291="zákl. přenesená",J291,0)</f>
        <v>0</v>
      </c>
      <c r="BH291" s="137">
        <f>IF(N291="sníž. přenesená",J291,0)</f>
        <v>0</v>
      </c>
      <c r="BI291" s="137">
        <f>IF(N291="nulová",J291,0)</f>
        <v>0</v>
      </c>
      <c r="BJ291" s="13" t="s">
        <v>88</v>
      </c>
      <c r="BK291" s="137">
        <f>ROUND(I291*H291,2)</f>
        <v>0</v>
      </c>
      <c r="BL291" s="13" t="s">
        <v>251</v>
      </c>
      <c r="BM291" s="241" t="s">
        <v>428</v>
      </c>
    </row>
    <row r="292" spans="1:47" s="2" customFormat="1" ht="12">
      <c r="A292" s="36"/>
      <c r="B292" s="37"/>
      <c r="C292" s="38"/>
      <c r="D292" s="242" t="s">
        <v>159</v>
      </c>
      <c r="E292" s="38"/>
      <c r="F292" s="243" t="s">
        <v>199</v>
      </c>
      <c r="G292" s="38"/>
      <c r="H292" s="38"/>
      <c r="I292" s="200"/>
      <c r="J292" s="38"/>
      <c r="K292" s="38"/>
      <c r="L292" s="39"/>
      <c r="M292" s="244"/>
      <c r="N292" s="245"/>
      <c r="O292" s="89"/>
      <c r="P292" s="89"/>
      <c r="Q292" s="89"/>
      <c r="R292" s="89"/>
      <c r="S292" s="89"/>
      <c r="T292" s="90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3" t="s">
        <v>159</v>
      </c>
      <c r="AU292" s="13" t="s">
        <v>88</v>
      </c>
    </row>
    <row r="293" spans="1:65" s="2" customFormat="1" ht="16.5" customHeight="1">
      <c r="A293" s="36"/>
      <c r="B293" s="37"/>
      <c r="C293" s="246" t="s">
        <v>429</v>
      </c>
      <c r="D293" s="246" t="s">
        <v>167</v>
      </c>
      <c r="E293" s="247" t="s">
        <v>168</v>
      </c>
      <c r="F293" s="248" t="s">
        <v>169</v>
      </c>
      <c r="G293" s="249" t="s">
        <v>170</v>
      </c>
      <c r="H293" s="250">
        <v>0.123</v>
      </c>
      <c r="I293" s="251"/>
      <c r="J293" s="252">
        <f>ROUND(I293*H293,2)</f>
        <v>0</v>
      </c>
      <c r="K293" s="253"/>
      <c r="L293" s="254"/>
      <c r="M293" s="255" t="s">
        <v>1</v>
      </c>
      <c r="N293" s="256" t="s">
        <v>45</v>
      </c>
      <c r="O293" s="89"/>
      <c r="P293" s="239">
        <f>O293*H293</f>
        <v>0</v>
      </c>
      <c r="Q293" s="239">
        <v>0.9</v>
      </c>
      <c r="R293" s="239">
        <f>Q293*H293</f>
        <v>0.1107</v>
      </c>
      <c r="S293" s="239">
        <v>0</v>
      </c>
      <c r="T293" s="24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41" t="s">
        <v>183</v>
      </c>
      <c r="AT293" s="241" t="s">
        <v>167</v>
      </c>
      <c r="AU293" s="241" t="s">
        <v>88</v>
      </c>
      <c r="AY293" s="13" t="s">
        <v>152</v>
      </c>
      <c r="BE293" s="137">
        <f>IF(N293="základní",J293,0)</f>
        <v>0</v>
      </c>
      <c r="BF293" s="137">
        <f>IF(N293="snížená",J293,0)</f>
        <v>0</v>
      </c>
      <c r="BG293" s="137">
        <f>IF(N293="zákl. přenesená",J293,0)</f>
        <v>0</v>
      </c>
      <c r="BH293" s="137">
        <f>IF(N293="sníž. přenesená",J293,0)</f>
        <v>0</v>
      </c>
      <c r="BI293" s="137">
        <f>IF(N293="nulová",J293,0)</f>
        <v>0</v>
      </c>
      <c r="BJ293" s="13" t="s">
        <v>88</v>
      </c>
      <c r="BK293" s="137">
        <f>ROUND(I293*H293,2)</f>
        <v>0</v>
      </c>
      <c r="BL293" s="13" t="s">
        <v>251</v>
      </c>
      <c r="BM293" s="241" t="s">
        <v>430</v>
      </c>
    </row>
    <row r="294" spans="1:47" s="2" customFormat="1" ht="12">
      <c r="A294" s="36"/>
      <c r="B294" s="37"/>
      <c r="C294" s="38"/>
      <c r="D294" s="242" t="s">
        <v>159</v>
      </c>
      <c r="E294" s="38"/>
      <c r="F294" s="243" t="s">
        <v>169</v>
      </c>
      <c r="G294" s="38"/>
      <c r="H294" s="38"/>
      <c r="I294" s="200"/>
      <c r="J294" s="38"/>
      <c r="K294" s="38"/>
      <c r="L294" s="39"/>
      <c r="M294" s="244"/>
      <c r="N294" s="245"/>
      <c r="O294" s="89"/>
      <c r="P294" s="89"/>
      <c r="Q294" s="89"/>
      <c r="R294" s="89"/>
      <c r="S294" s="89"/>
      <c r="T294" s="90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3" t="s">
        <v>159</v>
      </c>
      <c r="AU294" s="13" t="s">
        <v>88</v>
      </c>
    </row>
    <row r="295" spans="1:65" s="2" customFormat="1" ht="24.15" customHeight="1">
      <c r="A295" s="36"/>
      <c r="B295" s="37"/>
      <c r="C295" s="246" t="s">
        <v>431</v>
      </c>
      <c r="D295" s="246" t="s">
        <v>167</v>
      </c>
      <c r="E295" s="247" t="s">
        <v>218</v>
      </c>
      <c r="F295" s="248" t="s">
        <v>219</v>
      </c>
      <c r="G295" s="249" t="s">
        <v>192</v>
      </c>
      <c r="H295" s="250">
        <v>139</v>
      </c>
      <c r="I295" s="251"/>
      <c r="J295" s="252">
        <f>ROUND(I295*H295,2)</f>
        <v>0</v>
      </c>
      <c r="K295" s="253"/>
      <c r="L295" s="254"/>
      <c r="M295" s="255" t="s">
        <v>1</v>
      </c>
      <c r="N295" s="256" t="s">
        <v>45</v>
      </c>
      <c r="O295" s="89"/>
      <c r="P295" s="239">
        <f>O295*H295</f>
        <v>0</v>
      </c>
      <c r="Q295" s="239">
        <v>0.00019</v>
      </c>
      <c r="R295" s="239">
        <f>Q295*H295</f>
        <v>0.026410000000000003</v>
      </c>
      <c r="S295" s="239">
        <v>0</v>
      </c>
      <c r="T295" s="24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41" t="s">
        <v>183</v>
      </c>
      <c r="AT295" s="241" t="s">
        <v>167</v>
      </c>
      <c r="AU295" s="241" t="s">
        <v>88</v>
      </c>
      <c r="AY295" s="13" t="s">
        <v>152</v>
      </c>
      <c r="BE295" s="137">
        <f>IF(N295="základní",J295,0)</f>
        <v>0</v>
      </c>
      <c r="BF295" s="137">
        <f>IF(N295="snížená",J295,0)</f>
        <v>0</v>
      </c>
      <c r="BG295" s="137">
        <f>IF(N295="zákl. přenesená",J295,0)</f>
        <v>0</v>
      </c>
      <c r="BH295" s="137">
        <f>IF(N295="sníž. přenesená",J295,0)</f>
        <v>0</v>
      </c>
      <c r="BI295" s="137">
        <f>IF(N295="nulová",J295,0)</f>
        <v>0</v>
      </c>
      <c r="BJ295" s="13" t="s">
        <v>88</v>
      </c>
      <c r="BK295" s="137">
        <f>ROUND(I295*H295,2)</f>
        <v>0</v>
      </c>
      <c r="BL295" s="13" t="s">
        <v>251</v>
      </c>
      <c r="BM295" s="241" t="s">
        <v>432</v>
      </c>
    </row>
    <row r="296" spans="1:47" s="2" customFormat="1" ht="12">
      <c r="A296" s="36"/>
      <c r="B296" s="37"/>
      <c r="C296" s="38"/>
      <c r="D296" s="242" t="s">
        <v>159</v>
      </c>
      <c r="E296" s="38"/>
      <c r="F296" s="243" t="s">
        <v>219</v>
      </c>
      <c r="G296" s="38"/>
      <c r="H296" s="38"/>
      <c r="I296" s="200"/>
      <c r="J296" s="38"/>
      <c r="K296" s="38"/>
      <c r="L296" s="39"/>
      <c r="M296" s="244"/>
      <c r="N296" s="245"/>
      <c r="O296" s="89"/>
      <c r="P296" s="89"/>
      <c r="Q296" s="89"/>
      <c r="R296" s="89"/>
      <c r="S296" s="89"/>
      <c r="T296" s="90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3" t="s">
        <v>159</v>
      </c>
      <c r="AU296" s="13" t="s">
        <v>88</v>
      </c>
    </row>
    <row r="297" spans="1:65" s="2" customFormat="1" ht="24.15" customHeight="1">
      <c r="A297" s="36"/>
      <c r="B297" s="37"/>
      <c r="C297" s="229" t="s">
        <v>433</v>
      </c>
      <c r="D297" s="229" t="s">
        <v>153</v>
      </c>
      <c r="E297" s="230" t="s">
        <v>222</v>
      </c>
      <c r="F297" s="231" t="s">
        <v>223</v>
      </c>
      <c r="G297" s="232" t="s">
        <v>192</v>
      </c>
      <c r="H297" s="233">
        <v>139</v>
      </c>
      <c r="I297" s="234"/>
      <c r="J297" s="235">
        <f>ROUND(I297*H297,2)</f>
        <v>0</v>
      </c>
      <c r="K297" s="236"/>
      <c r="L297" s="39"/>
      <c r="M297" s="237" t="s">
        <v>1</v>
      </c>
      <c r="N297" s="238" t="s">
        <v>45</v>
      </c>
      <c r="O297" s="89"/>
      <c r="P297" s="239">
        <f>O297*H297</f>
        <v>0</v>
      </c>
      <c r="Q297" s="239">
        <v>0</v>
      </c>
      <c r="R297" s="239">
        <f>Q297*H297</f>
        <v>0</v>
      </c>
      <c r="S297" s="239">
        <v>0</v>
      </c>
      <c r="T297" s="24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41" t="s">
        <v>251</v>
      </c>
      <c r="AT297" s="241" t="s">
        <v>153</v>
      </c>
      <c r="AU297" s="241" t="s">
        <v>88</v>
      </c>
      <c r="AY297" s="13" t="s">
        <v>152</v>
      </c>
      <c r="BE297" s="137">
        <f>IF(N297="základní",J297,0)</f>
        <v>0</v>
      </c>
      <c r="BF297" s="137">
        <f>IF(N297="snížená",J297,0)</f>
        <v>0</v>
      </c>
      <c r="BG297" s="137">
        <f>IF(N297="zákl. přenesená",J297,0)</f>
        <v>0</v>
      </c>
      <c r="BH297" s="137">
        <f>IF(N297="sníž. přenesená",J297,0)</f>
        <v>0</v>
      </c>
      <c r="BI297" s="137">
        <f>IF(N297="nulová",J297,0)</f>
        <v>0</v>
      </c>
      <c r="BJ297" s="13" t="s">
        <v>88</v>
      </c>
      <c r="BK297" s="137">
        <f>ROUND(I297*H297,2)</f>
        <v>0</v>
      </c>
      <c r="BL297" s="13" t="s">
        <v>251</v>
      </c>
      <c r="BM297" s="241" t="s">
        <v>434</v>
      </c>
    </row>
    <row r="298" spans="1:47" s="2" customFormat="1" ht="12">
      <c r="A298" s="36"/>
      <c r="B298" s="37"/>
      <c r="C298" s="38"/>
      <c r="D298" s="242" t="s">
        <v>159</v>
      </c>
      <c r="E298" s="38"/>
      <c r="F298" s="243" t="s">
        <v>225</v>
      </c>
      <c r="G298" s="38"/>
      <c r="H298" s="38"/>
      <c r="I298" s="200"/>
      <c r="J298" s="38"/>
      <c r="K298" s="38"/>
      <c r="L298" s="39"/>
      <c r="M298" s="244"/>
      <c r="N298" s="245"/>
      <c r="O298" s="89"/>
      <c r="P298" s="89"/>
      <c r="Q298" s="89"/>
      <c r="R298" s="89"/>
      <c r="S298" s="89"/>
      <c r="T298" s="90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3" t="s">
        <v>159</v>
      </c>
      <c r="AU298" s="13" t="s">
        <v>88</v>
      </c>
    </row>
    <row r="299" spans="1:65" s="2" customFormat="1" ht="16.5" customHeight="1">
      <c r="A299" s="36"/>
      <c r="B299" s="37"/>
      <c r="C299" s="229" t="s">
        <v>435</v>
      </c>
      <c r="D299" s="229" t="s">
        <v>153</v>
      </c>
      <c r="E299" s="230" t="s">
        <v>227</v>
      </c>
      <c r="F299" s="231" t="s">
        <v>228</v>
      </c>
      <c r="G299" s="232" t="s">
        <v>192</v>
      </c>
      <c r="H299" s="233">
        <v>139</v>
      </c>
      <c r="I299" s="234"/>
      <c r="J299" s="235">
        <f>ROUND(I299*H299,2)</f>
        <v>0</v>
      </c>
      <c r="K299" s="236"/>
      <c r="L299" s="39"/>
      <c r="M299" s="237" t="s">
        <v>1</v>
      </c>
      <c r="N299" s="238" t="s">
        <v>45</v>
      </c>
      <c r="O299" s="89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41" t="s">
        <v>251</v>
      </c>
      <c r="AT299" s="241" t="s">
        <v>153</v>
      </c>
      <c r="AU299" s="241" t="s">
        <v>88</v>
      </c>
      <c r="AY299" s="13" t="s">
        <v>152</v>
      </c>
      <c r="BE299" s="137">
        <f>IF(N299="základní",J299,0)</f>
        <v>0</v>
      </c>
      <c r="BF299" s="137">
        <f>IF(N299="snížená",J299,0)</f>
        <v>0</v>
      </c>
      <c r="BG299" s="137">
        <f>IF(N299="zákl. přenesená",J299,0)</f>
        <v>0</v>
      </c>
      <c r="BH299" s="137">
        <f>IF(N299="sníž. přenesená",J299,0)</f>
        <v>0</v>
      </c>
      <c r="BI299" s="137">
        <f>IF(N299="nulová",J299,0)</f>
        <v>0</v>
      </c>
      <c r="BJ299" s="13" t="s">
        <v>88</v>
      </c>
      <c r="BK299" s="137">
        <f>ROUND(I299*H299,2)</f>
        <v>0</v>
      </c>
      <c r="BL299" s="13" t="s">
        <v>251</v>
      </c>
      <c r="BM299" s="241" t="s">
        <v>436</v>
      </c>
    </row>
    <row r="300" spans="1:47" s="2" customFormat="1" ht="12">
      <c r="A300" s="36"/>
      <c r="B300" s="37"/>
      <c r="C300" s="38"/>
      <c r="D300" s="242" t="s">
        <v>159</v>
      </c>
      <c r="E300" s="38"/>
      <c r="F300" s="243" t="s">
        <v>230</v>
      </c>
      <c r="G300" s="38"/>
      <c r="H300" s="38"/>
      <c r="I300" s="200"/>
      <c r="J300" s="38"/>
      <c r="K300" s="38"/>
      <c r="L300" s="39"/>
      <c r="M300" s="244"/>
      <c r="N300" s="245"/>
      <c r="O300" s="89"/>
      <c r="P300" s="89"/>
      <c r="Q300" s="89"/>
      <c r="R300" s="89"/>
      <c r="S300" s="89"/>
      <c r="T300" s="90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3" t="s">
        <v>159</v>
      </c>
      <c r="AU300" s="13" t="s">
        <v>88</v>
      </c>
    </row>
    <row r="301" spans="1:65" s="2" customFormat="1" ht="16.5" customHeight="1">
      <c r="A301" s="36"/>
      <c r="B301" s="37"/>
      <c r="C301" s="229" t="s">
        <v>437</v>
      </c>
      <c r="D301" s="229" t="s">
        <v>153</v>
      </c>
      <c r="E301" s="230" t="s">
        <v>232</v>
      </c>
      <c r="F301" s="231" t="s">
        <v>233</v>
      </c>
      <c r="G301" s="232" t="s">
        <v>192</v>
      </c>
      <c r="H301" s="233">
        <v>123</v>
      </c>
      <c r="I301" s="234"/>
      <c r="J301" s="235">
        <f>ROUND(I301*H301,2)</f>
        <v>0</v>
      </c>
      <c r="K301" s="236"/>
      <c r="L301" s="39"/>
      <c r="M301" s="237" t="s">
        <v>1</v>
      </c>
      <c r="N301" s="238" t="s">
        <v>45</v>
      </c>
      <c r="O301" s="89"/>
      <c r="P301" s="239">
        <f>O301*H301</f>
        <v>0</v>
      </c>
      <c r="Q301" s="239">
        <v>9E-05</v>
      </c>
      <c r="R301" s="239">
        <f>Q301*H301</f>
        <v>0.01107</v>
      </c>
      <c r="S301" s="239">
        <v>0</v>
      </c>
      <c r="T301" s="24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41" t="s">
        <v>251</v>
      </c>
      <c r="AT301" s="241" t="s">
        <v>153</v>
      </c>
      <c r="AU301" s="241" t="s">
        <v>88</v>
      </c>
      <c r="AY301" s="13" t="s">
        <v>152</v>
      </c>
      <c r="BE301" s="137">
        <f>IF(N301="základní",J301,0)</f>
        <v>0</v>
      </c>
      <c r="BF301" s="137">
        <f>IF(N301="snížená",J301,0)</f>
        <v>0</v>
      </c>
      <c r="BG301" s="137">
        <f>IF(N301="zákl. přenesená",J301,0)</f>
        <v>0</v>
      </c>
      <c r="BH301" s="137">
        <f>IF(N301="sníž. přenesená",J301,0)</f>
        <v>0</v>
      </c>
      <c r="BI301" s="137">
        <f>IF(N301="nulová",J301,0)</f>
        <v>0</v>
      </c>
      <c r="BJ301" s="13" t="s">
        <v>88</v>
      </c>
      <c r="BK301" s="137">
        <f>ROUND(I301*H301,2)</f>
        <v>0</v>
      </c>
      <c r="BL301" s="13" t="s">
        <v>251</v>
      </c>
      <c r="BM301" s="241" t="s">
        <v>438</v>
      </c>
    </row>
    <row r="302" spans="1:47" s="2" customFormat="1" ht="12">
      <c r="A302" s="36"/>
      <c r="B302" s="37"/>
      <c r="C302" s="38"/>
      <c r="D302" s="242" t="s">
        <v>159</v>
      </c>
      <c r="E302" s="38"/>
      <c r="F302" s="243" t="s">
        <v>235</v>
      </c>
      <c r="G302" s="38"/>
      <c r="H302" s="38"/>
      <c r="I302" s="200"/>
      <c r="J302" s="38"/>
      <c r="K302" s="38"/>
      <c r="L302" s="39"/>
      <c r="M302" s="244"/>
      <c r="N302" s="245"/>
      <c r="O302" s="89"/>
      <c r="P302" s="89"/>
      <c r="Q302" s="89"/>
      <c r="R302" s="89"/>
      <c r="S302" s="89"/>
      <c r="T302" s="90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3" t="s">
        <v>159</v>
      </c>
      <c r="AU302" s="13" t="s">
        <v>88</v>
      </c>
    </row>
    <row r="303" spans="1:65" s="2" customFormat="1" ht="24.15" customHeight="1">
      <c r="A303" s="36"/>
      <c r="B303" s="37"/>
      <c r="C303" s="246" t="s">
        <v>439</v>
      </c>
      <c r="D303" s="246" t="s">
        <v>167</v>
      </c>
      <c r="E303" s="247" t="s">
        <v>237</v>
      </c>
      <c r="F303" s="248" t="s">
        <v>238</v>
      </c>
      <c r="G303" s="249" t="s">
        <v>192</v>
      </c>
      <c r="H303" s="250">
        <v>123</v>
      </c>
      <c r="I303" s="251"/>
      <c r="J303" s="252">
        <f>ROUND(I303*H303,2)</f>
        <v>0</v>
      </c>
      <c r="K303" s="253"/>
      <c r="L303" s="254"/>
      <c r="M303" s="255" t="s">
        <v>1</v>
      </c>
      <c r="N303" s="256" t="s">
        <v>45</v>
      </c>
      <c r="O303" s="89"/>
      <c r="P303" s="239">
        <f>O303*H303</f>
        <v>0</v>
      </c>
      <c r="Q303" s="239">
        <v>2E-05</v>
      </c>
      <c r="R303" s="239">
        <f>Q303*H303</f>
        <v>0.0024600000000000004</v>
      </c>
      <c r="S303" s="239">
        <v>0</v>
      </c>
      <c r="T303" s="24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41" t="s">
        <v>183</v>
      </c>
      <c r="AT303" s="241" t="s">
        <v>167</v>
      </c>
      <c r="AU303" s="241" t="s">
        <v>88</v>
      </c>
      <c r="AY303" s="13" t="s">
        <v>152</v>
      </c>
      <c r="BE303" s="137">
        <f>IF(N303="základní",J303,0)</f>
        <v>0</v>
      </c>
      <c r="BF303" s="137">
        <f>IF(N303="snížená",J303,0)</f>
        <v>0</v>
      </c>
      <c r="BG303" s="137">
        <f>IF(N303="zákl. přenesená",J303,0)</f>
        <v>0</v>
      </c>
      <c r="BH303" s="137">
        <f>IF(N303="sníž. přenesená",J303,0)</f>
        <v>0</v>
      </c>
      <c r="BI303" s="137">
        <f>IF(N303="nulová",J303,0)</f>
        <v>0</v>
      </c>
      <c r="BJ303" s="13" t="s">
        <v>88</v>
      </c>
      <c r="BK303" s="137">
        <f>ROUND(I303*H303,2)</f>
        <v>0</v>
      </c>
      <c r="BL303" s="13" t="s">
        <v>251</v>
      </c>
      <c r="BM303" s="241" t="s">
        <v>440</v>
      </c>
    </row>
    <row r="304" spans="1:47" s="2" customFormat="1" ht="12">
      <c r="A304" s="36"/>
      <c r="B304" s="37"/>
      <c r="C304" s="38"/>
      <c r="D304" s="242" t="s">
        <v>159</v>
      </c>
      <c r="E304" s="38"/>
      <c r="F304" s="243" t="s">
        <v>238</v>
      </c>
      <c r="G304" s="38"/>
      <c r="H304" s="38"/>
      <c r="I304" s="200"/>
      <c r="J304" s="38"/>
      <c r="K304" s="38"/>
      <c r="L304" s="39"/>
      <c r="M304" s="244"/>
      <c r="N304" s="245"/>
      <c r="O304" s="89"/>
      <c r="P304" s="89"/>
      <c r="Q304" s="89"/>
      <c r="R304" s="89"/>
      <c r="S304" s="89"/>
      <c r="T304" s="90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3" t="s">
        <v>159</v>
      </c>
      <c r="AU304" s="13" t="s">
        <v>88</v>
      </c>
    </row>
    <row r="305" spans="1:65" s="2" customFormat="1" ht="24.15" customHeight="1">
      <c r="A305" s="36"/>
      <c r="B305" s="37"/>
      <c r="C305" s="229" t="s">
        <v>441</v>
      </c>
      <c r="D305" s="229" t="s">
        <v>153</v>
      </c>
      <c r="E305" s="230" t="s">
        <v>241</v>
      </c>
      <c r="F305" s="231" t="s">
        <v>242</v>
      </c>
      <c r="G305" s="232" t="s">
        <v>192</v>
      </c>
      <c r="H305" s="233">
        <v>1</v>
      </c>
      <c r="I305" s="234"/>
      <c r="J305" s="235">
        <f>ROUND(I305*H305,2)</f>
        <v>0</v>
      </c>
      <c r="K305" s="236"/>
      <c r="L305" s="39"/>
      <c r="M305" s="237" t="s">
        <v>1</v>
      </c>
      <c r="N305" s="238" t="s">
        <v>45</v>
      </c>
      <c r="O305" s="89"/>
      <c r="P305" s="239">
        <f>O305*H305</f>
        <v>0</v>
      </c>
      <c r="Q305" s="239">
        <v>0.11934</v>
      </c>
      <c r="R305" s="239">
        <f>Q305*H305</f>
        <v>0.11934</v>
      </c>
      <c r="S305" s="239">
        <v>0</v>
      </c>
      <c r="T305" s="24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41" t="s">
        <v>251</v>
      </c>
      <c r="AT305" s="241" t="s">
        <v>153</v>
      </c>
      <c r="AU305" s="241" t="s">
        <v>88</v>
      </c>
      <c r="AY305" s="13" t="s">
        <v>152</v>
      </c>
      <c r="BE305" s="137">
        <f>IF(N305="základní",J305,0)</f>
        <v>0</v>
      </c>
      <c r="BF305" s="137">
        <f>IF(N305="snížená",J305,0)</f>
        <v>0</v>
      </c>
      <c r="BG305" s="137">
        <f>IF(N305="zákl. přenesená",J305,0)</f>
        <v>0</v>
      </c>
      <c r="BH305" s="137">
        <f>IF(N305="sníž. přenesená",J305,0)</f>
        <v>0</v>
      </c>
      <c r="BI305" s="137">
        <f>IF(N305="nulová",J305,0)</f>
        <v>0</v>
      </c>
      <c r="BJ305" s="13" t="s">
        <v>88</v>
      </c>
      <c r="BK305" s="137">
        <f>ROUND(I305*H305,2)</f>
        <v>0</v>
      </c>
      <c r="BL305" s="13" t="s">
        <v>251</v>
      </c>
      <c r="BM305" s="241" t="s">
        <v>442</v>
      </c>
    </row>
    <row r="306" spans="1:47" s="2" customFormat="1" ht="12">
      <c r="A306" s="36"/>
      <c r="B306" s="37"/>
      <c r="C306" s="38"/>
      <c r="D306" s="242" t="s">
        <v>159</v>
      </c>
      <c r="E306" s="38"/>
      <c r="F306" s="243" t="s">
        <v>244</v>
      </c>
      <c r="G306" s="38"/>
      <c r="H306" s="38"/>
      <c r="I306" s="200"/>
      <c r="J306" s="38"/>
      <c r="K306" s="38"/>
      <c r="L306" s="39"/>
      <c r="M306" s="244"/>
      <c r="N306" s="245"/>
      <c r="O306" s="89"/>
      <c r="P306" s="89"/>
      <c r="Q306" s="89"/>
      <c r="R306" s="89"/>
      <c r="S306" s="89"/>
      <c r="T306" s="90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3" t="s">
        <v>159</v>
      </c>
      <c r="AU306" s="13" t="s">
        <v>88</v>
      </c>
    </row>
    <row r="307" spans="1:65" s="2" customFormat="1" ht="16.5" customHeight="1">
      <c r="A307" s="36"/>
      <c r="B307" s="37"/>
      <c r="C307" s="246" t="s">
        <v>443</v>
      </c>
      <c r="D307" s="246" t="s">
        <v>167</v>
      </c>
      <c r="E307" s="247" t="s">
        <v>360</v>
      </c>
      <c r="F307" s="248" t="s">
        <v>361</v>
      </c>
      <c r="G307" s="249" t="s">
        <v>192</v>
      </c>
      <c r="H307" s="250">
        <v>1</v>
      </c>
      <c r="I307" s="251"/>
      <c r="J307" s="252">
        <f>ROUND(I307*H307,2)</f>
        <v>0</v>
      </c>
      <c r="K307" s="253"/>
      <c r="L307" s="254"/>
      <c r="M307" s="255" t="s">
        <v>1</v>
      </c>
      <c r="N307" s="256" t="s">
        <v>45</v>
      </c>
      <c r="O307" s="89"/>
      <c r="P307" s="239">
        <f>O307*H307</f>
        <v>0</v>
      </c>
      <c r="Q307" s="239">
        <v>0.102</v>
      </c>
      <c r="R307" s="239">
        <f>Q307*H307</f>
        <v>0.102</v>
      </c>
      <c r="S307" s="239">
        <v>0</v>
      </c>
      <c r="T307" s="240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41" t="s">
        <v>183</v>
      </c>
      <c r="AT307" s="241" t="s">
        <v>167</v>
      </c>
      <c r="AU307" s="241" t="s">
        <v>88</v>
      </c>
      <c r="AY307" s="13" t="s">
        <v>152</v>
      </c>
      <c r="BE307" s="137">
        <f>IF(N307="základní",J307,0)</f>
        <v>0</v>
      </c>
      <c r="BF307" s="137">
        <f>IF(N307="snížená",J307,0)</f>
        <v>0</v>
      </c>
      <c r="BG307" s="137">
        <f>IF(N307="zákl. přenesená",J307,0)</f>
        <v>0</v>
      </c>
      <c r="BH307" s="137">
        <f>IF(N307="sníž. přenesená",J307,0)</f>
        <v>0</v>
      </c>
      <c r="BI307" s="137">
        <f>IF(N307="nulová",J307,0)</f>
        <v>0</v>
      </c>
      <c r="BJ307" s="13" t="s">
        <v>88</v>
      </c>
      <c r="BK307" s="137">
        <f>ROUND(I307*H307,2)</f>
        <v>0</v>
      </c>
      <c r="BL307" s="13" t="s">
        <v>251</v>
      </c>
      <c r="BM307" s="241" t="s">
        <v>444</v>
      </c>
    </row>
    <row r="308" spans="1:47" s="2" customFormat="1" ht="12">
      <c r="A308" s="36"/>
      <c r="B308" s="37"/>
      <c r="C308" s="38"/>
      <c r="D308" s="242" t="s">
        <v>159</v>
      </c>
      <c r="E308" s="38"/>
      <c r="F308" s="243" t="s">
        <v>361</v>
      </c>
      <c r="G308" s="38"/>
      <c r="H308" s="38"/>
      <c r="I308" s="200"/>
      <c r="J308" s="38"/>
      <c r="K308" s="38"/>
      <c r="L308" s="39"/>
      <c r="M308" s="244"/>
      <c r="N308" s="245"/>
      <c r="O308" s="89"/>
      <c r="P308" s="89"/>
      <c r="Q308" s="89"/>
      <c r="R308" s="89"/>
      <c r="S308" s="89"/>
      <c r="T308" s="90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3" t="s">
        <v>159</v>
      </c>
      <c r="AU308" s="13" t="s">
        <v>88</v>
      </c>
    </row>
    <row r="309" spans="1:65" s="2" customFormat="1" ht="24.15" customHeight="1">
      <c r="A309" s="36"/>
      <c r="B309" s="37"/>
      <c r="C309" s="229" t="s">
        <v>445</v>
      </c>
      <c r="D309" s="229" t="s">
        <v>153</v>
      </c>
      <c r="E309" s="230" t="s">
        <v>249</v>
      </c>
      <c r="F309" s="231" t="s">
        <v>250</v>
      </c>
      <c r="G309" s="232" t="s">
        <v>203</v>
      </c>
      <c r="H309" s="233">
        <v>147.6</v>
      </c>
      <c r="I309" s="234"/>
      <c r="J309" s="235">
        <f>ROUND(I309*H309,2)</f>
        <v>0</v>
      </c>
      <c r="K309" s="236"/>
      <c r="L309" s="39"/>
      <c r="M309" s="237" t="s">
        <v>1</v>
      </c>
      <c r="N309" s="238" t="s">
        <v>45</v>
      </c>
      <c r="O309" s="89"/>
      <c r="P309" s="239">
        <f>O309*H309</f>
        <v>0</v>
      </c>
      <c r="Q309" s="239">
        <v>0</v>
      </c>
      <c r="R309" s="239">
        <f>Q309*H309</f>
        <v>0</v>
      </c>
      <c r="S309" s="239">
        <v>0.12</v>
      </c>
      <c r="T309" s="240">
        <f>S309*H309</f>
        <v>17.712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41" t="s">
        <v>251</v>
      </c>
      <c r="AT309" s="241" t="s">
        <v>153</v>
      </c>
      <c r="AU309" s="241" t="s">
        <v>88</v>
      </c>
      <c r="AY309" s="13" t="s">
        <v>152</v>
      </c>
      <c r="BE309" s="137">
        <f>IF(N309="základní",J309,0)</f>
        <v>0</v>
      </c>
      <c r="BF309" s="137">
        <f>IF(N309="snížená",J309,0)</f>
        <v>0</v>
      </c>
      <c r="BG309" s="137">
        <f>IF(N309="zákl. přenesená",J309,0)</f>
        <v>0</v>
      </c>
      <c r="BH309" s="137">
        <f>IF(N309="sníž. přenesená",J309,0)</f>
        <v>0</v>
      </c>
      <c r="BI309" s="137">
        <f>IF(N309="nulová",J309,0)</f>
        <v>0</v>
      </c>
      <c r="BJ309" s="13" t="s">
        <v>88</v>
      </c>
      <c r="BK309" s="137">
        <f>ROUND(I309*H309,2)</f>
        <v>0</v>
      </c>
      <c r="BL309" s="13" t="s">
        <v>251</v>
      </c>
      <c r="BM309" s="241" t="s">
        <v>446</v>
      </c>
    </row>
    <row r="310" spans="1:47" s="2" customFormat="1" ht="12">
      <c r="A310" s="36"/>
      <c r="B310" s="37"/>
      <c r="C310" s="38"/>
      <c r="D310" s="242" t="s">
        <v>159</v>
      </c>
      <c r="E310" s="38"/>
      <c r="F310" s="243" t="s">
        <v>250</v>
      </c>
      <c r="G310" s="38"/>
      <c r="H310" s="38"/>
      <c r="I310" s="200"/>
      <c r="J310" s="38"/>
      <c r="K310" s="38"/>
      <c r="L310" s="39"/>
      <c r="M310" s="244"/>
      <c r="N310" s="245"/>
      <c r="O310" s="89"/>
      <c r="P310" s="89"/>
      <c r="Q310" s="89"/>
      <c r="R310" s="89"/>
      <c r="S310" s="89"/>
      <c r="T310" s="90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3" t="s">
        <v>159</v>
      </c>
      <c r="AU310" s="13" t="s">
        <v>88</v>
      </c>
    </row>
    <row r="311" spans="1:65" s="2" customFormat="1" ht="33" customHeight="1">
      <c r="A311" s="36"/>
      <c r="B311" s="37"/>
      <c r="C311" s="229" t="s">
        <v>447</v>
      </c>
      <c r="D311" s="229" t="s">
        <v>153</v>
      </c>
      <c r="E311" s="230" t="s">
        <v>259</v>
      </c>
      <c r="F311" s="231" t="s">
        <v>260</v>
      </c>
      <c r="G311" s="232" t="s">
        <v>261</v>
      </c>
      <c r="H311" s="233">
        <v>38.96</v>
      </c>
      <c r="I311" s="234"/>
      <c r="J311" s="235">
        <f>ROUND(I311*H311,2)</f>
        <v>0</v>
      </c>
      <c r="K311" s="236"/>
      <c r="L311" s="39"/>
      <c r="M311" s="237" t="s">
        <v>1</v>
      </c>
      <c r="N311" s="238" t="s">
        <v>45</v>
      </c>
      <c r="O311" s="89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41" t="s">
        <v>251</v>
      </c>
      <c r="AT311" s="241" t="s">
        <v>153</v>
      </c>
      <c r="AU311" s="241" t="s">
        <v>88</v>
      </c>
      <c r="AY311" s="13" t="s">
        <v>152</v>
      </c>
      <c r="BE311" s="137">
        <f>IF(N311="základní",J311,0)</f>
        <v>0</v>
      </c>
      <c r="BF311" s="137">
        <f>IF(N311="snížená",J311,0)</f>
        <v>0</v>
      </c>
      <c r="BG311" s="137">
        <f>IF(N311="zákl. přenesená",J311,0)</f>
        <v>0</v>
      </c>
      <c r="BH311" s="137">
        <f>IF(N311="sníž. přenesená",J311,0)</f>
        <v>0</v>
      </c>
      <c r="BI311" s="137">
        <f>IF(N311="nulová",J311,0)</f>
        <v>0</v>
      </c>
      <c r="BJ311" s="13" t="s">
        <v>88</v>
      </c>
      <c r="BK311" s="137">
        <f>ROUND(I311*H311,2)</f>
        <v>0</v>
      </c>
      <c r="BL311" s="13" t="s">
        <v>251</v>
      </c>
      <c r="BM311" s="241" t="s">
        <v>448</v>
      </c>
    </row>
    <row r="312" spans="1:47" s="2" customFormat="1" ht="12">
      <c r="A312" s="36"/>
      <c r="B312" s="37"/>
      <c r="C312" s="38"/>
      <c r="D312" s="242" t="s">
        <v>159</v>
      </c>
      <c r="E312" s="38"/>
      <c r="F312" s="243" t="s">
        <v>263</v>
      </c>
      <c r="G312" s="38"/>
      <c r="H312" s="38"/>
      <c r="I312" s="200"/>
      <c r="J312" s="38"/>
      <c r="K312" s="38"/>
      <c r="L312" s="39"/>
      <c r="M312" s="244"/>
      <c r="N312" s="245"/>
      <c r="O312" s="89"/>
      <c r="P312" s="89"/>
      <c r="Q312" s="89"/>
      <c r="R312" s="89"/>
      <c r="S312" s="89"/>
      <c r="T312" s="90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3" t="s">
        <v>159</v>
      </c>
      <c r="AU312" s="13" t="s">
        <v>88</v>
      </c>
    </row>
    <row r="313" spans="1:65" s="2" customFormat="1" ht="33" customHeight="1">
      <c r="A313" s="36"/>
      <c r="B313" s="37"/>
      <c r="C313" s="229" t="s">
        <v>449</v>
      </c>
      <c r="D313" s="229" t="s">
        <v>153</v>
      </c>
      <c r="E313" s="230" t="s">
        <v>269</v>
      </c>
      <c r="F313" s="231" t="s">
        <v>270</v>
      </c>
      <c r="G313" s="232" t="s">
        <v>203</v>
      </c>
      <c r="H313" s="233">
        <v>147.6</v>
      </c>
      <c r="I313" s="234"/>
      <c r="J313" s="235">
        <f>ROUND(I313*H313,2)</f>
        <v>0</v>
      </c>
      <c r="K313" s="236"/>
      <c r="L313" s="39"/>
      <c r="M313" s="237" t="s">
        <v>1</v>
      </c>
      <c r="N313" s="238" t="s">
        <v>45</v>
      </c>
      <c r="O313" s="89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41" t="s">
        <v>251</v>
      </c>
      <c r="AT313" s="241" t="s">
        <v>153</v>
      </c>
      <c r="AU313" s="241" t="s">
        <v>88</v>
      </c>
      <c r="AY313" s="13" t="s">
        <v>152</v>
      </c>
      <c r="BE313" s="137">
        <f>IF(N313="základní",J313,0)</f>
        <v>0</v>
      </c>
      <c r="BF313" s="137">
        <f>IF(N313="snížená",J313,0)</f>
        <v>0</v>
      </c>
      <c r="BG313" s="137">
        <f>IF(N313="zákl. přenesená",J313,0)</f>
        <v>0</v>
      </c>
      <c r="BH313" s="137">
        <f>IF(N313="sníž. přenesená",J313,0)</f>
        <v>0</v>
      </c>
      <c r="BI313" s="137">
        <f>IF(N313="nulová",J313,0)</f>
        <v>0</v>
      </c>
      <c r="BJ313" s="13" t="s">
        <v>88</v>
      </c>
      <c r="BK313" s="137">
        <f>ROUND(I313*H313,2)</f>
        <v>0</v>
      </c>
      <c r="BL313" s="13" t="s">
        <v>251</v>
      </c>
      <c r="BM313" s="241" t="s">
        <v>450</v>
      </c>
    </row>
    <row r="314" spans="1:47" s="2" customFormat="1" ht="12">
      <c r="A314" s="36"/>
      <c r="B314" s="37"/>
      <c r="C314" s="38"/>
      <c r="D314" s="242" t="s">
        <v>159</v>
      </c>
      <c r="E314" s="38"/>
      <c r="F314" s="243" t="s">
        <v>272</v>
      </c>
      <c r="G314" s="38"/>
      <c r="H314" s="38"/>
      <c r="I314" s="200"/>
      <c r="J314" s="38"/>
      <c r="K314" s="38"/>
      <c r="L314" s="39"/>
      <c r="M314" s="244"/>
      <c r="N314" s="245"/>
      <c r="O314" s="89"/>
      <c r="P314" s="89"/>
      <c r="Q314" s="89"/>
      <c r="R314" s="89"/>
      <c r="S314" s="89"/>
      <c r="T314" s="90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3" t="s">
        <v>159</v>
      </c>
      <c r="AU314" s="13" t="s">
        <v>88</v>
      </c>
    </row>
    <row r="315" spans="1:65" s="2" customFormat="1" ht="16.5" customHeight="1">
      <c r="A315" s="36"/>
      <c r="B315" s="37"/>
      <c r="C315" s="246" t="s">
        <v>451</v>
      </c>
      <c r="D315" s="246" t="s">
        <v>167</v>
      </c>
      <c r="E315" s="247" t="s">
        <v>274</v>
      </c>
      <c r="F315" s="248" t="s">
        <v>275</v>
      </c>
      <c r="G315" s="249" t="s">
        <v>156</v>
      </c>
      <c r="H315" s="250">
        <v>7.99</v>
      </c>
      <c r="I315" s="251"/>
      <c r="J315" s="252">
        <f>ROUND(I315*H315,2)</f>
        <v>0</v>
      </c>
      <c r="K315" s="253"/>
      <c r="L315" s="254"/>
      <c r="M315" s="255" t="s">
        <v>1</v>
      </c>
      <c r="N315" s="256" t="s">
        <v>45</v>
      </c>
      <c r="O315" s="89"/>
      <c r="P315" s="239">
        <f>O315*H315</f>
        <v>0</v>
      </c>
      <c r="Q315" s="239">
        <v>0</v>
      </c>
      <c r="R315" s="239">
        <f>Q315*H315</f>
        <v>0</v>
      </c>
      <c r="S315" s="239">
        <v>0</v>
      </c>
      <c r="T315" s="24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41" t="s">
        <v>183</v>
      </c>
      <c r="AT315" s="241" t="s">
        <v>167</v>
      </c>
      <c r="AU315" s="241" t="s">
        <v>88</v>
      </c>
      <c r="AY315" s="13" t="s">
        <v>152</v>
      </c>
      <c r="BE315" s="137">
        <f>IF(N315="základní",J315,0)</f>
        <v>0</v>
      </c>
      <c r="BF315" s="137">
        <f>IF(N315="snížená",J315,0)</f>
        <v>0</v>
      </c>
      <c r="BG315" s="137">
        <f>IF(N315="zákl. přenesená",J315,0)</f>
        <v>0</v>
      </c>
      <c r="BH315" s="137">
        <f>IF(N315="sníž. přenesená",J315,0)</f>
        <v>0</v>
      </c>
      <c r="BI315" s="137">
        <f>IF(N315="nulová",J315,0)</f>
        <v>0</v>
      </c>
      <c r="BJ315" s="13" t="s">
        <v>88</v>
      </c>
      <c r="BK315" s="137">
        <f>ROUND(I315*H315,2)</f>
        <v>0</v>
      </c>
      <c r="BL315" s="13" t="s">
        <v>251</v>
      </c>
      <c r="BM315" s="241" t="s">
        <v>452</v>
      </c>
    </row>
    <row r="316" spans="1:47" s="2" customFormat="1" ht="12">
      <c r="A316" s="36"/>
      <c r="B316" s="37"/>
      <c r="C316" s="38"/>
      <c r="D316" s="242" t="s">
        <v>159</v>
      </c>
      <c r="E316" s="38"/>
      <c r="F316" s="243" t="s">
        <v>275</v>
      </c>
      <c r="G316" s="38"/>
      <c r="H316" s="38"/>
      <c r="I316" s="200"/>
      <c r="J316" s="38"/>
      <c r="K316" s="38"/>
      <c r="L316" s="39"/>
      <c r="M316" s="244"/>
      <c r="N316" s="245"/>
      <c r="O316" s="89"/>
      <c r="P316" s="89"/>
      <c r="Q316" s="89"/>
      <c r="R316" s="89"/>
      <c r="S316" s="89"/>
      <c r="T316" s="90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3" t="s">
        <v>159</v>
      </c>
      <c r="AU316" s="13" t="s">
        <v>88</v>
      </c>
    </row>
    <row r="317" spans="1:65" s="2" customFormat="1" ht="24.15" customHeight="1">
      <c r="A317" s="36"/>
      <c r="B317" s="37"/>
      <c r="C317" s="229" t="s">
        <v>453</v>
      </c>
      <c r="D317" s="229" t="s">
        <v>153</v>
      </c>
      <c r="E317" s="230" t="s">
        <v>278</v>
      </c>
      <c r="F317" s="231" t="s">
        <v>279</v>
      </c>
      <c r="G317" s="232" t="s">
        <v>203</v>
      </c>
      <c r="H317" s="233">
        <v>61.5</v>
      </c>
      <c r="I317" s="234"/>
      <c r="J317" s="235">
        <f>ROUND(I317*H317,2)</f>
        <v>0</v>
      </c>
      <c r="K317" s="236"/>
      <c r="L317" s="39"/>
      <c r="M317" s="237" t="s">
        <v>1</v>
      </c>
      <c r="N317" s="238" t="s">
        <v>45</v>
      </c>
      <c r="O317" s="89"/>
      <c r="P317" s="239">
        <f>O317*H317</f>
        <v>0</v>
      </c>
      <c r="Q317" s="239">
        <v>0.15192</v>
      </c>
      <c r="R317" s="239">
        <f>Q317*H317</f>
        <v>9.34308</v>
      </c>
      <c r="S317" s="239">
        <v>0</v>
      </c>
      <c r="T317" s="24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41" t="s">
        <v>251</v>
      </c>
      <c r="AT317" s="241" t="s">
        <v>153</v>
      </c>
      <c r="AU317" s="241" t="s">
        <v>88</v>
      </c>
      <c r="AY317" s="13" t="s">
        <v>152</v>
      </c>
      <c r="BE317" s="137">
        <f>IF(N317="základní",J317,0)</f>
        <v>0</v>
      </c>
      <c r="BF317" s="137">
        <f>IF(N317="snížená",J317,0)</f>
        <v>0</v>
      </c>
      <c r="BG317" s="137">
        <f>IF(N317="zákl. přenesená",J317,0)</f>
        <v>0</v>
      </c>
      <c r="BH317" s="137">
        <f>IF(N317="sníž. přenesená",J317,0)</f>
        <v>0</v>
      </c>
      <c r="BI317" s="137">
        <f>IF(N317="nulová",J317,0)</f>
        <v>0</v>
      </c>
      <c r="BJ317" s="13" t="s">
        <v>88</v>
      </c>
      <c r="BK317" s="137">
        <f>ROUND(I317*H317,2)</f>
        <v>0</v>
      </c>
      <c r="BL317" s="13" t="s">
        <v>251</v>
      </c>
      <c r="BM317" s="241" t="s">
        <v>454</v>
      </c>
    </row>
    <row r="318" spans="1:47" s="2" customFormat="1" ht="12">
      <c r="A318" s="36"/>
      <c r="B318" s="37"/>
      <c r="C318" s="38"/>
      <c r="D318" s="242" t="s">
        <v>159</v>
      </c>
      <c r="E318" s="38"/>
      <c r="F318" s="243" t="s">
        <v>281</v>
      </c>
      <c r="G318" s="38"/>
      <c r="H318" s="38"/>
      <c r="I318" s="200"/>
      <c r="J318" s="38"/>
      <c r="K318" s="38"/>
      <c r="L318" s="39"/>
      <c r="M318" s="244"/>
      <c r="N318" s="245"/>
      <c r="O318" s="89"/>
      <c r="P318" s="89"/>
      <c r="Q318" s="89"/>
      <c r="R318" s="89"/>
      <c r="S318" s="89"/>
      <c r="T318" s="90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3" t="s">
        <v>159</v>
      </c>
      <c r="AU318" s="13" t="s">
        <v>88</v>
      </c>
    </row>
    <row r="319" spans="1:65" s="2" customFormat="1" ht="24.15" customHeight="1">
      <c r="A319" s="36"/>
      <c r="B319" s="37"/>
      <c r="C319" s="246" t="s">
        <v>455</v>
      </c>
      <c r="D319" s="246" t="s">
        <v>167</v>
      </c>
      <c r="E319" s="247" t="s">
        <v>283</v>
      </c>
      <c r="F319" s="248" t="s">
        <v>284</v>
      </c>
      <c r="G319" s="249" t="s">
        <v>285</v>
      </c>
      <c r="H319" s="250">
        <v>61</v>
      </c>
      <c r="I319" s="251"/>
      <c r="J319" s="252">
        <f>ROUND(I319*H319,2)</f>
        <v>0</v>
      </c>
      <c r="K319" s="253"/>
      <c r="L319" s="254"/>
      <c r="M319" s="255" t="s">
        <v>1</v>
      </c>
      <c r="N319" s="256" t="s">
        <v>45</v>
      </c>
      <c r="O319" s="89"/>
      <c r="P319" s="239">
        <f>O319*H319</f>
        <v>0</v>
      </c>
      <c r="Q319" s="239">
        <v>0.025</v>
      </c>
      <c r="R319" s="239">
        <f>Q319*H319</f>
        <v>1.5250000000000001</v>
      </c>
      <c r="S319" s="239">
        <v>0</v>
      </c>
      <c r="T319" s="24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41" t="s">
        <v>183</v>
      </c>
      <c r="AT319" s="241" t="s">
        <v>167</v>
      </c>
      <c r="AU319" s="241" t="s">
        <v>88</v>
      </c>
      <c r="AY319" s="13" t="s">
        <v>152</v>
      </c>
      <c r="BE319" s="137">
        <f>IF(N319="základní",J319,0)</f>
        <v>0</v>
      </c>
      <c r="BF319" s="137">
        <f>IF(N319="snížená",J319,0)</f>
        <v>0</v>
      </c>
      <c r="BG319" s="137">
        <f>IF(N319="zákl. přenesená",J319,0)</f>
        <v>0</v>
      </c>
      <c r="BH319" s="137">
        <f>IF(N319="sníž. přenesená",J319,0)</f>
        <v>0</v>
      </c>
      <c r="BI319" s="137">
        <f>IF(N319="nulová",J319,0)</f>
        <v>0</v>
      </c>
      <c r="BJ319" s="13" t="s">
        <v>88</v>
      </c>
      <c r="BK319" s="137">
        <f>ROUND(I319*H319,2)</f>
        <v>0</v>
      </c>
      <c r="BL319" s="13" t="s">
        <v>251</v>
      </c>
      <c r="BM319" s="241" t="s">
        <v>456</v>
      </c>
    </row>
    <row r="320" spans="1:47" s="2" customFormat="1" ht="12">
      <c r="A320" s="36"/>
      <c r="B320" s="37"/>
      <c r="C320" s="38"/>
      <c r="D320" s="242" t="s">
        <v>159</v>
      </c>
      <c r="E320" s="38"/>
      <c r="F320" s="243" t="s">
        <v>284</v>
      </c>
      <c r="G320" s="38"/>
      <c r="H320" s="38"/>
      <c r="I320" s="200"/>
      <c r="J320" s="38"/>
      <c r="K320" s="38"/>
      <c r="L320" s="39"/>
      <c r="M320" s="244"/>
      <c r="N320" s="245"/>
      <c r="O320" s="89"/>
      <c r="P320" s="89"/>
      <c r="Q320" s="89"/>
      <c r="R320" s="89"/>
      <c r="S320" s="89"/>
      <c r="T320" s="90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3" t="s">
        <v>159</v>
      </c>
      <c r="AU320" s="13" t="s">
        <v>88</v>
      </c>
    </row>
    <row r="321" spans="1:65" s="2" customFormat="1" ht="21.75" customHeight="1">
      <c r="A321" s="36"/>
      <c r="B321" s="37"/>
      <c r="C321" s="246" t="s">
        <v>457</v>
      </c>
      <c r="D321" s="246" t="s">
        <v>167</v>
      </c>
      <c r="E321" s="247" t="s">
        <v>288</v>
      </c>
      <c r="F321" s="248" t="s">
        <v>289</v>
      </c>
      <c r="G321" s="249" t="s">
        <v>261</v>
      </c>
      <c r="H321" s="250">
        <v>9.471</v>
      </c>
      <c r="I321" s="251"/>
      <c r="J321" s="252">
        <f>ROUND(I321*H321,2)</f>
        <v>0</v>
      </c>
      <c r="K321" s="253"/>
      <c r="L321" s="254"/>
      <c r="M321" s="255" t="s">
        <v>1</v>
      </c>
      <c r="N321" s="256" t="s">
        <v>45</v>
      </c>
      <c r="O321" s="89"/>
      <c r="P321" s="239">
        <f>O321*H321</f>
        <v>0</v>
      </c>
      <c r="Q321" s="239">
        <v>1</v>
      </c>
      <c r="R321" s="239">
        <f>Q321*H321</f>
        <v>9.471</v>
      </c>
      <c r="S321" s="239">
        <v>0</v>
      </c>
      <c r="T321" s="24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41" t="s">
        <v>183</v>
      </c>
      <c r="AT321" s="241" t="s">
        <v>167</v>
      </c>
      <c r="AU321" s="241" t="s">
        <v>88</v>
      </c>
      <c r="AY321" s="13" t="s">
        <v>152</v>
      </c>
      <c r="BE321" s="137">
        <f>IF(N321="základní",J321,0)</f>
        <v>0</v>
      </c>
      <c r="BF321" s="137">
        <f>IF(N321="snížená",J321,0)</f>
        <v>0</v>
      </c>
      <c r="BG321" s="137">
        <f>IF(N321="zákl. přenesená",J321,0)</f>
        <v>0</v>
      </c>
      <c r="BH321" s="137">
        <f>IF(N321="sníž. přenesená",J321,0)</f>
        <v>0</v>
      </c>
      <c r="BI321" s="137">
        <f>IF(N321="nulová",J321,0)</f>
        <v>0</v>
      </c>
      <c r="BJ321" s="13" t="s">
        <v>88</v>
      </c>
      <c r="BK321" s="137">
        <f>ROUND(I321*H321,2)</f>
        <v>0</v>
      </c>
      <c r="BL321" s="13" t="s">
        <v>251</v>
      </c>
      <c r="BM321" s="241" t="s">
        <v>458</v>
      </c>
    </row>
    <row r="322" spans="1:47" s="2" customFormat="1" ht="12">
      <c r="A322" s="36"/>
      <c r="B322" s="37"/>
      <c r="C322" s="38"/>
      <c r="D322" s="242" t="s">
        <v>159</v>
      </c>
      <c r="E322" s="38"/>
      <c r="F322" s="243" t="s">
        <v>289</v>
      </c>
      <c r="G322" s="38"/>
      <c r="H322" s="38"/>
      <c r="I322" s="200"/>
      <c r="J322" s="38"/>
      <c r="K322" s="38"/>
      <c r="L322" s="39"/>
      <c r="M322" s="244"/>
      <c r="N322" s="245"/>
      <c r="O322" s="89"/>
      <c r="P322" s="89"/>
      <c r="Q322" s="89"/>
      <c r="R322" s="89"/>
      <c r="S322" s="89"/>
      <c r="T322" s="90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3" t="s">
        <v>159</v>
      </c>
      <c r="AU322" s="13" t="s">
        <v>88</v>
      </c>
    </row>
    <row r="323" spans="1:65" s="2" customFormat="1" ht="16.5" customHeight="1">
      <c r="A323" s="36"/>
      <c r="B323" s="37"/>
      <c r="C323" s="246" t="s">
        <v>459</v>
      </c>
      <c r="D323" s="246" t="s">
        <v>167</v>
      </c>
      <c r="E323" s="247" t="s">
        <v>292</v>
      </c>
      <c r="F323" s="248" t="s">
        <v>293</v>
      </c>
      <c r="G323" s="249" t="s">
        <v>294</v>
      </c>
      <c r="H323" s="250">
        <v>20</v>
      </c>
      <c r="I323" s="251"/>
      <c r="J323" s="252">
        <f>ROUND(I323*H323,2)</f>
        <v>0</v>
      </c>
      <c r="K323" s="253"/>
      <c r="L323" s="254"/>
      <c r="M323" s="255" t="s">
        <v>1</v>
      </c>
      <c r="N323" s="256" t="s">
        <v>45</v>
      </c>
      <c r="O323" s="89"/>
      <c r="P323" s="239">
        <f>O323*H323</f>
        <v>0</v>
      </c>
      <c r="Q323" s="239">
        <v>0.001</v>
      </c>
      <c r="R323" s="239">
        <f>Q323*H323</f>
        <v>0.02</v>
      </c>
      <c r="S323" s="239">
        <v>0</v>
      </c>
      <c r="T323" s="24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41" t="s">
        <v>183</v>
      </c>
      <c r="AT323" s="241" t="s">
        <v>167</v>
      </c>
      <c r="AU323" s="241" t="s">
        <v>88</v>
      </c>
      <c r="AY323" s="13" t="s">
        <v>152</v>
      </c>
      <c r="BE323" s="137">
        <f>IF(N323="základní",J323,0)</f>
        <v>0</v>
      </c>
      <c r="BF323" s="137">
        <f>IF(N323="snížená",J323,0)</f>
        <v>0</v>
      </c>
      <c r="BG323" s="137">
        <f>IF(N323="zákl. přenesená",J323,0)</f>
        <v>0</v>
      </c>
      <c r="BH323" s="137">
        <f>IF(N323="sníž. přenesená",J323,0)</f>
        <v>0</v>
      </c>
      <c r="BI323" s="137">
        <f>IF(N323="nulová",J323,0)</f>
        <v>0</v>
      </c>
      <c r="BJ323" s="13" t="s">
        <v>88</v>
      </c>
      <c r="BK323" s="137">
        <f>ROUND(I323*H323,2)</f>
        <v>0</v>
      </c>
      <c r="BL323" s="13" t="s">
        <v>251</v>
      </c>
      <c r="BM323" s="241" t="s">
        <v>460</v>
      </c>
    </row>
    <row r="324" spans="1:47" s="2" customFormat="1" ht="12">
      <c r="A324" s="36"/>
      <c r="B324" s="37"/>
      <c r="C324" s="38"/>
      <c r="D324" s="242" t="s">
        <v>159</v>
      </c>
      <c r="E324" s="38"/>
      <c r="F324" s="243" t="s">
        <v>293</v>
      </c>
      <c r="G324" s="38"/>
      <c r="H324" s="38"/>
      <c r="I324" s="200"/>
      <c r="J324" s="38"/>
      <c r="K324" s="38"/>
      <c r="L324" s="39"/>
      <c r="M324" s="244"/>
      <c r="N324" s="245"/>
      <c r="O324" s="89"/>
      <c r="P324" s="89"/>
      <c r="Q324" s="89"/>
      <c r="R324" s="89"/>
      <c r="S324" s="89"/>
      <c r="T324" s="90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3" t="s">
        <v>159</v>
      </c>
      <c r="AU324" s="13" t="s">
        <v>88</v>
      </c>
    </row>
    <row r="325" spans="1:65" s="2" customFormat="1" ht="24.15" customHeight="1">
      <c r="A325" s="36"/>
      <c r="B325" s="37"/>
      <c r="C325" s="246" t="s">
        <v>461</v>
      </c>
      <c r="D325" s="246" t="s">
        <v>167</v>
      </c>
      <c r="E325" s="247" t="s">
        <v>297</v>
      </c>
      <c r="F325" s="248" t="s">
        <v>298</v>
      </c>
      <c r="G325" s="249" t="s">
        <v>261</v>
      </c>
      <c r="H325" s="250">
        <v>12.9</v>
      </c>
      <c r="I325" s="251"/>
      <c r="J325" s="252">
        <f>ROUND(I325*H325,2)</f>
        <v>0</v>
      </c>
      <c r="K325" s="253"/>
      <c r="L325" s="254"/>
      <c r="M325" s="255" t="s">
        <v>1</v>
      </c>
      <c r="N325" s="256" t="s">
        <v>45</v>
      </c>
      <c r="O325" s="89"/>
      <c r="P325" s="239">
        <f>O325*H325</f>
        <v>0</v>
      </c>
      <c r="Q325" s="239">
        <v>1</v>
      </c>
      <c r="R325" s="239">
        <f>Q325*H325</f>
        <v>12.9</v>
      </c>
      <c r="S325" s="239">
        <v>0</v>
      </c>
      <c r="T325" s="24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41" t="s">
        <v>183</v>
      </c>
      <c r="AT325" s="241" t="s">
        <v>167</v>
      </c>
      <c r="AU325" s="241" t="s">
        <v>88</v>
      </c>
      <c r="AY325" s="13" t="s">
        <v>152</v>
      </c>
      <c r="BE325" s="137">
        <f>IF(N325="základní",J325,0)</f>
        <v>0</v>
      </c>
      <c r="BF325" s="137">
        <f>IF(N325="snížená",J325,0)</f>
        <v>0</v>
      </c>
      <c r="BG325" s="137">
        <f>IF(N325="zákl. přenesená",J325,0)</f>
        <v>0</v>
      </c>
      <c r="BH325" s="137">
        <f>IF(N325="sníž. přenesená",J325,0)</f>
        <v>0</v>
      </c>
      <c r="BI325" s="137">
        <f>IF(N325="nulová",J325,0)</f>
        <v>0</v>
      </c>
      <c r="BJ325" s="13" t="s">
        <v>88</v>
      </c>
      <c r="BK325" s="137">
        <f>ROUND(I325*H325,2)</f>
        <v>0</v>
      </c>
      <c r="BL325" s="13" t="s">
        <v>251</v>
      </c>
      <c r="BM325" s="241" t="s">
        <v>462</v>
      </c>
    </row>
    <row r="326" spans="1:47" s="2" customFormat="1" ht="12">
      <c r="A326" s="36"/>
      <c r="B326" s="37"/>
      <c r="C326" s="38"/>
      <c r="D326" s="242" t="s">
        <v>159</v>
      </c>
      <c r="E326" s="38"/>
      <c r="F326" s="243" t="s">
        <v>298</v>
      </c>
      <c r="G326" s="38"/>
      <c r="H326" s="38"/>
      <c r="I326" s="200"/>
      <c r="J326" s="38"/>
      <c r="K326" s="38"/>
      <c r="L326" s="39"/>
      <c r="M326" s="244"/>
      <c r="N326" s="245"/>
      <c r="O326" s="89"/>
      <c r="P326" s="89"/>
      <c r="Q326" s="89"/>
      <c r="R326" s="89"/>
      <c r="S326" s="89"/>
      <c r="T326" s="90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3" t="s">
        <v>159</v>
      </c>
      <c r="AU326" s="13" t="s">
        <v>88</v>
      </c>
    </row>
    <row r="327" spans="1:65" s="2" customFormat="1" ht="24.15" customHeight="1">
      <c r="A327" s="36"/>
      <c r="B327" s="37"/>
      <c r="C327" s="229" t="s">
        <v>463</v>
      </c>
      <c r="D327" s="229" t="s">
        <v>153</v>
      </c>
      <c r="E327" s="230" t="s">
        <v>306</v>
      </c>
      <c r="F327" s="231" t="s">
        <v>307</v>
      </c>
      <c r="G327" s="232" t="s">
        <v>261</v>
      </c>
      <c r="H327" s="233">
        <v>36.58</v>
      </c>
      <c r="I327" s="234"/>
      <c r="J327" s="235">
        <f>ROUND(I327*H327,2)</f>
        <v>0</v>
      </c>
      <c r="K327" s="236"/>
      <c r="L327" s="39"/>
      <c r="M327" s="237" t="s">
        <v>1</v>
      </c>
      <c r="N327" s="238" t="s">
        <v>45</v>
      </c>
      <c r="O327" s="89"/>
      <c r="P327" s="239">
        <f>O327*H327</f>
        <v>0</v>
      </c>
      <c r="Q327" s="239">
        <v>0</v>
      </c>
      <c r="R327" s="239">
        <f>Q327*H327</f>
        <v>0</v>
      </c>
      <c r="S327" s="239">
        <v>0</v>
      </c>
      <c r="T327" s="240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41" t="s">
        <v>251</v>
      </c>
      <c r="AT327" s="241" t="s">
        <v>153</v>
      </c>
      <c r="AU327" s="241" t="s">
        <v>88</v>
      </c>
      <c r="AY327" s="13" t="s">
        <v>152</v>
      </c>
      <c r="BE327" s="137">
        <f>IF(N327="základní",J327,0)</f>
        <v>0</v>
      </c>
      <c r="BF327" s="137">
        <f>IF(N327="snížená",J327,0)</f>
        <v>0</v>
      </c>
      <c r="BG327" s="137">
        <f>IF(N327="zákl. přenesená",J327,0)</f>
        <v>0</v>
      </c>
      <c r="BH327" s="137">
        <f>IF(N327="sníž. přenesená",J327,0)</f>
        <v>0</v>
      </c>
      <c r="BI327" s="137">
        <f>IF(N327="nulová",J327,0)</f>
        <v>0</v>
      </c>
      <c r="BJ327" s="13" t="s">
        <v>88</v>
      </c>
      <c r="BK327" s="137">
        <f>ROUND(I327*H327,2)</f>
        <v>0</v>
      </c>
      <c r="BL327" s="13" t="s">
        <v>251</v>
      </c>
      <c r="BM327" s="241" t="s">
        <v>464</v>
      </c>
    </row>
    <row r="328" spans="1:47" s="2" customFormat="1" ht="12">
      <c r="A328" s="36"/>
      <c r="B328" s="37"/>
      <c r="C328" s="38"/>
      <c r="D328" s="242" t="s">
        <v>159</v>
      </c>
      <c r="E328" s="38"/>
      <c r="F328" s="243" t="s">
        <v>309</v>
      </c>
      <c r="G328" s="38"/>
      <c r="H328" s="38"/>
      <c r="I328" s="200"/>
      <c r="J328" s="38"/>
      <c r="K328" s="38"/>
      <c r="L328" s="39"/>
      <c r="M328" s="244"/>
      <c r="N328" s="245"/>
      <c r="O328" s="89"/>
      <c r="P328" s="89"/>
      <c r="Q328" s="89"/>
      <c r="R328" s="89"/>
      <c r="S328" s="89"/>
      <c r="T328" s="90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3" t="s">
        <v>159</v>
      </c>
      <c r="AU328" s="13" t="s">
        <v>88</v>
      </c>
    </row>
    <row r="329" spans="1:65" s="2" customFormat="1" ht="24.15" customHeight="1">
      <c r="A329" s="36"/>
      <c r="B329" s="37"/>
      <c r="C329" s="229" t="s">
        <v>465</v>
      </c>
      <c r="D329" s="229" t="s">
        <v>153</v>
      </c>
      <c r="E329" s="230" t="s">
        <v>393</v>
      </c>
      <c r="F329" s="231" t="s">
        <v>394</v>
      </c>
      <c r="G329" s="232" t="s">
        <v>203</v>
      </c>
      <c r="H329" s="233">
        <v>147.6</v>
      </c>
      <c r="I329" s="234"/>
      <c r="J329" s="235">
        <f>ROUND(I329*H329,2)</f>
        <v>0</v>
      </c>
      <c r="K329" s="236"/>
      <c r="L329" s="39"/>
      <c r="M329" s="237" t="s">
        <v>1</v>
      </c>
      <c r="N329" s="238" t="s">
        <v>45</v>
      </c>
      <c r="O329" s="89"/>
      <c r="P329" s="239">
        <f>O329*H329</f>
        <v>0</v>
      </c>
      <c r="Q329" s="239">
        <v>0</v>
      </c>
      <c r="R329" s="239">
        <f>Q329*H329</f>
        <v>0</v>
      </c>
      <c r="S329" s="239">
        <v>0</v>
      </c>
      <c r="T329" s="24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41" t="s">
        <v>251</v>
      </c>
      <c r="AT329" s="241" t="s">
        <v>153</v>
      </c>
      <c r="AU329" s="241" t="s">
        <v>88</v>
      </c>
      <c r="AY329" s="13" t="s">
        <v>152</v>
      </c>
      <c r="BE329" s="137">
        <f>IF(N329="základní",J329,0)</f>
        <v>0</v>
      </c>
      <c r="BF329" s="137">
        <f>IF(N329="snížená",J329,0)</f>
        <v>0</v>
      </c>
      <c r="BG329" s="137">
        <f>IF(N329="zákl. přenesená",J329,0)</f>
        <v>0</v>
      </c>
      <c r="BH329" s="137">
        <f>IF(N329="sníž. přenesená",J329,0)</f>
        <v>0</v>
      </c>
      <c r="BI329" s="137">
        <f>IF(N329="nulová",J329,0)</f>
        <v>0</v>
      </c>
      <c r="BJ329" s="13" t="s">
        <v>88</v>
      </c>
      <c r="BK329" s="137">
        <f>ROUND(I329*H329,2)</f>
        <v>0</v>
      </c>
      <c r="BL329" s="13" t="s">
        <v>251</v>
      </c>
      <c r="BM329" s="241" t="s">
        <v>466</v>
      </c>
    </row>
    <row r="330" spans="1:47" s="2" customFormat="1" ht="12">
      <c r="A330" s="36"/>
      <c r="B330" s="37"/>
      <c r="C330" s="38"/>
      <c r="D330" s="242" t="s">
        <v>159</v>
      </c>
      <c r="E330" s="38"/>
      <c r="F330" s="243" t="s">
        <v>396</v>
      </c>
      <c r="G330" s="38"/>
      <c r="H330" s="38"/>
      <c r="I330" s="200"/>
      <c r="J330" s="38"/>
      <c r="K330" s="38"/>
      <c r="L330" s="39"/>
      <c r="M330" s="244"/>
      <c r="N330" s="245"/>
      <c r="O330" s="89"/>
      <c r="P330" s="89"/>
      <c r="Q330" s="89"/>
      <c r="R330" s="89"/>
      <c r="S330" s="89"/>
      <c r="T330" s="9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3" t="s">
        <v>159</v>
      </c>
      <c r="AU330" s="13" t="s">
        <v>88</v>
      </c>
    </row>
    <row r="331" spans="1:65" s="2" customFormat="1" ht="16.5" customHeight="1">
      <c r="A331" s="36"/>
      <c r="B331" s="37"/>
      <c r="C331" s="246" t="s">
        <v>467</v>
      </c>
      <c r="D331" s="246" t="s">
        <v>167</v>
      </c>
      <c r="E331" s="247" t="s">
        <v>398</v>
      </c>
      <c r="F331" s="248" t="s">
        <v>399</v>
      </c>
      <c r="G331" s="249" t="s">
        <v>261</v>
      </c>
      <c r="H331" s="250">
        <v>0.714</v>
      </c>
      <c r="I331" s="251"/>
      <c r="J331" s="252">
        <f>ROUND(I331*H331,2)</f>
        <v>0</v>
      </c>
      <c r="K331" s="253"/>
      <c r="L331" s="254"/>
      <c r="M331" s="255" t="s">
        <v>1</v>
      </c>
      <c r="N331" s="256" t="s">
        <v>45</v>
      </c>
      <c r="O331" s="89"/>
      <c r="P331" s="239">
        <f>O331*H331</f>
        <v>0</v>
      </c>
      <c r="Q331" s="239">
        <v>1</v>
      </c>
      <c r="R331" s="239">
        <f>Q331*H331</f>
        <v>0.714</v>
      </c>
      <c r="S331" s="239">
        <v>0</v>
      </c>
      <c r="T331" s="240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41" t="s">
        <v>183</v>
      </c>
      <c r="AT331" s="241" t="s">
        <v>167</v>
      </c>
      <c r="AU331" s="241" t="s">
        <v>88</v>
      </c>
      <c r="AY331" s="13" t="s">
        <v>152</v>
      </c>
      <c r="BE331" s="137">
        <f>IF(N331="základní",J331,0)</f>
        <v>0</v>
      </c>
      <c r="BF331" s="137">
        <f>IF(N331="snížená",J331,0)</f>
        <v>0</v>
      </c>
      <c r="BG331" s="137">
        <f>IF(N331="zákl. přenesená",J331,0)</f>
        <v>0</v>
      </c>
      <c r="BH331" s="137">
        <f>IF(N331="sníž. přenesená",J331,0)</f>
        <v>0</v>
      </c>
      <c r="BI331" s="137">
        <f>IF(N331="nulová",J331,0)</f>
        <v>0</v>
      </c>
      <c r="BJ331" s="13" t="s">
        <v>88</v>
      </c>
      <c r="BK331" s="137">
        <f>ROUND(I331*H331,2)</f>
        <v>0</v>
      </c>
      <c r="BL331" s="13" t="s">
        <v>251</v>
      </c>
      <c r="BM331" s="241" t="s">
        <v>468</v>
      </c>
    </row>
    <row r="332" spans="1:47" s="2" customFormat="1" ht="12">
      <c r="A332" s="36"/>
      <c r="B332" s="37"/>
      <c r="C332" s="38"/>
      <c r="D332" s="242" t="s">
        <v>159</v>
      </c>
      <c r="E332" s="38"/>
      <c r="F332" s="243" t="s">
        <v>399</v>
      </c>
      <c r="G332" s="38"/>
      <c r="H332" s="38"/>
      <c r="I332" s="200"/>
      <c r="J332" s="38"/>
      <c r="K332" s="38"/>
      <c r="L332" s="39"/>
      <c r="M332" s="244"/>
      <c r="N332" s="245"/>
      <c r="O332" s="89"/>
      <c r="P332" s="89"/>
      <c r="Q332" s="89"/>
      <c r="R332" s="89"/>
      <c r="S332" s="89"/>
      <c r="T332" s="90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3" t="s">
        <v>159</v>
      </c>
      <c r="AU332" s="13" t="s">
        <v>88</v>
      </c>
    </row>
    <row r="333" spans="1:65" s="2" customFormat="1" ht="24.15" customHeight="1">
      <c r="A333" s="36"/>
      <c r="B333" s="37"/>
      <c r="C333" s="229" t="s">
        <v>469</v>
      </c>
      <c r="D333" s="229" t="s">
        <v>153</v>
      </c>
      <c r="E333" s="230" t="s">
        <v>402</v>
      </c>
      <c r="F333" s="231" t="s">
        <v>403</v>
      </c>
      <c r="G333" s="232" t="s">
        <v>203</v>
      </c>
      <c r="H333" s="233">
        <v>61.5</v>
      </c>
      <c r="I333" s="234"/>
      <c r="J333" s="235">
        <f>ROUND(I333*H333,2)</f>
        <v>0</v>
      </c>
      <c r="K333" s="236"/>
      <c r="L333" s="39"/>
      <c r="M333" s="237" t="s">
        <v>1</v>
      </c>
      <c r="N333" s="238" t="s">
        <v>45</v>
      </c>
      <c r="O333" s="89"/>
      <c r="P333" s="239">
        <f>O333*H333</f>
        <v>0</v>
      </c>
      <c r="Q333" s="239">
        <v>0</v>
      </c>
      <c r="R333" s="239">
        <f>Q333*H333</f>
        <v>0</v>
      </c>
      <c r="S333" s="239">
        <v>0</v>
      </c>
      <c r="T333" s="24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41" t="s">
        <v>251</v>
      </c>
      <c r="AT333" s="241" t="s">
        <v>153</v>
      </c>
      <c r="AU333" s="241" t="s">
        <v>88</v>
      </c>
      <c r="AY333" s="13" t="s">
        <v>152</v>
      </c>
      <c r="BE333" s="137">
        <f>IF(N333="základní",J333,0)</f>
        <v>0</v>
      </c>
      <c r="BF333" s="137">
        <f>IF(N333="snížená",J333,0)</f>
        <v>0</v>
      </c>
      <c r="BG333" s="137">
        <f>IF(N333="zákl. přenesená",J333,0)</f>
        <v>0</v>
      </c>
      <c r="BH333" s="137">
        <f>IF(N333="sníž. přenesená",J333,0)</f>
        <v>0</v>
      </c>
      <c r="BI333" s="137">
        <f>IF(N333="nulová",J333,0)</f>
        <v>0</v>
      </c>
      <c r="BJ333" s="13" t="s">
        <v>88</v>
      </c>
      <c r="BK333" s="137">
        <f>ROUND(I333*H333,2)</f>
        <v>0</v>
      </c>
      <c r="BL333" s="13" t="s">
        <v>251</v>
      </c>
      <c r="BM333" s="241" t="s">
        <v>470</v>
      </c>
    </row>
    <row r="334" spans="1:47" s="2" customFormat="1" ht="12">
      <c r="A334" s="36"/>
      <c r="B334" s="37"/>
      <c r="C334" s="38"/>
      <c r="D334" s="242" t="s">
        <v>159</v>
      </c>
      <c r="E334" s="38"/>
      <c r="F334" s="243" t="s">
        <v>405</v>
      </c>
      <c r="G334" s="38"/>
      <c r="H334" s="38"/>
      <c r="I334" s="200"/>
      <c r="J334" s="38"/>
      <c r="K334" s="38"/>
      <c r="L334" s="39"/>
      <c r="M334" s="244"/>
      <c r="N334" s="245"/>
      <c r="O334" s="89"/>
      <c r="P334" s="89"/>
      <c r="Q334" s="89"/>
      <c r="R334" s="89"/>
      <c r="S334" s="89"/>
      <c r="T334" s="90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3" t="s">
        <v>159</v>
      </c>
      <c r="AU334" s="13" t="s">
        <v>88</v>
      </c>
    </row>
    <row r="335" spans="1:65" s="2" customFormat="1" ht="16.5" customHeight="1">
      <c r="A335" s="36"/>
      <c r="B335" s="37"/>
      <c r="C335" s="246" t="s">
        <v>471</v>
      </c>
      <c r="D335" s="246" t="s">
        <v>167</v>
      </c>
      <c r="E335" s="247" t="s">
        <v>407</v>
      </c>
      <c r="F335" s="248" t="s">
        <v>408</v>
      </c>
      <c r="G335" s="249" t="s">
        <v>261</v>
      </c>
      <c r="H335" s="250">
        <v>5.22</v>
      </c>
      <c r="I335" s="251"/>
      <c r="J335" s="252">
        <f>ROUND(I335*H335,2)</f>
        <v>0</v>
      </c>
      <c r="K335" s="253"/>
      <c r="L335" s="254"/>
      <c r="M335" s="255" t="s">
        <v>1</v>
      </c>
      <c r="N335" s="256" t="s">
        <v>45</v>
      </c>
      <c r="O335" s="89"/>
      <c r="P335" s="239">
        <f>O335*H335</f>
        <v>0</v>
      </c>
      <c r="Q335" s="239">
        <v>1</v>
      </c>
      <c r="R335" s="239">
        <f>Q335*H335</f>
        <v>5.22</v>
      </c>
      <c r="S335" s="239">
        <v>0</v>
      </c>
      <c r="T335" s="24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41" t="s">
        <v>183</v>
      </c>
      <c r="AT335" s="241" t="s">
        <v>167</v>
      </c>
      <c r="AU335" s="241" t="s">
        <v>88</v>
      </c>
      <c r="AY335" s="13" t="s">
        <v>152</v>
      </c>
      <c r="BE335" s="137">
        <f>IF(N335="základní",J335,0)</f>
        <v>0</v>
      </c>
      <c r="BF335" s="137">
        <f>IF(N335="snížená",J335,0)</f>
        <v>0</v>
      </c>
      <c r="BG335" s="137">
        <f>IF(N335="zákl. přenesená",J335,0)</f>
        <v>0</v>
      </c>
      <c r="BH335" s="137">
        <f>IF(N335="sníž. přenesená",J335,0)</f>
        <v>0</v>
      </c>
      <c r="BI335" s="137">
        <f>IF(N335="nulová",J335,0)</f>
        <v>0</v>
      </c>
      <c r="BJ335" s="13" t="s">
        <v>88</v>
      </c>
      <c r="BK335" s="137">
        <f>ROUND(I335*H335,2)</f>
        <v>0</v>
      </c>
      <c r="BL335" s="13" t="s">
        <v>251</v>
      </c>
      <c r="BM335" s="241" t="s">
        <v>472</v>
      </c>
    </row>
    <row r="336" spans="1:47" s="2" customFormat="1" ht="12">
      <c r="A336" s="36"/>
      <c r="B336" s="37"/>
      <c r="C336" s="38"/>
      <c r="D336" s="242" t="s">
        <v>159</v>
      </c>
      <c r="E336" s="38"/>
      <c r="F336" s="243" t="s">
        <v>408</v>
      </c>
      <c r="G336" s="38"/>
      <c r="H336" s="38"/>
      <c r="I336" s="200"/>
      <c r="J336" s="38"/>
      <c r="K336" s="38"/>
      <c r="L336" s="39"/>
      <c r="M336" s="244"/>
      <c r="N336" s="245"/>
      <c r="O336" s="89"/>
      <c r="P336" s="89"/>
      <c r="Q336" s="89"/>
      <c r="R336" s="89"/>
      <c r="S336" s="89"/>
      <c r="T336" s="90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3" t="s">
        <v>159</v>
      </c>
      <c r="AU336" s="13" t="s">
        <v>88</v>
      </c>
    </row>
    <row r="337" spans="1:65" s="2" customFormat="1" ht="33" customHeight="1">
      <c r="A337" s="36"/>
      <c r="B337" s="37"/>
      <c r="C337" s="229" t="s">
        <v>473</v>
      </c>
      <c r="D337" s="229" t="s">
        <v>153</v>
      </c>
      <c r="E337" s="230" t="s">
        <v>411</v>
      </c>
      <c r="F337" s="231" t="s">
        <v>412</v>
      </c>
      <c r="G337" s="232" t="s">
        <v>203</v>
      </c>
      <c r="H337" s="233">
        <v>61.5</v>
      </c>
      <c r="I337" s="234"/>
      <c r="J337" s="235">
        <f>ROUND(I337*H337,2)</f>
        <v>0</v>
      </c>
      <c r="K337" s="236"/>
      <c r="L337" s="39"/>
      <c r="M337" s="237" t="s">
        <v>1</v>
      </c>
      <c r="N337" s="238" t="s">
        <v>45</v>
      </c>
      <c r="O337" s="89"/>
      <c r="P337" s="239">
        <f>O337*H337</f>
        <v>0</v>
      </c>
      <c r="Q337" s="239">
        <v>0</v>
      </c>
      <c r="R337" s="239">
        <f>Q337*H337</f>
        <v>0</v>
      </c>
      <c r="S337" s="239">
        <v>0</v>
      </c>
      <c r="T337" s="240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41" t="s">
        <v>251</v>
      </c>
      <c r="AT337" s="241" t="s">
        <v>153</v>
      </c>
      <c r="AU337" s="241" t="s">
        <v>88</v>
      </c>
      <c r="AY337" s="13" t="s">
        <v>152</v>
      </c>
      <c r="BE337" s="137">
        <f>IF(N337="základní",J337,0)</f>
        <v>0</v>
      </c>
      <c r="BF337" s="137">
        <f>IF(N337="snížená",J337,0)</f>
        <v>0</v>
      </c>
      <c r="BG337" s="137">
        <f>IF(N337="zákl. přenesená",J337,0)</f>
        <v>0</v>
      </c>
      <c r="BH337" s="137">
        <f>IF(N337="sníž. přenesená",J337,0)</f>
        <v>0</v>
      </c>
      <c r="BI337" s="137">
        <f>IF(N337="nulová",J337,0)</f>
        <v>0</v>
      </c>
      <c r="BJ337" s="13" t="s">
        <v>88</v>
      </c>
      <c r="BK337" s="137">
        <f>ROUND(I337*H337,2)</f>
        <v>0</v>
      </c>
      <c r="BL337" s="13" t="s">
        <v>251</v>
      </c>
      <c r="BM337" s="241" t="s">
        <v>474</v>
      </c>
    </row>
    <row r="338" spans="1:47" s="2" customFormat="1" ht="12">
      <c r="A338" s="36"/>
      <c r="B338" s="37"/>
      <c r="C338" s="38"/>
      <c r="D338" s="242" t="s">
        <v>159</v>
      </c>
      <c r="E338" s="38"/>
      <c r="F338" s="243" t="s">
        <v>414</v>
      </c>
      <c r="G338" s="38"/>
      <c r="H338" s="38"/>
      <c r="I338" s="200"/>
      <c r="J338" s="38"/>
      <c r="K338" s="38"/>
      <c r="L338" s="39"/>
      <c r="M338" s="244"/>
      <c r="N338" s="245"/>
      <c r="O338" s="89"/>
      <c r="P338" s="89"/>
      <c r="Q338" s="89"/>
      <c r="R338" s="89"/>
      <c r="S338" s="89"/>
      <c r="T338" s="90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3" t="s">
        <v>159</v>
      </c>
      <c r="AU338" s="13" t="s">
        <v>88</v>
      </c>
    </row>
    <row r="339" spans="1:65" s="2" customFormat="1" ht="16.5" customHeight="1">
      <c r="A339" s="36"/>
      <c r="B339" s="37"/>
      <c r="C339" s="246" t="s">
        <v>475</v>
      </c>
      <c r="D339" s="246" t="s">
        <v>167</v>
      </c>
      <c r="E339" s="247" t="s">
        <v>416</v>
      </c>
      <c r="F339" s="248" t="s">
        <v>417</v>
      </c>
      <c r="G339" s="249" t="s">
        <v>261</v>
      </c>
      <c r="H339" s="250">
        <v>20.91</v>
      </c>
      <c r="I339" s="251"/>
      <c r="J339" s="252">
        <f>ROUND(I339*H339,2)</f>
        <v>0</v>
      </c>
      <c r="K339" s="253"/>
      <c r="L339" s="254"/>
      <c r="M339" s="255" t="s">
        <v>1</v>
      </c>
      <c r="N339" s="256" t="s">
        <v>45</v>
      </c>
      <c r="O339" s="89"/>
      <c r="P339" s="239">
        <f>O339*H339</f>
        <v>0</v>
      </c>
      <c r="Q339" s="239">
        <v>1</v>
      </c>
      <c r="R339" s="239">
        <f>Q339*H339</f>
        <v>20.91</v>
      </c>
      <c r="S339" s="239">
        <v>0</v>
      </c>
      <c r="T339" s="24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41" t="s">
        <v>183</v>
      </c>
      <c r="AT339" s="241" t="s">
        <v>167</v>
      </c>
      <c r="AU339" s="241" t="s">
        <v>88</v>
      </c>
      <c r="AY339" s="13" t="s">
        <v>152</v>
      </c>
      <c r="BE339" s="137">
        <f>IF(N339="základní",J339,0)</f>
        <v>0</v>
      </c>
      <c r="BF339" s="137">
        <f>IF(N339="snížená",J339,0)</f>
        <v>0</v>
      </c>
      <c r="BG339" s="137">
        <f>IF(N339="zákl. přenesená",J339,0)</f>
        <v>0</v>
      </c>
      <c r="BH339" s="137">
        <f>IF(N339="sníž. přenesená",J339,0)</f>
        <v>0</v>
      </c>
      <c r="BI339" s="137">
        <f>IF(N339="nulová",J339,0)</f>
        <v>0</v>
      </c>
      <c r="BJ339" s="13" t="s">
        <v>88</v>
      </c>
      <c r="BK339" s="137">
        <f>ROUND(I339*H339,2)</f>
        <v>0</v>
      </c>
      <c r="BL339" s="13" t="s">
        <v>251</v>
      </c>
      <c r="BM339" s="241" t="s">
        <v>476</v>
      </c>
    </row>
    <row r="340" spans="1:47" s="2" customFormat="1" ht="12">
      <c r="A340" s="36"/>
      <c r="B340" s="37"/>
      <c r="C340" s="38"/>
      <c r="D340" s="242" t="s">
        <v>159</v>
      </c>
      <c r="E340" s="38"/>
      <c r="F340" s="243" t="s">
        <v>417</v>
      </c>
      <c r="G340" s="38"/>
      <c r="H340" s="38"/>
      <c r="I340" s="200"/>
      <c r="J340" s="38"/>
      <c r="K340" s="38"/>
      <c r="L340" s="39"/>
      <c r="M340" s="244"/>
      <c r="N340" s="245"/>
      <c r="O340" s="89"/>
      <c r="P340" s="89"/>
      <c r="Q340" s="89"/>
      <c r="R340" s="89"/>
      <c r="S340" s="89"/>
      <c r="T340" s="90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3" t="s">
        <v>159</v>
      </c>
      <c r="AU340" s="13" t="s">
        <v>88</v>
      </c>
    </row>
    <row r="341" spans="1:65" s="2" customFormat="1" ht="16.5" customHeight="1">
      <c r="A341" s="36"/>
      <c r="B341" s="37"/>
      <c r="C341" s="246" t="s">
        <v>477</v>
      </c>
      <c r="D341" s="246" t="s">
        <v>167</v>
      </c>
      <c r="E341" s="247" t="s">
        <v>420</v>
      </c>
      <c r="F341" s="248" t="s">
        <v>421</v>
      </c>
      <c r="G341" s="249" t="s">
        <v>156</v>
      </c>
      <c r="H341" s="250">
        <v>0.15</v>
      </c>
      <c r="I341" s="251"/>
      <c r="J341" s="252">
        <f>ROUND(I341*H341,2)</f>
        <v>0</v>
      </c>
      <c r="K341" s="253"/>
      <c r="L341" s="254"/>
      <c r="M341" s="255" t="s">
        <v>1</v>
      </c>
      <c r="N341" s="256" t="s">
        <v>45</v>
      </c>
      <c r="O341" s="89"/>
      <c r="P341" s="239">
        <f>O341*H341</f>
        <v>0</v>
      </c>
      <c r="Q341" s="239">
        <v>2.234</v>
      </c>
      <c r="R341" s="239">
        <f>Q341*H341</f>
        <v>0.3351</v>
      </c>
      <c r="S341" s="239">
        <v>0</v>
      </c>
      <c r="T341" s="24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41" t="s">
        <v>183</v>
      </c>
      <c r="AT341" s="241" t="s">
        <v>167</v>
      </c>
      <c r="AU341" s="241" t="s">
        <v>88</v>
      </c>
      <c r="AY341" s="13" t="s">
        <v>152</v>
      </c>
      <c r="BE341" s="137">
        <f>IF(N341="základní",J341,0)</f>
        <v>0</v>
      </c>
      <c r="BF341" s="137">
        <f>IF(N341="snížená",J341,0)</f>
        <v>0</v>
      </c>
      <c r="BG341" s="137">
        <f>IF(N341="zákl. přenesená",J341,0)</f>
        <v>0</v>
      </c>
      <c r="BH341" s="137">
        <f>IF(N341="sníž. přenesená",J341,0)</f>
        <v>0</v>
      </c>
      <c r="BI341" s="137">
        <f>IF(N341="nulová",J341,0)</f>
        <v>0</v>
      </c>
      <c r="BJ341" s="13" t="s">
        <v>88</v>
      </c>
      <c r="BK341" s="137">
        <f>ROUND(I341*H341,2)</f>
        <v>0</v>
      </c>
      <c r="BL341" s="13" t="s">
        <v>251</v>
      </c>
      <c r="BM341" s="241" t="s">
        <v>478</v>
      </c>
    </row>
    <row r="342" spans="1:47" s="2" customFormat="1" ht="12">
      <c r="A342" s="36"/>
      <c r="B342" s="37"/>
      <c r="C342" s="38"/>
      <c r="D342" s="242" t="s">
        <v>159</v>
      </c>
      <c r="E342" s="38"/>
      <c r="F342" s="243" t="s">
        <v>421</v>
      </c>
      <c r="G342" s="38"/>
      <c r="H342" s="38"/>
      <c r="I342" s="200"/>
      <c r="J342" s="38"/>
      <c r="K342" s="38"/>
      <c r="L342" s="39"/>
      <c r="M342" s="244"/>
      <c r="N342" s="245"/>
      <c r="O342" s="89"/>
      <c r="P342" s="89"/>
      <c r="Q342" s="89"/>
      <c r="R342" s="89"/>
      <c r="S342" s="89"/>
      <c r="T342" s="90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3" t="s">
        <v>159</v>
      </c>
      <c r="AU342" s="13" t="s">
        <v>88</v>
      </c>
    </row>
    <row r="343" spans="1:65" s="2" customFormat="1" ht="24.15" customHeight="1">
      <c r="A343" s="36"/>
      <c r="B343" s="37"/>
      <c r="C343" s="229" t="s">
        <v>479</v>
      </c>
      <c r="D343" s="229" t="s">
        <v>153</v>
      </c>
      <c r="E343" s="230" t="s">
        <v>480</v>
      </c>
      <c r="F343" s="231" t="s">
        <v>481</v>
      </c>
      <c r="G343" s="232" t="s">
        <v>192</v>
      </c>
      <c r="H343" s="233">
        <v>123</v>
      </c>
      <c r="I343" s="234"/>
      <c r="J343" s="235">
        <f>ROUND(I343*H343,2)</f>
        <v>0</v>
      </c>
      <c r="K343" s="236"/>
      <c r="L343" s="39"/>
      <c r="M343" s="237" t="s">
        <v>1</v>
      </c>
      <c r="N343" s="238" t="s">
        <v>45</v>
      </c>
      <c r="O343" s="89"/>
      <c r="P343" s="239">
        <f>O343*H343</f>
        <v>0</v>
      </c>
      <c r="Q343" s="239">
        <v>0</v>
      </c>
      <c r="R343" s="239">
        <f>Q343*H343</f>
        <v>0</v>
      </c>
      <c r="S343" s="239">
        <v>0</v>
      </c>
      <c r="T343" s="240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41" t="s">
        <v>251</v>
      </c>
      <c r="AT343" s="241" t="s">
        <v>153</v>
      </c>
      <c r="AU343" s="241" t="s">
        <v>88</v>
      </c>
      <c r="AY343" s="13" t="s">
        <v>152</v>
      </c>
      <c r="BE343" s="137">
        <f>IF(N343="základní",J343,0)</f>
        <v>0</v>
      </c>
      <c r="BF343" s="137">
        <f>IF(N343="snížená",J343,0)</f>
        <v>0</v>
      </c>
      <c r="BG343" s="137">
        <f>IF(N343="zákl. přenesená",J343,0)</f>
        <v>0</v>
      </c>
      <c r="BH343" s="137">
        <f>IF(N343="sníž. přenesená",J343,0)</f>
        <v>0</v>
      </c>
      <c r="BI343" s="137">
        <f>IF(N343="nulová",J343,0)</f>
        <v>0</v>
      </c>
      <c r="BJ343" s="13" t="s">
        <v>88</v>
      </c>
      <c r="BK343" s="137">
        <f>ROUND(I343*H343,2)</f>
        <v>0</v>
      </c>
      <c r="BL343" s="13" t="s">
        <v>251</v>
      </c>
      <c r="BM343" s="241" t="s">
        <v>482</v>
      </c>
    </row>
    <row r="344" spans="1:47" s="2" customFormat="1" ht="12">
      <c r="A344" s="36"/>
      <c r="B344" s="37"/>
      <c r="C344" s="38"/>
      <c r="D344" s="242" t="s">
        <v>159</v>
      </c>
      <c r="E344" s="38"/>
      <c r="F344" s="243" t="s">
        <v>483</v>
      </c>
      <c r="G344" s="38"/>
      <c r="H344" s="38"/>
      <c r="I344" s="200"/>
      <c r="J344" s="38"/>
      <c r="K344" s="38"/>
      <c r="L344" s="39"/>
      <c r="M344" s="244"/>
      <c r="N344" s="245"/>
      <c r="O344" s="89"/>
      <c r="P344" s="89"/>
      <c r="Q344" s="89"/>
      <c r="R344" s="89"/>
      <c r="S344" s="89"/>
      <c r="T344" s="90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3" t="s">
        <v>159</v>
      </c>
      <c r="AU344" s="13" t="s">
        <v>88</v>
      </c>
    </row>
    <row r="345" spans="1:65" s="2" customFormat="1" ht="24.15" customHeight="1">
      <c r="A345" s="36"/>
      <c r="B345" s="37"/>
      <c r="C345" s="229" t="s">
        <v>484</v>
      </c>
      <c r="D345" s="229" t="s">
        <v>153</v>
      </c>
      <c r="E345" s="230" t="s">
        <v>485</v>
      </c>
      <c r="F345" s="231" t="s">
        <v>486</v>
      </c>
      <c r="G345" s="232" t="s">
        <v>192</v>
      </c>
      <c r="H345" s="233">
        <v>123</v>
      </c>
      <c r="I345" s="234"/>
      <c r="J345" s="235">
        <f>ROUND(I345*H345,2)</f>
        <v>0</v>
      </c>
      <c r="K345" s="236"/>
      <c r="L345" s="39"/>
      <c r="M345" s="237" t="s">
        <v>1</v>
      </c>
      <c r="N345" s="238" t="s">
        <v>45</v>
      </c>
      <c r="O345" s="89"/>
      <c r="P345" s="239">
        <f>O345*H345</f>
        <v>0</v>
      </c>
      <c r="Q345" s="239">
        <v>0</v>
      </c>
      <c r="R345" s="239">
        <f>Q345*H345</f>
        <v>0</v>
      </c>
      <c r="S345" s="239">
        <v>0</v>
      </c>
      <c r="T345" s="24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41" t="s">
        <v>251</v>
      </c>
      <c r="AT345" s="241" t="s">
        <v>153</v>
      </c>
      <c r="AU345" s="241" t="s">
        <v>88</v>
      </c>
      <c r="AY345" s="13" t="s">
        <v>152</v>
      </c>
      <c r="BE345" s="137">
        <f>IF(N345="základní",J345,0)</f>
        <v>0</v>
      </c>
      <c r="BF345" s="137">
        <f>IF(N345="snížená",J345,0)</f>
        <v>0</v>
      </c>
      <c r="BG345" s="137">
        <f>IF(N345="zákl. přenesená",J345,0)</f>
        <v>0</v>
      </c>
      <c r="BH345" s="137">
        <f>IF(N345="sníž. přenesená",J345,0)</f>
        <v>0</v>
      </c>
      <c r="BI345" s="137">
        <f>IF(N345="nulová",J345,0)</f>
        <v>0</v>
      </c>
      <c r="BJ345" s="13" t="s">
        <v>88</v>
      </c>
      <c r="BK345" s="137">
        <f>ROUND(I345*H345,2)</f>
        <v>0</v>
      </c>
      <c r="BL345" s="13" t="s">
        <v>251</v>
      </c>
      <c r="BM345" s="241" t="s">
        <v>487</v>
      </c>
    </row>
    <row r="346" spans="1:47" s="2" customFormat="1" ht="12">
      <c r="A346" s="36"/>
      <c r="B346" s="37"/>
      <c r="C346" s="38"/>
      <c r="D346" s="242" t="s">
        <v>159</v>
      </c>
      <c r="E346" s="38"/>
      <c r="F346" s="243" t="s">
        <v>488</v>
      </c>
      <c r="G346" s="38"/>
      <c r="H346" s="38"/>
      <c r="I346" s="200"/>
      <c r="J346" s="38"/>
      <c r="K346" s="38"/>
      <c r="L346" s="39"/>
      <c r="M346" s="244"/>
      <c r="N346" s="245"/>
      <c r="O346" s="89"/>
      <c r="P346" s="89"/>
      <c r="Q346" s="89"/>
      <c r="R346" s="89"/>
      <c r="S346" s="89"/>
      <c r="T346" s="90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3" t="s">
        <v>159</v>
      </c>
      <c r="AU346" s="13" t="s">
        <v>88</v>
      </c>
    </row>
    <row r="347" spans="1:65" s="2" customFormat="1" ht="24.15" customHeight="1">
      <c r="A347" s="36"/>
      <c r="B347" s="37"/>
      <c r="C347" s="229" t="s">
        <v>489</v>
      </c>
      <c r="D347" s="229" t="s">
        <v>153</v>
      </c>
      <c r="E347" s="230" t="s">
        <v>490</v>
      </c>
      <c r="F347" s="231" t="s">
        <v>491</v>
      </c>
      <c r="G347" s="232" t="s">
        <v>163</v>
      </c>
      <c r="H347" s="233">
        <v>7</v>
      </c>
      <c r="I347" s="234"/>
      <c r="J347" s="235">
        <f>ROUND(I347*H347,2)</f>
        <v>0</v>
      </c>
      <c r="K347" s="236"/>
      <c r="L347" s="39"/>
      <c r="M347" s="237" t="s">
        <v>1</v>
      </c>
      <c r="N347" s="238" t="s">
        <v>45</v>
      </c>
      <c r="O347" s="89"/>
      <c r="P347" s="239">
        <f>O347*H347</f>
        <v>0</v>
      </c>
      <c r="Q347" s="239">
        <v>0.00065</v>
      </c>
      <c r="R347" s="239">
        <f>Q347*H347</f>
        <v>0.00455</v>
      </c>
      <c r="S347" s="239">
        <v>0</v>
      </c>
      <c r="T347" s="240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41" t="s">
        <v>251</v>
      </c>
      <c r="AT347" s="241" t="s">
        <v>153</v>
      </c>
      <c r="AU347" s="241" t="s">
        <v>88</v>
      </c>
      <c r="AY347" s="13" t="s">
        <v>152</v>
      </c>
      <c r="BE347" s="137">
        <f>IF(N347="základní",J347,0)</f>
        <v>0</v>
      </c>
      <c r="BF347" s="137">
        <f>IF(N347="snížená",J347,0)</f>
        <v>0</v>
      </c>
      <c r="BG347" s="137">
        <f>IF(N347="zákl. přenesená",J347,0)</f>
        <v>0</v>
      </c>
      <c r="BH347" s="137">
        <f>IF(N347="sníž. přenesená",J347,0)</f>
        <v>0</v>
      </c>
      <c r="BI347" s="137">
        <f>IF(N347="nulová",J347,0)</f>
        <v>0</v>
      </c>
      <c r="BJ347" s="13" t="s">
        <v>88</v>
      </c>
      <c r="BK347" s="137">
        <f>ROUND(I347*H347,2)</f>
        <v>0</v>
      </c>
      <c r="BL347" s="13" t="s">
        <v>251</v>
      </c>
      <c r="BM347" s="241" t="s">
        <v>492</v>
      </c>
    </row>
    <row r="348" spans="1:47" s="2" customFormat="1" ht="12">
      <c r="A348" s="36"/>
      <c r="B348" s="37"/>
      <c r="C348" s="38"/>
      <c r="D348" s="242" t="s">
        <v>159</v>
      </c>
      <c r="E348" s="38"/>
      <c r="F348" s="243" t="s">
        <v>493</v>
      </c>
      <c r="G348" s="38"/>
      <c r="H348" s="38"/>
      <c r="I348" s="200"/>
      <c r="J348" s="38"/>
      <c r="K348" s="38"/>
      <c r="L348" s="39"/>
      <c r="M348" s="244"/>
      <c r="N348" s="245"/>
      <c r="O348" s="89"/>
      <c r="P348" s="89"/>
      <c r="Q348" s="89"/>
      <c r="R348" s="89"/>
      <c r="S348" s="89"/>
      <c r="T348" s="90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3" t="s">
        <v>159</v>
      </c>
      <c r="AU348" s="13" t="s">
        <v>88</v>
      </c>
    </row>
    <row r="349" spans="1:65" s="2" customFormat="1" ht="24.15" customHeight="1">
      <c r="A349" s="36"/>
      <c r="B349" s="37"/>
      <c r="C349" s="229" t="s">
        <v>494</v>
      </c>
      <c r="D349" s="229" t="s">
        <v>153</v>
      </c>
      <c r="E349" s="230" t="s">
        <v>495</v>
      </c>
      <c r="F349" s="231" t="s">
        <v>496</v>
      </c>
      <c r="G349" s="232" t="s">
        <v>163</v>
      </c>
      <c r="H349" s="233">
        <v>7</v>
      </c>
      <c r="I349" s="234"/>
      <c r="J349" s="235">
        <f>ROUND(I349*H349,2)</f>
        <v>0</v>
      </c>
      <c r="K349" s="236"/>
      <c r="L349" s="39"/>
      <c r="M349" s="237" t="s">
        <v>1</v>
      </c>
      <c r="N349" s="238" t="s">
        <v>45</v>
      </c>
      <c r="O349" s="89"/>
      <c r="P349" s="239">
        <f>O349*H349</f>
        <v>0</v>
      </c>
      <c r="Q349" s="239">
        <v>0</v>
      </c>
      <c r="R349" s="239">
        <f>Q349*H349</f>
        <v>0</v>
      </c>
      <c r="S349" s="239">
        <v>0</v>
      </c>
      <c r="T349" s="24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41" t="s">
        <v>251</v>
      </c>
      <c r="AT349" s="241" t="s">
        <v>153</v>
      </c>
      <c r="AU349" s="241" t="s">
        <v>88</v>
      </c>
      <c r="AY349" s="13" t="s">
        <v>152</v>
      </c>
      <c r="BE349" s="137">
        <f>IF(N349="základní",J349,0)</f>
        <v>0</v>
      </c>
      <c r="BF349" s="137">
        <f>IF(N349="snížená",J349,0)</f>
        <v>0</v>
      </c>
      <c r="BG349" s="137">
        <f>IF(N349="zákl. přenesená",J349,0)</f>
        <v>0</v>
      </c>
      <c r="BH349" s="137">
        <f>IF(N349="sníž. přenesená",J349,0)</f>
        <v>0</v>
      </c>
      <c r="BI349" s="137">
        <f>IF(N349="nulová",J349,0)</f>
        <v>0</v>
      </c>
      <c r="BJ349" s="13" t="s">
        <v>88</v>
      </c>
      <c r="BK349" s="137">
        <f>ROUND(I349*H349,2)</f>
        <v>0</v>
      </c>
      <c r="BL349" s="13" t="s">
        <v>251</v>
      </c>
      <c r="BM349" s="241" t="s">
        <v>497</v>
      </c>
    </row>
    <row r="350" spans="1:47" s="2" customFormat="1" ht="12">
      <c r="A350" s="36"/>
      <c r="B350" s="37"/>
      <c r="C350" s="38"/>
      <c r="D350" s="242" t="s">
        <v>159</v>
      </c>
      <c r="E350" s="38"/>
      <c r="F350" s="243" t="s">
        <v>498</v>
      </c>
      <c r="G350" s="38"/>
      <c r="H350" s="38"/>
      <c r="I350" s="200"/>
      <c r="J350" s="38"/>
      <c r="K350" s="38"/>
      <c r="L350" s="39"/>
      <c r="M350" s="244"/>
      <c r="N350" s="245"/>
      <c r="O350" s="89"/>
      <c r="P350" s="89"/>
      <c r="Q350" s="89"/>
      <c r="R350" s="89"/>
      <c r="S350" s="89"/>
      <c r="T350" s="90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3" t="s">
        <v>159</v>
      </c>
      <c r="AU350" s="13" t="s">
        <v>88</v>
      </c>
    </row>
    <row r="351" spans="1:63" s="11" customFormat="1" ht="25.9" customHeight="1">
      <c r="A351" s="11"/>
      <c r="B351" s="215"/>
      <c r="C351" s="216"/>
      <c r="D351" s="217" t="s">
        <v>79</v>
      </c>
      <c r="E351" s="218" t="s">
        <v>499</v>
      </c>
      <c r="F351" s="218" t="s">
        <v>500</v>
      </c>
      <c r="G351" s="216"/>
      <c r="H351" s="216"/>
      <c r="I351" s="219"/>
      <c r="J351" s="220">
        <f>BK351</f>
        <v>0</v>
      </c>
      <c r="K351" s="216"/>
      <c r="L351" s="221"/>
      <c r="M351" s="222"/>
      <c r="N351" s="223"/>
      <c r="O351" s="223"/>
      <c r="P351" s="224">
        <f>SUM(P352:P395)</f>
        <v>0</v>
      </c>
      <c r="Q351" s="223"/>
      <c r="R351" s="224">
        <f>SUM(R352:R395)</f>
        <v>17.73177</v>
      </c>
      <c r="S351" s="223"/>
      <c r="T351" s="225">
        <f>SUM(T352:T395)</f>
        <v>5.3999999999999995</v>
      </c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R351" s="226" t="s">
        <v>88</v>
      </c>
      <c r="AT351" s="227" t="s">
        <v>79</v>
      </c>
      <c r="AU351" s="227" t="s">
        <v>80</v>
      </c>
      <c r="AY351" s="226" t="s">
        <v>152</v>
      </c>
      <c r="BK351" s="228">
        <f>SUM(BK352:BK395)</f>
        <v>0</v>
      </c>
    </row>
    <row r="352" spans="1:65" s="2" customFormat="1" ht="24.15" customHeight="1">
      <c r="A352" s="36"/>
      <c r="B352" s="37"/>
      <c r="C352" s="229" t="s">
        <v>501</v>
      </c>
      <c r="D352" s="229" t="s">
        <v>153</v>
      </c>
      <c r="E352" s="230" t="s">
        <v>311</v>
      </c>
      <c r="F352" s="231" t="s">
        <v>312</v>
      </c>
      <c r="G352" s="232" t="s">
        <v>192</v>
      </c>
      <c r="H352" s="233">
        <v>30</v>
      </c>
      <c r="I352" s="234"/>
      <c r="J352" s="235">
        <f>ROUND(I352*H352,2)</f>
        <v>0</v>
      </c>
      <c r="K352" s="236"/>
      <c r="L352" s="39"/>
      <c r="M352" s="237" t="s">
        <v>1</v>
      </c>
      <c r="N352" s="238" t="s">
        <v>45</v>
      </c>
      <c r="O352" s="89"/>
      <c r="P352" s="239">
        <f>O352*H352</f>
        <v>0</v>
      </c>
      <c r="Q352" s="239">
        <v>0</v>
      </c>
      <c r="R352" s="239">
        <f>Q352*H352</f>
        <v>0</v>
      </c>
      <c r="S352" s="239">
        <v>0</v>
      </c>
      <c r="T352" s="24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41" t="s">
        <v>251</v>
      </c>
      <c r="AT352" s="241" t="s">
        <v>153</v>
      </c>
      <c r="AU352" s="241" t="s">
        <v>88</v>
      </c>
      <c r="AY352" s="13" t="s">
        <v>152</v>
      </c>
      <c r="BE352" s="137">
        <f>IF(N352="základní",J352,0)</f>
        <v>0</v>
      </c>
      <c r="BF352" s="137">
        <f>IF(N352="snížená",J352,0)</f>
        <v>0</v>
      </c>
      <c r="BG352" s="137">
        <f>IF(N352="zákl. přenesená",J352,0)</f>
        <v>0</v>
      </c>
      <c r="BH352" s="137">
        <f>IF(N352="sníž. přenesená",J352,0)</f>
        <v>0</v>
      </c>
      <c r="BI352" s="137">
        <f>IF(N352="nulová",J352,0)</f>
        <v>0</v>
      </c>
      <c r="BJ352" s="13" t="s">
        <v>88</v>
      </c>
      <c r="BK352" s="137">
        <f>ROUND(I352*H352,2)</f>
        <v>0</v>
      </c>
      <c r="BL352" s="13" t="s">
        <v>251</v>
      </c>
      <c r="BM352" s="241" t="s">
        <v>502</v>
      </c>
    </row>
    <row r="353" spans="1:47" s="2" customFormat="1" ht="12">
      <c r="A353" s="36"/>
      <c r="B353" s="37"/>
      <c r="C353" s="38"/>
      <c r="D353" s="242" t="s">
        <v>159</v>
      </c>
      <c r="E353" s="38"/>
      <c r="F353" s="243" t="s">
        <v>314</v>
      </c>
      <c r="G353" s="38"/>
      <c r="H353" s="38"/>
      <c r="I353" s="200"/>
      <c r="J353" s="38"/>
      <c r="K353" s="38"/>
      <c r="L353" s="39"/>
      <c r="M353" s="244"/>
      <c r="N353" s="245"/>
      <c r="O353" s="89"/>
      <c r="P353" s="89"/>
      <c r="Q353" s="89"/>
      <c r="R353" s="89"/>
      <c r="S353" s="89"/>
      <c r="T353" s="90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3" t="s">
        <v>159</v>
      </c>
      <c r="AU353" s="13" t="s">
        <v>88</v>
      </c>
    </row>
    <row r="354" spans="1:65" s="2" customFormat="1" ht="24.15" customHeight="1">
      <c r="A354" s="36"/>
      <c r="B354" s="37"/>
      <c r="C354" s="229" t="s">
        <v>503</v>
      </c>
      <c r="D354" s="229" t="s">
        <v>153</v>
      </c>
      <c r="E354" s="230" t="s">
        <v>316</v>
      </c>
      <c r="F354" s="231" t="s">
        <v>317</v>
      </c>
      <c r="G354" s="232" t="s">
        <v>192</v>
      </c>
      <c r="H354" s="233">
        <v>30</v>
      </c>
      <c r="I354" s="234"/>
      <c r="J354" s="235">
        <f>ROUND(I354*H354,2)</f>
        <v>0</v>
      </c>
      <c r="K354" s="236"/>
      <c r="L354" s="39"/>
      <c r="M354" s="237" t="s">
        <v>1</v>
      </c>
      <c r="N354" s="238" t="s">
        <v>45</v>
      </c>
      <c r="O354" s="89"/>
      <c r="P354" s="239">
        <f>O354*H354</f>
        <v>0</v>
      </c>
      <c r="Q354" s="239">
        <v>0</v>
      </c>
      <c r="R354" s="239">
        <f>Q354*H354</f>
        <v>0</v>
      </c>
      <c r="S354" s="239">
        <v>0</v>
      </c>
      <c r="T354" s="24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41" t="s">
        <v>251</v>
      </c>
      <c r="AT354" s="241" t="s">
        <v>153</v>
      </c>
      <c r="AU354" s="241" t="s">
        <v>88</v>
      </c>
      <c r="AY354" s="13" t="s">
        <v>152</v>
      </c>
      <c r="BE354" s="137">
        <f>IF(N354="základní",J354,0)</f>
        <v>0</v>
      </c>
      <c r="BF354" s="137">
        <f>IF(N354="snížená",J354,0)</f>
        <v>0</v>
      </c>
      <c r="BG354" s="137">
        <f>IF(N354="zákl. přenesená",J354,0)</f>
        <v>0</v>
      </c>
      <c r="BH354" s="137">
        <f>IF(N354="sníž. přenesená",J354,0)</f>
        <v>0</v>
      </c>
      <c r="BI354" s="137">
        <f>IF(N354="nulová",J354,0)</f>
        <v>0</v>
      </c>
      <c r="BJ354" s="13" t="s">
        <v>88</v>
      </c>
      <c r="BK354" s="137">
        <f>ROUND(I354*H354,2)</f>
        <v>0</v>
      </c>
      <c r="BL354" s="13" t="s">
        <v>251</v>
      </c>
      <c r="BM354" s="241" t="s">
        <v>504</v>
      </c>
    </row>
    <row r="355" spans="1:47" s="2" customFormat="1" ht="12">
      <c r="A355" s="36"/>
      <c r="B355" s="37"/>
      <c r="C355" s="38"/>
      <c r="D355" s="242" t="s">
        <v>159</v>
      </c>
      <c r="E355" s="38"/>
      <c r="F355" s="243" t="s">
        <v>319</v>
      </c>
      <c r="G355" s="38"/>
      <c r="H355" s="38"/>
      <c r="I355" s="200"/>
      <c r="J355" s="38"/>
      <c r="K355" s="38"/>
      <c r="L355" s="39"/>
      <c r="M355" s="244"/>
      <c r="N355" s="245"/>
      <c r="O355" s="89"/>
      <c r="P355" s="89"/>
      <c r="Q355" s="89"/>
      <c r="R355" s="89"/>
      <c r="S355" s="89"/>
      <c r="T355" s="90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3" t="s">
        <v>159</v>
      </c>
      <c r="AU355" s="13" t="s">
        <v>88</v>
      </c>
    </row>
    <row r="356" spans="1:65" s="2" customFormat="1" ht="16.5" customHeight="1">
      <c r="A356" s="36"/>
      <c r="B356" s="37"/>
      <c r="C356" s="246" t="s">
        <v>505</v>
      </c>
      <c r="D356" s="246" t="s">
        <v>167</v>
      </c>
      <c r="E356" s="247" t="s">
        <v>168</v>
      </c>
      <c r="F356" s="248" t="s">
        <v>169</v>
      </c>
      <c r="G356" s="249" t="s">
        <v>170</v>
      </c>
      <c r="H356" s="250">
        <v>0.03</v>
      </c>
      <c r="I356" s="251"/>
      <c r="J356" s="252">
        <f>ROUND(I356*H356,2)</f>
        <v>0</v>
      </c>
      <c r="K356" s="253"/>
      <c r="L356" s="254"/>
      <c r="M356" s="255" t="s">
        <v>1</v>
      </c>
      <c r="N356" s="256" t="s">
        <v>45</v>
      </c>
      <c r="O356" s="89"/>
      <c r="P356" s="239">
        <f>O356*H356</f>
        <v>0</v>
      </c>
      <c r="Q356" s="239">
        <v>0.9</v>
      </c>
      <c r="R356" s="239">
        <f>Q356*H356</f>
        <v>0.027</v>
      </c>
      <c r="S356" s="239">
        <v>0</v>
      </c>
      <c r="T356" s="24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41" t="s">
        <v>183</v>
      </c>
      <c r="AT356" s="241" t="s">
        <v>167</v>
      </c>
      <c r="AU356" s="241" t="s">
        <v>88</v>
      </c>
      <c r="AY356" s="13" t="s">
        <v>152</v>
      </c>
      <c r="BE356" s="137">
        <f>IF(N356="základní",J356,0)</f>
        <v>0</v>
      </c>
      <c r="BF356" s="137">
        <f>IF(N356="snížená",J356,0)</f>
        <v>0</v>
      </c>
      <c r="BG356" s="137">
        <f>IF(N356="zákl. přenesená",J356,0)</f>
        <v>0</v>
      </c>
      <c r="BH356" s="137">
        <f>IF(N356="sníž. přenesená",J356,0)</f>
        <v>0</v>
      </c>
      <c r="BI356" s="137">
        <f>IF(N356="nulová",J356,0)</f>
        <v>0</v>
      </c>
      <c r="BJ356" s="13" t="s">
        <v>88</v>
      </c>
      <c r="BK356" s="137">
        <f>ROUND(I356*H356,2)</f>
        <v>0</v>
      </c>
      <c r="BL356" s="13" t="s">
        <v>251</v>
      </c>
      <c r="BM356" s="241" t="s">
        <v>506</v>
      </c>
    </row>
    <row r="357" spans="1:47" s="2" customFormat="1" ht="12">
      <c r="A357" s="36"/>
      <c r="B357" s="37"/>
      <c r="C357" s="38"/>
      <c r="D357" s="242" t="s">
        <v>159</v>
      </c>
      <c r="E357" s="38"/>
      <c r="F357" s="243" t="s">
        <v>169</v>
      </c>
      <c r="G357" s="38"/>
      <c r="H357" s="38"/>
      <c r="I357" s="200"/>
      <c r="J357" s="38"/>
      <c r="K357" s="38"/>
      <c r="L357" s="39"/>
      <c r="M357" s="244"/>
      <c r="N357" s="245"/>
      <c r="O357" s="89"/>
      <c r="P357" s="89"/>
      <c r="Q357" s="89"/>
      <c r="R357" s="89"/>
      <c r="S357" s="89"/>
      <c r="T357" s="90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3" t="s">
        <v>159</v>
      </c>
      <c r="AU357" s="13" t="s">
        <v>88</v>
      </c>
    </row>
    <row r="358" spans="1:65" s="2" customFormat="1" ht="24.15" customHeight="1">
      <c r="A358" s="36"/>
      <c r="B358" s="37"/>
      <c r="C358" s="246" t="s">
        <v>507</v>
      </c>
      <c r="D358" s="246" t="s">
        <v>167</v>
      </c>
      <c r="E358" s="247" t="s">
        <v>218</v>
      </c>
      <c r="F358" s="248" t="s">
        <v>219</v>
      </c>
      <c r="G358" s="249" t="s">
        <v>192</v>
      </c>
      <c r="H358" s="250">
        <v>32</v>
      </c>
      <c r="I358" s="251"/>
      <c r="J358" s="252">
        <f>ROUND(I358*H358,2)</f>
        <v>0</v>
      </c>
      <c r="K358" s="253"/>
      <c r="L358" s="254"/>
      <c r="M358" s="255" t="s">
        <v>1</v>
      </c>
      <c r="N358" s="256" t="s">
        <v>45</v>
      </c>
      <c r="O358" s="89"/>
      <c r="P358" s="239">
        <f>O358*H358</f>
        <v>0</v>
      </c>
      <c r="Q358" s="239">
        <v>0.00019</v>
      </c>
      <c r="R358" s="239">
        <f>Q358*H358</f>
        <v>0.00608</v>
      </c>
      <c r="S358" s="239">
        <v>0</v>
      </c>
      <c r="T358" s="24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41" t="s">
        <v>183</v>
      </c>
      <c r="AT358" s="241" t="s">
        <v>167</v>
      </c>
      <c r="AU358" s="241" t="s">
        <v>88</v>
      </c>
      <c r="AY358" s="13" t="s">
        <v>152</v>
      </c>
      <c r="BE358" s="137">
        <f>IF(N358="základní",J358,0)</f>
        <v>0</v>
      </c>
      <c r="BF358" s="137">
        <f>IF(N358="snížená",J358,0)</f>
        <v>0</v>
      </c>
      <c r="BG358" s="137">
        <f>IF(N358="zákl. přenesená",J358,0)</f>
        <v>0</v>
      </c>
      <c r="BH358" s="137">
        <f>IF(N358="sníž. přenesená",J358,0)</f>
        <v>0</v>
      </c>
      <c r="BI358" s="137">
        <f>IF(N358="nulová",J358,0)</f>
        <v>0</v>
      </c>
      <c r="BJ358" s="13" t="s">
        <v>88</v>
      </c>
      <c r="BK358" s="137">
        <f>ROUND(I358*H358,2)</f>
        <v>0</v>
      </c>
      <c r="BL358" s="13" t="s">
        <v>251</v>
      </c>
      <c r="BM358" s="241" t="s">
        <v>508</v>
      </c>
    </row>
    <row r="359" spans="1:47" s="2" customFormat="1" ht="12">
      <c r="A359" s="36"/>
      <c r="B359" s="37"/>
      <c r="C359" s="38"/>
      <c r="D359" s="242" t="s">
        <v>159</v>
      </c>
      <c r="E359" s="38"/>
      <c r="F359" s="243" t="s">
        <v>219</v>
      </c>
      <c r="G359" s="38"/>
      <c r="H359" s="38"/>
      <c r="I359" s="200"/>
      <c r="J359" s="38"/>
      <c r="K359" s="38"/>
      <c r="L359" s="39"/>
      <c r="M359" s="244"/>
      <c r="N359" s="245"/>
      <c r="O359" s="89"/>
      <c r="P359" s="89"/>
      <c r="Q359" s="89"/>
      <c r="R359" s="89"/>
      <c r="S359" s="89"/>
      <c r="T359" s="90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3" t="s">
        <v>159</v>
      </c>
      <c r="AU359" s="13" t="s">
        <v>88</v>
      </c>
    </row>
    <row r="360" spans="1:65" s="2" customFormat="1" ht="24.15" customHeight="1">
      <c r="A360" s="36"/>
      <c r="B360" s="37"/>
      <c r="C360" s="229" t="s">
        <v>509</v>
      </c>
      <c r="D360" s="229" t="s">
        <v>153</v>
      </c>
      <c r="E360" s="230" t="s">
        <v>222</v>
      </c>
      <c r="F360" s="231" t="s">
        <v>223</v>
      </c>
      <c r="G360" s="232" t="s">
        <v>192</v>
      </c>
      <c r="H360" s="233">
        <v>32</v>
      </c>
      <c r="I360" s="234"/>
      <c r="J360" s="235">
        <f>ROUND(I360*H360,2)</f>
        <v>0</v>
      </c>
      <c r="K360" s="236"/>
      <c r="L360" s="39"/>
      <c r="M360" s="237" t="s">
        <v>1</v>
      </c>
      <c r="N360" s="238" t="s">
        <v>45</v>
      </c>
      <c r="O360" s="89"/>
      <c r="P360" s="239">
        <f>O360*H360</f>
        <v>0</v>
      </c>
      <c r="Q360" s="239">
        <v>0</v>
      </c>
      <c r="R360" s="239">
        <f>Q360*H360</f>
        <v>0</v>
      </c>
      <c r="S360" s="239">
        <v>0</v>
      </c>
      <c r="T360" s="24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41" t="s">
        <v>251</v>
      </c>
      <c r="AT360" s="241" t="s">
        <v>153</v>
      </c>
      <c r="AU360" s="241" t="s">
        <v>88</v>
      </c>
      <c r="AY360" s="13" t="s">
        <v>152</v>
      </c>
      <c r="BE360" s="137">
        <f>IF(N360="základní",J360,0)</f>
        <v>0</v>
      </c>
      <c r="BF360" s="137">
        <f>IF(N360="snížená",J360,0)</f>
        <v>0</v>
      </c>
      <c r="BG360" s="137">
        <f>IF(N360="zákl. přenesená",J360,0)</f>
        <v>0</v>
      </c>
      <c r="BH360" s="137">
        <f>IF(N360="sníž. přenesená",J360,0)</f>
        <v>0</v>
      </c>
      <c r="BI360" s="137">
        <f>IF(N360="nulová",J360,0)</f>
        <v>0</v>
      </c>
      <c r="BJ360" s="13" t="s">
        <v>88</v>
      </c>
      <c r="BK360" s="137">
        <f>ROUND(I360*H360,2)</f>
        <v>0</v>
      </c>
      <c r="BL360" s="13" t="s">
        <v>251</v>
      </c>
      <c r="BM360" s="241" t="s">
        <v>510</v>
      </c>
    </row>
    <row r="361" spans="1:47" s="2" customFormat="1" ht="12">
      <c r="A361" s="36"/>
      <c r="B361" s="37"/>
      <c r="C361" s="38"/>
      <c r="D361" s="242" t="s">
        <v>159</v>
      </c>
      <c r="E361" s="38"/>
      <c r="F361" s="243" t="s">
        <v>225</v>
      </c>
      <c r="G361" s="38"/>
      <c r="H361" s="38"/>
      <c r="I361" s="200"/>
      <c r="J361" s="38"/>
      <c r="K361" s="38"/>
      <c r="L361" s="39"/>
      <c r="M361" s="244"/>
      <c r="N361" s="245"/>
      <c r="O361" s="89"/>
      <c r="P361" s="89"/>
      <c r="Q361" s="89"/>
      <c r="R361" s="89"/>
      <c r="S361" s="89"/>
      <c r="T361" s="90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3" t="s">
        <v>159</v>
      </c>
      <c r="AU361" s="13" t="s">
        <v>88</v>
      </c>
    </row>
    <row r="362" spans="1:65" s="2" customFormat="1" ht="16.5" customHeight="1">
      <c r="A362" s="36"/>
      <c r="B362" s="37"/>
      <c r="C362" s="229" t="s">
        <v>511</v>
      </c>
      <c r="D362" s="229" t="s">
        <v>153</v>
      </c>
      <c r="E362" s="230" t="s">
        <v>227</v>
      </c>
      <c r="F362" s="231" t="s">
        <v>228</v>
      </c>
      <c r="G362" s="232" t="s">
        <v>192</v>
      </c>
      <c r="H362" s="233">
        <v>32</v>
      </c>
      <c r="I362" s="234"/>
      <c r="J362" s="235">
        <f>ROUND(I362*H362,2)</f>
        <v>0</v>
      </c>
      <c r="K362" s="236"/>
      <c r="L362" s="39"/>
      <c r="M362" s="237" t="s">
        <v>1</v>
      </c>
      <c r="N362" s="238" t="s">
        <v>45</v>
      </c>
      <c r="O362" s="89"/>
      <c r="P362" s="239">
        <f>O362*H362</f>
        <v>0</v>
      </c>
      <c r="Q362" s="239">
        <v>0</v>
      </c>
      <c r="R362" s="239">
        <f>Q362*H362</f>
        <v>0</v>
      </c>
      <c r="S362" s="239">
        <v>0</v>
      </c>
      <c r="T362" s="24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41" t="s">
        <v>251</v>
      </c>
      <c r="AT362" s="241" t="s">
        <v>153</v>
      </c>
      <c r="AU362" s="241" t="s">
        <v>88</v>
      </c>
      <c r="AY362" s="13" t="s">
        <v>152</v>
      </c>
      <c r="BE362" s="137">
        <f>IF(N362="základní",J362,0)</f>
        <v>0</v>
      </c>
      <c r="BF362" s="137">
        <f>IF(N362="snížená",J362,0)</f>
        <v>0</v>
      </c>
      <c r="BG362" s="137">
        <f>IF(N362="zákl. přenesená",J362,0)</f>
        <v>0</v>
      </c>
      <c r="BH362" s="137">
        <f>IF(N362="sníž. přenesená",J362,0)</f>
        <v>0</v>
      </c>
      <c r="BI362" s="137">
        <f>IF(N362="nulová",J362,0)</f>
        <v>0</v>
      </c>
      <c r="BJ362" s="13" t="s">
        <v>88</v>
      </c>
      <c r="BK362" s="137">
        <f>ROUND(I362*H362,2)</f>
        <v>0</v>
      </c>
      <c r="BL362" s="13" t="s">
        <v>251</v>
      </c>
      <c r="BM362" s="241" t="s">
        <v>512</v>
      </c>
    </row>
    <row r="363" spans="1:47" s="2" customFormat="1" ht="12">
      <c r="A363" s="36"/>
      <c r="B363" s="37"/>
      <c r="C363" s="38"/>
      <c r="D363" s="242" t="s">
        <v>159</v>
      </c>
      <c r="E363" s="38"/>
      <c r="F363" s="243" t="s">
        <v>230</v>
      </c>
      <c r="G363" s="38"/>
      <c r="H363" s="38"/>
      <c r="I363" s="200"/>
      <c r="J363" s="38"/>
      <c r="K363" s="38"/>
      <c r="L363" s="39"/>
      <c r="M363" s="244"/>
      <c r="N363" s="245"/>
      <c r="O363" s="89"/>
      <c r="P363" s="89"/>
      <c r="Q363" s="89"/>
      <c r="R363" s="89"/>
      <c r="S363" s="89"/>
      <c r="T363" s="90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3" t="s">
        <v>159</v>
      </c>
      <c r="AU363" s="13" t="s">
        <v>88</v>
      </c>
    </row>
    <row r="364" spans="1:65" s="2" customFormat="1" ht="16.5" customHeight="1">
      <c r="A364" s="36"/>
      <c r="B364" s="37"/>
      <c r="C364" s="229" t="s">
        <v>513</v>
      </c>
      <c r="D364" s="229" t="s">
        <v>153</v>
      </c>
      <c r="E364" s="230" t="s">
        <v>232</v>
      </c>
      <c r="F364" s="231" t="s">
        <v>233</v>
      </c>
      <c r="G364" s="232" t="s">
        <v>192</v>
      </c>
      <c r="H364" s="233">
        <v>30</v>
      </c>
      <c r="I364" s="234"/>
      <c r="J364" s="235">
        <f>ROUND(I364*H364,2)</f>
        <v>0</v>
      </c>
      <c r="K364" s="236"/>
      <c r="L364" s="39"/>
      <c r="M364" s="237" t="s">
        <v>1</v>
      </c>
      <c r="N364" s="238" t="s">
        <v>45</v>
      </c>
      <c r="O364" s="89"/>
      <c r="P364" s="239">
        <f>O364*H364</f>
        <v>0</v>
      </c>
      <c r="Q364" s="239">
        <v>9E-05</v>
      </c>
      <c r="R364" s="239">
        <f>Q364*H364</f>
        <v>0.0027</v>
      </c>
      <c r="S364" s="239">
        <v>0</v>
      </c>
      <c r="T364" s="24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41" t="s">
        <v>251</v>
      </c>
      <c r="AT364" s="241" t="s">
        <v>153</v>
      </c>
      <c r="AU364" s="241" t="s">
        <v>88</v>
      </c>
      <c r="AY364" s="13" t="s">
        <v>152</v>
      </c>
      <c r="BE364" s="137">
        <f>IF(N364="základní",J364,0)</f>
        <v>0</v>
      </c>
      <c r="BF364" s="137">
        <f>IF(N364="snížená",J364,0)</f>
        <v>0</v>
      </c>
      <c r="BG364" s="137">
        <f>IF(N364="zákl. přenesená",J364,0)</f>
        <v>0</v>
      </c>
      <c r="BH364" s="137">
        <f>IF(N364="sníž. přenesená",J364,0)</f>
        <v>0</v>
      </c>
      <c r="BI364" s="137">
        <f>IF(N364="nulová",J364,0)</f>
        <v>0</v>
      </c>
      <c r="BJ364" s="13" t="s">
        <v>88</v>
      </c>
      <c r="BK364" s="137">
        <f>ROUND(I364*H364,2)</f>
        <v>0</v>
      </c>
      <c r="BL364" s="13" t="s">
        <v>251</v>
      </c>
      <c r="BM364" s="241" t="s">
        <v>514</v>
      </c>
    </row>
    <row r="365" spans="1:47" s="2" customFormat="1" ht="12">
      <c r="A365" s="36"/>
      <c r="B365" s="37"/>
      <c r="C365" s="38"/>
      <c r="D365" s="242" t="s">
        <v>159</v>
      </c>
      <c r="E365" s="38"/>
      <c r="F365" s="243" t="s">
        <v>235</v>
      </c>
      <c r="G365" s="38"/>
      <c r="H365" s="38"/>
      <c r="I365" s="200"/>
      <c r="J365" s="38"/>
      <c r="K365" s="38"/>
      <c r="L365" s="39"/>
      <c r="M365" s="244"/>
      <c r="N365" s="245"/>
      <c r="O365" s="89"/>
      <c r="P365" s="89"/>
      <c r="Q365" s="89"/>
      <c r="R365" s="89"/>
      <c r="S365" s="89"/>
      <c r="T365" s="90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3" t="s">
        <v>159</v>
      </c>
      <c r="AU365" s="13" t="s">
        <v>88</v>
      </c>
    </row>
    <row r="366" spans="1:65" s="2" customFormat="1" ht="24.15" customHeight="1">
      <c r="A366" s="36"/>
      <c r="B366" s="37"/>
      <c r="C366" s="246" t="s">
        <v>515</v>
      </c>
      <c r="D366" s="246" t="s">
        <v>167</v>
      </c>
      <c r="E366" s="247" t="s">
        <v>237</v>
      </c>
      <c r="F366" s="248" t="s">
        <v>238</v>
      </c>
      <c r="G366" s="249" t="s">
        <v>192</v>
      </c>
      <c r="H366" s="250">
        <v>30</v>
      </c>
      <c r="I366" s="251"/>
      <c r="J366" s="252">
        <f>ROUND(I366*H366,2)</f>
        <v>0</v>
      </c>
      <c r="K366" s="253"/>
      <c r="L366" s="254"/>
      <c r="M366" s="255" t="s">
        <v>1</v>
      </c>
      <c r="N366" s="256" t="s">
        <v>45</v>
      </c>
      <c r="O366" s="89"/>
      <c r="P366" s="239">
        <f>O366*H366</f>
        <v>0</v>
      </c>
      <c r="Q366" s="239">
        <v>2E-05</v>
      </c>
      <c r="R366" s="239">
        <f>Q366*H366</f>
        <v>0.0006000000000000001</v>
      </c>
      <c r="S366" s="239">
        <v>0</v>
      </c>
      <c r="T366" s="24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41" t="s">
        <v>183</v>
      </c>
      <c r="AT366" s="241" t="s">
        <v>167</v>
      </c>
      <c r="AU366" s="241" t="s">
        <v>88</v>
      </c>
      <c r="AY366" s="13" t="s">
        <v>152</v>
      </c>
      <c r="BE366" s="137">
        <f>IF(N366="základní",J366,0)</f>
        <v>0</v>
      </c>
      <c r="BF366" s="137">
        <f>IF(N366="snížená",J366,0)</f>
        <v>0</v>
      </c>
      <c r="BG366" s="137">
        <f>IF(N366="zákl. přenesená",J366,0)</f>
        <v>0</v>
      </c>
      <c r="BH366" s="137">
        <f>IF(N366="sníž. přenesená",J366,0)</f>
        <v>0</v>
      </c>
      <c r="BI366" s="137">
        <f>IF(N366="nulová",J366,0)</f>
        <v>0</v>
      </c>
      <c r="BJ366" s="13" t="s">
        <v>88</v>
      </c>
      <c r="BK366" s="137">
        <f>ROUND(I366*H366,2)</f>
        <v>0</v>
      </c>
      <c r="BL366" s="13" t="s">
        <v>251</v>
      </c>
      <c r="BM366" s="241" t="s">
        <v>516</v>
      </c>
    </row>
    <row r="367" spans="1:47" s="2" customFormat="1" ht="12">
      <c r="A367" s="36"/>
      <c r="B367" s="37"/>
      <c r="C367" s="38"/>
      <c r="D367" s="242" t="s">
        <v>159</v>
      </c>
      <c r="E367" s="38"/>
      <c r="F367" s="243" t="s">
        <v>238</v>
      </c>
      <c r="G367" s="38"/>
      <c r="H367" s="38"/>
      <c r="I367" s="200"/>
      <c r="J367" s="38"/>
      <c r="K367" s="38"/>
      <c r="L367" s="39"/>
      <c r="M367" s="244"/>
      <c r="N367" s="245"/>
      <c r="O367" s="89"/>
      <c r="P367" s="89"/>
      <c r="Q367" s="89"/>
      <c r="R367" s="89"/>
      <c r="S367" s="89"/>
      <c r="T367" s="90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3" t="s">
        <v>159</v>
      </c>
      <c r="AU367" s="13" t="s">
        <v>88</v>
      </c>
    </row>
    <row r="368" spans="1:65" s="2" customFormat="1" ht="24.15" customHeight="1">
      <c r="A368" s="36"/>
      <c r="B368" s="37"/>
      <c r="C368" s="229" t="s">
        <v>517</v>
      </c>
      <c r="D368" s="229" t="s">
        <v>153</v>
      </c>
      <c r="E368" s="230" t="s">
        <v>249</v>
      </c>
      <c r="F368" s="231" t="s">
        <v>250</v>
      </c>
      <c r="G368" s="232" t="s">
        <v>203</v>
      </c>
      <c r="H368" s="233">
        <v>45</v>
      </c>
      <c r="I368" s="234"/>
      <c r="J368" s="235">
        <f>ROUND(I368*H368,2)</f>
        <v>0</v>
      </c>
      <c r="K368" s="236"/>
      <c r="L368" s="39"/>
      <c r="M368" s="237" t="s">
        <v>1</v>
      </c>
      <c r="N368" s="238" t="s">
        <v>45</v>
      </c>
      <c r="O368" s="89"/>
      <c r="P368" s="239">
        <f>O368*H368</f>
        <v>0</v>
      </c>
      <c r="Q368" s="239">
        <v>0</v>
      </c>
      <c r="R368" s="239">
        <f>Q368*H368</f>
        <v>0</v>
      </c>
      <c r="S368" s="239">
        <v>0.12</v>
      </c>
      <c r="T368" s="240">
        <f>S368*H368</f>
        <v>5.3999999999999995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41" t="s">
        <v>251</v>
      </c>
      <c r="AT368" s="241" t="s">
        <v>153</v>
      </c>
      <c r="AU368" s="241" t="s">
        <v>88</v>
      </c>
      <c r="AY368" s="13" t="s">
        <v>152</v>
      </c>
      <c r="BE368" s="137">
        <f>IF(N368="základní",J368,0)</f>
        <v>0</v>
      </c>
      <c r="BF368" s="137">
        <f>IF(N368="snížená",J368,0)</f>
        <v>0</v>
      </c>
      <c r="BG368" s="137">
        <f>IF(N368="zákl. přenesená",J368,0)</f>
        <v>0</v>
      </c>
      <c r="BH368" s="137">
        <f>IF(N368="sníž. přenesená",J368,0)</f>
        <v>0</v>
      </c>
      <c r="BI368" s="137">
        <f>IF(N368="nulová",J368,0)</f>
        <v>0</v>
      </c>
      <c r="BJ368" s="13" t="s">
        <v>88</v>
      </c>
      <c r="BK368" s="137">
        <f>ROUND(I368*H368,2)</f>
        <v>0</v>
      </c>
      <c r="BL368" s="13" t="s">
        <v>251</v>
      </c>
      <c r="BM368" s="241" t="s">
        <v>518</v>
      </c>
    </row>
    <row r="369" spans="1:47" s="2" customFormat="1" ht="12">
      <c r="A369" s="36"/>
      <c r="B369" s="37"/>
      <c r="C369" s="38"/>
      <c r="D369" s="242" t="s">
        <v>159</v>
      </c>
      <c r="E369" s="38"/>
      <c r="F369" s="243" t="s">
        <v>250</v>
      </c>
      <c r="G369" s="38"/>
      <c r="H369" s="38"/>
      <c r="I369" s="200"/>
      <c r="J369" s="38"/>
      <c r="K369" s="38"/>
      <c r="L369" s="39"/>
      <c r="M369" s="244"/>
      <c r="N369" s="245"/>
      <c r="O369" s="89"/>
      <c r="P369" s="89"/>
      <c r="Q369" s="89"/>
      <c r="R369" s="89"/>
      <c r="S369" s="89"/>
      <c r="T369" s="90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3" t="s">
        <v>159</v>
      </c>
      <c r="AU369" s="13" t="s">
        <v>88</v>
      </c>
    </row>
    <row r="370" spans="1:65" s="2" customFormat="1" ht="24.15" customHeight="1">
      <c r="A370" s="36"/>
      <c r="B370" s="37"/>
      <c r="C370" s="229" t="s">
        <v>519</v>
      </c>
      <c r="D370" s="229" t="s">
        <v>153</v>
      </c>
      <c r="E370" s="230" t="s">
        <v>254</v>
      </c>
      <c r="F370" s="231" t="s">
        <v>255</v>
      </c>
      <c r="G370" s="232" t="s">
        <v>192</v>
      </c>
      <c r="H370" s="233">
        <v>33</v>
      </c>
      <c r="I370" s="234"/>
      <c r="J370" s="235">
        <f>ROUND(I370*H370,2)</f>
        <v>0</v>
      </c>
      <c r="K370" s="236"/>
      <c r="L370" s="39"/>
      <c r="M370" s="237" t="s">
        <v>1</v>
      </c>
      <c r="N370" s="238" t="s">
        <v>45</v>
      </c>
      <c r="O370" s="89"/>
      <c r="P370" s="239">
        <f>O370*H370</f>
        <v>0</v>
      </c>
      <c r="Q370" s="239">
        <v>3E-05</v>
      </c>
      <c r="R370" s="239">
        <f>Q370*H370</f>
        <v>0.00099</v>
      </c>
      <c r="S370" s="239">
        <v>0</v>
      </c>
      <c r="T370" s="24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41" t="s">
        <v>251</v>
      </c>
      <c r="AT370" s="241" t="s">
        <v>153</v>
      </c>
      <c r="AU370" s="241" t="s">
        <v>88</v>
      </c>
      <c r="AY370" s="13" t="s">
        <v>152</v>
      </c>
      <c r="BE370" s="137">
        <f>IF(N370="základní",J370,0)</f>
        <v>0</v>
      </c>
      <c r="BF370" s="137">
        <f>IF(N370="snížená",J370,0)</f>
        <v>0</v>
      </c>
      <c r="BG370" s="137">
        <f>IF(N370="zákl. přenesená",J370,0)</f>
        <v>0</v>
      </c>
      <c r="BH370" s="137">
        <f>IF(N370="sníž. přenesená",J370,0)</f>
        <v>0</v>
      </c>
      <c r="BI370" s="137">
        <f>IF(N370="nulová",J370,0)</f>
        <v>0</v>
      </c>
      <c r="BJ370" s="13" t="s">
        <v>88</v>
      </c>
      <c r="BK370" s="137">
        <f>ROUND(I370*H370,2)</f>
        <v>0</v>
      </c>
      <c r="BL370" s="13" t="s">
        <v>251</v>
      </c>
      <c r="BM370" s="241" t="s">
        <v>520</v>
      </c>
    </row>
    <row r="371" spans="1:47" s="2" customFormat="1" ht="12">
      <c r="A371" s="36"/>
      <c r="B371" s="37"/>
      <c r="C371" s="38"/>
      <c r="D371" s="242" t="s">
        <v>159</v>
      </c>
      <c r="E371" s="38"/>
      <c r="F371" s="243" t="s">
        <v>257</v>
      </c>
      <c r="G371" s="38"/>
      <c r="H371" s="38"/>
      <c r="I371" s="200"/>
      <c r="J371" s="38"/>
      <c r="K371" s="38"/>
      <c r="L371" s="39"/>
      <c r="M371" s="244"/>
      <c r="N371" s="245"/>
      <c r="O371" s="89"/>
      <c r="P371" s="89"/>
      <c r="Q371" s="89"/>
      <c r="R371" s="89"/>
      <c r="S371" s="89"/>
      <c r="T371" s="90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3" t="s">
        <v>159</v>
      </c>
      <c r="AU371" s="13" t="s">
        <v>88</v>
      </c>
    </row>
    <row r="372" spans="1:65" s="2" customFormat="1" ht="33" customHeight="1">
      <c r="A372" s="36"/>
      <c r="B372" s="37"/>
      <c r="C372" s="229" t="s">
        <v>521</v>
      </c>
      <c r="D372" s="229" t="s">
        <v>153</v>
      </c>
      <c r="E372" s="230" t="s">
        <v>259</v>
      </c>
      <c r="F372" s="231" t="s">
        <v>260</v>
      </c>
      <c r="G372" s="232" t="s">
        <v>261</v>
      </c>
      <c r="H372" s="233">
        <v>11.88</v>
      </c>
      <c r="I372" s="234"/>
      <c r="J372" s="235">
        <f>ROUND(I372*H372,2)</f>
        <v>0</v>
      </c>
      <c r="K372" s="236"/>
      <c r="L372" s="39"/>
      <c r="M372" s="237" t="s">
        <v>1</v>
      </c>
      <c r="N372" s="238" t="s">
        <v>45</v>
      </c>
      <c r="O372" s="89"/>
      <c r="P372" s="239">
        <f>O372*H372</f>
        <v>0</v>
      </c>
      <c r="Q372" s="239">
        <v>0</v>
      </c>
      <c r="R372" s="239">
        <f>Q372*H372</f>
        <v>0</v>
      </c>
      <c r="S372" s="239">
        <v>0</v>
      </c>
      <c r="T372" s="24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41" t="s">
        <v>251</v>
      </c>
      <c r="AT372" s="241" t="s">
        <v>153</v>
      </c>
      <c r="AU372" s="241" t="s">
        <v>88</v>
      </c>
      <c r="AY372" s="13" t="s">
        <v>152</v>
      </c>
      <c r="BE372" s="137">
        <f>IF(N372="základní",J372,0)</f>
        <v>0</v>
      </c>
      <c r="BF372" s="137">
        <f>IF(N372="snížená",J372,0)</f>
        <v>0</v>
      </c>
      <c r="BG372" s="137">
        <f>IF(N372="zákl. přenesená",J372,0)</f>
        <v>0</v>
      </c>
      <c r="BH372" s="137">
        <f>IF(N372="sníž. přenesená",J372,0)</f>
        <v>0</v>
      </c>
      <c r="BI372" s="137">
        <f>IF(N372="nulová",J372,0)</f>
        <v>0</v>
      </c>
      <c r="BJ372" s="13" t="s">
        <v>88</v>
      </c>
      <c r="BK372" s="137">
        <f>ROUND(I372*H372,2)</f>
        <v>0</v>
      </c>
      <c r="BL372" s="13" t="s">
        <v>251</v>
      </c>
      <c r="BM372" s="241" t="s">
        <v>522</v>
      </c>
    </row>
    <row r="373" spans="1:47" s="2" customFormat="1" ht="12">
      <c r="A373" s="36"/>
      <c r="B373" s="37"/>
      <c r="C373" s="38"/>
      <c r="D373" s="242" t="s">
        <v>159</v>
      </c>
      <c r="E373" s="38"/>
      <c r="F373" s="243" t="s">
        <v>263</v>
      </c>
      <c r="G373" s="38"/>
      <c r="H373" s="38"/>
      <c r="I373" s="200"/>
      <c r="J373" s="38"/>
      <c r="K373" s="38"/>
      <c r="L373" s="39"/>
      <c r="M373" s="244"/>
      <c r="N373" s="245"/>
      <c r="O373" s="89"/>
      <c r="P373" s="89"/>
      <c r="Q373" s="89"/>
      <c r="R373" s="89"/>
      <c r="S373" s="89"/>
      <c r="T373" s="90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3" t="s">
        <v>159</v>
      </c>
      <c r="AU373" s="13" t="s">
        <v>88</v>
      </c>
    </row>
    <row r="374" spans="1:65" s="2" customFormat="1" ht="16.5" customHeight="1">
      <c r="A374" s="36"/>
      <c r="B374" s="37"/>
      <c r="C374" s="246" t="s">
        <v>523</v>
      </c>
      <c r="D374" s="246" t="s">
        <v>167</v>
      </c>
      <c r="E374" s="247" t="s">
        <v>265</v>
      </c>
      <c r="F374" s="248" t="s">
        <v>266</v>
      </c>
      <c r="G374" s="249" t="s">
        <v>261</v>
      </c>
      <c r="H374" s="250">
        <v>5.1</v>
      </c>
      <c r="I374" s="251"/>
      <c r="J374" s="252">
        <f>ROUND(I374*H374,2)</f>
        <v>0</v>
      </c>
      <c r="K374" s="253"/>
      <c r="L374" s="254"/>
      <c r="M374" s="255" t="s">
        <v>1</v>
      </c>
      <c r="N374" s="256" t="s">
        <v>45</v>
      </c>
      <c r="O374" s="89"/>
      <c r="P374" s="239">
        <f>O374*H374</f>
        <v>0</v>
      </c>
      <c r="Q374" s="239">
        <v>1</v>
      </c>
      <c r="R374" s="239">
        <f>Q374*H374</f>
        <v>5.1</v>
      </c>
      <c r="S374" s="239">
        <v>0</v>
      </c>
      <c r="T374" s="24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41" t="s">
        <v>183</v>
      </c>
      <c r="AT374" s="241" t="s">
        <v>167</v>
      </c>
      <c r="AU374" s="241" t="s">
        <v>88</v>
      </c>
      <c r="AY374" s="13" t="s">
        <v>152</v>
      </c>
      <c r="BE374" s="137">
        <f>IF(N374="základní",J374,0)</f>
        <v>0</v>
      </c>
      <c r="BF374" s="137">
        <f>IF(N374="snížená",J374,0)</f>
        <v>0</v>
      </c>
      <c r="BG374" s="137">
        <f>IF(N374="zákl. přenesená",J374,0)</f>
        <v>0</v>
      </c>
      <c r="BH374" s="137">
        <f>IF(N374="sníž. přenesená",J374,0)</f>
        <v>0</v>
      </c>
      <c r="BI374" s="137">
        <f>IF(N374="nulová",J374,0)</f>
        <v>0</v>
      </c>
      <c r="BJ374" s="13" t="s">
        <v>88</v>
      </c>
      <c r="BK374" s="137">
        <f>ROUND(I374*H374,2)</f>
        <v>0</v>
      </c>
      <c r="BL374" s="13" t="s">
        <v>251</v>
      </c>
      <c r="BM374" s="241" t="s">
        <v>524</v>
      </c>
    </row>
    <row r="375" spans="1:47" s="2" customFormat="1" ht="12">
      <c r="A375" s="36"/>
      <c r="B375" s="37"/>
      <c r="C375" s="38"/>
      <c r="D375" s="242" t="s">
        <v>159</v>
      </c>
      <c r="E375" s="38"/>
      <c r="F375" s="243" t="s">
        <v>266</v>
      </c>
      <c r="G375" s="38"/>
      <c r="H375" s="38"/>
      <c r="I375" s="200"/>
      <c r="J375" s="38"/>
      <c r="K375" s="38"/>
      <c r="L375" s="39"/>
      <c r="M375" s="244"/>
      <c r="N375" s="245"/>
      <c r="O375" s="89"/>
      <c r="P375" s="89"/>
      <c r="Q375" s="89"/>
      <c r="R375" s="89"/>
      <c r="S375" s="89"/>
      <c r="T375" s="90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3" t="s">
        <v>159</v>
      </c>
      <c r="AU375" s="13" t="s">
        <v>88</v>
      </c>
    </row>
    <row r="376" spans="1:65" s="2" customFormat="1" ht="33" customHeight="1">
      <c r="A376" s="36"/>
      <c r="B376" s="37"/>
      <c r="C376" s="229" t="s">
        <v>525</v>
      </c>
      <c r="D376" s="229" t="s">
        <v>153</v>
      </c>
      <c r="E376" s="230" t="s">
        <v>269</v>
      </c>
      <c r="F376" s="231" t="s">
        <v>270</v>
      </c>
      <c r="G376" s="232" t="s">
        <v>203</v>
      </c>
      <c r="H376" s="233">
        <v>15</v>
      </c>
      <c r="I376" s="234"/>
      <c r="J376" s="235">
        <f>ROUND(I376*H376,2)</f>
        <v>0</v>
      </c>
      <c r="K376" s="236"/>
      <c r="L376" s="39"/>
      <c r="M376" s="237" t="s">
        <v>1</v>
      </c>
      <c r="N376" s="238" t="s">
        <v>45</v>
      </c>
      <c r="O376" s="89"/>
      <c r="P376" s="239">
        <f>O376*H376</f>
        <v>0</v>
      </c>
      <c r="Q376" s="239">
        <v>0</v>
      </c>
      <c r="R376" s="239">
        <f>Q376*H376</f>
        <v>0</v>
      </c>
      <c r="S376" s="239">
        <v>0</v>
      </c>
      <c r="T376" s="24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41" t="s">
        <v>251</v>
      </c>
      <c r="AT376" s="241" t="s">
        <v>153</v>
      </c>
      <c r="AU376" s="241" t="s">
        <v>88</v>
      </c>
      <c r="AY376" s="13" t="s">
        <v>152</v>
      </c>
      <c r="BE376" s="137">
        <f>IF(N376="základní",J376,0)</f>
        <v>0</v>
      </c>
      <c r="BF376" s="137">
        <f>IF(N376="snížená",J376,0)</f>
        <v>0</v>
      </c>
      <c r="BG376" s="137">
        <f>IF(N376="zákl. přenesená",J376,0)</f>
        <v>0</v>
      </c>
      <c r="BH376" s="137">
        <f>IF(N376="sníž. přenesená",J376,0)</f>
        <v>0</v>
      </c>
      <c r="BI376" s="137">
        <f>IF(N376="nulová",J376,0)</f>
        <v>0</v>
      </c>
      <c r="BJ376" s="13" t="s">
        <v>88</v>
      </c>
      <c r="BK376" s="137">
        <f>ROUND(I376*H376,2)</f>
        <v>0</v>
      </c>
      <c r="BL376" s="13" t="s">
        <v>251</v>
      </c>
      <c r="BM376" s="241" t="s">
        <v>526</v>
      </c>
    </row>
    <row r="377" spans="1:47" s="2" customFormat="1" ht="12">
      <c r="A377" s="36"/>
      <c r="B377" s="37"/>
      <c r="C377" s="38"/>
      <c r="D377" s="242" t="s">
        <v>159</v>
      </c>
      <c r="E377" s="38"/>
      <c r="F377" s="243" t="s">
        <v>272</v>
      </c>
      <c r="G377" s="38"/>
      <c r="H377" s="38"/>
      <c r="I377" s="200"/>
      <c r="J377" s="38"/>
      <c r="K377" s="38"/>
      <c r="L377" s="39"/>
      <c r="M377" s="244"/>
      <c r="N377" s="245"/>
      <c r="O377" s="89"/>
      <c r="P377" s="89"/>
      <c r="Q377" s="89"/>
      <c r="R377" s="89"/>
      <c r="S377" s="89"/>
      <c r="T377" s="90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3" t="s">
        <v>159</v>
      </c>
      <c r="AU377" s="13" t="s">
        <v>88</v>
      </c>
    </row>
    <row r="378" spans="1:65" s="2" customFormat="1" ht="16.5" customHeight="1">
      <c r="A378" s="36"/>
      <c r="B378" s="37"/>
      <c r="C378" s="246" t="s">
        <v>527</v>
      </c>
      <c r="D378" s="246" t="s">
        <v>167</v>
      </c>
      <c r="E378" s="247" t="s">
        <v>274</v>
      </c>
      <c r="F378" s="248" t="s">
        <v>275</v>
      </c>
      <c r="G378" s="249" t="s">
        <v>156</v>
      </c>
      <c r="H378" s="250">
        <v>1.95</v>
      </c>
      <c r="I378" s="251"/>
      <c r="J378" s="252">
        <f>ROUND(I378*H378,2)</f>
        <v>0</v>
      </c>
      <c r="K378" s="253"/>
      <c r="L378" s="254"/>
      <c r="M378" s="255" t="s">
        <v>1</v>
      </c>
      <c r="N378" s="256" t="s">
        <v>45</v>
      </c>
      <c r="O378" s="89"/>
      <c r="P378" s="239">
        <f>O378*H378</f>
        <v>0</v>
      </c>
      <c r="Q378" s="239">
        <v>0</v>
      </c>
      <c r="R378" s="239">
        <f>Q378*H378</f>
        <v>0</v>
      </c>
      <c r="S378" s="239">
        <v>0</v>
      </c>
      <c r="T378" s="24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41" t="s">
        <v>183</v>
      </c>
      <c r="AT378" s="241" t="s">
        <v>167</v>
      </c>
      <c r="AU378" s="241" t="s">
        <v>88</v>
      </c>
      <c r="AY378" s="13" t="s">
        <v>152</v>
      </c>
      <c r="BE378" s="137">
        <f>IF(N378="základní",J378,0)</f>
        <v>0</v>
      </c>
      <c r="BF378" s="137">
        <f>IF(N378="snížená",J378,0)</f>
        <v>0</v>
      </c>
      <c r="BG378" s="137">
        <f>IF(N378="zákl. přenesená",J378,0)</f>
        <v>0</v>
      </c>
      <c r="BH378" s="137">
        <f>IF(N378="sníž. přenesená",J378,0)</f>
        <v>0</v>
      </c>
      <c r="BI378" s="137">
        <f>IF(N378="nulová",J378,0)</f>
        <v>0</v>
      </c>
      <c r="BJ378" s="13" t="s">
        <v>88</v>
      </c>
      <c r="BK378" s="137">
        <f>ROUND(I378*H378,2)</f>
        <v>0</v>
      </c>
      <c r="BL378" s="13" t="s">
        <v>251</v>
      </c>
      <c r="BM378" s="241" t="s">
        <v>528</v>
      </c>
    </row>
    <row r="379" spans="1:47" s="2" customFormat="1" ht="12">
      <c r="A379" s="36"/>
      <c r="B379" s="37"/>
      <c r="C379" s="38"/>
      <c r="D379" s="242" t="s">
        <v>159</v>
      </c>
      <c r="E379" s="38"/>
      <c r="F379" s="243" t="s">
        <v>275</v>
      </c>
      <c r="G379" s="38"/>
      <c r="H379" s="38"/>
      <c r="I379" s="200"/>
      <c r="J379" s="38"/>
      <c r="K379" s="38"/>
      <c r="L379" s="39"/>
      <c r="M379" s="244"/>
      <c r="N379" s="245"/>
      <c r="O379" s="89"/>
      <c r="P379" s="89"/>
      <c r="Q379" s="89"/>
      <c r="R379" s="89"/>
      <c r="S379" s="89"/>
      <c r="T379" s="90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3" t="s">
        <v>159</v>
      </c>
      <c r="AU379" s="13" t="s">
        <v>88</v>
      </c>
    </row>
    <row r="380" spans="1:65" s="2" customFormat="1" ht="24.15" customHeight="1">
      <c r="A380" s="36"/>
      <c r="B380" s="37"/>
      <c r="C380" s="229" t="s">
        <v>529</v>
      </c>
      <c r="D380" s="229" t="s">
        <v>153</v>
      </c>
      <c r="E380" s="230" t="s">
        <v>278</v>
      </c>
      <c r="F380" s="231" t="s">
        <v>279</v>
      </c>
      <c r="G380" s="232" t="s">
        <v>203</v>
      </c>
      <c r="H380" s="233">
        <v>15</v>
      </c>
      <c r="I380" s="234"/>
      <c r="J380" s="235">
        <f>ROUND(I380*H380,2)</f>
        <v>0</v>
      </c>
      <c r="K380" s="236"/>
      <c r="L380" s="39"/>
      <c r="M380" s="237" t="s">
        <v>1</v>
      </c>
      <c r="N380" s="238" t="s">
        <v>45</v>
      </c>
      <c r="O380" s="89"/>
      <c r="P380" s="239">
        <f>O380*H380</f>
        <v>0</v>
      </c>
      <c r="Q380" s="239">
        <v>0.15192</v>
      </c>
      <c r="R380" s="239">
        <f>Q380*H380</f>
        <v>2.2788</v>
      </c>
      <c r="S380" s="239">
        <v>0</v>
      </c>
      <c r="T380" s="24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41" t="s">
        <v>251</v>
      </c>
      <c r="AT380" s="241" t="s">
        <v>153</v>
      </c>
      <c r="AU380" s="241" t="s">
        <v>88</v>
      </c>
      <c r="AY380" s="13" t="s">
        <v>152</v>
      </c>
      <c r="BE380" s="137">
        <f>IF(N380="základní",J380,0)</f>
        <v>0</v>
      </c>
      <c r="BF380" s="137">
        <f>IF(N380="snížená",J380,0)</f>
        <v>0</v>
      </c>
      <c r="BG380" s="137">
        <f>IF(N380="zákl. přenesená",J380,0)</f>
        <v>0</v>
      </c>
      <c r="BH380" s="137">
        <f>IF(N380="sníž. přenesená",J380,0)</f>
        <v>0</v>
      </c>
      <c r="BI380" s="137">
        <f>IF(N380="nulová",J380,0)</f>
        <v>0</v>
      </c>
      <c r="BJ380" s="13" t="s">
        <v>88</v>
      </c>
      <c r="BK380" s="137">
        <f>ROUND(I380*H380,2)</f>
        <v>0</v>
      </c>
      <c r="BL380" s="13" t="s">
        <v>251</v>
      </c>
      <c r="BM380" s="241" t="s">
        <v>530</v>
      </c>
    </row>
    <row r="381" spans="1:47" s="2" customFormat="1" ht="12">
      <c r="A381" s="36"/>
      <c r="B381" s="37"/>
      <c r="C381" s="38"/>
      <c r="D381" s="242" t="s">
        <v>159</v>
      </c>
      <c r="E381" s="38"/>
      <c r="F381" s="243" t="s">
        <v>281</v>
      </c>
      <c r="G381" s="38"/>
      <c r="H381" s="38"/>
      <c r="I381" s="200"/>
      <c r="J381" s="38"/>
      <c r="K381" s="38"/>
      <c r="L381" s="39"/>
      <c r="M381" s="244"/>
      <c r="N381" s="245"/>
      <c r="O381" s="89"/>
      <c r="P381" s="89"/>
      <c r="Q381" s="89"/>
      <c r="R381" s="89"/>
      <c r="S381" s="89"/>
      <c r="T381" s="90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3" t="s">
        <v>159</v>
      </c>
      <c r="AU381" s="13" t="s">
        <v>88</v>
      </c>
    </row>
    <row r="382" spans="1:65" s="2" customFormat="1" ht="24.15" customHeight="1">
      <c r="A382" s="36"/>
      <c r="B382" s="37"/>
      <c r="C382" s="246" t="s">
        <v>531</v>
      </c>
      <c r="D382" s="246" t="s">
        <v>167</v>
      </c>
      <c r="E382" s="247" t="s">
        <v>283</v>
      </c>
      <c r="F382" s="248" t="s">
        <v>284</v>
      </c>
      <c r="G382" s="249" t="s">
        <v>285</v>
      </c>
      <c r="H382" s="250">
        <v>15</v>
      </c>
      <c r="I382" s="251"/>
      <c r="J382" s="252">
        <f>ROUND(I382*H382,2)</f>
        <v>0</v>
      </c>
      <c r="K382" s="253"/>
      <c r="L382" s="254"/>
      <c r="M382" s="255" t="s">
        <v>1</v>
      </c>
      <c r="N382" s="256" t="s">
        <v>45</v>
      </c>
      <c r="O382" s="89"/>
      <c r="P382" s="239">
        <f>O382*H382</f>
        <v>0</v>
      </c>
      <c r="Q382" s="239">
        <v>0.025</v>
      </c>
      <c r="R382" s="239">
        <f>Q382*H382</f>
        <v>0.375</v>
      </c>
      <c r="S382" s="239">
        <v>0</v>
      </c>
      <c r="T382" s="24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41" t="s">
        <v>183</v>
      </c>
      <c r="AT382" s="241" t="s">
        <v>167</v>
      </c>
      <c r="AU382" s="241" t="s">
        <v>88</v>
      </c>
      <c r="AY382" s="13" t="s">
        <v>152</v>
      </c>
      <c r="BE382" s="137">
        <f>IF(N382="základní",J382,0)</f>
        <v>0</v>
      </c>
      <c r="BF382" s="137">
        <f>IF(N382="snížená",J382,0)</f>
        <v>0</v>
      </c>
      <c r="BG382" s="137">
        <f>IF(N382="zákl. přenesená",J382,0)</f>
        <v>0</v>
      </c>
      <c r="BH382" s="137">
        <f>IF(N382="sníž. přenesená",J382,0)</f>
        <v>0</v>
      </c>
      <c r="BI382" s="137">
        <f>IF(N382="nulová",J382,0)</f>
        <v>0</v>
      </c>
      <c r="BJ382" s="13" t="s">
        <v>88</v>
      </c>
      <c r="BK382" s="137">
        <f>ROUND(I382*H382,2)</f>
        <v>0</v>
      </c>
      <c r="BL382" s="13" t="s">
        <v>251</v>
      </c>
      <c r="BM382" s="241" t="s">
        <v>532</v>
      </c>
    </row>
    <row r="383" spans="1:47" s="2" customFormat="1" ht="12">
      <c r="A383" s="36"/>
      <c r="B383" s="37"/>
      <c r="C383" s="38"/>
      <c r="D383" s="242" t="s">
        <v>159</v>
      </c>
      <c r="E383" s="38"/>
      <c r="F383" s="243" t="s">
        <v>284</v>
      </c>
      <c r="G383" s="38"/>
      <c r="H383" s="38"/>
      <c r="I383" s="200"/>
      <c r="J383" s="38"/>
      <c r="K383" s="38"/>
      <c r="L383" s="39"/>
      <c r="M383" s="244"/>
      <c r="N383" s="245"/>
      <c r="O383" s="89"/>
      <c r="P383" s="89"/>
      <c r="Q383" s="89"/>
      <c r="R383" s="89"/>
      <c r="S383" s="89"/>
      <c r="T383" s="90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3" t="s">
        <v>159</v>
      </c>
      <c r="AU383" s="13" t="s">
        <v>88</v>
      </c>
    </row>
    <row r="384" spans="1:65" s="2" customFormat="1" ht="21.75" customHeight="1">
      <c r="A384" s="36"/>
      <c r="B384" s="37"/>
      <c r="C384" s="246" t="s">
        <v>533</v>
      </c>
      <c r="D384" s="246" t="s">
        <v>167</v>
      </c>
      <c r="E384" s="247" t="s">
        <v>288</v>
      </c>
      <c r="F384" s="248" t="s">
        <v>289</v>
      </c>
      <c r="G384" s="249" t="s">
        <v>261</v>
      </c>
      <c r="H384" s="250">
        <v>2.31</v>
      </c>
      <c r="I384" s="251"/>
      <c r="J384" s="252">
        <f>ROUND(I384*H384,2)</f>
        <v>0</v>
      </c>
      <c r="K384" s="253"/>
      <c r="L384" s="254"/>
      <c r="M384" s="255" t="s">
        <v>1</v>
      </c>
      <c r="N384" s="256" t="s">
        <v>45</v>
      </c>
      <c r="O384" s="89"/>
      <c r="P384" s="239">
        <f>O384*H384</f>
        <v>0</v>
      </c>
      <c r="Q384" s="239">
        <v>1</v>
      </c>
      <c r="R384" s="239">
        <f>Q384*H384</f>
        <v>2.31</v>
      </c>
      <c r="S384" s="239">
        <v>0</v>
      </c>
      <c r="T384" s="24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41" t="s">
        <v>183</v>
      </c>
      <c r="AT384" s="241" t="s">
        <v>167</v>
      </c>
      <c r="AU384" s="241" t="s">
        <v>88</v>
      </c>
      <c r="AY384" s="13" t="s">
        <v>152</v>
      </c>
      <c r="BE384" s="137">
        <f>IF(N384="základní",J384,0)</f>
        <v>0</v>
      </c>
      <c r="BF384" s="137">
        <f>IF(N384="snížená",J384,0)</f>
        <v>0</v>
      </c>
      <c r="BG384" s="137">
        <f>IF(N384="zákl. přenesená",J384,0)</f>
        <v>0</v>
      </c>
      <c r="BH384" s="137">
        <f>IF(N384="sníž. přenesená",J384,0)</f>
        <v>0</v>
      </c>
      <c r="BI384" s="137">
        <f>IF(N384="nulová",J384,0)</f>
        <v>0</v>
      </c>
      <c r="BJ384" s="13" t="s">
        <v>88</v>
      </c>
      <c r="BK384" s="137">
        <f>ROUND(I384*H384,2)</f>
        <v>0</v>
      </c>
      <c r="BL384" s="13" t="s">
        <v>251</v>
      </c>
      <c r="BM384" s="241" t="s">
        <v>534</v>
      </c>
    </row>
    <row r="385" spans="1:47" s="2" customFormat="1" ht="12">
      <c r="A385" s="36"/>
      <c r="B385" s="37"/>
      <c r="C385" s="38"/>
      <c r="D385" s="242" t="s">
        <v>159</v>
      </c>
      <c r="E385" s="38"/>
      <c r="F385" s="243" t="s">
        <v>289</v>
      </c>
      <c r="G385" s="38"/>
      <c r="H385" s="38"/>
      <c r="I385" s="200"/>
      <c r="J385" s="38"/>
      <c r="K385" s="38"/>
      <c r="L385" s="39"/>
      <c r="M385" s="244"/>
      <c r="N385" s="245"/>
      <c r="O385" s="89"/>
      <c r="P385" s="89"/>
      <c r="Q385" s="89"/>
      <c r="R385" s="89"/>
      <c r="S385" s="89"/>
      <c r="T385" s="90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3" t="s">
        <v>159</v>
      </c>
      <c r="AU385" s="13" t="s">
        <v>88</v>
      </c>
    </row>
    <row r="386" spans="1:65" s="2" customFormat="1" ht="16.5" customHeight="1">
      <c r="A386" s="36"/>
      <c r="B386" s="37"/>
      <c r="C386" s="246" t="s">
        <v>535</v>
      </c>
      <c r="D386" s="246" t="s">
        <v>167</v>
      </c>
      <c r="E386" s="247" t="s">
        <v>292</v>
      </c>
      <c r="F386" s="248" t="s">
        <v>293</v>
      </c>
      <c r="G386" s="249" t="s">
        <v>294</v>
      </c>
      <c r="H386" s="250">
        <v>29</v>
      </c>
      <c r="I386" s="251"/>
      <c r="J386" s="252">
        <f>ROUND(I386*H386,2)</f>
        <v>0</v>
      </c>
      <c r="K386" s="253"/>
      <c r="L386" s="254"/>
      <c r="M386" s="255" t="s">
        <v>1</v>
      </c>
      <c r="N386" s="256" t="s">
        <v>45</v>
      </c>
      <c r="O386" s="89"/>
      <c r="P386" s="239">
        <f>O386*H386</f>
        <v>0</v>
      </c>
      <c r="Q386" s="239">
        <v>0.001</v>
      </c>
      <c r="R386" s="239">
        <f>Q386*H386</f>
        <v>0.029</v>
      </c>
      <c r="S386" s="239">
        <v>0</v>
      </c>
      <c r="T386" s="24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41" t="s">
        <v>183</v>
      </c>
      <c r="AT386" s="241" t="s">
        <v>167</v>
      </c>
      <c r="AU386" s="241" t="s">
        <v>88</v>
      </c>
      <c r="AY386" s="13" t="s">
        <v>152</v>
      </c>
      <c r="BE386" s="137">
        <f>IF(N386="základní",J386,0)</f>
        <v>0</v>
      </c>
      <c r="BF386" s="137">
        <f>IF(N386="snížená",J386,0)</f>
        <v>0</v>
      </c>
      <c r="BG386" s="137">
        <f>IF(N386="zákl. přenesená",J386,0)</f>
        <v>0</v>
      </c>
      <c r="BH386" s="137">
        <f>IF(N386="sníž. přenesená",J386,0)</f>
        <v>0</v>
      </c>
      <c r="BI386" s="137">
        <f>IF(N386="nulová",J386,0)</f>
        <v>0</v>
      </c>
      <c r="BJ386" s="13" t="s">
        <v>88</v>
      </c>
      <c r="BK386" s="137">
        <f>ROUND(I386*H386,2)</f>
        <v>0</v>
      </c>
      <c r="BL386" s="13" t="s">
        <v>251</v>
      </c>
      <c r="BM386" s="241" t="s">
        <v>536</v>
      </c>
    </row>
    <row r="387" spans="1:47" s="2" customFormat="1" ht="12">
      <c r="A387" s="36"/>
      <c r="B387" s="37"/>
      <c r="C387" s="38"/>
      <c r="D387" s="242" t="s">
        <v>159</v>
      </c>
      <c r="E387" s="38"/>
      <c r="F387" s="243" t="s">
        <v>293</v>
      </c>
      <c r="G387" s="38"/>
      <c r="H387" s="38"/>
      <c r="I387" s="200"/>
      <c r="J387" s="38"/>
      <c r="K387" s="38"/>
      <c r="L387" s="39"/>
      <c r="M387" s="244"/>
      <c r="N387" s="245"/>
      <c r="O387" s="89"/>
      <c r="P387" s="89"/>
      <c r="Q387" s="89"/>
      <c r="R387" s="89"/>
      <c r="S387" s="89"/>
      <c r="T387" s="90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3" t="s">
        <v>159</v>
      </c>
      <c r="AU387" s="13" t="s">
        <v>88</v>
      </c>
    </row>
    <row r="388" spans="1:65" s="2" customFormat="1" ht="24.15" customHeight="1">
      <c r="A388" s="36"/>
      <c r="B388" s="37"/>
      <c r="C388" s="246" t="s">
        <v>537</v>
      </c>
      <c r="D388" s="246" t="s">
        <v>167</v>
      </c>
      <c r="E388" s="247" t="s">
        <v>297</v>
      </c>
      <c r="F388" s="248" t="s">
        <v>298</v>
      </c>
      <c r="G388" s="249" t="s">
        <v>261</v>
      </c>
      <c r="H388" s="250">
        <v>3.96</v>
      </c>
      <c r="I388" s="251"/>
      <c r="J388" s="252">
        <f>ROUND(I388*H388,2)</f>
        <v>0</v>
      </c>
      <c r="K388" s="253"/>
      <c r="L388" s="254"/>
      <c r="M388" s="255" t="s">
        <v>1</v>
      </c>
      <c r="N388" s="256" t="s">
        <v>45</v>
      </c>
      <c r="O388" s="89"/>
      <c r="P388" s="239">
        <f>O388*H388</f>
        <v>0</v>
      </c>
      <c r="Q388" s="239">
        <v>1</v>
      </c>
      <c r="R388" s="239">
        <f>Q388*H388</f>
        <v>3.96</v>
      </c>
      <c r="S388" s="239">
        <v>0</v>
      </c>
      <c r="T388" s="24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41" t="s">
        <v>183</v>
      </c>
      <c r="AT388" s="241" t="s">
        <v>167</v>
      </c>
      <c r="AU388" s="241" t="s">
        <v>88</v>
      </c>
      <c r="AY388" s="13" t="s">
        <v>152</v>
      </c>
      <c r="BE388" s="137">
        <f>IF(N388="základní",J388,0)</f>
        <v>0</v>
      </c>
      <c r="BF388" s="137">
        <f>IF(N388="snížená",J388,0)</f>
        <v>0</v>
      </c>
      <c r="BG388" s="137">
        <f>IF(N388="zákl. přenesená",J388,0)</f>
        <v>0</v>
      </c>
      <c r="BH388" s="137">
        <f>IF(N388="sníž. přenesená",J388,0)</f>
        <v>0</v>
      </c>
      <c r="BI388" s="137">
        <f>IF(N388="nulová",J388,0)</f>
        <v>0</v>
      </c>
      <c r="BJ388" s="13" t="s">
        <v>88</v>
      </c>
      <c r="BK388" s="137">
        <f>ROUND(I388*H388,2)</f>
        <v>0</v>
      </c>
      <c r="BL388" s="13" t="s">
        <v>251</v>
      </c>
      <c r="BM388" s="241" t="s">
        <v>538</v>
      </c>
    </row>
    <row r="389" spans="1:47" s="2" customFormat="1" ht="12">
      <c r="A389" s="36"/>
      <c r="B389" s="37"/>
      <c r="C389" s="38"/>
      <c r="D389" s="242" t="s">
        <v>159</v>
      </c>
      <c r="E389" s="38"/>
      <c r="F389" s="243" t="s">
        <v>298</v>
      </c>
      <c r="G389" s="38"/>
      <c r="H389" s="38"/>
      <c r="I389" s="200"/>
      <c r="J389" s="38"/>
      <c r="K389" s="38"/>
      <c r="L389" s="39"/>
      <c r="M389" s="244"/>
      <c r="N389" s="245"/>
      <c r="O389" s="89"/>
      <c r="P389" s="89"/>
      <c r="Q389" s="89"/>
      <c r="R389" s="89"/>
      <c r="S389" s="89"/>
      <c r="T389" s="90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3" t="s">
        <v>159</v>
      </c>
      <c r="AU389" s="13" t="s">
        <v>88</v>
      </c>
    </row>
    <row r="390" spans="1:65" s="2" customFormat="1" ht="24.15" customHeight="1">
      <c r="A390" s="36"/>
      <c r="B390" s="37"/>
      <c r="C390" s="229" t="s">
        <v>539</v>
      </c>
      <c r="D390" s="229" t="s">
        <v>153</v>
      </c>
      <c r="E390" s="230" t="s">
        <v>301</v>
      </c>
      <c r="F390" s="231" t="s">
        <v>302</v>
      </c>
      <c r="G390" s="232" t="s">
        <v>203</v>
      </c>
      <c r="H390" s="233">
        <v>45</v>
      </c>
      <c r="I390" s="234"/>
      <c r="J390" s="235">
        <f>ROUND(I390*H390,2)</f>
        <v>0</v>
      </c>
      <c r="K390" s="236"/>
      <c r="L390" s="39"/>
      <c r="M390" s="237" t="s">
        <v>1</v>
      </c>
      <c r="N390" s="238" t="s">
        <v>45</v>
      </c>
      <c r="O390" s="89"/>
      <c r="P390" s="239">
        <f>O390*H390</f>
        <v>0</v>
      </c>
      <c r="Q390" s="239">
        <v>0.07596</v>
      </c>
      <c r="R390" s="239">
        <f>Q390*H390</f>
        <v>3.4182</v>
      </c>
      <c r="S390" s="239">
        <v>0</v>
      </c>
      <c r="T390" s="24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41" t="s">
        <v>251</v>
      </c>
      <c r="AT390" s="241" t="s">
        <v>153</v>
      </c>
      <c r="AU390" s="241" t="s">
        <v>88</v>
      </c>
      <c r="AY390" s="13" t="s">
        <v>152</v>
      </c>
      <c r="BE390" s="137">
        <f>IF(N390="základní",J390,0)</f>
        <v>0</v>
      </c>
      <c r="BF390" s="137">
        <f>IF(N390="snížená",J390,0)</f>
        <v>0</v>
      </c>
      <c r="BG390" s="137">
        <f>IF(N390="zákl. přenesená",J390,0)</f>
        <v>0</v>
      </c>
      <c r="BH390" s="137">
        <f>IF(N390="sníž. přenesená",J390,0)</f>
        <v>0</v>
      </c>
      <c r="BI390" s="137">
        <f>IF(N390="nulová",J390,0)</f>
        <v>0</v>
      </c>
      <c r="BJ390" s="13" t="s">
        <v>88</v>
      </c>
      <c r="BK390" s="137">
        <f>ROUND(I390*H390,2)</f>
        <v>0</v>
      </c>
      <c r="BL390" s="13" t="s">
        <v>251</v>
      </c>
      <c r="BM390" s="241" t="s">
        <v>540</v>
      </c>
    </row>
    <row r="391" spans="1:47" s="2" customFormat="1" ht="12">
      <c r="A391" s="36"/>
      <c r="B391" s="37"/>
      <c r="C391" s="38"/>
      <c r="D391" s="242" t="s">
        <v>159</v>
      </c>
      <c r="E391" s="38"/>
      <c r="F391" s="243" t="s">
        <v>304</v>
      </c>
      <c r="G391" s="38"/>
      <c r="H391" s="38"/>
      <c r="I391" s="200"/>
      <c r="J391" s="38"/>
      <c r="K391" s="38"/>
      <c r="L391" s="39"/>
      <c r="M391" s="244"/>
      <c r="N391" s="245"/>
      <c r="O391" s="89"/>
      <c r="P391" s="89"/>
      <c r="Q391" s="89"/>
      <c r="R391" s="89"/>
      <c r="S391" s="89"/>
      <c r="T391" s="90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3" t="s">
        <v>159</v>
      </c>
      <c r="AU391" s="13" t="s">
        <v>88</v>
      </c>
    </row>
    <row r="392" spans="1:65" s="2" customFormat="1" ht="24.15" customHeight="1">
      <c r="A392" s="36"/>
      <c r="B392" s="37"/>
      <c r="C392" s="229" t="s">
        <v>541</v>
      </c>
      <c r="D392" s="229" t="s">
        <v>153</v>
      </c>
      <c r="E392" s="230" t="s">
        <v>306</v>
      </c>
      <c r="F392" s="231" t="s">
        <v>307</v>
      </c>
      <c r="G392" s="232" t="s">
        <v>261</v>
      </c>
      <c r="H392" s="233">
        <v>9.315</v>
      </c>
      <c r="I392" s="234"/>
      <c r="J392" s="235">
        <f>ROUND(I392*H392,2)</f>
        <v>0</v>
      </c>
      <c r="K392" s="236"/>
      <c r="L392" s="39"/>
      <c r="M392" s="237" t="s">
        <v>1</v>
      </c>
      <c r="N392" s="238" t="s">
        <v>45</v>
      </c>
      <c r="O392" s="89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41" t="s">
        <v>251</v>
      </c>
      <c r="AT392" s="241" t="s">
        <v>153</v>
      </c>
      <c r="AU392" s="241" t="s">
        <v>88</v>
      </c>
      <c r="AY392" s="13" t="s">
        <v>152</v>
      </c>
      <c r="BE392" s="137">
        <f>IF(N392="základní",J392,0)</f>
        <v>0</v>
      </c>
      <c r="BF392" s="137">
        <f>IF(N392="snížená",J392,0)</f>
        <v>0</v>
      </c>
      <c r="BG392" s="137">
        <f>IF(N392="zákl. přenesená",J392,0)</f>
        <v>0</v>
      </c>
      <c r="BH392" s="137">
        <f>IF(N392="sníž. přenesená",J392,0)</f>
        <v>0</v>
      </c>
      <c r="BI392" s="137">
        <f>IF(N392="nulová",J392,0)</f>
        <v>0</v>
      </c>
      <c r="BJ392" s="13" t="s">
        <v>88</v>
      </c>
      <c r="BK392" s="137">
        <f>ROUND(I392*H392,2)</f>
        <v>0</v>
      </c>
      <c r="BL392" s="13" t="s">
        <v>251</v>
      </c>
      <c r="BM392" s="241" t="s">
        <v>542</v>
      </c>
    </row>
    <row r="393" spans="1:47" s="2" customFormat="1" ht="12">
      <c r="A393" s="36"/>
      <c r="B393" s="37"/>
      <c r="C393" s="38"/>
      <c r="D393" s="242" t="s">
        <v>159</v>
      </c>
      <c r="E393" s="38"/>
      <c r="F393" s="243" t="s">
        <v>309</v>
      </c>
      <c r="G393" s="38"/>
      <c r="H393" s="38"/>
      <c r="I393" s="200"/>
      <c r="J393" s="38"/>
      <c r="K393" s="38"/>
      <c r="L393" s="39"/>
      <c r="M393" s="244"/>
      <c r="N393" s="245"/>
      <c r="O393" s="89"/>
      <c r="P393" s="89"/>
      <c r="Q393" s="89"/>
      <c r="R393" s="89"/>
      <c r="S393" s="89"/>
      <c r="T393" s="90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3" t="s">
        <v>159</v>
      </c>
      <c r="AU393" s="13" t="s">
        <v>88</v>
      </c>
    </row>
    <row r="394" spans="1:65" s="2" customFormat="1" ht="16.5" customHeight="1">
      <c r="A394" s="36"/>
      <c r="B394" s="37"/>
      <c r="C394" s="246" t="s">
        <v>543</v>
      </c>
      <c r="D394" s="246" t="s">
        <v>167</v>
      </c>
      <c r="E394" s="247" t="s">
        <v>420</v>
      </c>
      <c r="F394" s="248" t="s">
        <v>421</v>
      </c>
      <c r="G394" s="249" t="s">
        <v>156</v>
      </c>
      <c r="H394" s="250">
        <v>0.1</v>
      </c>
      <c r="I394" s="251"/>
      <c r="J394" s="252">
        <f>ROUND(I394*H394,2)</f>
        <v>0</v>
      </c>
      <c r="K394" s="253"/>
      <c r="L394" s="254"/>
      <c r="M394" s="255" t="s">
        <v>1</v>
      </c>
      <c r="N394" s="256" t="s">
        <v>45</v>
      </c>
      <c r="O394" s="89"/>
      <c r="P394" s="239">
        <f>O394*H394</f>
        <v>0</v>
      </c>
      <c r="Q394" s="239">
        <v>2.234</v>
      </c>
      <c r="R394" s="239">
        <f>Q394*H394</f>
        <v>0.22340000000000002</v>
      </c>
      <c r="S394" s="239">
        <v>0</v>
      </c>
      <c r="T394" s="24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41" t="s">
        <v>183</v>
      </c>
      <c r="AT394" s="241" t="s">
        <v>167</v>
      </c>
      <c r="AU394" s="241" t="s">
        <v>88</v>
      </c>
      <c r="AY394" s="13" t="s">
        <v>152</v>
      </c>
      <c r="BE394" s="137">
        <f>IF(N394="základní",J394,0)</f>
        <v>0</v>
      </c>
      <c r="BF394" s="137">
        <f>IF(N394="snížená",J394,0)</f>
        <v>0</v>
      </c>
      <c r="BG394" s="137">
        <f>IF(N394="zákl. přenesená",J394,0)</f>
        <v>0</v>
      </c>
      <c r="BH394" s="137">
        <f>IF(N394="sníž. přenesená",J394,0)</f>
        <v>0</v>
      </c>
      <c r="BI394" s="137">
        <f>IF(N394="nulová",J394,0)</f>
        <v>0</v>
      </c>
      <c r="BJ394" s="13" t="s">
        <v>88</v>
      </c>
      <c r="BK394" s="137">
        <f>ROUND(I394*H394,2)</f>
        <v>0</v>
      </c>
      <c r="BL394" s="13" t="s">
        <v>251</v>
      </c>
      <c r="BM394" s="241" t="s">
        <v>544</v>
      </c>
    </row>
    <row r="395" spans="1:47" s="2" customFormat="1" ht="12">
      <c r="A395" s="36"/>
      <c r="B395" s="37"/>
      <c r="C395" s="38"/>
      <c r="D395" s="242" t="s">
        <v>159</v>
      </c>
      <c r="E395" s="38"/>
      <c r="F395" s="243" t="s">
        <v>421</v>
      </c>
      <c r="G395" s="38"/>
      <c r="H395" s="38"/>
      <c r="I395" s="200"/>
      <c r="J395" s="38"/>
      <c r="K395" s="38"/>
      <c r="L395" s="39"/>
      <c r="M395" s="244"/>
      <c r="N395" s="245"/>
      <c r="O395" s="89"/>
      <c r="P395" s="89"/>
      <c r="Q395" s="89"/>
      <c r="R395" s="89"/>
      <c r="S395" s="89"/>
      <c r="T395" s="90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3" t="s">
        <v>159</v>
      </c>
      <c r="AU395" s="13" t="s">
        <v>88</v>
      </c>
    </row>
    <row r="396" spans="1:63" s="11" customFormat="1" ht="25.9" customHeight="1">
      <c r="A396" s="11"/>
      <c r="B396" s="215"/>
      <c r="C396" s="216"/>
      <c r="D396" s="217" t="s">
        <v>79</v>
      </c>
      <c r="E396" s="218" t="s">
        <v>545</v>
      </c>
      <c r="F396" s="218" t="s">
        <v>546</v>
      </c>
      <c r="G396" s="216"/>
      <c r="H396" s="216"/>
      <c r="I396" s="219"/>
      <c r="J396" s="220">
        <f>BK396</f>
        <v>0</v>
      </c>
      <c r="K396" s="216"/>
      <c r="L396" s="221"/>
      <c r="M396" s="222"/>
      <c r="N396" s="223"/>
      <c r="O396" s="223"/>
      <c r="P396" s="224">
        <f>SUM(P397:P478)</f>
        <v>0</v>
      </c>
      <c r="Q396" s="223"/>
      <c r="R396" s="224">
        <f>SUM(R397:R478)</f>
        <v>90.7147324</v>
      </c>
      <c r="S396" s="223"/>
      <c r="T396" s="225">
        <f>SUM(T397:T478)</f>
        <v>9.8404</v>
      </c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R396" s="226" t="s">
        <v>88</v>
      </c>
      <c r="AT396" s="227" t="s">
        <v>79</v>
      </c>
      <c r="AU396" s="227" t="s">
        <v>80</v>
      </c>
      <c r="AY396" s="226" t="s">
        <v>152</v>
      </c>
      <c r="BK396" s="228">
        <f>SUM(BK397:BK478)</f>
        <v>0</v>
      </c>
    </row>
    <row r="397" spans="1:65" s="2" customFormat="1" ht="24.15" customHeight="1">
      <c r="A397" s="36"/>
      <c r="B397" s="37"/>
      <c r="C397" s="229" t="s">
        <v>547</v>
      </c>
      <c r="D397" s="229" t="s">
        <v>153</v>
      </c>
      <c r="E397" s="230" t="s">
        <v>207</v>
      </c>
      <c r="F397" s="231" t="s">
        <v>208</v>
      </c>
      <c r="G397" s="232" t="s">
        <v>192</v>
      </c>
      <c r="H397" s="233">
        <v>32</v>
      </c>
      <c r="I397" s="234"/>
      <c r="J397" s="235">
        <f>ROUND(I397*H397,2)</f>
        <v>0</v>
      </c>
      <c r="K397" s="236"/>
      <c r="L397" s="39"/>
      <c r="M397" s="237" t="s">
        <v>1</v>
      </c>
      <c r="N397" s="238" t="s">
        <v>45</v>
      </c>
      <c r="O397" s="89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41" t="s">
        <v>251</v>
      </c>
      <c r="AT397" s="241" t="s">
        <v>153</v>
      </c>
      <c r="AU397" s="241" t="s">
        <v>88</v>
      </c>
      <c r="AY397" s="13" t="s">
        <v>152</v>
      </c>
      <c r="BE397" s="137">
        <f>IF(N397="základní",J397,0)</f>
        <v>0</v>
      </c>
      <c r="BF397" s="137">
        <f>IF(N397="snížená",J397,0)</f>
        <v>0</v>
      </c>
      <c r="BG397" s="137">
        <f>IF(N397="zákl. přenesená",J397,0)</f>
        <v>0</v>
      </c>
      <c r="BH397" s="137">
        <f>IF(N397="sníž. přenesená",J397,0)</f>
        <v>0</v>
      </c>
      <c r="BI397" s="137">
        <f>IF(N397="nulová",J397,0)</f>
        <v>0</v>
      </c>
      <c r="BJ397" s="13" t="s">
        <v>88</v>
      </c>
      <c r="BK397" s="137">
        <f>ROUND(I397*H397,2)</f>
        <v>0</v>
      </c>
      <c r="BL397" s="13" t="s">
        <v>251</v>
      </c>
      <c r="BM397" s="241" t="s">
        <v>548</v>
      </c>
    </row>
    <row r="398" spans="1:47" s="2" customFormat="1" ht="12">
      <c r="A398" s="36"/>
      <c r="B398" s="37"/>
      <c r="C398" s="38"/>
      <c r="D398" s="242" t="s">
        <v>159</v>
      </c>
      <c r="E398" s="38"/>
      <c r="F398" s="243" t="s">
        <v>210</v>
      </c>
      <c r="G398" s="38"/>
      <c r="H398" s="38"/>
      <c r="I398" s="200"/>
      <c r="J398" s="38"/>
      <c r="K398" s="38"/>
      <c r="L398" s="39"/>
      <c r="M398" s="244"/>
      <c r="N398" s="245"/>
      <c r="O398" s="89"/>
      <c r="P398" s="89"/>
      <c r="Q398" s="89"/>
      <c r="R398" s="89"/>
      <c r="S398" s="89"/>
      <c r="T398" s="90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3" t="s">
        <v>159</v>
      </c>
      <c r="AU398" s="13" t="s">
        <v>88</v>
      </c>
    </row>
    <row r="399" spans="1:65" s="2" customFormat="1" ht="24.15" customHeight="1">
      <c r="A399" s="36"/>
      <c r="B399" s="37"/>
      <c r="C399" s="229" t="s">
        <v>549</v>
      </c>
      <c r="D399" s="229" t="s">
        <v>153</v>
      </c>
      <c r="E399" s="230" t="s">
        <v>212</v>
      </c>
      <c r="F399" s="231" t="s">
        <v>213</v>
      </c>
      <c r="G399" s="232" t="s">
        <v>192</v>
      </c>
      <c r="H399" s="233">
        <v>32</v>
      </c>
      <c r="I399" s="234"/>
      <c r="J399" s="235">
        <f>ROUND(I399*H399,2)</f>
        <v>0</v>
      </c>
      <c r="K399" s="236"/>
      <c r="L399" s="39"/>
      <c r="M399" s="237" t="s">
        <v>1</v>
      </c>
      <c r="N399" s="238" t="s">
        <v>45</v>
      </c>
      <c r="O399" s="89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41" t="s">
        <v>251</v>
      </c>
      <c r="AT399" s="241" t="s">
        <v>153</v>
      </c>
      <c r="AU399" s="241" t="s">
        <v>88</v>
      </c>
      <c r="AY399" s="13" t="s">
        <v>152</v>
      </c>
      <c r="BE399" s="137">
        <f>IF(N399="základní",J399,0)</f>
        <v>0</v>
      </c>
      <c r="BF399" s="137">
        <f>IF(N399="snížená",J399,0)</f>
        <v>0</v>
      </c>
      <c r="BG399" s="137">
        <f>IF(N399="zákl. přenesená",J399,0)</f>
        <v>0</v>
      </c>
      <c r="BH399" s="137">
        <f>IF(N399="sníž. přenesená",J399,0)</f>
        <v>0</v>
      </c>
      <c r="BI399" s="137">
        <f>IF(N399="nulová",J399,0)</f>
        <v>0</v>
      </c>
      <c r="BJ399" s="13" t="s">
        <v>88</v>
      </c>
      <c r="BK399" s="137">
        <f>ROUND(I399*H399,2)</f>
        <v>0</v>
      </c>
      <c r="BL399" s="13" t="s">
        <v>251</v>
      </c>
      <c r="BM399" s="241" t="s">
        <v>550</v>
      </c>
    </row>
    <row r="400" spans="1:47" s="2" customFormat="1" ht="12">
      <c r="A400" s="36"/>
      <c r="B400" s="37"/>
      <c r="C400" s="38"/>
      <c r="D400" s="242" t="s">
        <v>159</v>
      </c>
      <c r="E400" s="38"/>
      <c r="F400" s="243" t="s">
        <v>215</v>
      </c>
      <c r="G400" s="38"/>
      <c r="H400" s="38"/>
      <c r="I400" s="200"/>
      <c r="J400" s="38"/>
      <c r="K400" s="38"/>
      <c r="L400" s="39"/>
      <c r="M400" s="244"/>
      <c r="N400" s="245"/>
      <c r="O400" s="89"/>
      <c r="P400" s="89"/>
      <c r="Q400" s="89"/>
      <c r="R400" s="89"/>
      <c r="S400" s="89"/>
      <c r="T400" s="90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3" t="s">
        <v>159</v>
      </c>
      <c r="AU400" s="13" t="s">
        <v>88</v>
      </c>
    </row>
    <row r="401" spans="1:65" s="2" customFormat="1" ht="24.15" customHeight="1">
      <c r="A401" s="36"/>
      <c r="B401" s="37"/>
      <c r="C401" s="229" t="s">
        <v>551</v>
      </c>
      <c r="D401" s="229" t="s">
        <v>153</v>
      </c>
      <c r="E401" s="230" t="s">
        <v>393</v>
      </c>
      <c r="F401" s="231" t="s">
        <v>394</v>
      </c>
      <c r="G401" s="232" t="s">
        <v>203</v>
      </c>
      <c r="H401" s="233">
        <v>25.94</v>
      </c>
      <c r="I401" s="234"/>
      <c r="J401" s="235">
        <f>ROUND(I401*H401,2)</f>
        <v>0</v>
      </c>
      <c r="K401" s="236"/>
      <c r="L401" s="39"/>
      <c r="M401" s="237" t="s">
        <v>1</v>
      </c>
      <c r="N401" s="238" t="s">
        <v>45</v>
      </c>
      <c r="O401" s="89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41" t="s">
        <v>251</v>
      </c>
      <c r="AT401" s="241" t="s">
        <v>153</v>
      </c>
      <c r="AU401" s="241" t="s">
        <v>88</v>
      </c>
      <c r="AY401" s="13" t="s">
        <v>152</v>
      </c>
      <c r="BE401" s="137">
        <f>IF(N401="základní",J401,0)</f>
        <v>0</v>
      </c>
      <c r="BF401" s="137">
        <f>IF(N401="snížená",J401,0)</f>
        <v>0</v>
      </c>
      <c r="BG401" s="137">
        <f>IF(N401="zákl. přenesená",J401,0)</f>
        <v>0</v>
      </c>
      <c r="BH401" s="137">
        <f>IF(N401="sníž. přenesená",J401,0)</f>
        <v>0</v>
      </c>
      <c r="BI401" s="137">
        <f>IF(N401="nulová",J401,0)</f>
        <v>0</v>
      </c>
      <c r="BJ401" s="13" t="s">
        <v>88</v>
      </c>
      <c r="BK401" s="137">
        <f>ROUND(I401*H401,2)</f>
        <v>0</v>
      </c>
      <c r="BL401" s="13" t="s">
        <v>251</v>
      </c>
      <c r="BM401" s="241" t="s">
        <v>552</v>
      </c>
    </row>
    <row r="402" spans="1:47" s="2" customFormat="1" ht="12">
      <c r="A402" s="36"/>
      <c r="B402" s="37"/>
      <c r="C402" s="38"/>
      <c r="D402" s="242" t="s">
        <v>159</v>
      </c>
      <c r="E402" s="38"/>
      <c r="F402" s="243" t="s">
        <v>396</v>
      </c>
      <c r="G402" s="38"/>
      <c r="H402" s="38"/>
      <c r="I402" s="200"/>
      <c r="J402" s="38"/>
      <c r="K402" s="38"/>
      <c r="L402" s="39"/>
      <c r="M402" s="244"/>
      <c r="N402" s="245"/>
      <c r="O402" s="89"/>
      <c r="P402" s="89"/>
      <c r="Q402" s="89"/>
      <c r="R402" s="89"/>
      <c r="S402" s="89"/>
      <c r="T402" s="90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3" t="s">
        <v>159</v>
      </c>
      <c r="AU402" s="13" t="s">
        <v>88</v>
      </c>
    </row>
    <row r="403" spans="1:65" s="2" customFormat="1" ht="16.5" customHeight="1">
      <c r="A403" s="36"/>
      <c r="B403" s="37"/>
      <c r="C403" s="246" t="s">
        <v>553</v>
      </c>
      <c r="D403" s="246" t="s">
        <v>167</v>
      </c>
      <c r="E403" s="247" t="s">
        <v>398</v>
      </c>
      <c r="F403" s="248" t="s">
        <v>399</v>
      </c>
      <c r="G403" s="249" t="s">
        <v>261</v>
      </c>
      <c r="H403" s="250">
        <v>1.71</v>
      </c>
      <c r="I403" s="251"/>
      <c r="J403" s="252">
        <f>ROUND(I403*H403,2)</f>
        <v>0</v>
      </c>
      <c r="K403" s="253"/>
      <c r="L403" s="254"/>
      <c r="M403" s="255" t="s">
        <v>1</v>
      </c>
      <c r="N403" s="256" t="s">
        <v>45</v>
      </c>
      <c r="O403" s="89"/>
      <c r="P403" s="239">
        <f>O403*H403</f>
        <v>0</v>
      </c>
      <c r="Q403" s="239">
        <v>1</v>
      </c>
      <c r="R403" s="239">
        <f>Q403*H403</f>
        <v>1.71</v>
      </c>
      <c r="S403" s="239">
        <v>0</v>
      </c>
      <c r="T403" s="24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41" t="s">
        <v>183</v>
      </c>
      <c r="AT403" s="241" t="s">
        <v>167</v>
      </c>
      <c r="AU403" s="241" t="s">
        <v>88</v>
      </c>
      <c r="AY403" s="13" t="s">
        <v>152</v>
      </c>
      <c r="BE403" s="137">
        <f>IF(N403="základní",J403,0)</f>
        <v>0</v>
      </c>
      <c r="BF403" s="137">
        <f>IF(N403="snížená",J403,0)</f>
        <v>0</v>
      </c>
      <c r="BG403" s="137">
        <f>IF(N403="zákl. přenesená",J403,0)</f>
        <v>0</v>
      </c>
      <c r="BH403" s="137">
        <f>IF(N403="sníž. přenesená",J403,0)</f>
        <v>0</v>
      </c>
      <c r="BI403" s="137">
        <f>IF(N403="nulová",J403,0)</f>
        <v>0</v>
      </c>
      <c r="BJ403" s="13" t="s">
        <v>88</v>
      </c>
      <c r="BK403" s="137">
        <f>ROUND(I403*H403,2)</f>
        <v>0</v>
      </c>
      <c r="BL403" s="13" t="s">
        <v>251</v>
      </c>
      <c r="BM403" s="241" t="s">
        <v>554</v>
      </c>
    </row>
    <row r="404" spans="1:47" s="2" customFormat="1" ht="12">
      <c r="A404" s="36"/>
      <c r="B404" s="37"/>
      <c r="C404" s="38"/>
      <c r="D404" s="242" t="s">
        <v>159</v>
      </c>
      <c r="E404" s="38"/>
      <c r="F404" s="243" t="s">
        <v>399</v>
      </c>
      <c r="G404" s="38"/>
      <c r="H404" s="38"/>
      <c r="I404" s="200"/>
      <c r="J404" s="38"/>
      <c r="K404" s="38"/>
      <c r="L404" s="39"/>
      <c r="M404" s="244"/>
      <c r="N404" s="245"/>
      <c r="O404" s="89"/>
      <c r="P404" s="89"/>
      <c r="Q404" s="89"/>
      <c r="R404" s="89"/>
      <c r="S404" s="89"/>
      <c r="T404" s="90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3" t="s">
        <v>159</v>
      </c>
      <c r="AU404" s="13" t="s">
        <v>88</v>
      </c>
    </row>
    <row r="405" spans="1:65" s="2" customFormat="1" ht="24.15" customHeight="1">
      <c r="A405" s="36"/>
      <c r="B405" s="37"/>
      <c r="C405" s="229" t="s">
        <v>555</v>
      </c>
      <c r="D405" s="229" t="s">
        <v>153</v>
      </c>
      <c r="E405" s="230" t="s">
        <v>402</v>
      </c>
      <c r="F405" s="231" t="s">
        <v>403</v>
      </c>
      <c r="G405" s="232" t="s">
        <v>203</v>
      </c>
      <c r="H405" s="233">
        <v>25.94</v>
      </c>
      <c r="I405" s="234"/>
      <c r="J405" s="235">
        <f>ROUND(I405*H405,2)</f>
        <v>0</v>
      </c>
      <c r="K405" s="236"/>
      <c r="L405" s="39"/>
      <c r="M405" s="237" t="s">
        <v>1</v>
      </c>
      <c r="N405" s="238" t="s">
        <v>45</v>
      </c>
      <c r="O405" s="89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41" t="s">
        <v>251</v>
      </c>
      <c r="AT405" s="241" t="s">
        <v>153</v>
      </c>
      <c r="AU405" s="241" t="s">
        <v>88</v>
      </c>
      <c r="AY405" s="13" t="s">
        <v>152</v>
      </c>
      <c r="BE405" s="137">
        <f>IF(N405="základní",J405,0)</f>
        <v>0</v>
      </c>
      <c r="BF405" s="137">
        <f>IF(N405="snížená",J405,0)</f>
        <v>0</v>
      </c>
      <c r="BG405" s="137">
        <f>IF(N405="zákl. přenesená",J405,0)</f>
        <v>0</v>
      </c>
      <c r="BH405" s="137">
        <f>IF(N405="sníž. přenesená",J405,0)</f>
        <v>0</v>
      </c>
      <c r="BI405" s="137">
        <f>IF(N405="nulová",J405,0)</f>
        <v>0</v>
      </c>
      <c r="BJ405" s="13" t="s">
        <v>88</v>
      </c>
      <c r="BK405" s="137">
        <f>ROUND(I405*H405,2)</f>
        <v>0</v>
      </c>
      <c r="BL405" s="13" t="s">
        <v>251</v>
      </c>
      <c r="BM405" s="241" t="s">
        <v>556</v>
      </c>
    </row>
    <row r="406" spans="1:47" s="2" customFormat="1" ht="12">
      <c r="A406" s="36"/>
      <c r="B406" s="37"/>
      <c r="C406" s="38"/>
      <c r="D406" s="242" t="s">
        <v>159</v>
      </c>
      <c r="E406" s="38"/>
      <c r="F406" s="243" t="s">
        <v>405</v>
      </c>
      <c r="G406" s="38"/>
      <c r="H406" s="38"/>
      <c r="I406" s="200"/>
      <c r="J406" s="38"/>
      <c r="K406" s="38"/>
      <c r="L406" s="39"/>
      <c r="M406" s="244"/>
      <c r="N406" s="245"/>
      <c r="O406" s="89"/>
      <c r="P406" s="89"/>
      <c r="Q406" s="89"/>
      <c r="R406" s="89"/>
      <c r="S406" s="89"/>
      <c r="T406" s="90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3" t="s">
        <v>159</v>
      </c>
      <c r="AU406" s="13" t="s">
        <v>88</v>
      </c>
    </row>
    <row r="407" spans="1:65" s="2" customFormat="1" ht="16.5" customHeight="1">
      <c r="A407" s="36"/>
      <c r="B407" s="37"/>
      <c r="C407" s="246" t="s">
        <v>557</v>
      </c>
      <c r="D407" s="246" t="s">
        <v>167</v>
      </c>
      <c r="E407" s="247" t="s">
        <v>407</v>
      </c>
      <c r="F407" s="248" t="s">
        <v>408</v>
      </c>
      <c r="G407" s="249" t="s">
        <v>261</v>
      </c>
      <c r="H407" s="250">
        <v>1.1</v>
      </c>
      <c r="I407" s="251"/>
      <c r="J407" s="252">
        <f>ROUND(I407*H407,2)</f>
        <v>0</v>
      </c>
      <c r="K407" s="253"/>
      <c r="L407" s="254"/>
      <c r="M407" s="255" t="s">
        <v>1</v>
      </c>
      <c r="N407" s="256" t="s">
        <v>45</v>
      </c>
      <c r="O407" s="89"/>
      <c r="P407" s="239">
        <f>O407*H407</f>
        <v>0</v>
      </c>
      <c r="Q407" s="239">
        <v>1</v>
      </c>
      <c r="R407" s="239">
        <f>Q407*H407</f>
        <v>1.1</v>
      </c>
      <c r="S407" s="239">
        <v>0</v>
      </c>
      <c r="T407" s="240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41" t="s">
        <v>183</v>
      </c>
      <c r="AT407" s="241" t="s">
        <v>167</v>
      </c>
      <c r="AU407" s="241" t="s">
        <v>88</v>
      </c>
      <c r="AY407" s="13" t="s">
        <v>152</v>
      </c>
      <c r="BE407" s="137">
        <f>IF(N407="základní",J407,0)</f>
        <v>0</v>
      </c>
      <c r="BF407" s="137">
        <f>IF(N407="snížená",J407,0)</f>
        <v>0</v>
      </c>
      <c r="BG407" s="137">
        <f>IF(N407="zákl. přenesená",J407,0)</f>
        <v>0</v>
      </c>
      <c r="BH407" s="137">
        <f>IF(N407="sníž. přenesená",J407,0)</f>
        <v>0</v>
      </c>
      <c r="BI407" s="137">
        <f>IF(N407="nulová",J407,0)</f>
        <v>0</v>
      </c>
      <c r="BJ407" s="13" t="s">
        <v>88</v>
      </c>
      <c r="BK407" s="137">
        <f>ROUND(I407*H407,2)</f>
        <v>0</v>
      </c>
      <c r="BL407" s="13" t="s">
        <v>251</v>
      </c>
      <c r="BM407" s="241" t="s">
        <v>558</v>
      </c>
    </row>
    <row r="408" spans="1:47" s="2" customFormat="1" ht="12">
      <c r="A408" s="36"/>
      <c r="B408" s="37"/>
      <c r="C408" s="38"/>
      <c r="D408" s="242" t="s">
        <v>159</v>
      </c>
      <c r="E408" s="38"/>
      <c r="F408" s="243" t="s">
        <v>408</v>
      </c>
      <c r="G408" s="38"/>
      <c r="H408" s="38"/>
      <c r="I408" s="200"/>
      <c r="J408" s="38"/>
      <c r="K408" s="38"/>
      <c r="L408" s="39"/>
      <c r="M408" s="244"/>
      <c r="N408" s="245"/>
      <c r="O408" s="89"/>
      <c r="P408" s="89"/>
      <c r="Q408" s="89"/>
      <c r="R408" s="89"/>
      <c r="S408" s="89"/>
      <c r="T408" s="90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3" t="s">
        <v>159</v>
      </c>
      <c r="AU408" s="13" t="s">
        <v>88</v>
      </c>
    </row>
    <row r="409" spans="1:65" s="2" customFormat="1" ht="33" customHeight="1">
      <c r="A409" s="36"/>
      <c r="B409" s="37"/>
      <c r="C409" s="229" t="s">
        <v>559</v>
      </c>
      <c r="D409" s="229" t="s">
        <v>153</v>
      </c>
      <c r="E409" s="230" t="s">
        <v>411</v>
      </c>
      <c r="F409" s="231" t="s">
        <v>412</v>
      </c>
      <c r="G409" s="232" t="s">
        <v>203</v>
      </c>
      <c r="H409" s="233">
        <v>12.97</v>
      </c>
      <c r="I409" s="234"/>
      <c r="J409" s="235">
        <f>ROUND(I409*H409,2)</f>
        <v>0</v>
      </c>
      <c r="K409" s="236"/>
      <c r="L409" s="39"/>
      <c r="M409" s="237" t="s">
        <v>1</v>
      </c>
      <c r="N409" s="238" t="s">
        <v>45</v>
      </c>
      <c r="O409" s="89"/>
      <c r="P409" s="239">
        <f>O409*H409</f>
        <v>0</v>
      </c>
      <c r="Q409" s="239">
        <v>0</v>
      </c>
      <c r="R409" s="239">
        <f>Q409*H409</f>
        <v>0</v>
      </c>
      <c r="S409" s="239">
        <v>0</v>
      </c>
      <c r="T409" s="240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41" t="s">
        <v>251</v>
      </c>
      <c r="AT409" s="241" t="s">
        <v>153</v>
      </c>
      <c r="AU409" s="241" t="s">
        <v>88</v>
      </c>
      <c r="AY409" s="13" t="s">
        <v>152</v>
      </c>
      <c r="BE409" s="137">
        <f>IF(N409="základní",J409,0)</f>
        <v>0</v>
      </c>
      <c r="BF409" s="137">
        <f>IF(N409="snížená",J409,0)</f>
        <v>0</v>
      </c>
      <c r="BG409" s="137">
        <f>IF(N409="zákl. přenesená",J409,0)</f>
        <v>0</v>
      </c>
      <c r="BH409" s="137">
        <f>IF(N409="sníž. přenesená",J409,0)</f>
        <v>0</v>
      </c>
      <c r="BI409" s="137">
        <f>IF(N409="nulová",J409,0)</f>
        <v>0</v>
      </c>
      <c r="BJ409" s="13" t="s">
        <v>88</v>
      </c>
      <c r="BK409" s="137">
        <f>ROUND(I409*H409,2)</f>
        <v>0</v>
      </c>
      <c r="BL409" s="13" t="s">
        <v>251</v>
      </c>
      <c r="BM409" s="241" t="s">
        <v>560</v>
      </c>
    </row>
    <row r="410" spans="1:47" s="2" customFormat="1" ht="12">
      <c r="A410" s="36"/>
      <c r="B410" s="37"/>
      <c r="C410" s="38"/>
      <c r="D410" s="242" t="s">
        <v>159</v>
      </c>
      <c r="E410" s="38"/>
      <c r="F410" s="243" t="s">
        <v>414</v>
      </c>
      <c r="G410" s="38"/>
      <c r="H410" s="38"/>
      <c r="I410" s="200"/>
      <c r="J410" s="38"/>
      <c r="K410" s="38"/>
      <c r="L410" s="39"/>
      <c r="M410" s="244"/>
      <c r="N410" s="245"/>
      <c r="O410" s="89"/>
      <c r="P410" s="89"/>
      <c r="Q410" s="89"/>
      <c r="R410" s="89"/>
      <c r="S410" s="89"/>
      <c r="T410" s="90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3" t="s">
        <v>159</v>
      </c>
      <c r="AU410" s="13" t="s">
        <v>88</v>
      </c>
    </row>
    <row r="411" spans="1:65" s="2" customFormat="1" ht="16.5" customHeight="1">
      <c r="A411" s="36"/>
      <c r="B411" s="37"/>
      <c r="C411" s="246" t="s">
        <v>561</v>
      </c>
      <c r="D411" s="246" t="s">
        <v>167</v>
      </c>
      <c r="E411" s="247" t="s">
        <v>416</v>
      </c>
      <c r="F411" s="248" t="s">
        <v>417</v>
      </c>
      <c r="G411" s="249" t="s">
        <v>261</v>
      </c>
      <c r="H411" s="250">
        <v>4.4</v>
      </c>
      <c r="I411" s="251"/>
      <c r="J411" s="252">
        <f>ROUND(I411*H411,2)</f>
        <v>0</v>
      </c>
      <c r="K411" s="253"/>
      <c r="L411" s="254"/>
      <c r="M411" s="255" t="s">
        <v>1</v>
      </c>
      <c r="N411" s="256" t="s">
        <v>45</v>
      </c>
      <c r="O411" s="89"/>
      <c r="P411" s="239">
        <f>O411*H411</f>
        <v>0</v>
      </c>
      <c r="Q411" s="239">
        <v>1</v>
      </c>
      <c r="R411" s="239">
        <f>Q411*H411</f>
        <v>4.4</v>
      </c>
      <c r="S411" s="239">
        <v>0</v>
      </c>
      <c r="T411" s="240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41" t="s">
        <v>183</v>
      </c>
      <c r="AT411" s="241" t="s">
        <v>167</v>
      </c>
      <c r="AU411" s="241" t="s">
        <v>88</v>
      </c>
      <c r="AY411" s="13" t="s">
        <v>152</v>
      </c>
      <c r="BE411" s="137">
        <f>IF(N411="základní",J411,0)</f>
        <v>0</v>
      </c>
      <c r="BF411" s="137">
        <f>IF(N411="snížená",J411,0)</f>
        <v>0</v>
      </c>
      <c r="BG411" s="137">
        <f>IF(N411="zákl. přenesená",J411,0)</f>
        <v>0</v>
      </c>
      <c r="BH411" s="137">
        <f>IF(N411="sníž. přenesená",J411,0)</f>
        <v>0</v>
      </c>
      <c r="BI411" s="137">
        <f>IF(N411="nulová",J411,0)</f>
        <v>0</v>
      </c>
      <c r="BJ411" s="13" t="s">
        <v>88</v>
      </c>
      <c r="BK411" s="137">
        <f>ROUND(I411*H411,2)</f>
        <v>0</v>
      </c>
      <c r="BL411" s="13" t="s">
        <v>251</v>
      </c>
      <c r="BM411" s="241" t="s">
        <v>562</v>
      </c>
    </row>
    <row r="412" spans="1:47" s="2" customFormat="1" ht="12">
      <c r="A412" s="36"/>
      <c r="B412" s="37"/>
      <c r="C412" s="38"/>
      <c r="D412" s="242" t="s">
        <v>159</v>
      </c>
      <c r="E412" s="38"/>
      <c r="F412" s="243" t="s">
        <v>417</v>
      </c>
      <c r="G412" s="38"/>
      <c r="H412" s="38"/>
      <c r="I412" s="200"/>
      <c r="J412" s="38"/>
      <c r="K412" s="38"/>
      <c r="L412" s="39"/>
      <c r="M412" s="244"/>
      <c r="N412" s="245"/>
      <c r="O412" s="89"/>
      <c r="P412" s="89"/>
      <c r="Q412" s="89"/>
      <c r="R412" s="89"/>
      <c r="S412" s="89"/>
      <c r="T412" s="90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3" t="s">
        <v>159</v>
      </c>
      <c r="AU412" s="13" t="s">
        <v>88</v>
      </c>
    </row>
    <row r="413" spans="1:65" s="2" customFormat="1" ht="24.15" customHeight="1">
      <c r="A413" s="36"/>
      <c r="B413" s="37"/>
      <c r="C413" s="229" t="s">
        <v>563</v>
      </c>
      <c r="D413" s="229" t="s">
        <v>153</v>
      </c>
      <c r="E413" s="230" t="s">
        <v>311</v>
      </c>
      <c r="F413" s="231" t="s">
        <v>312</v>
      </c>
      <c r="G413" s="232" t="s">
        <v>192</v>
      </c>
      <c r="H413" s="233">
        <v>30</v>
      </c>
      <c r="I413" s="234"/>
      <c r="J413" s="235">
        <f>ROUND(I413*H413,2)</f>
        <v>0</v>
      </c>
      <c r="K413" s="236"/>
      <c r="L413" s="39"/>
      <c r="M413" s="237" t="s">
        <v>1</v>
      </c>
      <c r="N413" s="238" t="s">
        <v>45</v>
      </c>
      <c r="O413" s="89"/>
      <c r="P413" s="239">
        <f>O413*H413</f>
        <v>0</v>
      </c>
      <c r="Q413" s="239">
        <v>0</v>
      </c>
      <c r="R413" s="239">
        <f>Q413*H413</f>
        <v>0</v>
      </c>
      <c r="S413" s="239">
        <v>0</v>
      </c>
      <c r="T413" s="240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41" t="s">
        <v>251</v>
      </c>
      <c r="AT413" s="241" t="s">
        <v>153</v>
      </c>
      <c r="AU413" s="241" t="s">
        <v>88</v>
      </c>
      <c r="AY413" s="13" t="s">
        <v>152</v>
      </c>
      <c r="BE413" s="137">
        <f>IF(N413="základní",J413,0)</f>
        <v>0</v>
      </c>
      <c r="BF413" s="137">
        <f>IF(N413="snížená",J413,0)</f>
        <v>0</v>
      </c>
      <c r="BG413" s="137">
        <f>IF(N413="zákl. přenesená",J413,0)</f>
        <v>0</v>
      </c>
      <c r="BH413" s="137">
        <f>IF(N413="sníž. přenesená",J413,0)</f>
        <v>0</v>
      </c>
      <c r="BI413" s="137">
        <f>IF(N413="nulová",J413,0)</f>
        <v>0</v>
      </c>
      <c r="BJ413" s="13" t="s">
        <v>88</v>
      </c>
      <c r="BK413" s="137">
        <f>ROUND(I413*H413,2)</f>
        <v>0</v>
      </c>
      <c r="BL413" s="13" t="s">
        <v>251</v>
      </c>
      <c r="BM413" s="241" t="s">
        <v>564</v>
      </c>
    </row>
    <row r="414" spans="1:47" s="2" customFormat="1" ht="12">
      <c r="A414" s="36"/>
      <c r="B414" s="37"/>
      <c r="C414" s="38"/>
      <c r="D414" s="242" t="s">
        <v>159</v>
      </c>
      <c r="E414" s="38"/>
      <c r="F414" s="243" t="s">
        <v>314</v>
      </c>
      <c r="G414" s="38"/>
      <c r="H414" s="38"/>
      <c r="I414" s="200"/>
      <c r="J414" s="38"/>
      <c r="K414" s="38"/>
      <c r="L414" s="39"/>
      <c r="M414" s="244"/>
      <c r="N414" s="245"/>
      <c r="O414" s="89"/>
      <c r="P414" s="89"/>
      <c r="Q414" s="89"/>
      <c r="R414" s="89"/>
      <c r="S414" s="89"/>
      <c r="T414" s="90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3" t="s">
        <v>159</v>
      </c>
      <c r="AU414" s="13" t="s">
        <v>88</v>
      </c>
    </row>
    <row r="415" spans="1:65" s="2" customFormat="1" ht="24.15" customHeight="1">
      <c r="A415" s="36"/>
      <c r="B415" s="37"/>
      <c r="C415" s="229" t="s">
        <v>565</v>
      </c>
      <c r="D415" s="229" t="s">
        <v>153</v>
      </c>
      <c r="E415" s="230" t="s">
        <v>316</v>
      </c>
      <c r="F415" s="231" t="s">
        <v>317</v>
      </c>
      <c r="G415" s="232" t="s">
        <v>192</v>
      </c>
      <c r="H415" s="233">
        <v>120</v>
      </c>
      <c r="I415" s="234"/>
      <c r="J415" s="235">
        <f>ROUND(I415*H415,2)</f>
        <v>0</v>
      </c>
      <c r="K415" s="236"/>
      <c r="L415" s="39"/>
      <c r="M415" s="237" t="s">
        <v>1</v>
      </c>
      <c r="N415" s="238" t="s">
        <v>45</v>
      </c>
      <c r="O415" s="89"/>
      <c r="P415" s="239">
        <f>O415*H415</f>
        <v>0</v>
      </c>
      <c r="Q415" s="239">
        <v>0</v>
      </c>
      <c r="R415" s="239">
        <f>Q415*H415</f>
        <v>0</v>
      </c>
      <c r="S415" s="239">
        <v>0</v>
      </c>
      <c r="T415" s="240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41" t="s">
        <v>251</v>
      </c>
      <c r="AT415" s="241" t="s">
        <v>153</v>
      </c>
      <c r="AU415" s="241" t="s">
        <v>88</v>
      </c>
      <c r="AY415" s="13" t="s">
        <v>152</v>
      </c>
      <c r="BE415" s="137">
        <f>IF(N415="základní",J415,0)</f>
        <v>0</v>
      </c>
      <c r="BF415" s="137">
        <f>IF(N415="snížená",J415,0)</f>
        <v>0</v>
      </c>
      <c r="BG415" s="137">
        <f>IF(N415="zákl. přenesená",J415,0)</f>
        <v>0</v>
      </c>
      <c r="BH415" s="137">
        <f>IF(N415="sníž. přenesená",J415,0)</f>
        <v>0</v>
      </c>
      <c r="BI415" s="137">
        <f>IF(N415="nulová",J415,0)</f>
        <v>0</v>
      </c>
      <c r="BJ415" s="13" t="s">
        <v>88</v>
      </c>
      <c r="BK415" s="137">
        <f>ROUND(I415*H415,2)</f>
        <v>0</v>
      </c>
      <c r="BL415" s="13" t="s">
        <v>251</v>
      </c>
      <c r="BM415" s="241" t="s">
        <v>566</v>
      </c>
    </row>
    <row r="416" spans="1:47" s="2" customFormat="1" ht="12">
      <c r="A416" s="36"/>
      <c r="B416" s="37"/>
      <c r="C416" s="38"/>
      <c r="D416" s="242" t="s">
        <v>159</v>
      </c>
      <c r="E416" s="38"/>
      <c r="F416" s="243" t="s">
        <v>319</v>
      </c>
      <c r="G416" s="38"/>
      <c r="H416" s="38"/>
      <c r="I416" s="200"/>
      <c r="J416" s="38"/>
      <c r="K416" s="38"/>
      <c r="L416" s="39"/>
      <c r="M416" s="244"/>
      <c r="N416" s="245"/>
      <c r="O416" s="89"/>
      <c r="P416" s="89"/>
      <c r="Q416" s="89"/>
      <c r="R416" s="89"/>
      <c r="S416" s="89"/>
      <c r="T416" s="90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3" t="s">
        <v>159</v>
      </c>
      <c r="AU416" s="13" t="s">
        <v>88</v>
      </c>
    </row>
    <row r="417" spans="1:65" s="2" customFormat="1" ht="16.5" customHeight="1">
      <c r="A417" s="36"/>
      <c r="B417" s="37"/>
      <c r="C417" s="246" t="s">
        <v>567</v>
      </c>
      <c r="D417" s="246" t="s">
        <v>167</v>
      </c>
      <c r="E417" s="247" t="s">
        <v>168</v>
      </c>
      <c r="F417" s="248" t="s">
        <v>169</v>
      </c>
      <c r="G417" s="249" t="s">
        <v>170</v>
      </c>
      <c r="H417" s="250">
        <v>0.212</v>
      </c>
      <c r="I417" s="251"/>
      <c r="J417" s="252">
        <f>ROUND(I417*H417,2)</f>
        <v>0</v>
      </c>
      <c r="K417" s="253"/>
      <c r="L417" s="254"/>
      <c r="M417" s="255" t="s">
        <v>1</v>
      </c>
      <c r="N417" s="256" t="s">
        <v>45</v>
      </c>
      <c r="O417" s="89"/>
      <c r="P417" s="239">
        <f>O417*H417</f>
        <v>0</v>
      </c>
      <c r="Q417" s="239">
        <v>0.9</v>
      </c>
      <c r="R417" s="239">
        <f>Q417*H417</f>
        <v>0.1908</v>
      </c>
      <c r="S417" s="239">
        <v>0</v>
      </c>
      <c r="T417" s="240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41" t="s">
        <v>183</v>
      </c>
      <c r="AT417" s="241" t="s">
        <v>167</v>
      </c>
      <c r="AU417" s="241" t="s">
        <v>88</v>
      </c>
      <c r="AY417" s="13" t="s">
        <v>152</v>
      </c>
      <c r="BE417" s="137">
        <f>IF(N417="základní",J417,0)</f>
        <v>0</v>
      </c>
      <c r="BF417" s="137">
        <f>IF(N417="snížená",J417,0)</f>
        <v>0</v>
      </c>
      <c r="BG417" s="137">
        <f>IF(N417="zákl. přenesená",J417,0)</f>
        <v>0</v>
      </c>
      <c r="BH417" s="137">
        <f>IF(N417="sníž. přenesená",J417,0)</f>
        <v>0</v>
      </c>
      <c r="BI417" s="137">
        <f>IF(N417="nulová",J417,0)</f>
        <v>0</v>
      </c>
      <c r="BJ417" s="13" t="s">
        <v>88</v>
      </c>
      <c r="BK417" s="137">
        <f>ROUND(I417*H417,2)</f>
        <v>0</v>
      </c>
      <c r="BL417" s="13" t="s">
        <v>251</v>
      </c>
      <c r="BM417" s="241" t="s">
        <v>568</v>
      </c>
    </row>
    <row r="418" spans="1:47" s="2" customFormat="1" ht="12">
      <c r="A418" s="36"/>
      <c r="B418" s="37"/>
      <c r="C418" s="38"/>
      <c r="D418" s="242" t="s">
        <v>159</v>
      </c>
      <c r="E418" s="38"/>
      <c r="F418" s="243" t="s">
        <v>169</v>
      </c>
      <c r="G418" s="38"/>
      <c r="H418" s="38"/>
      <c r="I418" s="200"/>
      <c r="J418" s="38"/>
      <c r="K418" s="38"/>
      <c r="L418" s="39"/>
      <c r="M418" s="244"/>
      <c r="N418" s="245"/>
      <c r="O418" s="89"/>
      <c r="P418" s="89"/>
      <c r="Q418" s="89"/>
      <c r="R418" s="89"/>
      <c r="S418" s="89"/>
      <c r="T418" s="90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3" t="s">
        <v>159</v>
      </c>
      <c r="AU418" s="13" t="s">
        <v>88</v>
      </c>
    </row>
    <row r="419" spans="1:65" s="2" customFormat="1" ht="24.15" customHeight="1">
      <c r="A419" s="36"/>
      <c r="B419" s="37"/>
      <c r="C419" s="246" t="s">
        <v>569</v>
      </c>
      <c r="D419" s="246" t="s">
        <v>167</v>
      </c>
      <c r="E419" s="247" t="s">
        <v>218</v>
      </c>
      <c r="F419" s="248" t="s">
        <v>219</v>
      </c>
      <c r="G419" s="249" t="s">
        <v>192</v>
      </c>
      <c r="H419" s="250">
        <v>205</v>
      </c>
      <c r="I419" s="251"/>
      <c r="J419" s="252">
        <f>ROUND(I419*H419,2)</f>
        <v>0</v>
      </c>
      <c r="K419" s="253"/>
      <c r="L419" s="254"/>
      <c r="M419" s="255" t="s">
        <v>1</v>
      </c>
      <c r="N419" s="256" t="s">
        <v>45</v>
      </c>
      <c r="O419" s="89"/>
      <c r="P419" s="239">
        <f>O419*H419</f>
        <v>0</v>
      </c>
      <c r="Q419" s="239">
        <v>0.00019</v>
      </c>
      <c r="R419" s="239">
        <f>Q419*H419</f>
        <v>0.038950000000000005</v>
      </c>
      <c r="S419" s="239">
        <v>0</v>
      </c>
      <c r="T419" s="24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41" t="s">
        <v>183</v>
      </c>
      <c r="AT419" s="241" t="s">
        <v>167</v>
      </c>
      <c r="AU419" s="241" t="s">
        <v>88</v>
      </c>
      <c r="AY419" s="13" t="s">
        <v>152</v>
      </c>
      <c r="BE419" s="137">
        <f>IF(N419="základní",J419,0)</f>
        <v>0</v>
      </c>
      <c r="BF419" s="137">
        <f>IF(N419="snížená",J419,0)</f>
        <v>0</v>
      </c>
      <c r="BG419" s="137">
        <f>IF(N419="zákl. přenesená",J419,0)</f>
        <v>0</v>
      </c>
      <c r="BH419" s="137">
        <f>IF(N419="sníž. přenesená",J419,0)</f>
        <v>0</v>
      </c>
      <c r="BI419" s="137">
        <f>IF(N419="nulová",J419,0)</f>
        <v>0</v>
      </c>
      <c r="BJ419" s="13" t="s">
        <v>88</v>
      </c>
      <c r="BK419" s="137">
        <f>ROUND(I419*H419,2)</f>
        <v>0</v>
      </c>
      <c r="BL419" s="13" t="s">
        <v>251</v>
      </c>
      <c r="BM419" s="241" t="s">
        <v>570</v>
      </c>
    </row>
    <row r="420" spans="1:47" s="2" customFormat="1" ht="12">
      <c r="A420" s="36"/>
      <c r="B420" s="37"/>
      <c r="C420" s="38"/>
      <c r="D420" s="242" t="s">
        <v>159</v>
      </c>
      <c r="E420" s="38"/>
      <c r="F420" s="243" t="s">
        <v>219</v>
      </c>
      <c r="G420" s="38"/>
      <c r="H420" s="38"/>
      <c r="I420" s="200"/>
      <c r="J420" s="38"/>
      <c r="K420" s="38"/>
      <c r="L420" s="39"/>
      <c r="M420" s="244"/>
      <c r="N420" s="245"/>
      <c r="O420" s="89"/>
      <c r="P420" s="89"/>
      <c r="Q420" s="89"/>
      <c r="R420" s="89"/>
      <c r="S420" s="89"/>
      <c r="T420" s="90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3" t="s">
        <v>159</v>
      </c>
      <c r="AU420" s="13" t="s">
        <v>88</v>
      </c>
    </row>
    <row r="421" spans="1:65" s="2" customFormat="1" ht="24.15" customHeight="1">
      <c r="A421" s="36"/>
      <c r="B421" s="37"/>
      <c r="C421" s="229" t="s">
        <v>571</v>
      </c>
      <c r="D421" s="229" t="s">
        <v>153</v>
      </c>
      <c r="E421" s="230" t="s">
        <v>222</v>
      </c>
      <c r="F421" s="231" t="s">
        <v>223</v>
      </c>
      <c r="G421" s="232" t="s">
        <v>192</v>
      </c>
      <c r="H421" s="233">
        <v>205</v>
      </c>
      <c r="I421" s="234"/>
      <c r="J421" s="235">
        <f>ROUND(I421*H421,2)</f>
        <v>0</v>
      </c>
      <c r="K421" s="236"/>
      <c r="L421" s="39"/>
      <c r="M421" s="237" t="s">
        <v>1</v>
      </c>
      <c r="N421" s="238" t="s">
        <v>45</v>
      </c>
      <c r="O421" s="89"/>
      <c r="P421" s="239">
        <f>O421*H421</f>
        <v>0</v>
      </c>
      <c r="Q421" s="239">
        <v>0</v>
      </c>
      <c r="R421" s="239">
        <f>Q421*H421</f>
        <v>0</v>
      </c>
      <c r="S421" s="239">
        <v>0</v>
      </c>
      <c r="T421" s="240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41" t="s">
        <v>251</v>
      </c>
      <c r="AT421" s="241" t="s">
        <v>153</v>
      </c>
      <c r="AU421" s="241" t="s">
        <v>88</v>
      </c>
      <c r="AY421" s="13" t="s">
        <v>152</v>
      </c>
      <c r="BE421" s="137">
        <f>IF(N421="základní",J421,0)</f>
        <v>0</v>
      </c>
      <c r="BF421" s="137">
        <f>IF(N421="snížená",J421,0)</f>
        <v>0</v>
      </c>
      <c r="BG421" s="137">
        <f>IF(N421="zákl. přenesená",J421,0)</f>
        <v>0</v>
      </c>
      <c r="BH421" s="137">
        <f>IF(N421="sníž. přenesená",J421,0)</f>
        <v>0</v>
      </c>
      <c r="BI421" s="137">
        <f>IF(N421="nulová",J421,0)</f>
        <v>0</v>
      </c>
      <c r="BJ421" s="13" t="s">
        <v>88</v>
      </c>
      <c r="BK421" s="137">
        <f>ROUND(I421*H421,2)</f>
        <v>0</v>
      </c>
      <c r="BL421" s="13" t="s">
        <v>251</v>
      </c>
      <c r="BM421" s="241" t="s">
        <v>572</v>
      </c>
    </row>
    <row r="422" spans="1:47" s="2" customFormat="1" ht="12">
      <c r="A422" s="36"/>
      <c r="B422" s="37"/>
      <c r="C422" s="38"/>
      <c r="D422" s="242" t="s">
        <v>159</v>
      </c>
      <c r="E422" s="38"/>
      <c r="F422" s="243" t="s">
        <v>225</v>
      </c>
      <c r="G422" s="38"/>
      <c r="H422" s="38"/>
      <c r="I422" s="200"/>
      <c r="J422" s="38"/>
      <c r="K422" s="38"/>
      <c r="L422" s="39"/>
      <c r="M422" s="244"/>
      <c r="N422" s="245"/>
      <c r="O422" s="89"/>
      <c r="P422" s="89"/>
      <c r="Q422" s="89"/>
      <c r="R422" s="89"/>
      <c r="S422" s="89"/>
      <c r="T422" s="90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3" t="s">
        <v>159</v>
      </c>
      <c r="AU422" s="13" t="s">
        <v>88</v>
      </c>
    </row>
    <row r="423" spans="1:65" s="2" customFormat="1" ht="16.5" customHeight="1">
      <c r="A423" s="36"/>
      <c r="B423" s="37"/>
      <c r="C423" s="229" t="s">
        <v>573</v>
      </c>
      <c r="D423" s="229" t="s">
        <v>153</v>
      </c>
      <c r="E423" s="230" t="s">
        <v>227</v>
      </c>
      <c r="F423" s="231" t="s">
        <v>228</v>
      </c>
      <c r="G423" s="232" t="s">
        <v>192</v>
      </c>
      <c r="H423" s="233">
        <v>211.3</v>
      </c>
      <c r="I423" s="234"/>
      <c r="J423" s="235">
        <f>ROUND(I423*H423,2)</f>
        <v>0</v>
      </c>
      <c r="K423" s="236"/>
      <c r="L423" s="39"/>
      <c r="M423" s="237" t="s">
        <v>1</v>
      </c>
      <c r="N423" s="238" t="s">
        <v>45</v>
      </c>
      <c r="O423" s="89"/>
      <c r="P423" s="239">
        <f>O423*H423</f>
        <v>0</v>
      </c>
      <c r="Q423" s="239">
        <v>0</v>
      </c>
      <c r="R423" s="239">
        <f>Q423*H423</f>
        <v>0</v>
      </c>
      <c r="S423" s="239">
        <v>0</v>
      </c>
      <c r="T423" s="24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41" t="s">
        <v>251</v>
      </c>
      <c r="AT423" s="241" t="s">
        <v>153</v>
      </c>
      <c r="AU423" s="241" t="s">
        <v>88</v>
      </c>
      <c r="AY423" s="13" t="s">
        <v>152</v>
      </c>
      <c r="BE423" s="137">
        <f>IF(N423="základní",J423,0)</f>
        <v>0</v>
      </c>
      <c r="BF423" s="137">
        <f>IF(N423="snížená",J423,0)</f>
        <v>0</v>
      </c>
      <c r="BG423" s="137">
        <f>IF(N423="zákl. přenesená",J423,0)</f>
        <v>0</v>
      </c>
      <c r="BH423" s="137">
        <f>IF(N423="sníž. přenesená",J423,0)</f>
        <v>0</v>
      </c>
      <c r="BI423" s="137">
        <f>IF(N423="nulová",J423,0)</f>
        <v>0</v>
      </c>
      <c r="BJ423" s="13" t="s">
        <v>88</v>
      </c>
      <c r="BK423" s="137">
        <f>ROUND(I423*H423,2)</f>
        <v>0</v>
      </c>
      <c r="BL423" s="13" t="s">
        <v>251</v>
      </c>
      <c r="BM423" s="241" t="s">
        <v>574</v>
      </c>
    </row>
    <row r="424" spans="1:47" s="2" customFormat="1" ht="12">
      <c r="A424" s="36"/>
      <c r="B424" s="37"/>
      <c r="C424" s="38"/>
      <c r="D424" s="242" t="s">
        <v>159</v>
      </c>
      <c r="E424" s="38"/>
      <c r="F424" s="243" t="s">
        <v>230</v>
      </c>
      <c r="G424" s="38"/>
      <c r="H424" s="38"/>
      <c r="I424" s="200"/>
      <c r="J424" s="38"/>
      <c r="K424" s="38"/>
      <c r="L424" s="39"/>
      <c r="M424" s="244"/>
      <c r="N424" s="245"/>
      <c r="O424" s="89"/>
      <c r="P424" s="89"/>
      <c r="Q424" s="89"/>
      <c r="R424" s="89"/>
      <c r="S424" s="89"/>
      <c r="T424" s="90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3" t="s">
        <v>159</v>
      </c>
      <c r="AU424" s="13" t="s">
        <v>88</v>
      </c>
    </row>
    <row r="425" spans="1:65" s="2" customFormat="1" ht="16.5" customHeight="1">
      <c r="A425" s="36"/>
      <c r="B425" s="37"/>
      <c r="C425" s="229" t="s">
        <v>575</v>
      </c>
      <c r="D425" s="229" t="s">
        <v>153</v>
      </c>
      <c r="E425" s="230" t="s">
        <v>232</v>
      </c>
      <c r="F425" s="231" t="s">
        <v>233</v>
      </c>
      <c r="G425" s="232" t="s">
        <v>192</v>
      </c>
      <c r="H425" s="233">
        <v>205</v>
      </c>
      <c r="I425" s="234"/>
      <c r="J425" s="235">
        <f>ROUND(I425*H425,2)</f>
        <v>0</v>
      </c>
      <c r="K425" s="236"/>
      <c r="L425" s="39"/>
      <c r="M425" s="237" t="s">
        <v>1</v>
      </c>
      <c r="N425" s="238" t="s">
        <v>45</v>
      </c>
      <c r="O425" s="89"/>
      <c r="P425" s="239">
        <f>O425*H425</f>
        <v>0</v>
      </c>
      <c r="Q425" s="239">
        <v>9E-05</v>
      </c>
      <c r="R425" s="239">
        <f>Q425*H425</f>
        <v>0.01845</v>
      </c>
      <c r="S425" s="239">
        <v>0</v>
      </c>
      <c r="T425" s="24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41" t="s">
        <v>251</v>
      </c>
      <c r="AT425" s="241" t="s">
        <v>153</v>
      </c>
      <c r="AU425" s="241" t="s">
        <v>88</v>
      </c>
      <c r="AY425" s="13" t="s">
        <v>152</v>
      </c>
      <c r="BE425" s="137">
        <f>IF(N425="základní",J425,0)</f>
        <v>0</v>
      </c>
      <c r="BF425" s="137">
        <f>IF(N425="snížená",J425,0)</f>
        <v>0</v>
      </c>
      <c r="BG425" s="137">
        <f>IF(N425="zákl. přenesená",J425,0)</f>
        <v>0</v>
      </c>
      <c r="BH425" s="137">
        <f>IF(N425="sníž. přenesená",J425,0)</f>
        <v>0</v>
      </c>
      <c r="BI425" s="137">
        <f>IF(N425="nulová",J425,0)</f>
        <v>0</v>
      </c>
      <c r="BJ425" s="13" t="s">
        <v>88</v>
      </c>
      <c r="BK425" s="137">
        <f>ROUND(I425*H425,2)</f>
        <v>0</v>
      </c>
      <c r="BL425" s="13" t="s">
        <v>251</v>
      </c>
      <c r="BM425" s="241" t="s">
        <v>576</v>
      </c>
    </row>
    <row r="426" spans="1:47" s="2" customFormat="1" ht="12">
      <c r="A426" s="36"/>
      <c r="B426" s="37"/>
      <c r="C426" s="38"/>
      <c r="D426" s="242" t="s">
        <v>159</v>
      </c>
      <c r="E426" s="38"/>
      <c r="F426" s="243" t="s">
        <v>235</v>
      </c>
      <c r="G426" s="38"/>
      <c r="H426" s="38"/>
      <c r="I426" s="200"/>
      <c r="J426" s="38"/>
      <c r="K426" s="38"/>
      <c r="L426" s="39"/>
      <c r="M426" s="244"/>
      <c r="N426" s="245"/>
      <c r="O426" s="89"/>
      <c r="P426" s="89"/>
      <c r="Q426" s="89"/>
      <c r="R426" s="89"/>
      <c r="S426" s="89"/>
      <c r="T426" s="90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3" t="s">
        <v>159</v>
      </c>
      <c r="AU426" s="13" t="s">
        <v>88</v>
      </c>
    </row>
    <row r="427" spans="1:65" s="2" customFormat="1" ht="24.15" customHeight="1">
      <c r="A427" s="36"/>
      <c r="B427" s="37"/>
      <c r="C427" s="246" t="s">
        <v>577</v>
      </c>
      <c r="D427" s="246" t="s">
        <v>167</v>
      </c>
      <c r="E427" s="247" t="s">
        <v>237</v>
      </c>
      <c r="F427" s="248" t="s">
        <v>238</v>
      </c>
      <c r="G427" s="249" t="s">
        <v>192</v>
      </c>
      <c r="H427" s="250">
        <v>205</v>
      </c>
      <c r="I427" s="251"/>
      <c r="J427" s="252">
        <f>ROUND(I427*H427,2)</f>
        <v>0</v>
      </c>
      <c r="K427" s="253"/>
      <c r="L427" s="254"/>
      <c r="M427" s="255" t="s">
        <v>1</v>
      </c>
      <c r="N427" s="256" t="s">
        <v>45</v>
      </c>
      <c r="O427" s="89"/>
      <c r="P427" s="239">
        <f>O427*H427</f>
        <v>0</v>
      </c>
      <c r="Q427" s="239">
        <v>2E-05</v>
      </c>
      <c r="R427" s="239">
        <f>Q427*H427</f>
        <v>0.0041</v>
      </c>
      <c r="S427" s="239">
        <v>0</v>
      </c>
      <c r="T427" s="24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41" t="s">
        <v>183</v>
      </c>
      <c r="AT427" s="241" t="s">
        <v>167</v>
      </c>
      <c r="AU427" s="241" t="s">
        <v>88</v>
      </c>
      <c r="AY427" s="13" t="s">
        <v>152</v>
      </c>
      <c r="BE427" s="137">
        <f>IF(N427="základní",J427,0)</f>
        <v>0</v>
      </c>
      <c r="BF427" s="137">
        <f>IF(N427="snížená",J427,0)</f>
        <v>0</v>
      </c>
      <c r="BG427" s="137">
        <f>IF(N427="zákl. přenesená",J427,0)</f>
        <v>0</v>
      </c>
      <c r="BH427" s="137">
        <f>IF(N427="sníž. přenesená",J427,0)</f>
        <v>0</v>
      </c>
      <c r="BI427" s="137">
        <f>IF(N427="nulová",J427,0)</f>
        <v>0</v>
      </c>
      <c r="BJ427" s="13" t="s">
        <v>88</v>
      </c>
      <c r="BK427" s="137">
        <f>ROUND(I427*H427,2)</f>
        <v>0</v>
      </c>
      <c r="BL427" s="13" t="s">
        <v>251</v>
      </c>
      <c r="BM427" s="241" t="s">
        <v>578</v>
      </c>
    </row>
    <row r="428" spans="1:47" s="2" customFormat="1" ht="12">
      <c r="A428" s="36"/>
      <c r="B428" s="37"/>
      <c r="C428" s="38"/>
      <c r="D428" s="242" t="s">
        <v>159</v>
      </c>
      <c r="E428" s="38"/>
      <c r="F428" s="243" t="s">
        <v>238</v>
      </c>
      <c r="G428" s="38"/>
      <c r="H428" s="38"/>
      <c r="I428" s="200"/>
      <c r="J428" s="38"/>
      <c r="K428" s="38"/>
      <c r="L428" s="39"/>
      <c r="M428" s="244"/>
      <c r="N428" s="245"/>
      <c r="O428" s="89"/>
      <c r="P428" s="89"/>
      <c r="Q428" s="89"/>
      <c r="R428" s="89"/>
      <c r="S428" s="89"/>
      <c r="T428" s="90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3" t="s">
        <v>159</v>
      </c>
      <c r="AU428" s="13" t="s">
        <v>88</v>
      </c>
    </row>
    <row r="429" spans="1:65" s="2" customFormat="1" ht="24.15" customHeight="1">
      <c r="A429" s="36"/>
      <c r="B429" s="37"/>
      <c r="C429" s="229" t="s">
        <v>579</v>
      </c>
      <c r="D429" s="229" t="s">
        <v>153</v>
      </c>
      <c r="E429" s="230" t="s">
        <v>249</v>
      </c>
      <c r="F429" s="231" t="s">
        <v>250</v>
      </c>
      <c r="G429" s="232" t="s">
        <v>203</v>
      </c>
      <c r="H429" s="233">
        <v>80.17</v>
      </c>
      <c r="I429" s="234"/>
      <c r="J429" s="235">
        <f>ROUND(I429*H429,2)</f>
        <v>0</v>
      </c>
      <c r="K429" s="236"/>
      <c r="L429" s="39"/>
      <c r="M429" s="237" t="s">
        <v>1</v>
      </c>
      <c r="N429" s="238" t="s">
        <v>45</v>
      </c>
      <c r="O429" s="89"/>
      <c r="P429" s="239">
        <f>O429*H429</f>
        <v>0</v>
      </c>
      <c r="Q429" s="239">
        <v>0</v>
      </c>
      <c r="R429" s="239">
        <f>Q429*H429</f>
        <v>0</v>
      </c>
      <c r="S429" s="239">
        <v>0.12</v>
      </c>
      <c r="T429" s="240">
        <f>S429*H429</f>
        <v>9.6204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41" t="s">
        <v>251</v>
      </c>
      <c r="AT429" s="241" t="s">
        <v>153</v>
      </c>
      <c r="AU429" s="241" t="s">
        <v>88</v>
      </c>
      <c r="AY429" s="13" t="s">
        <v>152</v>
      </c>
      <c r="BE429" s="137">
        <f>IF(N429="základní",J429,0)</f>
        <v>0</v>
      </c>
      <c r="BF429" s="137">
        <f>IF(N429="snížená",J429,0)</f>
        <v>0</v>
      </c>
      <c r="BG429" s="137">
        <f>IF(N429="zákl. přenesená",J429,0)</f>
        <v>0</v>
      </c>
      <c r="BH429" s="137">
        <f>IF(N429="sníž. přenesená",J429,0)</f>
        <v>0</v>
      </c>
      <c r="BI429" s="137">
        <f>IF(N429="nulová",J429,0)</f>
        <v>0</v>
      </c>
      <c r="BJ429" s="13" t="s">
        <v>88</v>
      </c>
      <c r="BK429" s="137">
        <f>ROUND(I429*H429,2)</f>
        <v>0</v>
      </c>
      <c r="BL429" s="13" t="s">
        <v>251</v>
      </c>
      <c r="BM429" s="241" t="s">
        <v>580</v>
      </c>
    </row>
    <row r="430" spans="1:47" s="2" customFormat="1" ht="12">
      <c r="A430" s="36"/>
      <c r="B430" s="37"/>
      <c r="C430" s="38"/>
      <c r="D430" s="242" t="s">
        <v>159</v>
      </c>
      <c r="E430" s="38"/>
      <c r="F430" s="243" t="s">
        <v>250</v>
      </c>
      <c r="G430" s="38"/>
      <c r="H430" s="38"/>
      <c r="I430" s="200"/>
      <c r="J430" s="38"/>
      <c r="K430" s="38"/>
      <c r="L430" s="39"/>
      <c r="M430" s="244"/>
      <c r="N430" s="245"/>
      <c r="O430" s="89"/>
      <c r="P430" s="89"/>
      <c r="Q430" s="89"/>
      <c r="R430" s="89"/>
      <c r="S430" s="89"/>
      <c r="T430" s="90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3" t="s">
        <v>159</v>
      </c>
      <c r="AU430" s="13" t="s">
        <v>88</v>
      </c>
    </row>
    <row r="431" spans="1:65" s="2" customFormat="1" ht="24.15" customHeight="1">
      <c r="A431" s="36"/>
      <c r="B431" s="37"/>
      <c r="C431" s="229" t="s">
        <v>581</v>
      </c>
      <c r="D431" s="229" t="s">
        <v>153</v>
      </c>
      <c r="E431" s="230" t="s">
        <v>254</v>
      </c>
      <c r="F431" s="231" t="s">
        <v>255</v>
      </c>
      <c r="G431" s="232" t="s">
        <v>192</v>
      </c>
      <c r="H431" s="233">
        <v>162.34</v>
      </c>
      <c r="I431" s="234"/>
      <c r="J431" s="235">
        <f>ROUND(I431*H431,2)</f>
        <v>0</v>
      </c>
      <c r="K431" s="236"/>
      <c r="L431" s="39"/>
      <c r="M431" s="237" t="s">
        <v>1</v>
      </c>
      <c r="N431" s="238" t="s">
        <v>45</v>
      </c>
      <c r="O431" s="89"/>
      <c r="P431" s="239">
        <f>O431*H431</f>
        <v>0</v>
      </c>
      <c r="Q431" s="239">
        <v>3E-05</v>
      </c>
      <c r="R431" s="239">
        <f>Q431*H431</f>
        <v>0.0048702</v>
      </c>
      <c r="S431" s="239">
        <v>0</v>
      </c>
      <c r="T431" s="24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41" t="s">
        <v>251</v>
      </c>
      <c r="AT431" s="241" t="s">
        <v>153</v>
      </c>
      <c r="AU431" s="241" t="s">
        <v>88</v>
      </c>
      <c r="AY431" s="13" t="s">
        <v>152</v>
      </c>
      <c r="BE431" s="137">
        <f>IF(N431="základní",J431,0)</f>
        <v>0</v>
      </c>
      <c r="BF431" s="137">
        <f>IF(N431="snížená",J431,0)</f>
        <v>0</v>
      </c>
      <c r="BG431" s="137">
        <f>IF(N431="zákl. přenesená",J431,0)</f>
        <v>0</v>
      </c>
      <c r="BH431" s="137">
        <f>IF(N431="sníž. přenesená",J431,0)</f>
        <v>0</v>
      </c>
      <c r="BI431" s="137">
        <f>IF(N431="nulová",J431,0)</f>
        <v>0</v>
      </c>
      <c r="BJ431" s="13" t="s">
        <v>88</v>
      </c>
      <c r="BK431" s="137">
        <f>ROUND(I431*H431,2)</f>
        <v>0</v>
      </c>
      <c r="BL431" s="13" t="s">
        <v>251</v>
      </c>
      <c r="BM431" s="241" t="s">
        <v>582</v>
      </c>
    </row>
    <row r="432" spans="1:47" s="2" customFormat="1" ht="12">
      <c r="A432" s="36"/>
      <c r="B432" s="37"/>
      <c r="C432" s="38"/>
      <c r="D432" s="242" t="s">
        <v>159</v>
      </c>
      <c r="E432" s="38"/>
      <c r="F432" s="243" t="s">
        <v>257</v>
      </c>
      <c r="G432" s="38"/>
      <c r="H432" s="38"/>
      <c r="I432" s="200"/>
      <c r="J432" s="38"/>
      <c r="K432" s="38"/>
      <c r="L432" s="39"/>
      <c r="M432" s="244"/>
      <c r="N432" s="245"/>
      <c r="O432" s="89"/>
      <c r="P432" s="89"/>
      <c r="Q432" s="89"/>
      <c r="R432" s="89"/>
      <c r="S432" s="89"/>
      <c r="T432" s="90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3" t="s">
        <v>159</v>
      </c>
      <c r="AU432" s="13" t="s">
        <v>88</v>
      </c>
    </row>
    <row r="433" spans="1:65" s="2" customFormat="1" ht="33" customHeight="1">
      <c r="A433" s="36"/>
      <c r="B433" s="37"/>
      <c r="C433" s="229" t="s">
        <v>583</v>
      </c>
      <c r="D433" s="229" t="s">
        <v>153</v>
      </c>
      <c r="E433" s="230" t="s">
        <v>259</v>
      </c>
      <c r="F433" s="231" t="s">
        <v>260</v>
      </c>
      <c r="G433" s="232" t="s">
        <v>261</v>
      </c>
      <c r="H433" s="233">
        <v>21.16</v>
      </c>
      <c r="I433" s="234"/>
      <c r="J433" s="235">
        <f>ROUND(I433*H433,2)</f>
        <v>0</v>
      </c>
      <c r="K433" s="236"/>
      <c r="L433" s="39"/>
      <c r="M433" s="237" t="s">
        <v>1</v>
      </c>
      <c r="N433" s="238" t="s">
        <v>45</v>
      </c>
      <c r="O433" s="89"/>
      <c r="P433" s="239">
        <f>O433*H433</f>
        <v>0</v>
      </c>
      <c r="Q433" s="239">
        <v>0</v>
      </c>
      <c r="R433" s="239">
        <f>Q433*H433</f>
        <v>0</v>
      </c>
      <c r="S433" s="239">
        <v>0</v>
      </c>
      <c r="T433" s="24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241" t="s">
        <v>251</v>
      </c>
      <c r="AT433" s="241" t="s">
        <v>153</v>
      </c>
      <c r="AU433" s="241" t="s">
        <v>88</v>
      </c>
      <c r="AY433" s="13" t="s">
        <v>152</v>
      </c>
      <c r="BE433" s="137">
        <f>IF(N433="základní",J433,0)</f>
        <v>0</v>
      </c>
      <c r="BF433" s="137">
        <f>IF(N433="snížená",J433,0)</f>
        <v>0</v>
      </c>
      <c r="BG433" s="137">
        <f>IF(N433="zákl. přenesená",J433,0)</f>
        <v>0</v>
      </c>
      <c r="BH433" s="137">
        <f>IF(N433="sníž. přenesená",J433,0)</f>
        <v>0</v>
      </c>
      <c r="BI433" s="137">
        <f>IF(N433="nulová",J433,0)</f>
        <v>0</v>
      </c>
      <c r="BJ433" s="13" t="s">
        <v>88</v>
      </c>
      <c r="BK433" s="137">
        <f>ROUND(I433*H433,2)</f>
        <v>0</v>
      </c>
      <c r="BL433" s="13" t="s">
        <v>251</v>
      </c>
      <c r="BM433" s="241" t="s">
        <v>584</v>
      </c>
    </row>
    <row r="434" spans="1:47" s="2" customFormat="1" ht="12">
      <c r="A434" s="36"/>
      <c r="B434" s="37"/>
      <c r="C434" s="38"/>
      <c r="D434" s="242" t="s">
        <v>159</v>
      </c>
      <c r="E434" s="38"/>
      <c r="F434" s="243" t="s">
        <v>263</v>
      </c>
      <c r="G434" s="38"/>
      <c r="H434" s="38"/>
      <c r="I434" s="200"/>
      <c r="J434" s="38"/>
      <c r="K434" s="38"/>
      <c r="L434" s="39"/>
      <c r="M434" s="244"/>
      <c r="N434" s="245"/>
      <c r="O434" s="89"/>
      <c r="P434" s="89"/>
      <c r="Q434" s="89"/>
      <c r="R434" s="89"/>
      <c r="S434" s="89"/>
      <c r="T434" s="90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3" t="s">
        <v>159</v>
      </c>
      <c r="AU434" s="13" t="s">
        <v>88</v>
      </c>
    </row>
    <row r="435" spans="1:65" s="2" customFormat="1" ht="16.5" customHeight="1">
      <c r="A435" s="36"/>
      <c r="B435" s="37"/>
      <c r="C435" s="246" t="s">
        <v>585</v>
      </c>
      <c r="D435" s="246" t="s">
        <v>167</v>
      </c>
      <c r="E435" s="247" t="s">
        <v>265</v>
      </c>
      <c r="F435" s="248" t="s">
        <v>266</v>
      </c>
      <c r="G435" s="249" t="s">
        <v>261</v>
      </c>
      <c r="H435" s="250">
        <v>20.06</v>
      </c>
      <c r="I435" s="251"/>
      <c r="J435" s="252">
        <f>ROUND(I435*H435,2)</f>
        <v>0</v>
      </c>
      <c r="K435" s="253"/>
      <c r="L435" s="254"/>
      <c r="M435" s="255" t="s">
        <v>1</v>
      </c>
      <c r="N435" s="256" t="s">
        <v>45</v>
      </c>
      <c r="O435" s="89"/>
      <c r="P435" s="239">
        <f>O435*H435</f>
        <v>0</v>
      </c>
      <c r="Q435" s="239">
        <v>1</v>
      </c>
      <c r="R435" s="239">
        <f>Q435*H435</f>
        <v>20.06</v>
      </c>
      <c r="S435" s="239">
        <v>0</v>
      </c>
      <c r="T435" s="240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241" t="s">
        <v>183</v>
      </c>
      <c r="AT435" s="241" t="s">
        <v>167</v>
      </c>
      <c r="AU435" s="241" t="s">
        <v>88</v>
      </c>
      <c r="AY435" s="13" t="s">
        <v>152</v>
      </c>
      <c r="BE435" s="137">
        <f>IF(N435="základní",J435,0)</f>
        <v>0</v>
      </c>
      <c r="BF435" s="137">
        <f>IF(N435="snížená",J435,0)</f>
        <v>0</v>
      </c>
      <c r="BG435" s="137">
        <f>IF(N435="zákl. přenesená",J435,0)</f>
        <v>0</v>
      </c>
      <c r="BH435" s="137">
        <f>IF(N435="sníž. přenesená",J435,0)</f>
        <v>0</v>
      </c>
      <c r="BI435" s="137">
        <f>IF(N435="nulová",J435,0)</f>
        <v>0</v>
      </c>
      <c r="BJ435" s="13" t="s">
        <v>88</v>
      </c>
      <c r="BK435" s="137">
        <f>ROUND(I435*H435,2)</f>
        <v>0</v>
      </c>
      <c r="BL435" s="13" t="s">
        <v>251</v>
      </c>
      <c r="BM435" s="241" t="s">
        <v>586</v>
      </c>
    </row>
    <row r="436" spans="1:47" s="2" customFormat="1" ht="12">
      <c r="A436" s="36"/>
      <c r="B436" s="37"/>
      <c r="C436" s="38"/>
      <c r="D436" s="242" t="s">
        <v>159</v>
      </c>
      <c r="E436" s="38"/>
      <c r="F436" s="243" t="s">
        <v>266</v>
      </c>
      <c r="G436" s="38"/>
      <c r="H436" s="38"/>
      <c r="I436" s="200"/>
      <c r="J436" s="38"/>
      <c r="K436" s="38"/>
      <c r="L436" s="39"/>
      <c r="M436" s="244"/>
      <c r="N436" s="245"/>
      <c r="O436" s="89"/>
      <c r="P436" s="89"/>
      <c r="Q436" s="89"/>
      <c r="R436" s="89"/>
      <c r="S436" s="89"/>
      <c r="T436" s="90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3" t="s">
        <v>159</v>
      </c>
      <c r="AU436" s="13" t="s">
        <v>88</v>
      </c>
    </row>
    <row r="437" spans="1:65" s="2" customFormat="1" ht="33" customHeight="1">
      <c r="A437" s="36"/>
      <c r="B437" s="37"/>
      <c r="C437" s="229" t="s">
        <v>587</v>
      </c>
      <c r="D437" s="229" t="s">
        <v>153</v>
      </c>
      <c r="E437" s="230" t="s">
        <v>269</v>
      </c>
      <c r="F437" s="231" t="s">
        <v>270</v>
      </c>
      <c r="G437" s="232" t="s">
        <v>203</v>
      </c>
      <c r="H437" s="233">
        <v>59</v>
      </c>
      <c r="I437" s="234"/>
      <c r="J437" s="235">
        <f>ROUND(I437*H437,2)</f>
        <v>0</v>
      </c>
      <c r="K437" s="236"/>
      <c r="L437" s="39"/>
      <c r="M437" s="237" t="s">
        <v>1</v>
      </c>
      <c r="N437" s="238" t="s">
        <v>45</v>
      </c>
      <c r="O437" s="89"/>
      <c r="P437" s="239">
        <f>O437*H437</f>
        <v>0</v>
      </c>
      <c r="Q437" s="239">
        <v>0</v>
      </c>
      <c r="R437" s="239">
        <f>Q437*H437</f>
        <v>0</v>
      </c>
      <c r="S437" s="239">
        <v>0</v>
      </c>
      <c r="T437" s="240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41" t="s">
        <v>251</v>
      </c>
      <c r="AT437" s="241" t="s">
        <v>153</v>
      </c>
      <c r="AU437" s="241" t="s">
        <v>88</v>
      </c>
      <c r="AY437" s="13" t="s">
        <v>152</v>
      </c>
      <c r="BE437" s="137">
        <f>IF(N437="základní",J437,0)</f>
        <v>0</v>
      </c>
      <c r="BF437" s="137">
        <f>IF(N437="snížená",J437,0)</f>
        <v>0</v>
      </c>
      <c r="BG437" s="137">
        <f>IF(N437="zákl. přenesená",J437,0)</f>
        <v>0</v>
      </c>
      <c r="BH437" s="137">
        <f>IF(N437="sníž. přenesená",J437,0)</f>
        <v>0</v>
      </c>
      <c r="BI437" s="137">
        <f>IF(N437="nulová",J437,0)</f>
        <v>0</v>
      </c>
      <c r="BJ437" s="13" t="s">
        <v>88</v>
      </c>
      <c r="BK437" s="137">
        <f>ROUND(I437*H437,2)</f>
        <v>0</v>
      </c>
      <c r="BL437" s="13" t="s">
        <v>251</v>
      </c>
      <c r="BM437" s="241" t="s">
        <v>588</v>
      </c>
    </row>
    <row r="438" spans="1:47" s="2" customFormat="1" ht="12">
      <c r="A438" s="36"/>
      <c r="B438" s="37"/>
      <c r="C438" s="38"/>
      <c r="D438" s="242" t="s">
        <v>159</v>
      </c>
      <c r="E438" s="38"/>
      <c r="F438" s="243" t="s">
        <v>272</v>
      </c>
      <c r="G438" s="38"/>
      <c r="H438" s="38"/>
      <c r="I438" s="200"/>
      <c r="J438" s="38"/>
      <c r="K438" s="38"/>
      <c r="L438" s="39"/>
      <c r="M438" s="244"/>
      <c r="N438" s="245"/>
      <c r="O438" s="89"/>
      <c r="P438" s="89"/>
      <c r="Q438" s="89"/>
      <c r="R438" s="89"/>
      <c r="S438" s="89"/>
      <c r="T438" s="90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3" t="s">
        <v>159</v>
      </c>
      <c r="AU438" s="13" t="s">
        <v>88</v>
      </c>
    </row>
    <row r="439" spans="1:65" s="2" customFormat="1" ht="16.5" customHeight="1">
      <c r="A439" s="36"/>
      <c r="B439" s="37"/>
      <c r="C439" s="246" t="s">
        <v>589</v>
      </c>
      <c r="D439" s="246" t="s">
        <v>167</v>
      </c>
      <c r="E439" s="247" t="s">
        <v>274</v>
      </c>
      <c r="F439" s="248" t="s">
        <v>275</v>
      </c>
      <c r="G439" s="249" t="s">
        <v>156</v>
      </c>
      <c r="H439" s="250">
        <v>7.67</v>
      </c>
      <c r="I439" s="251"/>
      <c r="J439" s="252">
        <f>ROUND(I439*H439,2)</f>
        <v>0</v>
      </c>
      <c r="K439" s="253"/>
      <c r="L439" s="254"/>
      <c r="M439" s="255" t="s">
        <v>1</v>
      </c>
      <c r="N439" s="256" t="s">
        <v>45</v>
      </c>
      <c r="O439" s="89"/>
      <c r="P439" s="239">
        <f>O439*H439</f>
        <v>0</v>
      </c>
      <c r="Q439" s="239">
        <v>0</v>
      </c>
      <c r="R439" s="239">
        <f>Q439*H439</f>
        <v>0</v>
      </c>
      <c r="S439" s="239">
        <v>0</v>
      </c>
      <c r="T439" s="240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241" t="s">
        <v>183</v>
      </c>
      <c r="AT439" s="241" t="s">
        <v>167</v>
      </c>
      <c r="AU439" s="241" t="s">
        <v>88</v>
      </c>
      <c r="AY439" s="13" t="s">
        <v>152</v>
      </c>
      <c r="BE439" s="137">
        <f>IF(N439="základní",J439,0)</f>
        <v>0</v>
      </c>
      <c r="BF439" s="137">
        <f>IF(N439="snížená",J439,0)</f>
        <v>0</v>
      </c>
      <c r="BG439" s="137">
        <f>IF(N439="zákl. přenesená",J439,0)</f>
        <v>0</v>
      </c>
      <c r="BH439" s="137">
        <f>IF(N439="sníž. přenesená",J439,0)</f>
        <v>0</v>
      </c>
      <c r="BI439" s="137">
        <f>IF(N439="nulová",J439,0)</f>
        <v>0</v>
      </c>
      <c r="BJ439" s="13" t="s">
        <v>88</v>
      </c>
      <c r="BK439" s="137">
        <f>ROUND(I439*H439,2)</f>
        <v>0</v>
      </c>
      <c r="BL439" s="13" t="s">
        <v>251</v>
      </c>
      <c r="BM439" s="241" t="s">
        <v>590</v>
      </c>
    </row>
    <row r="440" spans="1:47" s="2" customFormat="1" ht="12">
      <c r="A440" s="36"/>
      <c r="B440" s="37"/>
      <c r="C440" s="38"/>
      <c r="D440" s="242" t="s">
        <v>159</v>
      </c>
      <c r="E440" s="38"/>
      <c r="F440" s="243" t="s">
        <v>275</v>
      </c>
      <c r="G440" s="38"/>
      <c r="H440" s="38"/>
      <c r="I440" s="200"/>
      <c r="J440" s="38"/>
      <c r="K440" s="38"/>
      <c r="L440" s="39"/>
      <c r="M440" s="244"/>
      <c r="N440" s="245"/>
      <c r="O440" s="89"/>
      <c r="P440" s="89"/>
      <c r="Q440" s="89"/>
      <c r="R440" s="89"/>
      <c r="S440" s="89"/>
      <c r="T440" s="90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3" t="s">
        <v>159</v>
      </c>
      <c r="AU440" s="13" t="s">
        <v>88</v>
      </c>
    </row>
    <row r="441" spans="1:65" s="2" customFormat="1" ht="24.15" customHeight="1">
      <c r="A441" s="36"/>
      <c r="B441" s="37"/>
      <c r="C441" s="229" t="s">
        <v>591</v>
      </c>
      <c r="D441" s="229" t="s">
        <v>153</v>
      </c>
      <c r="E441" s="230" t="s">
        <v>278</v>
      </c>
      <c r="F441" s="231" t="s">
        <v>279</v>
      </c>
      <c r="G441" s="232" t="s">
        <v>203</v>
      </c>
      <c r="H441" s="233">
        <v>59</v>
      </c>
      <c r="I441" s="234"/>
      <c r="J441" s="235">
        <f>ROUND(I441*H441,2)</f>
        <v>0</v>
      </c>
      <c r="K441" s="236"/>
      <c r="L441" s="39"/>
      <c r="M441" s="237" t="s">
        <v>1</v>
      </c>
      <c r="N441" s="238" t="s">
        <v>45</v>
      </c>
      <c r="O441" s="89"/>
      <c r="P441" s="239">
        <f>O441*H441</f>
        <v>0</v>
      </c>
      <c r="Q441" s="239">
        <v>0.15192</v>
      </c>
      <c r="R441" s="239">
        <f>Q441*H441</f>
        <v>8.96328</v>
      </c>
      <c r="S441" s="239">
        <v>0</v>
      </c>
      <c r="T441" s="240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241" t="s">
        <v>251</v>
      </c>
      <c r="AT441" s="241" t="s">
        <v>153</v>
      </c>
      <c r="AU441" s="241" t="s">
        <v>88</v>
      </c>
      <c r="AY441" s="13" t="s">
        <v>152</v>
      </c>
      <c r="BE441" s="137">
        <f>IF(N441="základní",J441,0)</f>
        <v>0</v>
      </c>
      <c r="BF441" s="137">
        <f>IF(N441="snížená",J441,0)</f>
        <v>0</v>
      </c>
      <c r="BG441" s="137">
        <f>IF(N441="zákl. přenesená",J441,0)</f>
        <v>0</v>
      </c>
      <c r="BH441" s="137">
        <f>IF(N441="sníž. přenesená",J441,0)</f>
        <v>0</v>
      </c>
      <c r="BI441" s="137">
        <f>IF(N441="nulová",J441,0)</f>
        <v>0</v>
      </c>
      <c r="BJ441" s="13" t="s">
        <v>88</v>
      </c>
      <c r="BK441" s="137">
        <f>ROUND(I441*H441,2)</f>
        <v>0</v>
      </c>
      <c r="BL441" s="13" t="s">
        <v>251</v>
      </c>
      <c r="BM441" s="241" t="s">
        <v>592</v>
      </c>
    </row>
    <row r="442" spans="1:47" s="2" customFormat="1" ht="12">
      <c r="A442" s="36"/>
      <c r="B442" s="37"/>
      <c r="C442" s="38"/>
      <c r="D442" s="242" t="s">
        <v>159</v>
      </c>
      <c r="E442" s="38"/>
      <c r="F442" s="243" t="s">
        <v>281</v>
      </c>
      <c r="G442" s="38"/>
      <c r="H442" s="38"/>
      <c r="I442" s="200"/>
      <c r="J442" s="38"/>
      <c r="K442" s="38"/>
      <c r="L442" s="39"/>
      <c r="M442" s="244"/>
      <c r="N442" s="245"/>
      <c r="O442" s="89"/>
      <c r="P442" s="89"/>
      <c r="Q442" s="89"/>
      <c r="R442" s="89"/>
      <c r="S442" s="89"/>
      <c r="T442" s="90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3" t="s">
        <v>159</v>
      </c>
      <c r="AU442" s="13" t="s">
        <v>88</v>
      </c>
    </row>
    <row r="443" spans="1:65" s="2" customFormat="1" ht="24.15" customHeight="1">
      <c r="A443" s="36"/>
      <c r="B443" s="37"/>
      <c r="C443" s="246" t="s">
        <v>593</v>
      </c>
      <c r="D443" s="246" t="s">
        <v>167</v>
      </c>
      <c r="E443" s="247" t="s">
        <v>283</v>
      </c>
      <c r="F443" s="248" t="s">
        <v>284</v>
      </c>
      <c r="G443" s="249" t="s">
        <v>285</v>
      </c>
      <c r="H443" s="250">
        <v>39</v>
      </c>
      <c r="I443" s="251"/>
      <c r="J443" s="252">
        <f>ROUND(I443*H443,2)</f>
        <v>0</v>
      </c>
      <c r="K443" s="253"/>
      <c r="L443" s="254"/>
      <c r="M443" s="255" t="s">
        <v>1</v>
      </c>
      <c r="N443" s="256" t="s">
        <v>45</v>
      </c>
      <c r="O443" s="89"/>
      <c r="P443" s="239">
        <f>O443*H443</f>
        <v>0</v>
      </c>
      <c r="Q443" s="239">
        <v>0.025</v>
      </c>
      <c r="R443" s="239">
        <f>Q443*H443</f>
        <v>0.9750000000000001</v>
      </c>
      <c r="S443" s="239">
        <v>0</v>
      </c>
      <c r="T443" s="24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41" t="s">
        <v>183</v>
      </c>
      <c r="AT443" s="241" t="s">
        <v>167</v>
      </c>
      <c r="AU443" s="241" t="s">
        <v>88</v>
      </c>
      <c r="AY443" s="13" t="s">
        <v>152</v>
      </c>
      <c r="BE443" s="137">
        <f>IF(N443="základní",J443,0)</f>
        <v>0</v>
      </c>
      <c r="BF443" s="137">
        <f>IF(N443="snížená",J443,0)</f>
        <v>0</v>
      </c>
      <c r="BG443" s="137">
        <f>IF(N443="zákl. přenesená",J443,0)</f>
        <v>0</v>
      </c>
      <c r="BH443" s="137">
        <f>IF(N443="sníž. přenesená",J443,0)</f>
        <v>0</v>
      </c>
      <c r="BI443" s="137">
        <f>IF(N443="nulová",J443,0)</f>
        <v>0</v>
      </c>
      <c r="BJ443" s="13" t="s">
        <v>88</v>
      </c>
      <c r="BK443" s="137">
        <f>ROUND(I443*H443,2)</f>
        <v>0</v>
      </c>
      <c r="BL443" s="13" t="s">
        <v>251</v>
      </c>
      <c r="BM443" s="241" t="s">
        <v>594</v>
      </c>
    </row>
    <row r="444" spans="1:47" s="2" customFormat="1" ht="12">
      <c r="A444" s="36"/>
      <c r="B444" s="37"/>
      <c r="C444" s="38"/>
      <c r="D444" s="242" t="s">
        <v>159</v>
      </c>
      <c r="E444" s="38"/>
      <c r="F444" s="243" t="s">
        <v>284</v>
      </c>
      <c r="G444" s="38"/>
      <c r="H444" s="38"/>
      <c r="I444" s="200"/>
      <c r="J444" s="38"/>
      <c r="K444" s="38"/>
      <c r="L444" s="39"/>
      <c r="M444" s="244"/>
      <c r="N444" s="245"/>
      <c r="O444" s="89"/>
      <c r="P444" s="89"/>
      <c r="Q444" s="89"/>
      <c r="R444" s="89"/>
      <c r="S444" s="89"/>
      <c r="T444" s="90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3" t="s">
        <v>159</v>
      </c>
      <c r="AU444" s="13" t="s">
        <v>88</v>
      </c>
    </row>
    <row r="445" spans="1:65" s="2" customFormat="1" ht="21.75" customHeight="1">
      <c r="A445" s="36"/>
      <c r="B445" s="37"/>
      <c r="C445" s="246" t="s">
        <v>595</v>
      </c>
      <c r="D445" s="246" t="s">
        <v>167</v>
      </c>
      <c r="E445" s="247" t="s">
        <v>288</v>
      </c>
      <c r="F445" s="248" t="s">
        <v>289</v>
      </c>
      <c r="G445" s="249" t="s">
        <v>261</v>
      </c>
      <c r="H445" s="250">
        <v>6.17</v>
      </c>
      <c r="I445" s="251"/>
      <c r="J445" s="252">
        <f>ROUND(I445*H445,2)</f>
        <v>0</v>
      </c>
      <c r="K445" s="253"/>
      <c r="L445" s="254"/>
      <c r="M445" s="255" t="s">
        <v>1</v>
      </c>
      <c r="N445" s="256" t="s">
        <v>45</v>
      </c>
      <c r="O445" s="89"/>
      <c r="P445" s="239">
        <f>O445*H445</f>
        <v>0</v>
      </c>
      <c r="Q445" s="239">
        <v>1</v>
      </c>
      <c r="R445" s="239">
        <f>Q445*H445</f>
        <v>6.17</v>
      </c>
      <c r="S445" s="239">
        <v>0</v>
      </c>
      <c r="T445" s="24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41" t="s">
        <v>183</v>
      </c>
      <c r="AT445" s="241" t="s">
        <v>167</v>
      </c>
      <c r="AU445" s="241" t="s">
        <v>88</v>
      </c>
      <c r="AY445" s="13" t="s">
        <v>152</v>
      </c>
      <c r="BE445" s="137">
        <f>IF(N445="základní",J445,0)</f>
        <v>0</v>
      </c>
      <c r="BF445" s="137">
        <f>IF(N445="snížená",J445,0)</f>
        <v>0</v>
      </c>
      <c r="BG445" s="137">
        <f>IF(N445="zákl. přenesená",J445,0)</f>
        <v>0</v>
      </c>
      <c r="BH445" s="137">
        <f>IF(N445="sníž. přenesená",J445,0)</f>
        <v>0</v>
      </c>
      <c r="BI445" s="137">
        <f>IF(N445="nulová",J445,0)</f>
        <v>0</v>
      </c>
      <c r="BJ445" s="13" t="s">
        <v>88</v>
      </c>
      <c r="BK445" s="137">
        <f>ROUND(I445*H445,2)</f>
        <v>0</v>
      </c>
      <c r="BL445" s="13" t="s">
        <v>251</v>
      </c>
      <c r="BM445" s="241" t="s">
        <v>596</v>
      </c>
    </row>
    <row r="446" spans="1:47" s="2" customFormat="1" ht="12">
      <c r="A446" s="36"/>
      <c r="B446" s="37"/>
      <c r="C446" s="38"/>
      <c r="D446" s="242" t="s">
        <v>159</v>
      </c>
      <c r="E446" s="38"/>
      <c r="F446" s="243" t="s">
        <v>289</v>
      </c>
      <c r="G446" s="38"/>
      <c r="H446" s="38"/>
      <c r="I446" s="200"/>
      <c r="J446" s="38"/>
      <c r="K446" s="38"/>
      <c r="L446" s="39"/>
      <c r="M446" s="244"/>
      <c r="N446" s="245"/>
      <c r="O446" s="89"/>
      <c r="P446" s="89"/>
      <c r="Q446" s="89"/>
      <c r="R446" s="89"/>
      <c r="S446" s="89"/>
      <c r="T446" s="90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3" t="s">
        <v>159</v>
      </c>
      <c r="AU446" s="13" t="s">
        <v>88</v>
      </c>
    </row>
    <row r="447" spans="1:65" s="2" customFormat="1" ht="16.5" customHeight="1">
      <c r="A447" s="36"/>
      <c r="B447" s="37"/>
      <c r="C447" s="246" t="s">
        <v>597</v>
      </c>
      <c r="D447" s="246" t="s">
        <v>167</v>
      </c>
      <c r="E447" s="247" t="s">
        <v>292</v>
      </c>
      <c r="F447" s="248" t="s">
        <v>293</v>
      </c>
      <c r="G447" s="249" t="s">
        <v>294</v>
      </c>
      <c r="H447" s="250">
        <v>30</v>
      </c>
      <c r="I447" s="251"/>
      <c r="J447" s="252">
        <f>ROUND(I447*H447,2)</f>
        <v>0</v>
      </c>
      <c r="K447" s="253"/>
      <c r="L447" s="254"/>
      <c r="M447" s="255" t="s">
        <v>1</v>
      </c>
      <c r="N447" s="256" t="s">
        <v>45</v>
      </c>
      <c r="O447" s="89"/>
      <c r="P447" s="239">
        <f>O447*H447</f>
        <v>0</v>
      </c>
      <c r="Q447" s="239">
        <v>0.001</v>
      </c>
      <c r="R447" s="239">
        <f>Q447*H447</f>
        <v>0.03</v>
      </c>
      <c r="S447" s="239">
        <v>0</v>
      </c>
      <c r="T447" s="24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41" t="s">
        <v>183</v>
      </c>
      <c r="AT447" s="241" t="s">
        <v>167</v>
      </c>
      <c r="AU447" s="241" t="s">
        <v>88</v>
      </c>
      <c r="AY447" s="13" t="s">
        <v>152</v>
      </c>
      <c r="BE447" s="137">
        <f>IF(N447="základní",J447,0)</f>
        <v>0</v>
      </c>
      <c r="BF447" s="137">
        <f>IF(N447="snížená",J447,0)</f>
        <v>0</v>
      </c>
      <c r="BG447" s="137">
        <f>IF(N447="zákl. přenesená",J447,0)</f>
        <v>0</v>
      </c>
      <c r="BH447" s="137">
        <f>IF(N447="sníž. přenesená",J447,0)</f>
        <v>0</v>
      </c>
      <c r="BI447" s="137">
        <f>IF(N447="nulová",J447,0)</f>
        <v>0</v>
      </c>
      <c r="BJ447" s="13" t="s">
        <v>88</v>
      </c>
      <c r="BK447" s="137">
        <f>ROUND(I447*H447,2)</f>
        <v>0</v>
      </c>
      <c r="BL447" s="13" t="s">
        <v>251</v>
      </c>
      <c r="BM447" s="241" t="s">
        <v>598</v>
      </c>
    </row>
    <row r="448" spans="1:47" s="2" customFormat="1" ht="12">
      <c r="A448" s="36"/>
      <c r="B448" s="37"/>
      <c r="C448" s="38"/>
      <c r="D448" s="242" t="s">
        <v>159</v>
      </c>
      <c r="E448" s="38"/>
      <c r="F448" s="243" t="s">
        <v>293</v>
      </c>
      <c r="G448" s="38"/>
      <c r="H448" s="38"/>
      <c r="I448" s="200"/>
      <c r="J448" s="38"/>
      <c r="K448" s="38"/>
      <c r="L448" s="39"/>
      <c r="M448" s="244"/>
      <c r="N448" s="245"/>
      <c r="O448" s="89"/>
      <c r="P448" s="89"/>
      <c r="Q448" s="89"/>
      <c r="R448" s="89"/>
      <c r="S448" s="89"/>
      <c r="T448" s="90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3" t="s">
        <v>159</v>
      </c>
      <c r="AU448" s="13" t="s">
        <v>88</v>
      </c>
    </row>
    <row r="449" spans="1:65" s="2" customFormat="1" ht="24.15" customHeight="1">
      <c r="A449" s="36"/>
      <c r="B449" s="37"/>
      <c r="C449" s="246" t="s">
        <v>599</v>
      </c>
      <c r="D449" s="246" t="s">
        <v>167</v>
      </c>
      <c r="E449" s="247" t="s">
        <v>297</v>
      </c>
      <c r="F449" s="248" t="s">
        <v>298</v>
      </c>
      <c r="G449" s="249" t="s">
        <v>261</v>
      </c>
      <c r="H449" s="250">
        <v>7.05</v>
      </c>
      <c r="I449" s="251"/>
      <c r="J449" s="252">
        <f>ROUND(I449*H449,2)</f>
        <v>0</v>
      </c>
      <c r="K449" s="253"/>
      <c r="L449" s="254"/>
      <c r="M449" s="255" t="s">
        <v>1</v>
      </c>
      <c r="N449" s="256" t="s">
        <v>45</v>
      </c>
      <c r="O449" s="89"/>
      <c r="P449" s="239">
        <f>O449*H449</f>
        <v>0</v>
      </c>
      <c r="Q449" s="239">
        <v>1</v>
      </c>
      <c r="R449" s="239">
        <f>Q449*H449</f>
        <v>7.05</v>
      </c>
      <c r="S449" s="239">
        <v>0</v>
      </c>
      <c r="T449" s="24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41" t="s">
        <v>183</v>
      </c>
      <c r="AT449" s="241" t="s">
        <v>167</v>
      </c>
      <c r="AU449" s="241" t="s">
        <v>88</v>
      </c>
      <c r="AY449" s="13" t="s">
        <v>152</v>
      </c>
      <c r="BE449" s="137">
        <f>IF(N449="základní",J449,0)</f>
        <v>0</v>
      </c>
      <c r="BF449" s="137">
        <f>IF(N449="snížená",J449,0)</f>
        <v>0</v>
      </c>
      <c r="BG449" s="137">
        <f>IF(N449="zákl. přenesená",J449,0)</f>
        <v>0</v>
      </c>
      <c r="BH449" s="137">
        <f>IF(N449="sníž. přenesená",J449,0)</f>
        <v>0</v>
      </c>
      <c r="BI449" s="137">
        <f>IF(N449="nulová",J449,0)</f>
        <v>0</v>
      </c>
      <c r="BJ449" s="13" t="s">
        <v>88</v>
      </c>
      <c r="BK449" s="137">
        <f>ROUND(I449*H449,2)</f>
        <v>0</v>
      </c>
      <c r="BL449" s="13" t="s">
        <v>251</v>
      </c>
      <c r="BM449" s="241" t="s">
        <v>600</v>
      </c>
    </row>
    <row r="450" spans="1:47" s="2" customFormat="1" ht="12">
      <c r="A450" s="36"/>
      <c r="B450" s="37"/>
      <c r="C450" s="38"/>
      <c r="D450" s="242" t="s">
        <v>159</v>
      </c>
      <c r="E450" s="38"/>
      <c r="F450" s="243" t="s">
        <v>298</v>
      </c>
      <c r="G450" s="38"/>
      <c r="H450" s="38"/>
      <c r="I450" s="200"/>
      <c r="J450" s="38"/>
      <c r="K450" s="38"/>
      <c r="L450" s="39"/>
      <c r="M450" s="244"/>
      <c r="N450" s="245"/>
      <c r="O450" s="89"/>
      <c r="P450" s="89"/>
      <c r="Q450" s="89"/>
      <c r="R450" s="89"/>
      <c r="S450" s="89"/>
      <c r="T450" s="90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3" t="s">
        <v>159</v>
      </c>
      <c r="AU450" s="13" t="s">
        <v>88</v>
      </c>
    </row>
    <row r="451" spans="1:65" s="2" customFormat="1" ht="24.15" customHeight="1">
      <c r="A451" s="36"/>
      <c r="B451" s="37"/>
      <c r="C451" s="229" t="s">
        <v>601</v>
      </c>
      <c r="D451" s="229" t="s">
        <v>153</v>
      </c>
      <c r="E451" s="230" t="s">
        <v>301</v>
      </c>
      <c r="F451" s="231" t="s">
        <v>302</v>
      </c>
      <c r="G451" s="232" t="s">
        <v>203</v>
      </c>
      <c r="H451" s="233">
        <v>80.17</v>
      </c>
      <c r="I451" s="234"/>
      <c r="J451" s="235">
        <f>ROUND(I451*H451,2)</f>
        <v>0</v>
      </c>
      <c r="K451" s="236"/>
      <c r="L451" s="39"/>
      <c r="M451" s="237" t="s">
        <v>1</v>
      </c>
      <c r="N451" s="238" t="s">
        <v>45</v>
      </c>
      <c r="O451" s="89"/>
      <c r="P451" s="239">
        <f>O451*H451</f>
        <v>0</v>
      </c>
      <c r="Q451" s="239">
        <v>0.07596</v>
      </c>
      <c r="R451" s="239">
        <f>Q451*H451</f>
        <v>6.0897132</v>
      </c>
      <c r="S451" s="239">
        <v>0</v>
      </c>
      <c r="T451" s="240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41" t="s">
        <v>251</v>
      </c>
      <c r="AT451" s="241" t="s">
        <v>153</v>
      </c>
      <c r="AU451" s="241" t="s">
        <v>88</v>
      </c>
      <c r="AY451" s="13" t="s">
        <v>152</v>
      </c>
      <c r="BE451" s="137">
        <f>IF(N451="základní",J451,0)</f>
        <v>0</v>
      </c>
      <c r="BF451" s="137">
        <f>IF(N451="snížená",J451,0)</f>
        <v>0</v>
      </c>
      <c r="BG451" s="137">
        <f>IF(N451="zákl. přenesená",J451,0)</f>
        <v>0</v>
      </c>
      <c r="BH451" s="137">
        <f>IF(N451="sníž. přenesená",J451,0)</f>
        <v>0</v>
      </c>
      <c r="BI451" s="137">
        <f>IF(N451="nulová",J451,0)</f>
        <v>0</v>
      </c>
      <c r="BJ451" s="13" t="s">
        <v>88</v>
      </c>
      <c r="BK451" s="137">
        <f>ROUND(I451*H451,2)</f>
        <v>0</v>
      </c>
      <c r="BL451" s="13" t="s">
        <v>251</v>
      </c>
      <c r="BM451" s="241" t="s">
        <v>602</v>
      </c>
    </row>
    <row r="452" spans="1:47" s="2" customFormat="1" ht="12">
      <c r="A452" s="36"/>
      <c r="B452" s="37"/>
      <c r="C452" s="38"/>
      <c r="D452" s="242" t="s">
        <v>159</v>
      </c>
      <c r="E452" s="38"/>
      <c r="F452" s="243" t="s">
        <v>304</v>
      </c>
      <c r="G452" s="38"/>
      <c r="H452" s="38"/>
      <c r="I452" s="200"/>
      <c r="J452" s="38"/>
      <c r="K452" s="38"/>
      <c r="L452" s="39"/>
      <c r="M452" s="244"/>
      <c r="N452" s="245"/>
      <c r="O452" s="89"/>
      <c r="P452" s="89"/>
      <c r="Q452" s="89"/>
      <c r="R452" s="89"/>
      <c r="S452" s="89"/>
      <c r="T452" s="90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3" t="s">
        <v>159</v>
      </c>
      <c r="AU452" s="13" t="s">
        <v>88</v>
      </c>
    </row>
    <row r="453" spans="1:65" s="2" customFormat="1" ht="24.15" customHeight="1">
      <c r="A453" s="36"/>
      <c r="B453" s="37"/>
      <c r="C453" s="229" t="s">
        <v>603</v>
      </c>
      <c r="D453" s="229" t="s">
        <v>153</v>
      </c>
      <c r="E453" s="230" t="s">
        <v>306</v>
      </c>
      <c r="F453" s="231" t="s">
        <v>307</v>
      </c>
      <c r="G453" s="232" t="s">
        <v>261</v>
      </c>
      <c r="H453" s="233">
        <v>21.06</v>
      </c>
      <c r="I453" s="234"/>
      <c r="J453" s="235">
        <f>ROUND(I453*H453,2)</f>
        <v>0</v>
      </c>
      <c r="K453" s="236"/>
      <c r="L453" s="39"/>
      <c r="M453" s="237" t="s">
        <v>1</v>
      </c>
      <c r="N453" s="238" t="s">
        <v>45</v>
      </c>
      <c r="O453" s="89"/>
      <c r="P453" s="239">
        <f>O453*H453</f>
        <v>0</v>
      </c>
      <c r="Q453" s="239">
        <v>0</v>
      </c>
      <c r="R453" s="239">
        <f>Q453*H453</f>
        <v>0</v>
      </c>
      <c r="S453" s="239">
        <v>0</v>
      </c>
      <c r="T453" s="240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241" t="s">
        <v>251</v>
      </c>
      <c r="AT453" s="241" t="s">
        <v>153</v>
      </c>
      <c r="AU453" s="241" t="s">
        <v>88</v>
      </c>
      <c r="AY453" s="13" t="s">
        <v>152</v>
      </c>
      <c r="BE453" s="137">
        <f>IF(N453="základní",J453,0)</f>
        <v>0</v>
      </c>
      <c r="BF453" s="137">
        <f>IF(N453="snížená",J453,0)</f>
        <v>0</v>
      </c>
      <c r="BG453" s="137">
        <f>IF(N453="zákl. přenesená",J453,0)</f>
        <v>0</v>
      </c>
      <c r="BH453" s="137">
        <f>IF(N453="sníž. přenesená",J453,0)</f>
        <v>0</v>
      </c>
      <c r="BI453" s="137">
        <f>IF(N453="nulová",J453,0)</f>
        <v>0</v>
      </c>
      <c r="BJ453" s="13" t="s">
        <v>88</v>
      </c>
      <c r="BK453" s="137">
        <f>ROUND(I453*H453,2)</f>
        <v>0</v>
      </c>
      <c r="BL453" s="13" t="s">
        <v>251</v>
      </c>
      <c r="BM453" s="241" t="s">
        <v>604</v>
      </c>
    </row>
    <row r="454" spans="1:47" s="2" customFormat="1" ht="12">
      <c r="A454" s="36"/>
      <c r="B454" s="37"/>
      <c r="C454" s="38"/>
      <c r="D454" s="242" t="s">
        <v>159</v>
      </c>
      <c r="E454" s="38"/>
      <c r="F454" s="243" t="s">
        <v>309</v>
      </c>
      <c r="G454" s="38"/>
      <c r="H454" s="38"/>
      <c r="I454" s="200"/>
      <c r="J454" s="38"/>
      <c r="K454" s="38"/>
      <c r="L454" s="39"/>
      <c r="M454" s="244"/>
      <c r="N454" s="245"/>
      <c r="O454" s="89"/>
      <c r="P454" s="89"/>
      <c r="Q454" s="89"/>
      <c r="R454" s="89"/>
      <c r="S454" s="89"/>
      <c r="T454" s="90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3" t="s">
        <v>159</v>
      </c>
      <c r="AU454" s="13" t="s">
        <v>88</v>
      </c>
    </row>
    <row r="455" spans="1:65" s="2" customFormat="1" ht="16.5" customHeight="1">
      <c r="A455" s="36"/>
      <c r="B455" s="37"/>
      <c r="C455" s="246" t="s">
        <v>605</v>
      </c>
      <c r="D455" s="246" t="s">
        <v>167</v>
      </c>
      <c r="E455" s="247" t="s">
        <v>420</v>
      </c>
      <c r="F455" s="248" t="s">
        <v>421</v>
      </c>
      <c r="G455" s="249" t="s">
        <v>156</v>
      </c>
      <c r="H455" s="250">
        <v>4.22</v>
      </c>
      <c r="I455" s="251"/>
      <c r="J455" s="252">
        <f>ROUND(I455*H455,2)</f>
        <v>0</v>
      </c>
      <c r="K455" s="253"/>
      <c r="L455" s="254"/>
      <c r="M455" s="255" t="s">
        <v>1</v>
      </c>
      <c r="N455" s="256" t="s">
        <v>45</v>
      </c>
      <c r="O455" s="89"/>
      <c r="P455" s="239">
        <f>O455*H455</f>
        <v>0</v>
      </c>
      <c r="Q455" s="239">
        <v>2.234</v>
      </c>
      <c r="R455" s="239">
        <f>Q455*H455</f>
        <v>9.42748</v>
      </c>
      <c r="S455" s="239">
        <v>0</v>
      </c>
      <c r="T455" s="240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41" t="s">
        <v>183</v>
      </c>
      <c r="AT455" s="241" t="s">
        <v>167</v>
      </c>
      <c r="AU455" s="241" t="s">
        <v>88</v>
      </c>
      <c r="AY455" s="13" t="s">
        <v>152</v>
      </c>
      <c r="BE455" s="137">
        <f>IF(N455="základní",J455,0)</f>
        <v>0</v>
      </c>
      <c r="BF455" s="137">
        <f>IF(N455="snížená",J455,0)</f>
        <v>0</v>
      </c>
      <c r="BG455" s="137">
        <f>IF(N455="zákl. přenesená",J455,0)</f>
        <v>0</v>
      </c>
      <c r="BH455" s="137">
        <f>IF(N455="sníž. přenesená",J455,0)</f>
        <v>0</v>
      </c>
      <c r="BI455" s="137">
        <f>IF(N455="nulová",J455,0)</f>
        <v>0</v>
      </c>
      <c r="BJ455" s="13" t="s">
        <v>88</v>
      </c>
      <c r="BK455" s="137">
        <f>ROUND(I455*H455,2)</f>
        <v>0</v>
      </c>
      <c r="BL455" s="13" t="s">
        <v>251</v>
      </c>
      <c r="BM455" s="241" t="s">
        <v>606</v>
      </c>
    </row>
    <row r="456" spans="1:47" s="2" customFormat="1" ht="12">
      <c r="A456" s="36"/>
      <c r="B456" s="37"/>
      <c r="C456" s="38"/>
      <c r="D456" s="242" t="s">
        <v>159</v>
      </c>
      <c r="E456" s="38"/>
      <c r="F456" s="243" t="s">
        <v>421</v>
      </c>
      <c r="G456" s="38"/>
      <c r="H456" s="38"/>
      <c r="I456" s="200"/>
      <c r="J456" s="38"/>
      <c r="K456" s="38"/>
      <c r="L456" s="39"/>
      <c r="M456" s="244"/>
      <c r="N456" s="245"/>
      <c r="O456" s="89"/>
      <c r="P456" s="89"/>
      <c r="Q456" s="89"/>
      <c r="R456" s="89"/>
      <c r="S456" s="89"/>
      <c r="T456" s="90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3" t="s">
        <v>159</v>
      </c>
      <c r="AU456" s="13" t="s">
        <v>88</v>
      </c>
    </row>
    <row r="457" spans="1:65" s="2" customFormat="1" ht="37.8" customHeight="1">
      <c r="A457" s="36"/>
      <c r="B457" s="37"/>
      <c r="C457" s="229" t="s">
        <v>607</v>
      </c>
      <c r="D457" s="229" t="s">
        <v>153</v>
      </c>
      <c r="E457" s="230" t="s">
        <v>608</v>
      </c>
      <c r="F457" s="231" t="s">
        <v>609</v>
      </c>
      <c r="G457" s="232" t="s">
        <v>203</v>
      </c>
      <c r="H457" s="233">
        <v>25.94</v>
      </c>
      <c r="I457" s="234"/>
      <c r="J457" s="235">
        <f>ROUND(I457*H457,2)</f>
        <v>0</v>
      </c>
      <c r="K457" s="236"/>
      <c r="L457" s="39"/>
      <c r="M457" s="237" t="s">
        <v>1</v>
      </c>
      <c r="N457" s="238" t="s">
        <v>45</v>
      </c>
      <c r="O457" s="89"/>
      <c r="P457" s="239">
        <f>O457*H457</f>
        <v>0</v>
      </c>
      <c r="Q457" s="239">
        <v>0.08425</v>
      </c>
      <c r="R457" s="239">
        <f>Q457*H457</f>
        <v>2.185445</v>
      </c>
      <c r="S457" s="239">
        <v>0</v>
      </c>
      <c r="T457" s="240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241" t="s">
        <v>251</v>
      </c>
      <c r="AT457" s="241" t="s">
        <v>153</v>
      </c>
      <c r="AU457" s="241" t="s">
        <v>88</v>
      </c>
      <c r="AY457" s="13" t="s">
        <v>152</v>
      </c>
      <c r="BE457" s="137">
        <f>IF(N457="základní",J457,0)</f>
        <v>0</v>
      </c>
      <c r="BF457" s="137">
        <f>IF(N457="snížená",J457,0)</f>
        <v>0</v>
      </c>
      <c r="BG457" s="137">
        <f>IF(N457="zákl. přenesená",J457,0)</f>
        <v>0</v>
      </c>
      <c r="BH457" s="137">
        <f>IF(N457="sníž. přenesená",J457,0)</f>
        <v>0</v>
      </c>
      <c r="BI457" s="137">
        <f>IF(N457="nulová",J457,0)</f>
        <v>0</v>
      </c>
      <c r="BJ457" s="13" t="s">
        <v>88</v>
      </c>
      <c r="BK457" s="137">
        <f>ROUND(I457*H457,2)</f>
        <v>0</v>
      </c>
      <c r="BL457" s="13" t="s">
        <v>251</v>
      </c>
      <c r="BM457" s="241" t="s">
        <v>610</v>
      </c>
    </row>
    <row r="458" spans="1:47" s="2" customFormat="1" ht="12">
      <c r="A458" s="36"/>
      <c r="B458" s="37"/>
      <c r="C458" s="38"/>
      <c r="D458" s="242" t="s">
        <v>159</v>
      </c>
      <c r="E458" s="38"/>
      <c r="F458" s="243" t="s">
        <v>611</v>
      </c>
      <c r="G458" s="38"/>
      <c r="H458" s="38"/>
      <c r="I458" s="200"/>
      <c r="J458" s="38"/>
      <c r="K458" s="38"/>
      <c r="L458" s="39"/>
      <c r="M458" s="244"/>
      <c r="N458" s="245"/>
      <c r="O458" s="89"/>
      <c r="P458" s="89"/>
      <c r="Q458" s="89"/>
      <c r="R458" s="89"/>
      <c r="S458" s="89"/>
      <c r="T458" s="90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3" t="s">
        <v>159</v>
      </c>
      <c r="AU458" s="13" t="s">
        <v>88</v>
      </c>
    </row>
    <row r="459" spans="1:65" s="2" customFormat="1" ht="24.15" customHeight="1">
      <c r="A459" s="36"/>
      <c r="B459" s="37"/>
      <c r="C459" s="229" t="s">
        <v>612</v>
      </c>
      <c r="D459" s="229" t="s">
        <v>153</v>
      </c>
      <c r="E459" s="230" t="s">
        <v>190</v>
      </c>
      <c r="F459" s="231" t="s">
        <v>191</v>
      </c>
      <c r="G459" s="232" t="s">
        <v>192</v>
      </c>
      <c r="H459" s="233">
        <v>6.6</v>
      </c>
      <c r="I459" s="234"/>
      <c r="J459" s="235">
        <f>ROUND(I459*H459,2)</f>
        <v>0</v>
      </c>
      <c r="K459" s="236"/>
      <c r="L459" s="39"/>
      <c r="M459" s="237" t="s">
        <v>1</v>
      </c>
      <c r="N459" s="238" t="s">
        <v>45</v>
      </c>
      <c r="O459" s="89"/>
      <c r="P459" s="239">
        <f>O459*H459</f>
        <v>0</v>
      </c>
      <c r="Q459" s="239">
        <v>0</v>
      </c>
      <c r="R459" s="239">
        <f>Q459*H459</f>
        <v>0</v>
      </c>
      <c r="S459" s="239">
        <v>0</v>
      </c>
      <c r="T459" s="240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41" t="s">
        <v>157</v>
      </c>
      <c r="AT459" s="241" t="s">
        <v>153</v>
      </c>
      <c r="AU459" s="241" t="s">
        <v>88</v>
      </c>
      <c r="AY459" s="13" t="s">
        <v>152</v>
      </c>
      <c r="BE459" s="137">
        <f>IF(N459="základní",J459,0)</f>
        <v>0</v>
      </c>
      <c r="BF459" s="137">
        <f>IF(N459="snížená",J459,0)</f>
        <v>0</v>
      </c>
      <c r="BG459" s="137">
        <f>IF(N459="zákl. přenesená",J459,0)</f>
        <v>0</v>
      </c>
      <c r="BH459" s="137">
        <f>IF(N459="sníž. přenesená",J459,0)</f>
        <v>0</v>
      </c>
      <c r="BI459" s="137">
        <f>IF(N459="nulová",J459,0)</f>
        <v>0</v>
      </c>
      <c r="BJ459" s="13" t="s">
        <v>88</v>
      </c>
      <c r="BK459" s="137">
        <f>ROUND(I459*H459,2)</f>
        <v>0</v>
      </c>
      <c r="BL459" s="13" t="s">
        <v>157</v>
      </c>
      <c r="BM459" s="241" t="s">
        <v>613</v>
      </c>
    </row>
    <row r="460" spans="1:47" s="2" customFormat="1" ht="12">
      <c r="A460" s="36"/>
      <c r="B460" s="37"/>
      <c r="C460" s="38"/>
      <c r="D460" s="242" t="s">
        <v>159</v>
      </c>
      <c r="E460" s="38"/>
      <c r="F460" s="243" t="s">
        <v>194</v>
      </c>
      <c r="G460" s="38"/>
      <c r="H460" s="38"/>
      <c r="I460" s="200"/>
      <c r="J460" s="38"/>
      <c r="K460" s="38"/>
      <c r="L460" s="39"/>
      <c r="M460" s="244"/>
      <c r="N460" s="245"/>
      <c r="O460" s="89"/>
      <c r="P460" s="89"/>
      <c r="Q460" s="89"/>
      <c r="R460" s="89"/>
      <c r="S460" s="89"/>
      <c r="T460" s="90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3" t="s">
        <v>159</v>
      </c>
      <c r="AU460" s="13" t="s">
        <v>88</v>
      </c>
    </row>
    <row r="461" spans="1:65" s="2" customFormat="1" ht="16.5" customHeight="1">
      <c r="A461" s="36"/>
      <c r="B461" s="37"/>
      <c r="C461" s="229" t="s">
        <v>614</v>
      </c>
      <c r="D461" s="229" t="s">
        <v>153</v>
      </c>
      <c r="E461" s="230" t="s">
        <v>196</v>
      </c>
      <c r="F461" s="231" t="s">
        <v>197</v>
      </c>
      <c r="G461" s="232" t="s">
        <v>156</v>
      </c>
      <c r="H461" s="233">
        <v>0.11</v>
      </c>
      <c r="I461" s="234"/>
      <c r="J461" s="235">
        <f>ROUND(I461*H461,2)</f>
        <v>0</v>
      </c>
      <c r="K461" s="236"/>
      <c r="L461" s="39"/>
      <c r="M461" s="237" t="s">
        <v>1</v>
      </c>
      <c r="N461" s="238" t="s">
        <v>45</v>
      </c>
      <c r="O461" s="89"/>
      <c r="P461" s="239">
        <f>O461*H461</f>
        <v>0</v>
      </c>
      <c r="Q461" s="239">
        <v>0</v>
      </c>
      <c r="R461" s="239">
        <f>Q461*H461</f>
        <v>0</v>
      </c>
      <c r="S461" s="239">
        <v>2</v>
      </c>
      <c r="T461" s="240">
        <f>S461*H461</f>
        <v>0.22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41" t="s">
        <v>157</v>
      </c>
      <c r="AT461" s="241" t="s">
        <v>153</v>
      </c>
      <c r="AU461" s="241" t="s">
        <v>88</v>
      </c>
      <c r="AY461" s="13" t="s">
        <v>152</v>
      </c>
      <c r="BE461" s="137">
        <f>IF(N461="základní",J461,0)</f>
        <v>0</v>
      </c>
      <c r="BF461" s="137">
        <f>IF(N461="snížená",J461,0)</f>
        <v>0</v>
      </c>
      <c r="BG461" s="137">
        <f>IF(N461="zákl. přenesená",J461,0)</f>
        <v>0</v>
      </c>
      <c r="BH461" s="137">
        <f>IF(N461="sníž. přenesená",J461,0)</f>
        <v>0</v>
      </c>
      <c r="BI461" s="137">
        <f>IF(N461="nulová",J461,0)</f>
        <v>0</v>
      </c>
      <c r="BJ461" s="13" t="s">
        <v>88</v>
      </c>
      <c r="BK461" s="137">
        <f>ROUND(I461*H461,2)</f>
        <v>0</v>
      </c>
      <c r="BL461" s="13" t="s">
        <v>157</v>
      </c>
      <c r="BM461" s="241" t="s">
        <v>615</v>
      </c>
    </row>
    <row r="462" spans="1:47" s="2" customFormat="1" ht="12">
      <c r="A462" s="36"/>
      <c r="B462" s="37"/>
      <c r="C462" s="38"/>
      <c r="D462" s="242" t="s">
        <v>159</v>
      </c>
      <c r="E462" s="38"/>
      <c r="F462" s="243" t="s">
        <v>199</v>
      </c>
      <c r="G462" s="38"/>
      <c r="H462" s="38"/>
      <c r="I462" s="200"/>
      <c r="J462" s="38"/>
      <c r="K462" s="38"/>
      <c r="L462" s="39"/>
      <c r="M462" s="244"/>
      <c r="N462" s="245"/>
      <c r="O462" s="89"/>
      <c r="P462" s="89"/>
      <c r="Q462" s="89"/>
      <c r="R462" s="89"/>
      <c r="S462" s="89"/>
      <c r="T462" s="90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3" t="s">
        <v>159</v>
      </c>
      <c r="AU462" s="13" t="s">
        <v>88</v>
      </c>
    </row>
    <row r="463" spans="1:65" s="2" customFormat="1" ht="24.15" customHeight="1">
      <c r="A463" s="36"/>
      <c r="B463" s="37"/>
      <c r="C463" s="229" t="s">
        <v>616</v>
      </c>
      <c r="D463" s="229" t="s">
        <v>153</v>
      </c>
      <c r="E463" s="230" t="s">
        <v>241</v>
      </c>
      <c r="F463" s="231" t="s">
        <v>242</v>
      </c>
      <c r="G463" s="232" t="s">
        <v>192</v>
      </c>
      <c r="H463" s="233">
        <v>6.6</v>
      </c>
      <c r="I463" s="234"/>
      <c r="J463" s="235">
        <f>ROUND(I463*H463,2)</f>
        <v>0</v>
      </c>
      <c r="K463" s="236"/>
      <c r="L463" s="39"/>
      <c r="M463" s="237" t="s">
        <v>1</v>
      </c>
      <c r="N463" s="238" t="s">
        <v>45</v>
      </c>
      <c r="O463" s="89"/>
      <c r="P463" s="239">
        <f>O463*H463</f>
        <v>0</v>
      </c>
      <c r="Q463" s="239">
        <v>0.11934</v>
      </c>
      <c r="R463" s="239">
        <f>Q463*H463</f>
        <v>0.787644</v>
      </c>
      <c r="S463" s="239">
        <v>0</v>
      </c>
      <c r="T463" s="240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241" t="s">
        <v>157</v>
      </c>
      <c r="AT463" s="241" t="s">
        <v>153</v>
      </c>
      <c r="AU463" s="241" t="s">
        <v>88</v>
      </c>
      <c r="AY463" s="13" t="s">
        <v>152</v>
      </c>
      <c r="BE463" s="137">
        <f>IF(N463="základní",J463,0)</f>
        <v>0</v>
      </c>
      <c r="BF463" s="137">
        <f>IF(N463="snížená",J463,0)</f>
        <v>0</v>
      </c>
      <c r="BG463" s="137">
        <f>IF(N463="zákl. přenesená",J463,0)</f>
        <v>0</v>
      </c>
      <c r="BH463" s="137">
        <f>IF(N463="sníž. přenesená",J463,0)</f>
        <v>0</v>
      </c>
      <c r="BI463" s="137">
        <f>IF(N463="nulová",J463,0)</f>
        <v>0</v>
      </c>
      <c r="BJ463" s="13" t="s">
        <v>88</v>
      </c>
      <c r="BK463" s="137">
        <f>ROUND(I463*H463,2)</f>
        <v>0</v>
      </c>
      <c r="BL463" s="13" t="s">
        <v>157</v>
      </c>
      <c r="BM463" s="241" t="s">
        <v>617</v>
      </c>
    </row>
    <row r="464" spans="1:47" s="2" customFormat="1" ht="12">
      <c r="A464" s="36"/>
      <c r="B464" s="37"/>
      <c r="C464" s="38"/>
      <c r="D464" s="242" t="s">
        <v>159</v>
      </c>
      <c r="E464" s="38"/>
      <c r="F464" s="243" t="s">
        <v>244</v>
      </c>
      <c r="G464" s="38"/>
      <c r="H464" s="38"/>
      <c r="I464" s="200"/>
      <c r="J464" s="38"/>
      <c r="K464" s="38"/>
      <c r="L464" s="39"/>
      <c r="M464" s="244"/>
      <c r="N464" s="245"/>
      <c r="O464" s="89"/>
      <c r="P464" s="89"/>
      <c r="Q464" s="89"/>
      <c r="R464" s="89"/>
      <c r="S464" s="89"/>
      <c r="T464" s="90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3" t="s">
        <v>159</v>
      </c>
      <c r="AU464" s="13" t="s">
        <v>88</v>
      </c>
    </row>
    <row r="465" spans="1:65" s="2" customFormat="1" ht="16.5" customHeight="1">
      <c r="A465" s="36"/>
      <c r="B465" s="37"/>
      <c r="C465" s="246" t="s">
        <v>618</v>
      </c>
      <c r="D465" s="246" t="s">
        <v>167</v>
      </c>
      <c r="E465" s="247" t="s">
        <v>245</v>
      </c>
      <c r="F465" s="248" t="s">
        <v>246</v>
      </c>
      <c r="G465" s="249" t="s">
        <v>192</v>
      </c>
      <c r="H465" s="250">
        <v>3</v>
      </c>
      <c r="I465" s="251"/>
      <c r="J465" s="252">
        <f>ROUND(I465*H465,2)</f>
        <v>0</v>
      </c>
      <c r="K465" s="253"/>
      <c r="L465" s="254"/>
      <c r="M465" s="255" t="s">
        <v>1</v>
      </c>
      <c r="N465" s="256" t="s">
        <v>45</v>
      </c>
      <c r="O465" s="89"/>
      <c r="P465" s="239">
        <f>O465*H465</f>
        <v>0</v>
      </c>
      <c r="Q465" s="239">
        <v>0.028</v>
      </c>
      <c r="R465" s="239">
        <f>Q465*H465</f>
        <v>0.084</v>
      </c>
      <c r="S465" s="239">
        <v>0</v>
      </c>
      <c r="T465" s="24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41" t="s">
        <v>171</v>
      </c>
      <c r="AT465" s="241" t="s">
        <v>167</v>
      </c>
      <c r="AU465" s="241" t="s">
        <v>88</v>
      </c>
      <c r="AY465" s="13" t="s">
        <v>152</v>
      </c>
      <c r="BE465" s="137">
        <f>IF(N465="základní",J465,0)</f>
        <v>0</v>
      </c>
      <c r="BF465" s="137">
        <f>IF(N465="snížená",J465,0)</f>
        <v>0</v>
      </c>
      <c r="BG465" s="137">
        <f>IF(N465="zákl. přenesená",J465,0)</f>
        <v>0</v>
      </c>
      <c r="BH465" s="137">
        <f>IF(N465="sníž. přenesená",J465,0)</f>
        <v>0</v>
      </c>
      <c r="BI465" s="137">
        <f>IF(N465="nulová",J465,0)</f>
        <v>0</v>
      </c>
      <c r="BJ465" s="13" t="s">
        <v>88</v>
      </c>
      <c r="BK465" s="137">
        <f>ROUND(I465*H465,2)</f>
        <v>0</v>
      </c>
      <c r="BL465" s="13" t="s">
        <v>157</v>
      </c>
      <c r="BM465" s="241" t="s">
        <v>619</v>
      </c>
    </row>
    <row r="466" spans="1:47" s="2" customFormat="1" ht="12">
      <c r="A466" s="36"/>
      <c r="B466" s="37"/>
      <c r="C466" s="38"/>
      <c r="D466" s="242" t="s">
        <v>159</v>
      </c>
      <c r="E466" s="38"/>
      <c r="F466" s="243" t="s">
        <v>246</v>
      </c>
      <c r="G466" s="38"/>
      <c r="H466" s="38"/>
      <c r="I466" s="200"/>
      <c r="J466" s="38"/>
      <c r="K466" s="38"/>
      <c r="L466" s="39"/>
      <c r="M466" s="244"/>
      <c r="N466" s="245"/>
      <c r="O466" s="89"/>
      <c r="P466" s="89"/>
      <c r="Q466" s="89"/>
      <c r="R466" s="89"/>
      <c r="S466" s="89"/>
      <c r="T466" s="90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3" t="s">
        <v>159</v>
      </c>
      <c r="AU466" s="13" t="s">
        <v>88</v>
      </c>
    </row>
    <row r="467" spans="1:65" s="2" customFormat="1" ht="16.5" customHeight="1">
      <c r="A467" s="36"/>
      <c r="B467" s="37"/>
      <c r="C467" s="246" t="s">
        <v>620</v>
      </c>
      <c r="D467" s="246" t="s">
        <v>167</v>
      </c>
      <c r="E467" s="247" t="s">
        <v>621</v>
      </c>
      <c r="F467" s="248" t="s">
        <v>622</v>
      </c>
      <c r="G467" s="249" t="s">
        <v>163</v>
      </c>
      <c r="H467" s="250">
        <v>3</v>
      </c>
      <c r="I467" s="251"/>
      <c r="J467" s="252">
        <f>ROUND(I467*H467,2)</f>
        <v>0</v>
      </c>
      <c r="K467" s="253"/>
      <c r="L467" s="254"/>
      <c r="M467" s="255" t="s">
        <v>1</v>
      </c>
      <c r="N467" s="256" t="s">
        <v>45</v>
      </c>
      <c r="O467" s="89"/>
      <c r="P467" s="239">
        <f>O467*H467</f>
        <v>0</v>
      </c>
      <c r="Q467" s="239">
        <v>0.08</v>
      </c>
      <c r="R467" s="239">
        <f>Q467*H467</f>
        <v>0.24</v>
      </c>
      <c r="S467" s="239">
        <v>0</v>
      </c>
      <c r="T467" s="24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241" t="s">
        <v>171</v>
      </c>
      <c r="AT467" s="241" t="s">
        <v>167</v>
      </c>
      <c r="AU467" s="241" t="s">
        <v>88</v>
      </c>
      <c r="AY467" s="13" t="s">
        <v>152</v>
      </c>
      <c r="BE467" s="137">
        <f>IF(N467="základní",J467,0)</f>
        <v>0</v>
      </c>
      <c r="BF467" s="137">
        <f>IF(N467="snížená",J467,0)</f>
        <v>0</v>
      </c>
      <c r="BG467" s="137">
        <f>IF(N467="zákl. přenesená",J467,0)</f>
        <v>0</v>
      </c>
      <c r="BH467" s="137">
        <f>IF(N467="sníž. přenesená",J467,0)</f>
        <v>0</v>
      </c>
      <c r="BI467" s="137">
        <f>IF(N467="nulová",J467,0)</f>
        <v>0</v>
      </c>
      <c r="BJ467" s="13" t="s">
        <v>88</v>
      </c>
      <c r="BK467" s="137">
        <f>ROUND(I467*H467,2)</f>
        <v>0</v>
      </c>
      <c r="BL467" s="13" t="s">
        <v>157</v>
      </c>
      <c r="BM467" s="241" t="s">
        <v>623</v>
      </c>
    </row>
    <row r="468" spans="1:47" s="2" customFormat="1" ht="12">
      <c r="A468" s="36"/>
      <c r="B468" s="37"/>
      <c r="C468" s="38"/>
      <c r="D468" s="242" t="s">
        <v>159</v>
      </c>
      <c r="E468" s="38"/>
      <c r="F468" s="243" t="s">
        <v>622</v>
      </c>
      <c r="G468" s="38"/>
      <c r="H468" s="38"/>
      <c r="I468" s="200"/>
      <c r="J468" s="38"/>
      <c r="K468" s="38"/>
      <c r="L468" s="39"/>
      <c r="M468" s="244"/>
      <c r="N468" s="245"/>
      <c r="O468" s="89"/>
      <c r="P468" s="89"/>
      <c r="Q468" s="89"/>
      <c r="R468" s="89"/>
      <c r="S468" s="89"/>
      <c r="T468" s="90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3" t="s">
        <v>159</v>
      </c>
      <c r="AU468" s="13" t="s">
        <v>88</v>
      </c>
    </row>
    <row r="469" spans="1:65" s="2" customFormat="1" ht="16.5" customHeight="1">
      <c r="A469" s="36"/>
      <c r="B469" s="37"/>
      <c r="C469" s="246" t="s">
        <v>624</v>
      </c>
      <c r="D469" s="246" t="s">
        <v>167</v>
      </c>
      <c r="E469" s="247" t="s">
        <v>625</v>
      </c>
      <c r="F469" s="248" t="s">
        <v>626</v>
      </c>
      <c r="G469" s="249" t="s">
        <v>294</v>
      </c>
      <c r="H469" s="250">
        <v>125</v>
      </c>
      <c r="I469" s="251"/>
      <c r="J469" s="252">
        <f>ROUND(I469*H469,2)</f>
        <v>0</v>
      </c>
      <c r="K469" s="253"/>
      <c r="L469" s="254"/>
      <c r="M469" s="255" t="s">
        <v>1</v>
      </c>
      <c r="N469" s="256" t="s">
        <v>45</v>
      </c>
      <c r="O469" s="89"/>
      <c r="P469" s="239">
        <f>O469*H469</f>
        <v>0</v>
      </c>
      <c r="Q469" s="239">
        <v>0.001</v>
      </c>
      <c r="R469" s="239">
        <f>Q469*H469</f>
        <v>0.125</v>
      </c>
      <c r="S469" s="239">
        <v>0</v>
      </c>
      <c r="T469" s="24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41" t="s">
        <v>171</v>
      </c>
      <c r="AT469" s="241" t="s">
        <v>167</v>
      </c>
      <c r="AU469" s="241" t="s">
        <v>88</v>
      </c>
      <c r="AY469" s="13" t="s">
        <v>152</v>
      </c>
      <c r="BE469" s="137">
        <f>IF(N469="základní",J469,0)</f>
        <v>0</v>
      </c>
      <c r="BF469" s="137">
        <f>IF(N469="snížená",J469,0)</f>
        <v>0</v>
      </c>
      <c r="BG469" s="137">
        <f>IF(N469="zákl. přenesená",J469,0)</f>
        <v>0</v>
      </c>
      <c r="BH469" s="137">
        <f>IF(N469="sníž. přenesená",J469,0)</f>
        <v>0</v>
      </c>
      <c r="BI469" s="137">
        <f>IF(N469="nulová",J469,0)</f>
        <v>0</v>
      </c>
      <c r="BJ469" s="13" t="s">
        <v>88</v>
      </c>
      <c r="BK469" s="137">
        <f>ROUND(I469*H469,2)</f>
        <v>0</v>
      </c>
      <c r="BL469" s="13" t="s">
        <v>157</v>
      </c>
      <c r="BM469" s="241" t="s">
        <v>627</v>
      </c>
    </row>
    <row r="470" spans="1:47" s="2" customFormat="1" ht="12">
      <c r="A470" s="36"/>
      <c r="B470" s="37"/>
      <c r="C470" s="38"/>
      <c r="D470" s="242" t="s">
        <v>159</v>
      </c>
      <c r="E470" s="38"/>
      <c r="F470" s="243" t="s">
        <v>626</v>
      </c>
      <c r="G470" s="38"/>
      <c r="H470" s="38"/>
      <c r="I470" s="200"/>
      <c r="J470" s="38"/>
      <c r="K470" s="38"/>
      <c r="L470" s="39"/>
      <c r="M470" s="244"/>
      <c r="N470" s="245"/>
      <c r="O470" s="89"/>
      <c r="P470" s="89"/>
      <c r="Q470" s="89"/>
      <c r="R470" s="89"/>
      <c r="S470" s="89"/>
      <c r="T470" s="90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3" t="s">
        <v>159</v>
      </c>
      <c r="AU470" s="13" t="s">
        <v>88</v>
      </c>
    </row>
    <row r="471" spans="1:65" s="2" customFormat="1" ht="21.75" customHeight="1">
      <c r="A471" s="36"/>
      <c r="B471" s="37"/>
      <c r="C471" s="229" t="s">
        <v>628</v>
      </c>
      <c r="D471" s="229" t="s">
        <v>153</v>
      </c>
      <c r="E471" s="230" t="s">
        <v>201</v>
      </c>
      <c r="F471" s="231" t="s">
        <v>202</v>
      </c>
      <c r="G471" s="232" t="s">
        <v>203</v>
      </c>
      <c r="H471" s="233">
        <v>15.49</v>
      </c>
      <c r="I471" s="234"/>
      <c r="J471" s="235">
        <f>ROUND(I471*H471,2)</f>
        <v>0</v>
      </c>
      <c r="K471" s="236"/>
      <c r="L471" s="39"/>
      <c r="M471" s="237" t="s">
        <v>1</v>
      </c>
      <c r="N471" s="238" t="s">
        <v>45</v>
      </c>
      <c r="O471" s="89"/>
      <c r="P471" s="239">
        <f>O471*H471</f>
        <v>0</v>
      </c>
      <c r="Q471" s="239">
        <v>0</v>
      </c>
      <c r="R471" s="239">
        <f>Q471*H471</f>
        <v>0</v>
      </c>
      <c r="S471" s="239">
        <v>0</v>
      </c>
      <c r="T471" s="24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41" t="s">
        <v>157</v>
      </c>
      <c r="AT471" s="241" t="s">
        <v>153</v>
      </c>
      <c r="AU471" s="241" t="s">
        <v>88</v>
      </c>
      <c r="AY471" s="13" t="s">
        <v>152</v>
      </c>
      <c r="BE471" s="137">
        <f>IF(N471="základní",J471,0)</f>
        <v>0</v>
      </c>
      <c r="BF471" s="137">
        <f>IF(N471="snížená",J471,0)</f>
        <v>0</v>
      </c>
      <c r="BG471" s="137">
        <f>IF(N471="zákl. přenesená",J471,0)</f>
        <v>0</v>
      </c>
      <c r="BH471" s="137">
        <f>IF(N471="sníž. přenesená",J471,0)</f>
        <v>0</v>
      </c>
      <c r="BI471" s="137">
        <f>IF(N471="nulová",J471,0)</f>
        <v>0</v>
      </c>
      <c r="BJ471" s="13" t="s">
        <v>88</v>
      </c>
      <c r="BK471" s="137">
        <f>ROUND(I471*H471,2)</f>
        <v>0</v>
      </c>
      <c r="BL471" s="13" t="s">
        <v>157</v>
      </c>
      <c r="BM471" s="241" t="s">
        <v>629</v>
      </c>
    </row>
    <row r="472" spans="1:47" s="2" customFormat="1" ht="12">
      <c r="A472" s="36"/>
      <c r="B472" s="37"/>
      <c r="C472" s="38"/>
      <c r="D472" s="242" t="s">
        <v>159</v>
      </c>
      <c r="E472" s="38"/>
      <c r="F472" s="243" t="s">
        <v>205</v>
      </c>
      <c r="G472" s="38"/>
      <c r="H472" s="38"/>
      <c r="I472" s="200"/>
      <c r="J472" s="38"/>
      <c r="K472" s="38"/>
      <c r="L472" s="39"/>
      <c r="M472" s="244"/>
      <c r="N472" s="245"/>
      <c r="O472" s="89"/>
      <c r="P472" s="89"/>
      <c r="Q472" s="89"/>
      <c r="R472" s="89"/>
      <c r="S472" s="89"/>
      <c r="T472" s="90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3" t="s">
        <v>159</v>
      </c>
      <c r="AU472" s="13" t="s">
        <v>88</v>
      </c>
    </row>
    <row r="473" spans="1:65" s="2" customFormat="1" ht="16.5" customHeight="1">
      <c r="A473" s="36"/>
      <c r="B473" s="37"/>
      <c r="C473" s="229" t="s">
        <v>630</v>
      </c>
      <c r="D473" s="229" t="s">
        <v>153</v>
      </c>
      <c r="E473" s="230" t="s">
        <v>321</v>
      </c>
      <c r="F473" s="231" t="s">
        <v>322</v>
      </c>
      <c r="G473" s="232" t="s">
        <v>203</v>
      </c>
      <c r="H473" s="233">
        <v>15.49</v>
      </c>
      <c r="I473" s="234"/>
      <c r="J473" s="235">
        <f>ROUND(I473*H473,2)</f>
        <v>0</v>
      </c>
      <c r="K473" s="236"/>
      <c r="L473" s="39"/>
      <c r="M473" s="237" t="s">
        <v>1</v>
      </c>
      <c r="N473" s="238" t="s">
        <v>45</v>
      </c>
      <c r="O473" s="89"/>
      <c r="P473" s="239">
        <f>O473*H473</f>
        <v>0</v>
      </c>
      <c r="Q473" s="239">
        <v>0</v>
      </c>
      <c r="R473" s="239">
        <f>Q473*H473</f>
        <v>0</v>
      </c>
      <c r="S473" s="239">
        <v>0</v>
      </c>
      <c r="T473" s="24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41" t="s">
        <v>157</v>
      </c>
      <c r="AT473" s="241" t="s">
        <v>153</v>
      </c>
      <c r="AU473" s="241" t="s">
        <v>88</v>
      </c>
      <c r="AY473" s="13" t="s">
        <v>152</v>
      </c>
      <c r="BE473" s="137">
        <f>IF(N473="základní",J473,0)</f>
        <v>0</v>
      </c>
      <c r="BF473" s="137">
        <f>IF(N473="snížená",J473,0)</f>
        <v>0</v>
      </c>
      <c r="BG473" s="137">
        <f>IF(N473="zákl. přenesená",J473,0)</f>
        <v>0</v>
      </c>
      <c r="BH473" s="137">
        <f>IF(N473="sníž. přenesená",J473,0)</f>
        <v>0</v>
      </c>
      <c r="BI473" s="137">
        <f>IF(N473="nulová",J473,0)</f>
        <v>0</v>
      </c>
      <c r="BJ473" s="13" t="s">
        <v>88</v>
      </c>
      <c r="BK473" s="137">
        <f>ROUND(I473*H473,2)</f>
        <v>0</v>
      </c>
      <c r="BL473" s="13" t="s">
        <v>157</v>
      </c>
      <c r="BM473" s="241" t="s">
        <v>631</v>
      </c>
    </row>
    <row r="474" spans="1:47" s="2" customFormat="1" ht="12">
      <c r="A474" s="36"/>
      <c r="B474" s="37"/>
      <c r="C474" s="38"/>
      <c r="D474" s="242" t="s">
        <v>159</v>
      </c>
      <c r="E474" s="38"/>
      <c r="F474" s="243" t="s">
        <v>324</v>
      </c>
      <c r="G474" s="38"/>
      <c r="H474" s="38"/>
      <c r="I474" s="200"/>
      <c r="J474" s="38"/>
      <c r="K474" s="38"/>
      <c r="L474" s="39"/>
      <c r="M474" s="244"/>
      <c r="N474" s="245"/>
      <c r="O474" s="89"/>
      <c r="P474" s="89"/>
      <c r="Q474" s="89"/>
      <c r="R474" s="89"/>
      <c r="S474" s="89"/>
      <c r="T474" s="90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3" t="s">
        <v>159</v>
      </c>
      <c r="AU474" s="13" t="s">
        <v>88</v>
      </c>
    </row>
    <row r="475" spans="1:65" s="2" customFormat="1" ht="16.5" customHeight="1">
      <c r="A475" s="36"/>
      <c r="B475" s="37"/>
      <c r="C475" s="246" t="s">
        <v>632</v>
      </c>
      <c r="D475" s="246" t="s">
        <v>167</v>
      </c>
      <c r="E475" s="247" t="s">
        <v>326</v>
      </c>
      <c r="F475" s="248" t="s">
        <v>327</v>
      </c>
      <c r="G475" s="249" t="s">
        <v>261</v>
      </c>
      <c r="H475" s="250">
        <v>21.06</v>
      </c>
      <c r="I475" s="251"/>
      <c r="J475" s="252">
        <f>ROUND(I475*H475,2)</f>
        <v>0</v>
      </c>
      <c r="K475" s="253"/>
      <c r="L475" s="254"/>
      <c r="M475" s="255" t="s">
        <v>1</v>
      </c>
      <c r="N475" s="256" t="s">
        <v>45</v>
      </c>
      <c r="O475" s="89"/>
      <c r="P475" s="239">
        <f>O475*H475</f>
        <v>0</v>
      </c>
      <c r="Q475" s="239">
        <v>1</v>
      </c>
      <c r="R475" s="239">
        <f>Q475*H475</f>
        <v>21.06</v>
      </c>
      <c r="S475" s="239">
        <v>0</v>
      </c>
      <c r="T475" s="24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41" t="s">
        <v>171</v>
      </c>
      <c r="AT475" s="241" t="s">
        <v>167</v>
      </c>
      <c r="AU475" s="241" t="s">
        <v>88</v>
      </c>
      <c r="AY475" s="13" t="s">
        <v>152</v>
      </c>
      <c r="BE475" s="137">
        <f>IF(N475="základní",J475,0)</f>
        <v>0</v>
      </c>
      <c r="BF475" s="137">
        <f>IF(N475="snížená",J475,0)</f>
        <v>0</v>
      </c>
      <c r="BG475" s="137">
        <f>IF(N475="zákl. přenesená",J475,0)</f>
        <v>0</v>
      </c>
      <c r="BH475" s="137">
        <f>IF(N475="sníž. přenesená",J475,0)</f>
        <v>0</v>
      </c>
      <c r="BI475" s="137">
        <f>IF(N475="nulová",J475,0)</f>
        <v>0</v>
      </c>
      <c r="BJ475" s="13" t="s">
        <v>88</v>
      </c>
      <c r="BK475" s="137">
        <f>ROUND(I475*H475,2)</f>
        <v>0</v>
      </c>
      <c r="BL475" s="13" t="s">
        <v>157</v>
      </c>
      <c r="BM475" s="241" t="s">
        <v>633</v>
      </c>
    </row>
    <row r="476" spans="1:47" s="2" customFormat="1" ht="12">
      <c r="A476" s="36"/>
      <c r="B476" s="37"/>
      <c r="C476" s="38"/>
      <c r="D476" s="242" t="s">
        <v>159</v>
      </c>
      <c r="E476" s="38"/>
      <c r="F476" s="243" t="s">
        <v>327</v>
      </c>
      <c r="G476" s="38"/>
      <c r="H476" s="38"/>
      <c r="I476" s="200"/>
      <c r="J476" s="38"/>
      <c r="K476" s="38"/>
      <c r="L476" s="39"/>
      <c r="M476" s="244"/>
      <c r="N476" s="245"/>
      <c r="O476" s="89"/>
      <c r="P476" s="89"/>
      <c r="Q476" s="89"/>
      <c r="R476" s="89"/>
      <c r="S476" s="89"/>
      <c r="T476" s="90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3" t="s">
        <v>159</v>
      </c>
      <c r="AU476" s="13" t="s">
        <v>88</v>
      </c>
    </row>
    <row r="477" spans="1:65" s="2" customFormat="1" ht="24.15" customHeight="1">
      <c r="A477" s="36"/>
      <c r="B477" s="37"/>
      <c r="C477" s="229" t="s">
        <v>634</v>
      </c>
      <c r="D477" s="229" t="s">
        <v>153</v>
      </c>
      <c r="E477" s="230" t="s">
        <v>635</v>
      </c>
      <c r="F477" s="231" t="s">
        <v>636</v>
      </c>
      <c r="G477" s="232" t="s">
        <v>203</v>
      </c>
      <c r="H477" s="233">
        <v>6.2</v>
      </c>
      <c r="I477" s="234"/>
      <c r="J477" s="235">
        <f>ROUND(I477*H477,2)</f>
        <v>0</v>
      </c>
      <c r="K477" s="236"/>
      <c r="L477" s="39"/>
      <c r="M477" s="237" t="s">
        <v>1</v>
      </c>
      <c r="N477" s="238" t="s">
        <v>45</v>
      </c>
      <c r="O477" s="89"/>
      <c r="P477" s="239">
        <f>O477*H477</f>
        <v>0</v>
      </c>
      <c r="Q477" s="239">
        <v>0</v>
      </c>
      <c r="R477" s="239">
        <f>Q477*H477</f>
        <v>0</v>
      </c>
      <c r="S477" s="239">
        <v>0</v>
      </c>
      <c r="T477" s="24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41" t="s">
        <v>157</v>
      </c>
      <c r="AT477" s="241" t="s">
        <v>153</v>
      </c>
      <c r="AU477" s="241" t="s">
        <v>88</v>
      </c>
      <c r="AY477" s="13" t="s">
        <v>152</v>
      </c>
      <c r="BE477" s="137">
        <f>IF(N477="základní",J477,0)</f>
        <v>0</v>
      </c>
      <c r="BF477" s="137">
        <f>IF(N477="snížená",J477,0)</f>
        <v>0</v>
      </c>
      <c r="BG477" s="137">
        <f>IF(N477="zákl. přenesená",J477,0)</f>
        <v>0</v>
      </c>
      <c r="BH477" s="137">
        <f>IF(N477="sníž. přenesená",J477,0)</f>
        <v>0</v>
      </c>
      <c r="BI477" s="137">
        <f>IF(N477="nulová",J477,0)</f>
        <v>0</v>
      </c>
      <c r="BJ477" s="13" t="s">
        <v>88</v>
      </c>
      <c r="BK477" s="137">
        <f>ROUND(I477*H477,2)</f>
        <v>0</v>
      </c>
      <c r="BL477" s="13" t="s">
        <v>157</v>
      </c>
      <c r="BM477" s="241" t="s">
        <v>637</v>
      </c>
    </row>
    <row r="478" spans="1:47" s="2" customFormat="1" ht="12">
      <c r="A478" s="36"/>
      <c r="B478" s="37"/>
      <c r="C478" s="38"/>
      <c r="D478" s="242" t="s">
        <v>159</v>
      </c>
      <c r="E478" s="38"/>
      <c r="F478" s="243" t="s">
        <v>638</v>
      </c>
      <c r="G478" s="38"/>
      <c r="H478" s="38"/>
      <c r="I478" s="200"/>
      <c r="J478" s="38"/>
      <c r="K478" s="38"/>
      <c r="L478" s="39"/>
      <c r="M478" s="244"/>
      <c r="N478" s="245"/>
      <c r="O478" s="89"/>
      <c r="P478" s="89"/>
      <c r="Q478" s="89"/>
      <c r="R478" s="89"/>
      <c r="S478" s="89"/>
      <c r="T478" s="90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3" t="s">
        <v>159</v>
      </c>
      <c r="AU478" s="13" t="s">
        <v>88</v>
      </c>
    </row>
    <row r="479" spans="1:63" s="11" customFormat="1" ht="25.9" customHeight="1">
      <c r="A479" s="11"/>
      <c r="B479" s="215"/>
      <c r="C479" s="216"/>
      <c r="D479" s="217" t="s">
        <v>79</v>
      </c>
      <c r="E479" s="218" t="s">
        <v>639</v>
      </c>
      <c r="F479" s="218" t="s">
        <v>640</v>
      </c>
      <c r="G479" s="216"/>
      <c r="H479" s="216"/>
      <c r="I479" s="219"/>
      <c r="J479" s="220">
        <f>BK479</f>
        <v>0</v>
      </c>
      <c r="K479" s="216"/>
      <c r="L479" s="221"/>
      <c r="M479" s="222"/>
      <c r="N479" s="223"/>
      <c r="O479" s="223"/>
      <c r="P479" s="224">
        <f>SUM(P480:P528)</f>
        <v>0</v>
      </c>
      <c r="Q479" s="223"/>
      <c r="R479" s="224">
        <f>SUM(R480:R528)</f>
        <v>7.295184</v>
      </c>
      <c r="S479" s="223"/>
      <c r="T479" s="225">
        <f>SUM(T480:T528)</f>
        <v>0</v>
      </c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R479" s="226" t="s">
        <v>88</v>
      </c>
      <c r="AT479" s="227" t="s">
        <v>79</v>
      </c>
      <c r="AU479" s="227" t="s">
        <v>80</v>
      </c>
      <c r="AY479" s="226" t="s">
        <v>152</v>
      </c>
      <c r="BK479" s="228">
        <f>SUM(BK480:BK528)</f>
        <v>0</v>
      </c>
    </row>
    <row r="480" spans="1:65" s="2" customFormat="1" ht="21.75" customHeight="1">
      <c r="A480" s="36"/>
      <c r="B480" s="37"/>
      <c r="C480" s="229" t="s">
        <v>641</v>
      </c>
      <c r="D480" s="229" t="s">
        <v>153</v>
      </c>
      <c r="E480" s="230" t="s">
        <v>201</v>
      </c>
      <c r="F480" s="231" t="s">
        <v>202</v>
      </c>
      <c r="G480" s="232" t="s">
        <v>203</v>
      </c>
      <c r="H480" s="233">
        <v>2.94</v>
      </c>
      <c r="I480" s="234"/>
      <c r="J480" s="235">
        <f>ROUND(I480*H480,2)</f>
        <v>0</v>
      </c>
      <c r="K480" s="236"/>
      <c r="L480" s="39"/>
      <c r="M480" s="237" t="s">
        <v>1</v>
      </c>
      <c r="N480" s="238" t="s">
        <v>45</v>
      </c>
      <c r="O480" s="89"/>
      <c r="P480" s="239">
        <f>O480*H480</f>
        <v>0</v>
      </c>
      <c r="Q480" s="239">
        <v>0</v>
      </c>
      <c r="R480" s="239">
        <f>Q480*H480</f>
        <v>0</v>
      </c>
      <c r="S480" s="239">
        <v>0</v>
      </c>
      <c r="T480" s="24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41" t="s">
        <v>251</v>
      </c>
      <c r="AT480" s="241" t="s">
        <v>153</v>
      </c>
      <c r="AU480" s="241" t="s">
        <v>88</v>
      </c>
      <c r="AY480" s="13" t="s">
        <v>152</v>
      </c>
      <c r="BE480" s="137">
        <f>IF(N480="základní",J480,0)</f>
        <v>0</v>
      </c>
      <c r="BF480" s="137">
        <f>IF(N480="snížená",J480,0)</f>
        <v>0</v>
      </c>
      <c r="BG480" s="137">
        <f>IF(N480="zákl. přenesená",J480,0)</f>
        <v>0</v>
      </c>
      <c r="BH480" s="137">
        <f>IF(N480="sníž. přenesená",J480,0)</f>
        <v>0</v>
      </c>
      <c r="BI480" s="137">
        <f>IF(N480="nulová",J480,0)</f>
        <v>0</v>
      </c>
      <c r="BJ480" s="13" t="s">
        <v>88</v>
      </c>
      <c r="BK480" s="137">
        <f>ROUND(I480*H480,2)</f>
        <v>0</v>
      </c>
      <c r="BL480" s="13" t="s">
        <v>251</v>
      </c>
      <c r="BM480" s="241" t="s">
        <v>642</v>
      </c>
    </row>
    <row r="481" spans="1:47" s="2" customFormat="1" ht="12">
      <c r="A481" s="36"/>
      <c r="B481" s="37"/>
      <c r="C481" s="38"/>
      <c r="D481" s="242" t="s">
        <v>159</v>
      </c>
      <c r="E481" s="38"/>
      <c r="F481" s="243" t="s">
        <v>205</v>
      </c>
      <c r="G481" s="38"/>
      <c r="H481" s="38"/>
      <c r="I481" s="200"/>
      <c r="J481" s="38"/>
      <c r="K481" s="38"/>
      <c r="L481" s="39"/>
      <c r="M481" s="244"/>
      <c r="N481" s="245"/>
      <c r="O481" s="89"/>
      <c r="P481" s="89"/>
      <c r="Q481" s="89"/>
      <c r="R481" s="89"/>
      <c r="S481" s="89"/>
      <c r="T481" s="90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3" t="s">
        <v>159</v>
      </c>
      <c r="AU481" s="13" t="s">
        <v>88</v>
      </c>
    </row>
    <row r="482" spans="1:65" s="2" customFormat="1" ht="16.5" customHeight="1">
      <c r="A482" s="36"/>
      <c r="B482" s="37"/>
      <c r="C482" s="229" t="s">
        <v>643</v>
      </c>
      <c r="D482" s="229" t="s">
        <v>153</v>
      </c>
      <c r="E482" s="230" t="s">
        <v>321</v>
      </c>
      <c r="F482" s="231" t="s">
        <v>322</v>
      </c>
      <c r="G482" s="232" t="s">
        <v>203</v>
      </c>
      <c r="H482" s="233">
        <v>3.2</v>
      </c>
      <c r="I482" s="234"/>
      <c r="J482" s="235">
        <f>ROUND(I482*H482,2)</f>
        <v>0</v>
      </c>
      <c r="K482" s="236"/>
      <c r="L482" s="39"/>
      <c r="M482" s="237" t="s">
        <v>1</v>
      </c>
      <c r="N482" s="238" t="s">
        <v>45</v>
      </c>
      <c r="O482" s="89"/>
      <c r="P482" s="239">
        <f>O482*H482</f>
        <v>0</v>
      </c>
      <c r="Q482" s="239">
        <v>0</v>
      </c>
      <c r="R482" s="239">
        <f>Q482*H482</f>
        <v>0</v>
      </c>
      <c r="S482" s="239">
        <v>0</v>
      </c>
      <c r="T482" s="24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41" t="s">
        <v>251</v>
      </c>
      <c r="AT482" s="241" t="s">
        <v>153</v>
      </c>
      <c r="AU482" s="241" t="s">
        <v>88</v>
      </c>
      <c r="AY482" s="13" t="s">
        <v>152</v>
      </c>
      <c r="BE482" s="137">
        <f>IF(N482="základní",J482,0)</f>
        <v>0</v>
      </c>
      <c r="BF482" s="137">
        <f>IF(N482="snížená",J482,0)</f>
        <v>0</v>
      </c>
      <c r="BG482" s="137">
        <f>IF(N482="zákl. přenesená",J482,0)</f>
        <v>0</v>
      </c>
      <c r="BH482" s="137">
        <f>IF(N482="sníž. přenesená",J482,0)</f>
        <v>0</v>
      </c>
      <c r="BI482" s="137">
        <f>IF(N482="nulová",J482,0)</f>
        <v>0</v>
      </c>
      <c r="BJ482" s="13" t="s">
        <v>88</v>
      </c>
      <c r="BK482" s="137">
        <f>ROUND(I482*H482,2)</f>
        <v>0</v>
      </c>
      <c r="BL482" s="13" t="s">
        <v>251</v>
      </c>
      <c r="BM482" s="241" t="s">
        <v>644</v>
      </c>
    </row>
    <row r="483" spans="1:47" s="2" customFormat="1" ht="12">
      <c r="A483" s="36"/>
      <c r="B483" s="37"/>
      <c r="C483" s="38"/>
      <c r="D483" s="242" t="s">
        <v>159</v>
      </c>
      <c r="E483" s="38"/>
      <c r="F483" s="243" t="s">
        <v>324</v>
      </c>
      <c r="G483" s="38"/>
      <c r="H483" s="38"/>
      <c r="I483" s="200"/>
      <c r="J483" s="38"/>
      <c r="K483" s="38"/>
      <c r="L483" s="39"/>
      <c r="M483" s="244"/>
      <c r="N483" s="245"/>
      <c r="O483" s="89"/>
      <c r="P483" s="89"/>
      <c r="Q483" s="89"/>
      <c r="R483" s="89"/>
      <c r="S483" s="89"/>
      <c r="T483" s="90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3" t="s">
        <v>159</v>
      </c>
      <c r="AU483" s="13" t="s">
        <v>88</v>
      </c>
    </row>
    <row r="484" spans="1:65" s="2" customFormat="1" ht="24.15" customHeight="1">
      <c r="A484" s="36"/>
      <c r="B484" s="37"/>
      <c r="C484" s="229" t="s">
        <v>645</v>
      </c>
      <c r="D484" s="229" t="s">
        <v>153</v>
      </c>
      <c r="E484" s="230" t="s">
        <v>646</v>
      </c>
      <c r="F484" s="231" t="s">
        <v>647</v>
      </c>
      <c r="G484" s="232" t="s">
        <v>156</v>
      </c>
      <c r="H484" s="233">
        <v>3.136</v>
      </c>
      <c r="I484" s="234"/>
      <c r="J484" s="235">
        <f>ROUND(I484*H484,2)</f>
        <v>0</v>
      </c>
      <c r="K484" s="236"/>
      <c r="L484" s="39"/>
      <c r="M484" s="237" t="s">
        <v>1</v>
      </c>
      <c r="N484" s="238" t="s">
        <v>45</v>
      </c>
      <c r="O484" s="89"/>
      <c r="P484" s="239">
        <f>O484*H484</f>
        <v>0</v>
      </c>
      <c r="Q484" s="239">
        <v>0</v>
      </c>
      <c r="R484" s="239">
        <f>Q484*H484</f>
        <v>0</v>
      </c>
      <c r="S484" s="239">
        <v>0</v>
      </c>
      <c r="T484" s="24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41" t="s">
        <v>251</v>
      </c>
      <c r="AT484" s="241" t="s">
        <v>153</v>
      </c>
      <c r="AU484" s="241" t="s">
        <v>88</v>
      </c>
      <c r="AY484" s="13" t="s">
        <v>152</v>
      </c>
      <c r="BE484" s="137">
        <f>IF(N484="základní",J484,0)</f>
        <v>0</v>
      </c>
      <c r="BF484" s="137">
        <f>IF(N484="snížená",J484,0)</f>
        <v>0</v>
      </c>
      <c r="BG484" s="137">
        <f>IF(N484="zákl. přenesená",J484,0)</f>
        <v>0</v>
      </c>
      <c r="BH484" s="137">
        <f>IF(N484="sníž. přenesená",J484,0)</f>
        <v>0</v>
      </c>
      <c r="BI484" s="137">
        <f>IF(N484="nulová",J484,0)</f>
        <v>0</v>
      </c>
      <c r="BJ484" s="13" t="s">
        <v>88</v>
      </c>
      <c r="BK484" s="137">
        <f>ROUND(I484*H484,2)</f>
        <v>0</v>
      </c>
      <c r="BL484" s="13" t="s">
        <v>251</v>
      </c>
      <c r="BM484" s="241" t="s">
        <v>648</v>
      </c>
    </row>
    <row r="485" spans="1:47" s="2" customFormat="1" ht="12">
      <c r="A485" s="36"/>
      <c r="B485" s="37"/>
      <c r="C485" s="38"/>
      <c r="D485" s="242" t="s">
        <v>159</v>
      </c>
      <c r="E485" s="38"/>
      <c r="F485" s="243" t="s">
        <v>649</v>
      </c>
      <c r="G485" s="38"/>
      <c r="H485" s="38"/>
      <c r="I485" s="200"/>
      <c r="J485" s="38"/>
      <c r="K485" s="38"/>
      <c r="L485" s="39"/>
      <c r="M485" s="244"/>
      <c r="N485" s="245"/>
      <c r="O485" s="89"/>
      <c r="P485" s="89"/>
      <c r="Q485" s="89"/>
      <c r="R485" s="89"/>
      <c r="S485" s="89"/>
      <c r="T485" s="90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3" t="s">
        <v>159</v>
      </c>
      <c r="AU485" s="13" t="s">
        <v>88</v>
      </c>
    </row>
    <row r="486" spans="1:65" s="2" customFormat="1" ht="24.15" customHeight="1">
      <c r="A486" s="36"/>
      <c r="B486" s="37"/>
      <c r="C486" s="229" t="s">
        <v>650</v>
      </c>
      <c r="D486" s="229" t="s">
        <v>153</v>
      </c>
      <c r="E486" s="230" t="s">
        <v>174</v>
      </c>
      <c r="F486" s="231" t="s">
        <v>175</v>
      </c>
      <c r="G486" s="232" t="s">
        <v>156</v>
      </c>
      <c r="H486" s="233">
        <v>3.112</v>
      </c>
      <c r="I486" s="234"/>
      <c r="J486" s="235">
        <f>ROUND(I486*H486,2)</f>
        <v>0</v>
      </c>
      <c r="K486" s="236"/>
      <c r="L486" s="39"/>
      <c r="M486" s="237" t="s">
        <v>1</v>
      </c>
      <c r="N486" s="238" t="s">
        <v>45</v>
      </c>
      <c r="O486" s="89"/>
      <c r="P486" s="239">
        <f>O486*H486</f>
        <v>0</v>
      </c>
      <c r="Q486" s="239">
        <v>0</v>
      </c>
      <c r="R486" s="239">
        <f>Q486*H486</f>
        <v>0</v>
      </c>
      <c r="S486" s="239">
        <v>0</v>
      </c>
      <c r="T486" s="240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41" t="s">
        <v>251</v>
      </c>
      <c r="AT486" s="241" t="s">
        <v>153</v>
      </c>
      <c r="AU486" s="241" t="s">
        <v>88</v>
      </c>
      <c r="AY486" s="13" t="s">
        <v>152</v>
      </c>
      <c r="BE486" s="137">
        <f>IF(N486="základní",J486,0)</f>
        <v>0</v>
      </c>
      <c r="BF486" s="137">
        <f>IF(N486="snížená",J486,0)</f>
        <v>0</v>
      </c>
      <c r="BG486" s="137">
        <f>IF(N486="zákl. přenesená",J486,0)</f>
        <v>0</v>
      </c>
      <c r="BH486" s="137">
        <f>IF(N486="sníž. přenesená",J486,0)</f>
        <v>0</v>
      </c>
      <c r="BI486" s="137">
        <f>IF(N486="nulová",J486,0)</f>
        <v>0</v>
      </c>
      <c r="BJ486" s="13" t="s">
        <v>88</v>
      </c>
      <c r="BK486" s="137">
        <f>ROUND(I486*H486,2)</f>
        <v>0</v>
      </c>
      <c r="BL486" s="13" t="s">
        <v>251</v>
      </c>
      <c r="BM486" s="241" t="s">
        <v>651</v>
      </c>
    </row>
    <row r="487" spans="1:47" s="2" customFormat="1" ht="12">
      <c r="A487" s="36"/>
      <c r="B487" s="37"/>
      <c r="C487" s="38"/>
      <c r="D487" s="242" t="s">
        <v>159</v>
      </c>
      <c r="E487" s="38"/>
      <c r="F487" s="243" t="s">
        <v>177</v>
      </c>
      <c r="G487" s="38"/>
      <c r="H487" s="38"/>
      <c r="I487" s="200"/>
      <c r="J487" s="38"/>
      <c r="K487" s="38"/>
      <c r="L487" s="39"/>
      <c r="M487" s="244"/>
      <c r="N487" s="245"/>
      <c r="O487" s="89"/>
      <c r="P487" s="89"/>
      <c r="Q487" s="89"/>
      <c r="R487" s="89"/>
      <c r="S487" s="89"/>
      <c r="T487" s="90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3" t="s">
        <v>159</v>
      </c>
      <c r="AU487" s="13" t="s">
        <v>88</v>
      </c>
    </row>
    <row r="488" spans="1:65" s="2" customFormat="1" ht="24.15" customHeight="1">
      <c r="A488" s="36"/>
      <c r="B488" s="37"/>
      <c r="C488" s="229" t="s">
        <v>652</v>
      </c>
      <c r="D488" s="229" t="s">
        <v>153</v>
      </c>
      <c r="E488" s="230" t="s">
        <v>306</v>
      </c>
      <c r="F488" s="231" t="s">
        <v>307</v>
      </c>
      <c r="G488" s="232" t="s">
        <v>261</v>
      </c>
      <c r="H488" s="233">
        <v>5.328</v>
      </c>
      <c r="I488" s="234"/>
      <c r="J488" s="235">
        <f>ROUND(I488*H488,2)</f>
        <v>0</v>
      </c>
      <c r="K488" s="236"/>
      <c r="L488" s="39"/>
      <c r="M488" s="237" t="s">
        <v>1</v>
      </c>
      <c r="N488" s="238" t="s">
        <v>45</v>
      </c>
      <c r="O488" s="89"/>
      <c r="P488" s="239">
        <f>O488*H488</f>
        <v>0</v>
      </c>
      <c r="Q488" s="239">
        <v>0</v>
      </c>
      <c r="R488" s="239">
        <f>Q488*H488</f>
        <v>0</v>
      </c>
      <c r="S488" s="239">
        <v>0</v>
      </c>
      <c r="T488" s="24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41" t="s">
        <v>251</v>
      </c>
      <c r="AT488" s="241" t="s">
        <v>153</v>
      </c>
      <c r="AU488" s="241" t="s">
        <v>88</v>
      </c>
      <c r="AY488" s="13" t="s">
        <v>152</v>
      </c>
      <c r="BE488" s="137">
        <f>IF(N488="základní",J488,0)</f>
        <v>0</v>
      </c>
      <c r="BF488" s="137">
        <f>IF(N488="snížená",J488,0)</f>
        <v>0</v>
      </c>
      <c r="BG488" s="137">
        <f>IF(N488="zákl. přenesená",J488,0)</f>
        <v>0</v>
      </c>
      <c r="BH488" s="137">
        <f>IF(N488="sníž. přenesená",J488,0)</f>
        <v>0</v>
      </c>
      <c r="BI488" s="137">
        <f>IF(N488="nulová",J488,0)</f>
        <v>0</v>
      </c>
      <c r="BJ488" s="13" t="s">
        <v>88</v>
      </c>
      <c r="BK488" s="137">
        <f>ROUND(I488*H488,2)</f>
        <v>0</v>
      </c>
      <c r="BL488" s="13" t="s">
        <v>251</v>
      </c>
      <c r="BM488" s="241" t="s">
        <v>653</v>
      </c>
    </row>
    <row r="489" spans="1:47" s="2" customFormat="1" ht="12">
      <c r="A489" s="36"/>
      <c r="B489" s="37"/>
      <c r="C489" s="38"/>
      <c r="D489" s="242" t="s">
        <v>159</v>
      </c>
      <c r="E489" s="38"/>
      <c r="F489" s="243" t="s">
        <v>309</v>
      </c>
      <c r="G489" s="38"/>
      <c r="H489" s="38"/>
      <c r="I489" s="200"/>
      <c r="J489" s="38"/>
      <c r="K489" s="38"/>
      <c r="L489" s="39"/>
      <c r="M489" s="244"/>
      <c r="N489" s="245"/>
      <c r="O489" s="89"/>
      <c r="P489" s="89"/>
      <c r="Q489" s="89"/>
      <c r="R489" s="89"/>
      <c r="S489" s="89"/>
      <c r="T489" s="90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3" t="s">
        <v>159</v>
      </c>
      <c r="AU489" s="13" t="s">
        <v>88</v>
      </c>
    </row>
    <row r="490" spans="1:65" s="2" customFormat="1" ht="16.5" customHeight="1">
      <c r="A490" s="36"/>
      <c r="B490" s="37"/>
      <c r="C490" s="246" t="s">
        <v>654</v>
      </c>
      <c r="D490" s="246" t="s">
        <v>167</v>
      </c>
      <c r="E490" s="247" t="s">
        <v>655</v>
      </c>
      <c r="F490" s="248" t="s">
        <v>656</v>
      </c>
      <c r="G490" s="249" t="s">
        <v>163</v>
      </c>
      <c r="H490" s="250">
        <v>8</v>
      </c>
      <c r="I490" s="251"/>
      <c r="J490" s="252">
        <f>ROUND(I490*H490,2)</f>
        <v>0</v>
      </c>
      <c r="K490" s="253"/>
      <c r="L490" s="254"/>
      <c r="M490" s="255" t="s">
        <v>1</v>
      </c>
      <c r="N490" s="256" t="s">
        <v>45</v>
      </c>
      <c r="O490" s="89"/>
      <c r="P490" s="239">
        <f>O490*H490</f>
        <v>0</v>
      </c>
      <c r="Q490" s="239">
        <v>0</v>
      </c>
      <c r="R490" s="239">
        <f>Q490*H490</f>
        <v>0</v>
      </c>
      <c r="S490" s="239">
        <v>0</v>
      </c>
      <c r="T490" s="24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41" t="s">
        <v>183</v>
      </c>
      <c r="AT490" s="241" t="s">
        <v>167</v>
      </c>
      <c r="AU490" s="241" t="s">
        <v>88</v>
      </c>
      <c r="AY490" s="13" t="s">
        <v>152</v>
      </c>
      <c r="BE490" s="137">
        <f>IF(N490="základní",J490,0)</f>
        <v>0</v>
      </c>
      <c r="BF490" s="137">
        <f>IF(N490="snížená",J490,0)</f>
        <v>0</v>
      </c>
      <c r="BG490" s="137">
        <f>IF(N490="zákl. přenesená",J490,0)</f>
        <v>0</v>
      </c>
      <c r="BH490" s="137">
        <f>IF(N490="sníž. přenesená",J490,0)</f>
        <v>0</v>
      </c>
      <c r="BI490" s="137">
        <f>IF(N490="nulová",J490,0)</f>
        <v>0</v>
      </c>
      <c r="BJ490" s="13" t="s">
        <v>88</v>
      </c>
      <c r="BK490" s="137">
        <f>ROUND(I490*H490,2)</f>
        <v>0</v>
      </c>
      <c r="BL490" s="13" t="s">
        <v>251</v>
      </c>
      <c r="BM490" s="241" t="s">
        <v>657</v>
      </c>
    </row>
    <row r="491" spans="1:47" s="2" customFormat="1" ht="12">
      <c r="A491" s="36"/>
      <c r="B491" s="37"/>
      <c r="C491" s="38"/>
      <c r="D491" s="242" t="s">
        <v>159</v>
      </c>
      <c r="E491" s="38"/>
      <c r="F491" s="243" t="s">
        <v>656</v>
      </c>
      <c r="G491" s="38"/>
      <c r="H491" s="38"/>
      <c r="I491" s="200"/>
      <c r="J491" s="38"/>
      <c r="K491" s="38"/>
      <c r="L491" s="39"/>
      <c r="M491" s="244"/>
      <c r="N491" s="245"/>
      <c r="O491" s="89"/>
      <c r="P491" s="89"/>
      <c r="Q491" s="89"/>
      <c r="R491" s="89"/>
      <c r="S491" s="89"/>
      <c r="T491" s="90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3" t="s">
        <v>159</v>
      </c>
      <c r="AU491" s="13" t="s">
        <v>88</v>
      </c>
    </row>
    <row r="492" spans="1:65" s="2" customFormat="1" ht="16.5" customHeight="1">
      <c r="A492" s="36"/>
      <c r="B492" s="37"/>
      <c r="C492" s="246" t="s">
        <v>658</v>
      </c>
      <c r="D492" s="246" t="s">
        <v>167</v>
      </c>
      <c r="E492" s="247" t="s">
        <v>659</v>
      </c>
      <c r="F492" s="248" t="s">
        <v>660</v>
      </c>
      <c r="G492" s="249" t="s">
        <v>163</v>
      </c>
      <c r="H492" s="250">
        <v>8</v>
      </c>
      <c r="I492" s="251"/>
      <c r="J492" s="252">
        <f>ROUND(I492*H492,2)</f>
        <v>0</v>
      </c>
      <c r="K492" s="253"/>
      <c r="L492" s="254"/>
      <c r="M492" s="255" t="s">
        <v>1</v>
      </c>
      <c r="N492" s="256" t="s">
        <v>45</v>
      </c>
      <c r="O492" s="89"/>
      <c r="P492" s="239">
        <f>O492*H492</f>
        <v>0</v>
      </c>
      <c r="Q492" s="239">
        <v>0</v>
      </c>
      <c r="R492" s="239">
        <f>Q492*H492</f>
        <v>0</v>
      </c>
      <c r="S492" s="239">
        <v>0</v>
      </c>
      <c r="T492" s="24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41" t="s">
        <v>183</v>
      </c>
      <c r="AT492" s="241" t="s">
        <v>167</v>
      </c>
      <c r="AU492" s="241" t="s">
        <v>88</v>
      </c>
      <c r="AY492" s="13" t="s">
        <v>152</v>
      </c>
      <c r="BE492" s="137">
        <f>IF(N492="základní",J492,0)</f>
        <v>0</v>
      </c>
      <c r="BF492" s="137">
        <f>IF(N492="snížená",J492,0)</f>
        <v>0</v>
      </c>
      <c r="BG492" s="137">
        <f>IF(N492="zákl. přenesená",J492,0)</f>
        <v>0</v>
      </c>
      <c r="BH492" s="137">
        <f>IF(N492="sníž. přenesená",J492,0)</f>
        <v>0</v>
      </c>
      <c r="BI492" s="137">
        <f>IF(N492="nulová",J492,0)</f>
        <v>0</v>
      </c>
      <c r="BJ492" s="13" t="s">
        <v>88</v>
      </c>
      <c r="BK492" s="137">
        <f>ROUND(I492*H492,2)</f>
        <v>0</v>
      </c>
      <c r="BL492" s="13" t="s">
        <v>251</v>
      </c>
      <c r="BM492" s="241" t="s">
        <v>661</v>
      </c>
    </row>
    <row r="493" spans="1:47" s="2" customFormat="1" ht="12">
      <c r="A493" s="36"/>
      <c r="B493" s="37"/>
      <c r="C493" s="38"/>
      <c r="D493" s="242" t="s">
        <v>159</v>
      </c>
      <c r="E493" s="38"/>
      <c r="F493" s="243" t="s">
        <v>660</v>
      </c>
      <c r="G493" s="38"/>
      <c r="H493" s="38"/>
      <c r="I493" s="200"/>
      <c r="J493" s="38"/>
      <c r="K493" s="38"/>
      <c r="L493" s="39"/>
      <c r="M493" s="244"/>
      <c r="N493" s="245"/>
      <c r="O493" s="89"/>
      <c r="P493" s="89"/>
      <c r="Q493" s="89"/>
      <c r="R493" s="89"/>
      <c r="S493" s="89"/>
      <c r="T493" s="90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3" t="s">
        <v>159</v>
      </c>
      <c r="AU493" s="13" t="s">
        <v>88</v>
      </c>
    </row>
    <row r="494" spans="1:65" s="2" customFormat="1" ht="24.15" customHeight="1">
      <c r="A494" s="36"/>
      <c r="B494" s="37"/>
      <c r="C494" s="229" t="s">
        <v>662</v>
      </c>
      <c r="D494" s="229" t="s">
        <v>153</v>
      </c>
      <c r="E494" s="230" t="s">
        <v>663</v>
      </c>
      <c r="F494" s="231" t="s">
        <v>664</v>
      </c>
      <c r="G494" s="232" t="s">
        <v>163</v>
      </c>
      <c r="H494" s="233">
        <v>8</v>
      </c>
      <c r="I494" s="234"/>
      <c r="J494" s="235">
        <f>ROUND(I494*H494,2)</f>
        <v>0</v>
      </c>
      <c r="K494" s="236"/>
      <c r="L494" s="39"/>
      <c r="M494" s="237" t="s">
        <v>1</v>
      </c>
      <c r="N494" s="238" t="s">
        <v>45</v>
      </c>
      <c r="O494" s="89"/>
      <c r="P494" s="239">
        <f>O494*H494</f>
        <v>0</v>
      </c>
      <c r="Q494" s="239">
        <v>0</v>
      </c>
      <c r="R494" s="239">
        <f>Q494*H494</f>
        <v>0</v>
      </c>
      <c r="S494" s="239">
        <v>0</v>
      </c>
      <c r="T494" s="240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41" t="s">
        <v>251</v>
      </c>
      <c r="AT494" s="241" t="s">
        <v>153</v>
      </c>
      <c r="AU494" s="241" t="s">
        <v>88</v>
      </c>
      <c r="AY494" s="13" t="s">
        <v>152</v>
      </c>
      <c r="BE494" s="137">
        <f>IF(N494="základní",J494,0)</f>
        <v>0</v>
      </c>
      <c r="BF494" s="137">
        <f>IF(N494="snížená",J494,0)</f>
        <v>0</v>
      </c>
      <c r="BG494" s="137">
        <f>IF(N494="zákl. přenesená",J494,0)</f>
        <v>0</v>
      </c>
      <c r="BH494" s="137">
        <f>IF(N494="sníž. přenesená",J494,0)</f>
        <v>0</v>
      </c>
      <c r="BI494" s="137">
        <f>IF(N494="nulová",J494,0)</f>
        <v>0</v>
      </c>
      <c r="BJ494" s="13" t="s">
        <v>88</v>
      </c>
      <c r="BK494" s="137">
        <f>ROUND(I494*H494,2)</f>
        <v>0</v>
      </c>
      <c r="BL494" s="13" t="s">
        <v>251</v>
      </c>
      <c r="BM494" s="241" t="s">
        <v>665</v>
      </c>
    </row>
    <row r="495" spans="1:47" s="2" customFormat="1" ht="12">
      <c r="A495" s="36"/>
      <c r="B495" s="37"/>
      <c r="C495" s="38"/>
      <c r="D495" s="242" t="s">
        <v>159</v>
      </c>
      <c r="E495" s="38"/>
      <c r="F495" s="243" t="s">
        <v>666</v>
      </c>
      <c r="G495" s="38"/>
      <c r="H495" s="38"/>
      <c r="I495" s="200"/>
      <c r="J495" s="38"/>
      <c r="K495" s="38"/>
      <c r="L495" s="39"/>
      <c r="M495" s="244"/>
      <c r="N495" s="245"/>
      <c r="O495" s="89"/>
      <c r="P495" s="89"/>
      <c r="Q495" s="89"/>
      <c r="R495" s="89"/>
      <c r="S495" s="89"/>
      <c r="T495" s="90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3" t="s">
        <v>159</v>
      </c>
      <c r="AU495" s="13" t="s">
        <v>88</v>
      </c>
    </row>
    <row r="496" spans="1:65" s="2" customFormat="1" ht="16.5" customHeight="1">
      <c r="A496" s="36"/>
      <c r="B496" s="37"/>
      <c r="C496" s="246" t="s">
        <v>667</v>
      </c>
      <c r="D496" s="246" t="s">
        <v>167</v>
      </c>
      <c r="E496" s="247" t="s">
        <v>420</v>
      </c>
      <c r="F496" s="248" t="s">
        <v>421</v>
      </c>
      <c r="G496" s="249" t="s">
        <v>156</v>
      </c>
      <c r="H496" s="250">
        <v>3.136</v>
      </c>
      <c r="I496" s="251"/>
      <c r="J496" s="252">
        <f>ROUND(I496*H496,2)</f>
        <v>0</v>
      </c>
      <c r="K496" s="253"/>
      <c r="L496" s="254"/>
      <c r="M496" s="255" t="s">
        <v>1</v>
      </c>
      <c r="N496" s="256" t="s">
        <v>45</v>
      </c>
      <c r="O496" s="89"/>
      <c r="P496" s="239">
        <f>O496*H496</f>
        <v>0</v>
      </c>
      <c r="Q496" s="239">
        <v>2.234</v>
      </c>
      <c r="R496" s="239">
        <f>Q496*H496</f>
        <v>7.0058240000000005</v>
      </c>
      <c r="S496" s="239">
        <v>0</v>
      </c>
      <c r="T496" s="240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41" t="s">
        <v>183</v>
      </c>
      <c r="AT496" s="241" t="s">
        <v>167</v>
      </c>
      <c r="AU496" s="241" t="s">
        <v>88</v>
      </c>
      <c r="AY496" s="13" t="s">
        <v>152</v>
      </c>
      <c r="BE496" s="137">
        <f>IF(N496="základní",J496,0)</f>
        <v>0</v>
      </c>
      <c r="BF496" s="137">
        <f>IF(N496="snížená",J496,0)</f>
        <v>0</v>
      </c>
      <c r="BG496" s="137">
        <f>IF(N496="zákl. přenesená",J496,0)</f>
        <v>0</v>
      </c>
      <c r="BH496" s="137">
        <f>IF(N496="sníž. přenesená",J496,0)</f>
        <v>0</v>
      </c>
      <c r="BI496" s="137">
        <f>IF(N496="nulová",J496,0)</f>
        <v>0</v>
      </c>
      <c r="BJ496" s="13" t="s">
        <v>88</v>
      </c>
      <c r="BK496" s="137">
        <f>ROUND(I496*H496,2)</f>
        <v>0</v>
      </c>
      <c r="BL496" s="13" t="s">
        <v>251</v>
      </c>
      <c r="BM496" s="241" t="s">
        <v>668</v>
      </c>
    </row>
    <row r="497" spans="1:47" s="2" customFormat="1" ht="12">
      <c r="A497" s="36"/>
      <c r="B497" s="37"/>
      <c r="C497" s="38"/>
      <c r="D497" s="242" t="s">
        <v>159</v>
      </c>
      <c r="E497" s="38"/>
      <c r="F497" s="243" t="s">
        <v>421</v>
      </c>
      <c r="G497" s="38"/>
      <c r="H497" s="38"/>
      <c r="I497" s="200"/>
      <c r="J497" s="38"/>
      <c r="K497" s="38"/>
      <c r="L497" s="39"/>
      <c r="M497" s="244"/>
      <c r="N497" s="245"/>
      <c r="O497" s="89"/>
      <c r="P497" s="89"/>
      <c r="Q497" s="89"/>
      <c r="R497" s="89"/>
      <c r="S497" s="89"/>
      <c r="T497" s="90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3" t="s">
        <v>159</v>
      </c>
      <c r="AU497" s="13" t="s">
        <v>88</v>
      </c>
    </row>
    <row r="498" spans="1:65" s="2" customFormat="1" ht="24.15" customHeight="1">
      <c r="A498" s="36"/>
      <c r="B498" s="37"/>
      <c r="C498" s="229" t="s">
        <v>669</v>
      </c>
      <c r="D498" s="229" t="s">
        <v>153</v>
      </c>
      <c r="E498" s="230" t="s">
        <v>670</v>
      </c>
      <c r="F498" s="231" t="s">
        <v>671</v>
      </c>
      <c r="G498" s="232" t="s">
        <v>163</v>
      </c>
      <c r="H498" s="233">
        <v>64</v>
      </c>
      <c r="I498" s="234"/>
      <c r="J498" s="235">
        <f>ROUND(I498*H498,2)</f>
        <v>0</v>
      </c>
      <c r="K498" s="236"/>
      <c r="L498" s="39"/>
      <c r="M498" s="237" t="s">
        <v>1</v>
      </c>
      <c r="N498" s="238" t="s">
        <v>45</v>
      </c>
      <c r="O498" s="89"/>
      <c r="P498" s="239">
        <f>O498*H498</f>
        <v>0</v>
      </c>
      <c r="Q498" s="239">
        <v>0</v>
      </c>
      <c r="R498" s="239">
        <f>Q498*H498</f>
        <v>0</v>
      </c>
      <c r="S498" s="239">
        <v>0</v>
      </c>
      <c r="T498" s="24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41" t="s">
        <v>251</v>
      </c>
      <c r="AT498" s="241" t="s">
        <v>153</v>
      </c>
      <c r="AU498" s="241" t="s">
        <v>88</v>
      </c>
      <c r="AY498" s="13" t="s">
        <v>152</v>
      </c>
      <c r="BE498" s="137">
        <f>IF(N498="základní",J498,0)</f>
        <v>0</v>
      </c>
      <c r="BF498" s="137">
        <f>IF(N498="snížená",J498,0)</f>
        <v>0</v>
      </c>
      <c r="BG498" s="137">
        <f>IF(N498="zákl. přenesená",J498,0)</f>
        <v>0</v>
      </c>
      <c r="BH498" s="137">
        <f>IF(N498="sníž. přenesená",J498,0)</f>
        <v>0</v>
      </c>
      <c r="BI498" s="137">
        <f>IF(N498="nulová",J498,0)</f>
        <v>0</v>
      </c>
      <c r="BJ498" s="13" t="s">
        <v>88</v>
      </c>
      <c r="BK498" s="137">
        <f>ROUND(I498*H498,2)</f>
        <v>0</v>
      </c>
      <c r="BL498" s="13" t="s">
        <v>251</v>
      </c>
      <c r="BM498" s="241" t="s">
        <v>672</v>
      </c>
    </row>
    <row r="499" spans="1:47" s="2" customFormat="1" ht="12">
      <c r="A499" s="36"/>
      <c r="B499" s="37"/>
      <c r="C499" s="38"/>
      <c r="D499" s="242" t="s">
        <v>159</v>
      </c>
      <c r="E499" s="38"/>
      <c r="F499" s="243" t="s">
        <v>673</v>
      </c>
      <c r="G499" s="38"/>
      <c r="H499" s="38"/>
      <c r="I499" s="200"/>
      <c r="J499" s="38"/>
      <c r="K499" s="38"/>
      <c r="L499" s="39"/>
      <c r="M499" s="244"/>
      <c r="N499" s="245"/>
      <c r="O499" s="89"/>
      <c r="P499" s="89"/>
      <c r="Q499" s="89"/>
      <c r="R499" s="89"/>
      <c r="S499" s="89"/>
      <c r="T499" s="90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3" t="s">
        <v>159</v>
      </c>
      <c r="AU499" s="13" t="s">
        <v>88</v>
      </c>
    </row>
    <row r="500" spans="1:65" s="2" customFormat="1" ht="24.15" customHeight="1">
      <c r="A500" s="36"/>
      <c r="B500" s="37"/>
      <c r="C500" s="229" t="s">
        <v>674</v>
      </c>
      <c r="D500" s="229" t="s">
        <v>153</v>
      </c>
      <c r="E500" s="230" t="s">
        <v>675</v>
      </c>
      <c r="F500" s="231" t="s">
        <v>162</v>
      </c>
      <c r="G500" s="232" t="s">
        <v>163</v>
      </c>
      <c r="H500" s="233">
        <v>60</v>
      </c>
      <c r="I500" s="234"/>
      <c r="J500" s="235">
        <f>ROUND(I500*H500,2)</f>
        <v>0</v>
      </c>
      <c r="K500" s="236"/>
      <c r="L500" s="39"/>
      <c r="M500" s="237" t="s">
        <v>1</v>
      </c>
      <c r="N500" s="238" t="s">
        <v>45</v>
      </c>
      <c r="O500" s="89"/>
      <c r="P500" s="239">
        <f>O500*H500</f>
        <v>0</v>
      </c>
      <c r="Q500" s="239">
        <v>0</v>
      </c>
      <c r="R500" s="239">
        <f>Q500*H500</f>
        <v>0</v>
      </c>
      <c r="S500" s="239">
        <v>0</v>
      </c>
      <c r="T500" s="24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41" t="s">
        <v>251</v>
      </c>
      <c r="AT500" s="241" t="s">
        <v>153</v>
      </c>
      <c r="AU500" s="241" t="s">
        <v>88</v>
      </c>
      <c r="AY500" s="13" t="s">
        <v>152</v>
      </c>
      <c r="BE500" s="137">
        <f>IF(N500="základní",J500,0)</f>
        <v>0</v>
      </c>
      <c r="BF500" s="137">
        <f>IF(N500="snížená",J500,0)</f>
        <v>0</v>
      </c>
      <c r="BG500" s="137">
        <f>IF(N500="zákl. přenesená",J500,0)</f>
        <v>0</v>
      </c>
      <c r="BH500" s="137">
        <f>IF(N500="sníž. přenesená",J500,0)</f>
        <v>0</v>
      </c>
      <c r="BI500" s="137">
        <f>IF(N500="nulová",J500,0)</f>
        <v>0</v>
      </c>
      <c r="BJ500" s="13" t="s">
        <v>88</v>
      </c>
      <c r="BK500" s="137">
        <f>ROUND(I500*H500,2)</f>
        <v>0</v>
      </c>
      <c r="BL500" s="13" t="s">
        <v>251</v>
      </c>
      <c r="BM500" s="241" t="s">
        <v>676</v>
      </c>
    </row>
    <row r="501" spans="1:47" s="2" customFormat="1" ht="12">
      <c r="A501" s="36"/>
      <c r="B501" s="37"/>
      <c r="C501" s="38"/>
      <c r="D501" s="242" t="s">
        <v>159</v>
      </c>
      <c r="E501" s="38"/>
      <c r="F501" s="243" t="s">
        <v>165</v>
      </c>
      <c r="G501" s="38"/>
      <c r="H501" s="38"/>
      <c r="I501" s="200"/>
      <c r="J501" s="38"/>
      <c r="K501" s="38"/>
      <c r="L501" s="39"/>
      <c r="M501" s="244"/>
      <c r="N501" s="245"/>
      <c r="O501" s="89"/>
      <c r="P501" s="89"/>
      <c r="Q501" s="89"/>
      <c r="R501" s="89"/>
      <c r="S501" s="89"/>
      <c r="T501" s="90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3" t="s">
        <v>159</v>
      </c>
      <c r="AU501" s="13" t="s">
        <v>88</v>
      </c>
    </row>
    <row r="502" spans="1:65" s="2" customFormat="1" ht="24.15" customHeight="1">
      <c r="A502" s="36"/>
      <c r="B502" s="37"/>
      <c r="C502" s="229" t="s">
        <v>677</v>
      </c>
      <c r="D502" s="229" t="s">
        <v>153</v>
      </c>
      <c r="E502" s="230" t="s">
        <v>678</v>
      </c>
      <c r="F502" s="231" t="s">
        <v>679</v>
      </c>
      <c r="G502" s="232" t="s">
        <v>163</v>
      </c>
      <c r="H502" s="233">
        <v>8</v>
      </c>
      <c r="I502" s="234"/>
      <c r="J502" s="235">
        <f>ROUND(I502*H502,2)</f>
        <v>0</v>
      </c>
      <c r="K502" s="236"/>
      <c r="L502" s="39"/>
      <c r="M502" s="237" t="s">
        <v>1</v>
      </c>
      <c r="N502" s="238" t="s">
        <v>45</v>
      </c>
      <c r="O502" s="89"/>
      <c r="P502" s="239">
        <f>O502*H502</f>
        <v>0</v>
      </c>
      <c r="Q502" s="239">
        <v>0</v>
      </c>
      <c r="R502" s="239">
        <f>Q502*H502</f>
        <v>0</v>
      </c>
      <c r="S502" s="239">
        <v>0</v>
      </c>
      <c r="T502" s="24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41" t="s">
        <v>251</v>
      </c>
      <c r="AT502" s="241" t="s">
        <v>153</v>
      </c>
      <c r="AU502" s="241" t="s">
        <v>88</v>
      </c>
      <c r="AY502" s="13" t="s">
        <v>152</v>
      </c>
      <c r="BE502" s="137">
        <f>IF(N502="základní",J502,0)</f>
        <v>0</v>
      </c>
      <c r="BF502" s="137">
        <f>IF(N502="snížená",J502,0)</f>
        <v>0</v>
      </c>
      <c r="BG502" s="137">
        <f>IF(N502="zákl. přenesená",J502,0)</f>
        <v>0</v>
      </c>
      <c r="BH502" s="137">
        <f>IF(N502="sníž. přenesená",J502,0)</f>
        <v>0</v>
      </c>
      <c r="BI502" s="137">
        <f>IF(N502="nulová",J502,0)</f>
        <v>0</v>
      </c>
      <c r="BJ502" s="13" t="s">
        <v>88</v>
      </c>
      <c r="BK502" s="137">
        <f>ROUND(I502*H502,2)</f>
        <v>0</v>
      </c>
      <c r="BL502" s="13" t="s">
        <v>251</v>
      </c>
      <c r="BM502" s="241" t="s">
        <v>680</v>
      </c>
    </row>
    <row r="503" spans="1:47" s="2" customFormat="1" ht="12">
      <c r="A503" s="36"/>
      <c r="B503" s="37"/>
      <c r="C503" s="38"/>
      <c r="D503" s="242" t="s">
        <v>159</v>
      </c>
      <c r="E503" s="38"/>
      <c r="F503" s="243" t="s">
        <v>681</v>
      </c>
      <c r="G503" s="38"/>
      <c r="H503" s="38"/>
      <c r="I503" s="200"/>
      <c r="J503" s="38"/>
      <c r="K503" s="38"/>
      <c r="L503" s="39"/>
      <c r="M503" s="244"/>
      <c r="N503" s="245"/>
      <c r="O503" s="89"/>
      <c r="P503" s="89"/>
      <c r="Q503" s="89"/>
      <c r="R503" s="89"/>
      <c r="S503" s="89"/>
      <c r="T503" s="90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3" t="s">
        <v>159</v>
      </c>
      <c r="AU503" s="13" t="s">
        <v>88</v>
      </c>
    </row>
    <row r="504" spans="1:65" s="2" customFormat="1" ht="16.5" customHeight="1">
      <c r="A504" s="36"/>
      <c r="B504" s="37"/>
      <c r="C504" s="246" t="s">
        <v>682</v>
      </c>
      <c r="D504" s="246" t="s">
        <v>167</v>
      </c>
      <c r="E504" s="247" t="s">
        <v>683</v>
      </c>
      <c r="F504" s="248" t="s">
        <v>169</v>
      </c>
      <c r="G504" s="249" t="s">
        <v>170</v>
      </c>
      <c r="H504" s="250">
        <v>0.028</v>
      </c>
      <c r="I504" s="251"/>
      <c r="J504" s="252">
        <f>ROUND(I504*H504,2)</f>
        <v>0</v>
      </c>
      <c r="K504" s="253"/>
      <c r="L504" s="254"/>
      <c r="M504" s="255" t="s">
        <v>1</v>
      </c>
      <c r="N504" s="256" t="s">
        <v>45</v>
      </c>
      <c r="O504" s="89"/>
      <c r="P504" s="239">
        <f>O504*H504</f>
        <v>0</v>
      </c>
      <c r="Q504" s="239">
        <v>0.9</v>
      </c>
      <c r="R504" s="239">
        <f>Q504*H504</f>
        <v>0.0252</v>
      </c>
      <c r="S504" s="239">
        <v>0</v>
      </c>
      <c r="T504" s="24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41" t="s">
        <v>183</v>
      </c>
      <c r="AT504" s="241" t="s">
        <v>167</v>
      </c>
      <c r="AU504" s="241" t="s">
        <v>88</v>
      </c>
      <c r="AY504" s="13" t="s">
        <v>152</v>
      </c>
      <c r="BE504" s="137">
        <f>IF(N504="základní",J504,0)</f>
        <v>0</v>
      </c>
      <c r="BF504" s="137">
        <f>IF(N504="snížená",J504,0)</f>
        <v>0</v>
      </c>
      <c r="BG504" s="137">
        <f>IF(N504="zákl. přenesená",J504,0)</f>
        <v>0</v>
      </c>
      <c r="BH504" s="137">
        <f>IF(N504="sníž. přenesená",J504,0)</f>
        <v>0</v>
      </c>
      <c r="BI504" s="137">
        <f>IF(N504="nulová",J504,0)</f>
        <v>0</v>
      </c>
      <c r="BJ504" s="13" t="s">
        <v>88</v>
      </c>
      <c r="BK504" s="137">
        <f>ROUND(I504*H504,2)</f>
        <v>0</v>
      </c>
      <c r="BL504" s="13" t="s">
        <v>251</v>
      </c>
      <c r="BM504" s="241" t="s">
        <v>684</v>
      </c>
    </row>
    <row r="505" spans="1:47" s="2" customFormat="1" ht="12">
      <c r="A505" s="36"/>
      <c r="B505" s="37"/>
      <c r="C505" s="38"/>
      <c r="D505" s="242" t="s">
        <v>159</v>
      </c>
      <c r="E505" s="38"/>
      <c r="F505" s="243" t="s">
        <v>169</v>
      </c>
      <c r="G505" s="38"/>
      <c r="H505" s="38"/>
      <c r="I505" s="200"/>
      <c r="J505" s="38"/>
      <c r="K505" s="38"/>
      <c r="L505" s="39"/>
      <c r="M505" s="244"/>
      <c r="N505" s="245"/>
      <c r="O505" s="89"/>
      <c r="P505" s="89"/>
      <c r="Q505" s="89"/>
      <c r="R505" s="89"/>
      <c r="S505" s="89"/>
      <c r="T505" s="90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3" t="s">
        <v>159</v>
      </c>
      <c r="AU505" s="13" t="s">
        <v>88</v>
      </c>
    </row>
    <row r="506" spans="1:65" s="2" customFormat="1" ht="16.5" customHeight="1">
      <c r="A506" s="36"/>
      <c r="B506" s="37"/>
      <c r="C506" s="246" t="s">
        <v>685</v>
      </c>
      <c r="D506" s="246" t="s">
        <v>167</v>
      </c>
      <c r="E506" s="247" t="s">
        <v>686</v>
      </c>
      <c r="F506" s="248" t="s">
        <v>687</v>
      </c>
      <c r="G506" s="249" t="s">
        <v>163</v>
      </c>
      <c r="H506" s="250">
        <v>8</v>
      </c>
      <c r="I506" s="251"/>
      <c r="J506" s="252">
        <f>ROUND(I506*H506,2)</f>
        <v>0</v>
      </c>
      <c r="K506" s="253"/>
      <c r="L506" s="254"/>
      <c r="M506" s="255" t="s">
        <v>1</v>
      </c>
      <c r="N506" s="256" t="s">
        <v>45</v>
      </c>
      <c r="O506" s="89"/>
      <c r="P506" s="239">
        <f>O506*H506</f>
        <v>0</v>
      </c>
      <c r="Q506" s="239">
        <v>0.00044</v>
      </c>
      <c r="R506" s="239">
        <f>Q506*H506</f>
        <v>0.00352</v>
      </c>
      <c r="S506" s="239">
        <v>0</v>
      </c>
      <c r="T506" s="240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41" t="s">
        <v>183</v>
      </c>
      <c r="AT506" s="241" t="s">
        <v>167</v>
      </c>
      <c r="AU506" s="241" t="s">
        <v>88</v>
      </c>
      <c r="AY506" s="13" t="s">
        <v>152</v>
      </c>
      <c r="BE506" s="137">
        <f>IF(N506="základní",J506,0)</f>
        <v>0</v>
      </c>
      <c r="BF506" s="137">
        <f>IF(N506="snížená",J506,0)</f>
        <v>0</v>
      </c>
      <c r="BG506" s="137">
        <f>IF(N506="zákl. přenesená",J506,0)</f>
        <v>0</v>
      </c>
      <c r="BH506" s="137">
        <f>IF(N506="sníž. přenesená",J506,0)</f>
        <v>0</v>
      </c>
      <c r="BI506" s="137">
        <f>IF(N506="nulová",J506,0)</f>
        <v>0</v>
      </c>
      <c r="BJ506" s="13" t="s">
        <v>88</v>
      </c>
      <c r="BK506" s="137">
        <f>ROUND(I506*H506,2)</f>
        <v>0</v>
      </c>
      <c r="BL506" s="13" t="s">
        <v>251</v>
      </c>
      <c r="BM506" s="241" t="s">
        <v>688</v>
      </c>
    </row>
    <row r="507" spans="1:47" s="2" customFormat="1" ht="12">
      <c r="A507" s="36"/>
      <c r="B507" s="37"/>
      <c r="C507" s="38"/>
      <c r="D507" s="242" t="s">
        <v>159</v>
      </c>
      <c r="E507" s="38"/>
      <c r="F507" s="243" t="s">
        <v>687</v>
      </c>
      <c r="G507" s="38"/>
      <c r="H507" s="38"/>
      <c r="I507" s="200"/>
      <c r="J507" s="38"/>
      <c r="K507" s="38"/>
      <c r="L507" s="39"/>
      <c r="M507" s="244"/>
      <c r="N507" s="245"/>
      <c r="O507" s="89"/>
      <c r="P507" s="89"/>
      <c r="Q507" s="89"/>
      <c r="R507" s="89"/>
      <c r="S507" s="89"/>
      <c r="T507" s="90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3" t="s">
        <v>159</v>
      </c>
      <c r="AU507" s="13" t="s">
        <v>88</v>
      </c>
    </row>
    <row r="508" spans="1:65" s="2" customFormat="1" ht="24.15" customHeight="1">
      <c r="A508" s="36"/>
      <c r="B508" s="37"/>
      <c r="C508" s="246" t="s">
        <v>689</v>
      </c>
      <c r="D508" s="246" t="s">
        <v>167</v>
      </c>
      <c r="E508" s="247" t="s">
        <v>690</v>
      </c>
      <c r="F508" s="248" t="s">
        <v>691</v>
      </c>
      <c r="G508" s="249" t="s">
        <v>163</v>
      </c>
      <c r="H508" s="250">
        <v>8</v>
      </c>
      <c r="I508" s="251"/>
      <c r="J508" s="252">
        <f>ROUND(I508*H508,2)</f>
        <v>0</v>
      </c>
      <c r="K508" s="253"/>
      <c r="L508" s="254"/>
      <c r="M508" s="255" t="s">
        <v>1</v>
      </c>
      <c r="N508" s="256" t="s">
        <v>45</v>
      </c>
      <c r="O508" s="89"/>
      <c r="P508" s="239">
        <f>O508*H508</f>
        <v>0</v>
      </c>
      <c r="Q508" s="239">
        <v>0</v>
      </c>
      <c r="R508" s="239">
        <f>Q508*H508</f>
        <v>0</v>
      </c>
      <c r="S508" s="239">
        <v>0</v>
      </c>
      <c r="T508" s="24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41" t="s">
        <v>183</v>
      </c>
      <c r="AT508" s="241" t="s">
        <v>167</v>
      </c>
      <c r="AU508" s="241" t="s">
        <v>88</v>
      </c>
      <c r="AY508" s="13" t="s">
        <v>152</v>
      </c>
      <c r="BE508" s="137">
        <f>IF(N508="základní",J508,0)</f>
        <v>0</v>
      </c>
      <c r="BF508" s="137">
        <f>IF(N508="snížená",J508,0)</f>
        <v>0</v>
      </c>
      <c r="BG508" s="137">
        <f>IF(N508="zákl. přenesená",J508,0)</f>
        <v>0</v>
      </c>
      <c r="BH508" s="137">
        <f>IF(N508="sníž. přenesená",J508,0)</f>
        <v>0</v>
      </c>
      <c r="BI508" s="137">
        <f>IF(N508="nulová",J508,0)</f>
        <v>0</v>
      </c>
      <c r="BJ508" s="13" t="s">
        <v>88</v>
      </c>
      <c r="BK508" s="137">
        <f>ROUND(I508*H508,2)</f>
        <v>0</v>
      </c>
      <c r="BL508" s="13" t="s">
        <v>251</v>
      </c>
      <c r="BM508" s="241" t="s">
        <v>692</v>
      </c>
    </row>
    <row r="509" spans="1:47" s="2" customFormat="1" ht="12">
      <c r="A509" s="36"/>
      <c r="B509" s="37"/>
      <c r="C509" s="38"/>
      <c r="D509" s="242" t="s">
        <v>159</v>
      </c>
      <c r="E509" s="38"/>
      <c r="F509" s="243" t="s">
        <v>691</v>
      </c>
      <c r="G509" s="38"/>
      <c r="H509" s="38"/>
      <c r="I509" s="200"/>
      <c r="J509" s="38"/>
      <c r="K509" s="38"/>
      <c r="L509" s="39"/>
      <c r="M509" s="244"/>
      <c r="N509" s="245"/>
      <c r="O509" s="89"/>
      <c r="P509" s="89"/>
      <c r="Q509" s="89"/>
      <c r="R509" s="89"/>
      <c r="S509" s="89"/>
      <c r="T509" s="90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3" t="s">
        <v>159</v>
      </c>
      <c r="AU509" s="13" t="s">
        <v>88</v>
      </c>
    </row>
    <row r="510" spans="1:65" s="2" customFormat="1" ht="16.5" customHeight="1">
      <c r="A510" s="36"/>
      <c r="B510" s="37"/>
      <c r="C510" s="246" t="s">
        <v>693</v>
      </c>
      <c r="D510" s="246" t="s">
        <v>167</v>
      </c>
      <c r="E510" s="247" t="s">
        <v>694</v>
      </c>
      <c r="F510" s="248" t="s">
        <v>695</v>
      </c>
      <c r="G510" s="249" t="s">
        <v>163</v>
      </c>
      <c r="H510" s="250">
        <v>8</v>
      </c>
      <c r="I510" s="251"/>
      <c r="J510" s="252">
        <f>ROUND(I510*H510,2)</f>
        <v>0</v>
      </c>
      <c r="K510" s="253"/>
      <c r="L510" s="254"/>
      <c r="M510" s="255" t="s">
        <v>1</v>
      </c>
      <c r="N510" s="256" t="s">
        <v>45</v>
      </c>
      <c r="O510" s="89"/>
      <c r="P510" s="239">
        <f>O510*H510</f>
        <v>0</v>
      </c>
      <c r="Q510" s="239">
        <v>0</v>
      </c>
      <c r="R510" s="239">
        <f>Q510*H510</f>
        <v>0</v>
      </c>
      <c r="S510" s="239">
        <v>0</v>
      </c>
      <c r="T510" s="240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41" t="s">
        <v>183</v>
      </c>
      <c r="AT510" s="241" t="s">
        <v>167</v>
      </c>
      <c r="AU510" s="241" t="s">
        <v>88</v>
      </c>
      <c r="AY510" s="13" t="s">
        <v>152</v>
      </c>
      <c r="BE510" s="137">
        <f>IF(N510="základní",J510,0)</f>
        <v>0</v>
      </c>
      <c r="BF510" s="137">
        <f>IF(N510="snížená",J510,0)</f>
        <v>0</v>
      </c>
      <c r="BG510" s="137">
        <f>IF(N510="zákl. přenesená",J510,0)</f>
        <v>0</v>
      </c>
      <c r="BH510" s="137">
        <f>IF(N510="sníž. přenesená",J510,0)</f>
        <v>0</v>
      </c>
      <c r="BI510" s="137">
        <f>IF(N510="nulová",J510,0)</f>
        <v>0</v>
      </c>
      <c r="BJ510" s="13" t="s">
        <v>88</v>
      </c>
      <c r="BK510" s="137">
        <f>ROUND(I510*H510,2)</f>
        <v>0</v>
      </c>
      <c r="BL510" s="13" t="s">
        <v>251</v>
      </c>
      <c r="BM510" s="241" t="s">
        <v>696</v>
      </c>
    </row>
    <row r="511" spans="1:47" s="2" customFormat="1" ht="12">
      <c r="A511" s="36"/>
      <c r="B511" s="37"/>
      <c r="C511" s="38"/>
      <c r="D511" s="242" t="s">
        <v>159</v>
      </c>
      <c r="E511" s="38"/>
      <c r="F511" s="243" t="s">
        <v>695</v>
      </c>
      <c r="G511" s="38"/>
      <c r="H511" s="38"/>
      <c r="I511" s="200"/>
      <c r="J511" s="38"/>
      <c r="K511" s="38"/>
      <c r="L511" s="39"/>
      <c r="M511" s="244"/>
      <c r="N511" s="245"/>
      <c r="O511" s="89"/>
      <c r="P511" s="89"/>
      <c r="Q511" s="89"/>
      <c r="R511" s="89"/>
      <c r="S511" s="89"/>
      <c r="T511" s="90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3" t="s">
        <v>159</v>
      </c>
      <c r="AU511" s="13" t="s">
        <v>88</v>
      </c>
    </row>
    <row r="512" spans="1:65" s="2" customFormat="1" ht="16.5" customHeight="1">
      <c r="A512" s="36"/>
      <c r="B512" s="37"/>
      <c r="C512" s="246" t="s">
        <v>697</v>
      </c>
      <c r="D512" s="246" t="s">
        <v>167</v>
      </c>
      <c r="E512" s="247" t="s">
        <v>698</v>
      </c>
      <c r="F512" s="248" t="s">
        <v>699</v>
      </c>
      <c r="G512" s="249" t="s">
        <v>170</v>
      </c>
      <c r="H512" s="250">
        <v>0.048</v>
      </c>
      <c r="I512" s="251"/>
      <c r="J512" s="252">
        <f>ROUND(I512*H512,2)</f>
        <v>0</v>
      </c>
      <c r="K512" s="253"/>
      <c r="L512" s="254"/>
      <c r="M512" s="255" t="s">
        <v>1</v>
      </c>
      <c r="N512" s="256" t="s">
        <v>45</v>
      </c>
      <c r="O512" s="89"/>
      <c r="P512" s="239">
        <f>O512*H512</f>
        <v>0</v>
      </c>
      <c r="Q512" s="239">
        <v>0.16</v>
      </c>
      <c r="R512" s="239">
        <f>Q512*H512</f>
        <v>0.00768</v>
      </c>
      <c r="S512" s="239">
        <v>0</v>
      </c>
      <c r="T512" s="240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41" t="s">
        <v>183</v>
      </c>
      <c r="AT512" s="241" t="s">
        <v>167</v>
      </c>
      <c r="AU512" s="241" t="s">
        <v>88</v>
      </c>
      <c r="AY512" s="13" t="s">
        <v>152</v>
      </c>
      <c r="BE512" s="137">
        <f>IF(N512="základní",J512,0)</f>
        <v>0</v>
      </c>
      <c r="BF512" s="137">
        <f>IF(N512="snížená",J512,0)</f>
        <v>0</v>
      </c>
      <c r="BG512" s="137">
        <f>IF(N512="zákl. přenesená",J512,0)</f>
        <v>0</v>
      </c>
      <c r="BH512" s="137">
        <f>IF(N512="sníž. přenesená",J512,0)</f>
        <v>0</v>
      </c>
      <c r="BI512" s="137">
        <f>IF(N512="nulová",J512,0)</f>
        <v>0</v>
      </c>
      <c r="BJ512" s="13" t="s">
        <v>88</v>
      </c>
      <c r="BK512" s="137">
        <f>ROUND(I512*H512,2)</f>
        <v>0</v>
      </c>
      <c r="BL512" s="13" t="s">
        <v>251</v>
      </c>
      <c r="BM512" s="241" t="s">
        <v>700</v>
      </c>
    </row>
    <row r="513" spans="1:47" s="2" customFormat="1" ht="12">
      <c r="A513" s="36"/>
      <c r="B513" s="37"/>
      <c r="C513" s="38"/>
      <c r="D513" s="242" t="s">
        <v>159</v>
      </c>
      <c r="E513" s="38"/>
      <c r="F513" s="243" t="s">
        <v>699</v>
      </c>
      <c r="G513" s="38"/>
      <c r="H513" s="38"/>
      <c r="I513" s="200"/>
      <c r="J513" s="38"/>
      <c r="K513" s="38"/>
      <c r="L513" s="39"/>
      <c r="M513" s="244"/>
      <c r="N513" s="245"/>
      <c r="O513" s="89"/>
      <c r="P513" s="89"/>
      <c r="Q513" s="89"/>
      <c r="R513" s="89"/>
      <c r="S513" s="89"/>
      <c r="T513" s="90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3" t="s">
        <v>159</v>
      </c>
      <c r="AU513" s="13" t="s">
        <v>88</v>
      </c>
    </row>
    <row r="514" spans="1:65" s="2" customFormat="1" ht="24.15" customHeight="1">
      <c r="A514" s="36"/>
      <c r="B514" s="37"/>
      <c r="C514" s="229" t="s">
        <v>701</v>
      </c>
      <c r="D514" s="229" t="s">
        <v>153</v>
      </c>
      <c r="E514" s="230" t="s">
        <v>702</v>
      </c>
      <c r="F514" s="231" t="s">
        <v>703</v>
      </c>
      <c r="G514" s="232" t="s">
        <v>163</v>
      </c>
      <c r="H514" s="233">
        <v>8</v>
      </c>
      <c r="I514" s="234"/>
      <c r="J514" s="235">
        <f>ROUND(I514*H514,2)</f>
        <v>0</v>
      </c>
      <c r="K514" s="236"/>
      <c r="L514" s="39"/>
      <c r="M514" s="237" t="s">
        <v>1</v>
      </c>
      <c r="N514" s="238" t="s">
        <v>45</v>
      </c>
      <c r="O514" s="89"/>
      <c r="P514" s="239">
        <f>O514*H514</f>
        <v>0</v>
      </c>
      <c r="Q514" s="239">
        <v>0</v>
      </c>
      <c r="R514" s="239">
        <f>Q514*H514</f>
        <v>0</v>
      </c>
      <c r="S514" s="239">
        <v>0</v>
      </c>
      <c r="T514" s="24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41" t="s">
        <v>251</v>
      </c>
      <c r="AT514" s="241" t="s">
        <v>153</v>
      </c>
      <c r="AU514" s="241" t="s">
        <v>88</v>
      </c>
      <c r="AY514" s="13" t="s">
        <v>152</v>
      </c>
      <c r="BE514" s="137">
        <f>IF(N514="základní",J514,0)</f>
        <v>0</v>
      </c>
      <c r="BF514" s="137">
        <f>IF(N514="snížená",J514,0)</f>
        <v>0</v>
      </c>
      <c r="BG514" s="137">
        <f>IF(N514="zákl. přenesená",J514,0)</f>
        <v>0</v>
      </c>
      <c r="BH514" s="137">
        <f>IF(N514="sníž. přenesená",J514,0)</f>
        <v>0</v>
      </c>
      <c r="BI514" s="137">
        <f>IF(N514="nulová",J514,0)</f>
        <v>0</v>
      </c>
      <c r="BJ514" s="13" t="s">
        <v>88</v>
      </c>
      <c r="BK514" s="137">
        <f>ROUND(I514*H514,2)</f>
        <v>0</v>
      </c>
      <c r="BL514" s="13" t="s">
        <v>251</v>
      </c>
      <c r="BM514" s="241" t="s">
        <v>704</v>
      </c>
    </row>
    <row r="515" spans="1:47" s="2" customFormat="1" ht="12">
      <c r="A515" s="36"/>
      <c r="B515" s="37"/>
      <c r="C515" s="38"/>
      <c r="D515" s="242" t="s">
        <v>159</v>
      </c>
      <c r="E515" s="38"/>
      <c r="F515" s="243" t="s">
        <v>705</v>
      </c>
      <c r="G515" s="38"/>
      <c r="H515" s="38"/>
      <c r="I515" s="200"/>
      <c r="J515" s="38"/>
      <c r="K515" s="38"/>
      <c r="L515" s="39"/>
      <c r="M515" s="244"/>
      <c r="N515" s="245"/>
      <c r="O515" s="89"/>
      <c r="P515" s="89"/>
      <c r="Q515" s="89"/>
      <c r="R515" s="89"/>
      <c r="S515" s="89"/>
      <c r="T515" s="90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3" t="s">
        <v>159</v>
      </c>
      <c r="AU515" s="13" t="s">
        <v>88</v>
      </c>
    </row>
    <row r="516" spans="1:65" s="2" customFormat="1" ht="16.5" customHeight="1">
      <c r="A516" s="36"/>
      <c r="B516" s="37"/>
      <c r="C516" s="246" t="s">
        <v>706</v>
      </c>
      <c r="D516" s="246" t="s">
        <v>167</v>
      </c>
      <c r="E516" s="247" t="s">
        <v>707</v>
      </c>
      <c r="F516" s="248" t="s">
        <v>708</v>
      </c>
      <c r="G516" s="249" t="s">
        <v>163</v>
      </c>
      <c r="H516" s="250">
        <v>8</v>
      </c>
      <c r="I516" s="251"/>
      <c r="J516" s="252">
        <f>ROUND(I516*H516,2)</f>
        <v>0</v>
      </c>
      <c r="K516" s="253"/>
      <c r="L516" s="254"/>
      <c r="M516" s="255" t="s">
        <v>1</v>
      </c>
      <c r="N516" s="256" t="s">
        <v>45</v>
      </c>
      <c r="O516" s="89"/>
      <c r="P516" s="239">
        <f>O516*H516</f>
        <v>0</v>
      </c>
      <c r="Q516" s="239">
        <v>0</v>
      </c>
      <c r="R516" s="239">
        <f>Q516*H516</f>
        <v>0</v>
      </c>
      <c r="S516" s="239">
        <v>0</v>
      </c>
      <c r="T516" s="240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241" t="s">
        <v>183</v>
      </c>
      <c r="AT516" s="241" t="s">
        <v>167</v>
      </c>
      <c r="AU516" s="241" t="s">
        <v>88</v>
      </c>
      <c r="AY516" s="13" t="s">
        <v>152</v>
      </c>
      <c r="BE516" s="137">
        <f>IF(N516="základní",J516,0)</f>
        <v>0</v>
      </c>
      <c r="BF516" s="137">
        <f>IF(N516="snížená",J516,0)</f>
        <v>0</v>
      </c>
      <c r="BG516" s="137">
        <f>IF(N516="zákl. přenesená",J516,0)</f>
        <v>0</v>
      </c>
      <c r="BH516" s="137">
        <f>IF(N516="sníž. přenesená",J516,0)</f>
        <v>0</v>
      </c>
      <c r="BI516" s="137">
        <f>IF(N516="nulová",J516,0)</f>
        <v>0</v>
      </c>
      <c r="BJ516" s="13" t="s">
        <v>88</v>
      </c>
      <c r="BK516" s="137">
        <f>ROUND(I516*H516,2)</f>
        <v>0</v>
      </c>
      <c r="BL516" s="13" t="s">
        <v>251</v>
      </c>
      <c r="BM516" s="241" t="s">
        <v>709</v>
      </c>
    </row>
    <row r="517" spans="1:47" s="2" customFormat="1" ht="12">
      <c r="A517" s="36"/>
      <c r="B517" s="37"/>
      <c r="C517" s="38"/>
      <c r="D517" s="242" t="s">
        <v>159</v>
      </c>
      <c r="E517" s="38"/>
      <c r="F517" s="243" t="s">
        <v>710</v>
      </c>
      <c r="G517" s="38"/>
      <c r="H517" s="38"/>
      <c r="I517" s="200"/>
      <c r="J517" s="38"/>
      <c r="K517" s="38"/>
      <c r="L517" s="39"/>
      <c r="M517" s="244"/>
      <c r="N517" s="245"/>
      <c r="O517" s="89"/>
      <c r="P517" s="89"/>
      <c r="Q517" s="89"/>
      <c r="R517" s="89"/>
      <c r="S517" s="89"/>
      <c r="T517" s="90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3" t="s">
        <v>159</v>
      </c>
      <c r="AU517" s="13" t="s">
        <v>88</v>
      </c>
    </row>
    <row r="518" spans="1:65" s="2" customFormat="1" ht="37.8" customHeight="1">
      <c r="A518" s="36"/>
      <c r="B518" s="37"/>
      <c r="C518" s="229" t="s">
        <v>711</v>
      </c>
      <c r="D518" s="229" t="s">
        <v>153</v>
      </c>
      <c r="E518" s="230" t="s">
        <v>712</v>
      </c>
      <c r="F518" s="231" t="s">
        <v>713</v>
      </c>
      <c r="G518" s="232" t="s">
        <v>192</v>
      </c>
      <c r="H518" s="233">
        <v>12</v>
      </c>
      <c r="I518" s="234"/>
      <c r="J518" s="235">
        <f>ROUND(I518*H518,2)</f>
        <v>0</v>
      </c>
      <c r="K518" s="236"/>
      <c r="L518" s="39"/>
      <c r="M518" s="237" t="s">
        <v>1</v>
      </c>
      <c r="N518" s="238" t="s">
        <v>45</v>
      </c>
      <c r="O518" s="89"/>
      <c r="P518" s="239">
        <f>O518*H518</f>
        <v>0</v>
      </c>
      <c r="Q518" s="239">
        <v>0</v>
      </c>
      <c r="R518" s="239">
        <f>Q518*H518</f>
        <v>0</v>
      </c>
      <c r="S518" s="239">
        <v>0</v>
      </c>
      <c r="T518" s="240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41" t="s">
        <v>251</v>
      </c>
      <c r="AT518" s="241" t="s">
        <v>153</v>
      </c>
      <c r="AU518" s="241" t="s">
        <v>88</v>
      </c>
      <c r="AY518" s="13" t="s">
        <v>152</v>
      </c>
      <c r="BE518" s="137">
        <f>IF(N518="základní",J518,0)</f>
        <v>0</v>
      </c>
      <c r="BF518" s="137">
        <f>IF(N518="snížená",J518,0)</f>
        <v>0</v>
      </c>
      <c r="BG518" s="137">
        <f>IF(N518="zákl. přenesená",J518,0)</f>
        <v>0</v>
      </c>
      <c r="BH518" s="137">
        <f>IF(N518="sníž. přenesená",J518,0)</f>
        <v>0</v>
      </c>
      <c r="BI518" s="137">
        <f>IF(N518="nulová",J518,0)</f>
        <v>0</v>
      </c>
      <c r="BJ518" s="13" t="s">
        <v>88</v>
      </c>
      <c r="BK518" s="137">
        <f>ROUND(I518*H518,2)</f>
        <v>0</v>
      </c>
      <c r="BL518" s="13" t="s">
        <v>251</v>
      </c>
      <c r="BM518" s="241" t="s">
        <v>714</v>
      </c>
    </row>
    <row r="519" spans="1:47" s="2" customFormat="1" ht="12">
      <c r="A519" s="36"/>
      <c r="B519" s="37"/>
      <c r="C519" s="38"/>
      <c r="D519" s="242" t="s">
        <v>159</v>
      </c>
      <c r="E519" s="38"/>
      <c r="F519" s="243" t="s">
        <v>715</v>
      </c>
      <c r="G519" s="38"/>
      <c r="H519" s="38"/>
      <c r="I519" s="200"/>
      <c r="J519" s="38"/>
      <c r="K519" s="38"/>
      <c r="L519" s="39"/>
      <c r="M519" s="244"/>
      <c r="N519" s="245"/>
      <c r="O519" s="89"/>
      <c r="P519" s="89"/>
      <c r="Q519" s="89"/>
      <c r="R519" s="89"/>
      <c r="S519" s="89"/>
      <c r="T519" s="90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3" t="s">
        <v>159</v>
      </c>
      <c r="AU519" s="13" t="s">
        <v>88</v>
      </c>
    </row>
    <row r="520" spans="1:65" s="2" customFormat="1" ht="16.5" customHeight="1">
      <c r="A520" s="36"/>
      <c r="B520" s="37"/>
      <c r="C520" s="229" t="s">
        <v>716</v>
      </c>
      <c r="D520" s="229" t="s">
        <v>153</v>
      </c>
      <c r="E520" s="230" t="s">
        <v>717</v>
      </c>
      <c r="F520" s="231" t="s">
        <v>718</v>
      </c>
      <c r="G520" s="232" t="s">
        <v>163</v>
      </c>
      <c r="H520" s="233">
        <v>8</v>
      </c>
      <c r="I520" s="234"/>
      <c r="J520" s="235">
        <f>ROUND(I520*H520,2)</f>
        <v>0</v>
      </c>
      <c r="K520" s="236"/>
      <c r="L520" s="39"/>
      <c r="M520" s="237" t="s">
        <v>1</v>
      </c>
      <c r="N520" s="238" t="s">
        <v>45</v>
      </c>
      <c r="O520" s="89"/>
      <c r="P520" s="239">
        <f>O520*H520</f>
        <v>0</v>
      </c>
      <c r="Q520" s="239">
        <v>0</v>
      </c>
      <c r="R520" s="239">
        <f>Q520*H520</f>
        <v>0</v>
      </c>
      <c r="S520" s="239">
        <v>0</v>
      </c>
      <c r="T520" s="24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41" t="s">
        <v>251</v>
      </c>
      <c r="AT520" s="241" t="s">
        <v>153</v>
      </c>
      <c r="AU520" s="241" t="s">
        <v>88</v>
      </c>
      <c r="AY520" s="13" t="s">
        <v>152</v>
      </c>
      <c r="BE520" s="137">
        <f>IF(N520="základní",J520,0)</f>
        <v>0</v>
      </c>
      <c r="BF520" s="137">
        <f>IF(N520="snížená",J520,0)</f>
        <v>0</v>
      </c>
      <c r="BG520" s="137">
        <f>IF(N520="zákl. přenesená",J520,0)</f>
        <v>0</v>
      </c>
      <c r="BH520" s="137">
        <f>IF(N520="sníž. přenesená",J520,0)</f>
        <v>0</v>
      </c>
      <c r="BI520" s="137">
        <f>IF(N520="nulová",J520,0)</f>
        <v>0</v>
      </c>
      <c r="BJ520" s="13" t="s">
        <v>88</v>
      </c>
      <c r="BK520" s="137">
        <f>ROUND(I520*H520,2)</f>
        <v>0</v>
      </c>
      <c r="BL520" s="13" t="s">
        <v>251</v>
      </c>
      <c r="BM520" s="241" t="s">
        <v>719</v>
      </c>
    </row>
    <row r="521" spans="1:47" s="2" customFormat="1" ht="12">
      <c r="A521" s="36"/>
      <c r="B521" s="37"/>
      <c r="C521" s="38"/>
      <c r="D521" s="242" t="s">
        <v>159</v>
      </c>
      <c r="E521" s="38"/>
      <c r="F521" s="243" t="s">
        <v>720</v>
      </c>
      <c r="G521" s="38"/>
      <c r="H521" s="38"/>
      <c r="I521" s="200"/>
      <c r="J521" s="38"/>
      <c r="K521" s="38"/>
      <c r="L521" s="39"/>
      <c r="M521" s="244"/>
      <c r="N521" s="245"/>
      <c r="O521" s="89"/>
      <c r="P521" s="89"/>
      <c r="Q521" s="89"/>
      <c r="R521" s="89"/>
      <c r="S521" s="89"/>
      <c r="T521" s="90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3" t="s">
        <v>159</v>
      </c>
      <c r="AU521" s="13" t="s">
        <v>88</v>
      </c>
    </row>
    <row r="522" spans="1:65" s="2" customFormat="1" ht="21.75" customHeight="1">
      <c r="A522" s="36"/>
      <c r="B522" s="37"/>
      <c r="C522" s="246" t="s">
        <v>721</v>
      </c>
      <c r="D522" s="246" t="s">
        <v>167</v>
      </c>
      <c r="E522" s="247" t="s">
        <v>722</v>
      </c>
      <c r="F522" s="248" t="s">
        <v>723</v>
      </c>
      <c r="G522" s="249" t="s">
        <v>163</v>
      </c>
      <c r="H522" s="250">
        <v>8</v>
      </c>
      <c r="I522" s="251"/>
      <c r="J522" s="252">
        <f>ROUND(I522*H522,2)</f>
        <v>0</v>
      </c>
      <c r="K522" s="253"/>
      <c r="L522" s="254"/>
      <c r="M522" s="255" t="s">
        <v>1</v>
      </c>
      <c r="N522" s="256" t="s">
        <v>45</v>
      </c>
      <c r="O522" s="89"/>
      <c r="P522" s="239">
        <f>O522*H522</f>
        <v>0</v>
      </c>
      <c r="Q522" s="239">
        <v>0.00012</v>
      </c>
      <c r="R522" s="239">
        <f>Q522*H522</f>
        <v>0.00096</v>
      </c>
      <c r="S522" s="239">
        <v>0</v>
      </c>
      <c r="T522" s="24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41" t="s">
        <v>183</v>
      </c>
      <c r="AT522" s="241" t="s">
        <v>167</v>
      </c>
      <c r="AU522" s="241" t="s">
        <v>88</v>
      </c>
      <c r="AY522" s="13" t="s">
        <v>152</v>
      </c>
      <c r="BE522" s="137">
        <f>IF(N522="základní",J522,0)</f>
        <v>0</v>
      </c>
      <c r="BF522" s="137">
        <f>IF(N522="snížená",J522,0)</f>
        <v>0</v>
      </c>
      <c r="BG522" s="137">
        <f>IF(N522="zákl. přenesená",J522,0)</f>
        <v>0</v>
      </c>
      <c r="BH522" s="137">
        <f>IF(N522="sníž. přenesená",J522,0)</f>
        <v>0</v>
      </c>
      <c r="BI522" s="137">
        <f>IF(N522="nulová",J522,0)</f>
        <v>0</v>
      </c>
      <c r="BJ522" s="13" t="s">
        <v>88</v>
      </c>
      <c r="BK522" s="137">
        <f>ROUND(I522*H522,2)</f>
        <v>0</v>
      </c>
      <c r="BL522" s="13" t="s">
        <v>251</v>
      </c>
      <c r="BM522" s="241" t="s">
        <v>724</v>
      </c>
    </row>
    <row r="523" spans="1:47" s="2" customFormat="1" ht="12">
      <c r="A523" s="36"/>
      <c r="B523" s="37"/>
      <c r="C523" s="38"/>
      <c r="D523" s="242" t="s">
        <v>159</v>
      </c>
      <c r="E523" s="38"/>
      <c r="F523" s="243" t="s">
        <v>723</v>
      </c>
      <c r="G523" s="38"/>
      <c r="H523" s="38"/>
      <c r="I523" s="200"/>
      <c r="J523" s="38"/>
      <c r="K523" s="38"/>
      <c r="L523" s="39"/>
      <c r="M523" s="244"/>
      <c r="N523" s="245"/>
      <c r="O523" s="89"/>
      <c r="P523" s="89"/>
      <c r="Q523" s="89"/>
      <c r="R523" s="89"/>
      <c r="S523" s="89"/>
      <c r="T523" s="90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3" t="s">
        <v>159</v>
      </c>
      <c r="AU523" s="13" t="s">
        <v>88</v>
      </c>
    </row>
    <row r="524" spans="1:65" s="2" customFormat="1" ht="16.5" customHeight="1">
      <c r="A524" s="36"/>
      <c r="B524" s="37"/>
      <c r="C524" s="246" t="s">
        <v>725</v>
      </c>
      <c r="D524" s="246" t="s">
        <v>167</v>
      </c>
      <c r="E524" s="247" t="s">
        <v>726</v>
      </c>
      <c r="F524" s="248" t="s">
        <v>727</v>
      </c>
      <c r="G524" s="249" t="s">
        <v>294</v>
      </c>
      <c r="H524" s="250">
        <v>252</v>
      </c>
      <c r="I524" s="251"/>
      <c r="J524" s="252">
        <f>ROUND(I524*H524,2)</f>
        <v>0</v>
      </c>
      <c r="K524" s="253"/>
      <c r="L524" s="254"/>
      <c r="M524" s="255" t="s">
        <v>1</v>
      </c>
      <c r="N524" s="256" t="s">
        <v>45</v>
      </c>
      <c r="O524" s="89"/>
      <c r="P524" s="239">
        <f>O524*H524</f>
        <v>0</v>
      </c>
      <c r="Q524" s="239">
        <v>0.001</v>
      </c>
      <c r="R524" s="239">
        <f>Q524*H524</f>
        <v>0.252</v>
      </c>
      <c r="S524" s="239">
        <v>0</v>
      </c>
      <c r="T524" s="24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41" t="s">
        <v>183</v>
      </c>
      <c r="AT524" s="241" t="s">
        <v>167</v>
      </c>
      <c r="AU524" s="241" t="s">
        <v>88</v>
      </c>
      <c r="AY524" s="13" t="s">
        <v>152</v>
      </c>
      <c r="BE524" s="137">
        <f>IF(N524="základní",J524,0)</f>
        <v>0</v>
      </c>
      <c r="BF524" s="137">
        <f>IF(N524="snížená",J524,0)</f>
        <v>0</v>
      </c>
      <c r="BG524" s="137">
        <f>IF(N524="zákl. přenesená",J524,0)</f>
        <v>0</v>
      </c>
      <c r="BH524" s="137">
        <f>IF(N524="sníž. přenesená",J524,0)</f>
        <v>0</v>
      </c>
      <c r="BI524" s="137">
        <f>IF(N524="nulová",J524,0)</f>
        <v>0</v>
      </c>
      <c r="BJ524" s="13" t="s">
        <v>88</v>
      </c>
      <c r="BK524" s="137">
        <f>ROUND(I524*H524,2)</f>
        <v>0</v>
      </c>
      <c r="BL524" s="13" t="s">
        <v>251</v>
      </c>
      <c r="BM524" s="241" t="s">
        <v>728</v>
      </c>
    </row>
    <row r="525" spans="1:47" s="2" customFormat="1" ht="12">
      <c r="A525" s="36"/>
      <c r="B525" s="37"/>
      <c r="C525" s="38"/>
      <c r="D525" s="242" t="s">
        <v>159</v>
      </c>
      <c r="E525" s="38"/>
      <c r="F525" s="243" t="s">
        <v>727</v>
      </c>
      <c r="G525" s="38"/>
      <c r="H525" s="38"/>
      <c r="I525" s="200"/>
      <c r="J525" s="38"/>
      <c r="K525" s="38"/>
      <c r="L525" s="39"/>
      <c r="M525" s="244"/>
      <c r="N525" s="245"/>
      <c r="O525" s="89"/>
      <c r="P525" s="89"/>
      <c r="Q525" s="89"/>
      <c r="R525" s="89"/>
      <c r="S525" s="89"/>
      <c r="T525" s="90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3" t="s">
        <v>159</v>
      </c>
      <c r="AU525" s="13" t="s">
        <v>88</v>
      </c>
    </row>
    <row r="526" spans="1:65" s="2" customFormat="1" ht="16.5" customHeight="1">
      <c r="A526" s="36"/>
      <c r="B526" s="37"/>
      <c r="C526" s="229" t="s">
        <v>729</v>
      </c>
      <c r="D526" s="229" t="s">
        <v>153</v>
      </c>
      <c r="E526" s="230" t="s">
        <v>730</v>
      </c>
      <c r="F526" s="231" t="s">
        <v>731</v>
      </c>
      <c r="G526" s="232" t="s">
        <v>163</v>
      </c>
      <c r="H526" s="233">
        <v>8</v>
      </c>
      <c r="I526" s="234"/>
      <c r="J526" s="235">
        <f>ROUND(I526*H526,2)</f>
        <v>0</v>
      </c>
      <c r="K526" s="236"/>
      <c r="L526" s="39"/>
      <c r="M526" s="237" t="s">
        <v>1</v>
      </c>
      <c r="N526" s="238" t="s">
        <v>45</v>
      </c>
      <c r="O526" s="89"/>
      <c r="P526" s="239">
        <f>O526*H526</f>
        <v>0</v>
      </c>
      <c r="Q526" s="239">
        <v>0</v>
      </c>
      <c r="R526" s="239">
        <f>Q526*H526</f>
        <v>0</v>
      </c>
      <c r="S526" s="239">
        <v>0</v>
      </c>
      <c r="T526" s="24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41" t="s">
        <v>251</v>
      </c>
      <c r="AT526" s="241" t="s">
        <v>153</v>
      </c>
      <c r="AU526" s="241" t="s">
        <v>88</v>
      </c>
      <c r="AY526" s="13" t="s">
        <v>152</v>
      </c>
      <c r="BE526" s="137">
        <f>IF(N526="základní",J526,0)</f>
        <v>0</v>
      </c>
      <c r="BF526" s="137">
        <f>IF(N526="snížená",J526,0)</f>
        <v>0</v>
      </c>
      <c r="BG526" s="137">
        <f>IF(N526="zákl. přenesená",J526,0)</f>
        <v>0</v>
      </c>
      <c r="BH526" s="137">
        <f>IF(N526="sníž. přenesená",J526,0)</f>
        <v>0</v>
      </c>
      <c r="BI526" s="137">
        <f>IF(N526="nulová",J526,0)</f>
        <v>0</v>
      </c>
      <c r="BJ526" s="13" t="s">
        <v>88</v>
      </c>
      <c r="BK526" s="137">
        <f>ROUND(I526*H526,2)</f>
        <v>0</v>
      </c>
      <c r="BL526" s="13" t="s">
        <v>251</v>
      </c>
      <c r="BM526" s="241" t="s">
        <v>732</v>
      </c>
    </row>
    <row r="527" spans="1:65" s="2" customFormat="1" ht="16.5" customHeight="1">
      <c r="A527" s="36"/>
      <c r="B527" s="37"/>
      <c r="C527" s="246" t="s">
        <v>733</v>
      </c>
      <c r="D527" s="246" t="s">
        <v>167</v>
      </c>
      <c r="E527" s="247" t="s">
        <v>734</v>
      </c>
      <c r="F527" s="248" t="s">
        <v>735</v>
      </c>
      <c r="G527" s="249" t="s">
        <v>163</v>
      </c>
      <c r="H527" s="250">
        <v>24</v>
      </c>
      <c r="I527" s="251"/>
      <c r="J527" s="252">
        <f>ROUND(I527*H527,2)</f>
        <v>0</v>
      </c>
      <c r="K527" s="253"/>
      <c r="L527" s="254"/>
      <c r="M527" s="255" t="s">
        <v>1</v>
      </c>
      <c r="N527" s="256" t="s">
        <v>45</v>
      </c>
      <c r="O527" s="89"/>
      <c r="P527" s="239">
        <f>O527*H527</f>
        <v>0</v>
      </c>
      <c r="Q527" s="239">
        <v>0</v>
      </c>
      <c r="R527" s="239">
        <f>Q527*H527</f>
        <v>0</v>
      </c>
      <c r="S527" s="239">
        <v>0</v>
      </c>
      <c r="T527" s="240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41" t="s">
        <v>183</v>
      </c>
      <c r="AT527" s="241" t="s">
        <v>167</v>
      </c>
      <c r="AU527" s="241" t="s">
        <v>88</v>
      </c>
      <c r="AY527" s="13" t="s">
        <v>152</v>
      </c>
      <c r="BE527" s="137">
        <f>IF(N527="základní",J527,0)</f>
        <v>0</v>
      </c>
      <c r="BF527" s="137">
        <f>IF(N527="snížená",J527,0)</f>
        <v>0</v>
      </c>
      <c r="BG527" s="137">
        <f>IF(N527="zákl. přenesená",J527,0)</f>
        <v>0</v>
      </c>
      <c r="BH527" s="137">
        <f>IF(N527="sníž. přenesená",J527,0)</f>
        <v>0</v>
      </c>
      <c r="BI527" s="137">
        <f>IF(N527="nulová",J527,0)</f>
        <v>0</v>
      </c>
      <c r="BJ527" s="13" t="s">
        <v>88</v>
      </c>
      <c r="BK527" s="137">
        <f>ROUND(I527*H527,2)</f>
        <v>0</v>
      </c>
      <c r="BL527" s="13" t="s">
        <v>251</v>
      </c>
      <c r="BM527" s="241" t="s">
        <v>736</v>
      </c>
    </row>
    <row r="528" spans="1:47" s="2" customFormat="1" ht="12">
      <c r="A528" s="36"/>
      <c r="B528" s="37"/>
      <c r="C528" s="38"/>
      <c r="D528" s="242" t="s">
        <v>159</v>
      </c>
      <c r="E528" s="38"/>
      <c r="F528" s="243" t="s">
        <v>735</v>
      </c>
      <c r="G528" s="38"/>
      <c r="H528" s="38"/>
      <c r="I528" s="200"/>
      <c r="J528" s="38"/>
      <c r="K528" s="38"/>
      <c r="L528" s="39"/>
      <c r="M528" s="244"/>
      <c r="N528" s="245"/>
      <c r="O528" s="89"/>
      <c r="P528" s="89"/>
      <c r="Q528" s="89"/>
      <c r="R528" s="89"/>
      <c r="S528" s="89"/>
      <c r="T528" s="90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3" t="s">
        <v>159</v>
      </c>
      <c r="AU528" s="13" t="s">
        <v>88</v>
      </c>
    </row>
    <row r="529" spans="1:63" s="11" customFormat="1" ht="25.9" customHeight="1">
      <c r="A529" s="11"/>
      <c r="B529" s="215"/>
      <c r="C529" s="216"/>
      <c r="D529" s="217" t="s">
        <v>79</v>
      </c>
      <c r="E529" s="218" t="s">
        <v>737</v>
      </c>
      <c r="F529" s="218" t="s">
        <v>738</v>
      </c>
      <c r="G529" s="216"/>
      <c r="H529" s="216"/>
      <c r="I529" s="219"/>
      <c r="J529" s="220">
        <f>BK529</f>
        <v>0</v>
      </c>
      <c r="K529" s="216"/>
      <c r="L529" s="221"/>
      <c r="M529" s="222"/>
      <c r="N529" s="223"/>
      <c r="O529" s="223"/>
      <c r="P529" s="224">
        <f>SUM(P530:P574)</f>
        <v>0</v>
      </c>
      <c r="Q529" s="223"/>
      <c r="R529" s="224">
        <f>SUM(R530:R574)</f>
        <v>3.649392</v>
      </c>
      <c r="S529" s="223"/>
      <c r="T529" s="225">
        <f>SUM(T530:T574)</f>
        <v>0</v>
      </c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R529" s="226" t="s">
        <v>88</v>
      </c>
      <c r="AT529" s="227" t="s">
        <v>79</v>
      </c>
      <c r="AU529" s="227" t="s">
        <v>80</v>
      </c>
      <c r="AY529" s="226" t="s">
        <v>152</v>
      </c>
      <c r="BK529" s="228">
        <f>SUM(BK530:BK574)</f>
        <v>0</v>
      </c>
    </row>
    <row r="530" spans="1:65" s="2" customFormat="1" ht="24.15" customHeight="1">
      <c r="A530" s="36"/>
      <c r="B530" s="37"/>
      <c r="C530" s="229" t="s">
        <v>739</v>
      </c>
      <c r="D530" s="229" t="s">
        <v>153</v>
      </c>
      <c r="E530" s="230" t="s">
        <v>646</v>
      </c>
      <c r="F530" s="231" t="s">
        <v>647</v>
      </c>
      <c r="G530" s="232" t="s">
        <v>156</v>
      </c>
      <c r="H530" s="233">
        <v>1.568</v>
      </c>
      <c r="I530" s="234"/>
      <c r="J530" s="235">
        <f>ROUND(I530*H530,2)</f>
        <v>0</v>
      </c>
      <c r="K530" s="236"/>
      <c r="L530" s="39"/>
      <c r="M530" s="237" t="s">
        <v>1</v>
      </c>
      <c r="N530" s="238" t="s">
        <v>45</v>
      </c>
      <c r="O530" s="89"/>
      <c r="P530" s="239">
        <f>O530*H530</f>
        <v>0</v>
      </c>
      <c r="Q530" s="239">
        <v>0</v>
      </c>
      <c r="R530" s="239">
        <f>Q530*H530</f>
        <v>0</v>
      </c>
      <c r="S530" s="239">
        <v>0</v>
      </c>
      <c r="T530" s="240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41" t="s">
        <v>251</v>
      </c>
      <c r="AT530" s="241" t="s">
        <v>153</v>
      </c>
      <c r="AU530" s="241" t="s">
        <v>88</v>
      </c>
      <c r="AY530" s="13" t="s">
        <v>152</v>
      </c>
      <c r="BE530" s="137">
        <f>IF(N530="základní",J530,0)</f>
        <v>0</v>
      </c>
      <c r="BF530" s="137">
        <f>IF(N530="snížená",J530,0)</f>
        <v>0</v>
      </c>
      <c r="BG530" s="137">
        <f>IF(N530="zákl. přenesená",J530,0)</f>
        <v>0</v>
      </c>
      <c r="BH530" s="137">
        <f>IF(N530="sníž. přenesená",J530,0)</f>
        <v>0</v>
      </c>
      <c r="BI530" s="137">
        <f>IF(N530="nulová",J530,0)</f>
        <v>0</v>
      </c>
      <c r="BJ530" s="13" t="s">
        <v>88</v>
      </c>
      <c r="BK530" s="137">
        <f>ROUND(I530*H530,2)</f>
        <v>0</v>
      </c>
      <c r="BL530" s="13" t="s">
        <v>251</v>
      </c>
      <c r="BM530" s="241" t="s">
        <v>740</v>
      </c>
    </row>
    <row r="531" spans="1:47" s="2" customFormat="1" ht="12">
      <c r="A531" s="36"/>
      <c r="B531" s="37"/>
      <c r="C531" s="38"/>
      <c r="D531" s="242" t="s">
        <v>159</v>
      </c>
      <c r="E531" s="38"/>
      <c r="F531" s="243" t="s">
        <v>649</v>
      </c>
      <c r="G531" s="38"/>
      <c r="H531" s="38"/>
      <c r="I531" s="200"/>
      <c r="J531" s="38"/>
      <c r="K531" s="38"/>
      <c r="L531" s="39"/>
      <c r="M531" s="244"/>
      <c r="N531" s="245"/>
      <c r="O531" s="89"/>
      <c r="P531" s="89"/>
      <c r="Q531" s="89"/>
      <c r="R531" s="89"/>
      <c r="S531" s="89"/>
      <c r="T531" s="90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3" t="s">
        <v>159</v>
      </c>
      <c r="AU531" s="13" t="s">
        <v>88</v>
      </c>
    </row>
    <row r="532" spans="1:65" s="2" customFormat="1" ht="24.15" customHeight="1">
      <c r="A532" s="36"/>
      <c r="B532" s="37"/>
      <c r="C532" s="229" t="s">
        <v>741</v>
      </c>
      <c r="D532" s="229" t="s">
        <v>153</v>
      </c>
      <c r="E532" s="230" t="s">
        <v>174</v>
      </c>
      <c r="F532" s="231" t="s">
        <v>175</v>
      </c>
      <c r="G532" s="232" t="s">
        <v>156</v>
      </c>
      <c r="H532" s="233">
        <v>1.556</v>
      </c>
      <c r="I532" s="234"/>
      <c r="J532" s="235">
        <f>ROUND(I532*H532,2)</f>
        <v>0</v>
      </c>
      <c r="K532" s="236"/>
      <c r="L532" s="39"/>
      <c r="M532" s="237" t="s">
        <v>1</v>
      </c>
      <c r="N532" s="238" t="s">
        <v>45</v>
      </c>
      <c r="O532" s="89"/>
      <c r="P532" s="239">
        <f>O532*H532</f>
        <v>0</v>
      </c>
      <c r="Q532" s="239">
        <v>0</v>
      </c>
      <c r="R532" s="239">
        <f>Q532*H532</f>
        <v>0</v>
      </c>
      <c r="S532" s="239">
        <v>0</v>
      </c>
      <c r="T532" s="240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41" t="s">
        <v>251</v>
      </c>
      <c r="AT532" s="241" t="s">
        <v>153</v>
      </c>
      <c r="AU532" s="241" t="s">
        <v>88</v>
      </c>
      <c r="AY532" s="13" t="s">
        <v>152</v>
      </c>
      <c r="BE532" s="137">
        <f>IF(N532="základní",J532,0)</f>
        <v>0</v>
      </c>
      <c r="BF532" s="137">
        <f>IF(N532="snížená",J532,0)</f>
        <v>0</v>
      </c>
      <c r="BG532" s="137">
        <f>IF(N532="zákl. přenesená",J532,0)</f>
        <v>0</v>
      </c>
      <c r="BH532" s="137">
        <f>IF(N532="sníž. přenesená",J532,0)</f>
        <v>0</v>
      </c>
      <c r="BI532" s="137">
        <f>IF(N532="nulová",J532,0)</f>
        <v>0</v>
      </c>
      <c r="BJ532" s="13" t="s">
        <v>88</v>
      </c>
      <c r="BK532" s="137">
        <f>ROUND(I532*H532,2)</f>
        <v>0</v>
      </c>
      <c r="BL532" s="13" t="s">
        <v>251</v>
      </c>
      <c r="BM532" s="241" t="s">
        <v>742</v>
      </c>
    </row>
    <row r="533" spans="1:47" s="2" customFormat="1" ht="12">
      <c r="A533" s="36"/>
      <c r="B533" s="37"/>
      <c r="C533" s="38"/>
      <c r="D533" s="242" t="s">
        <v>159</v>
      </c>
      <c r="E533" s="38"/>
      <c r="F533" s="243" t="s">
        <v>177</v>
      </c>
      <c r="G533" s="38"/>
      <c r="H533" s="38"/>
      <c r="I533" s="200"/>
      <c r="J533" s="38"/>
      <c r="K533" s="38"/>
      <c r="L533" s="39"/>
      <c r="M533" s="244"/>
      <c r="N533" s="245"/>
      <c r="O533" s="89"/>
      <c r="P533" s="89"/>
      <c r="Q533" s="89"/>
      <c r="R533" s="89"/>
      <c r="S533" s="89"/>
      <c r="T533" s="90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3" t="s">
        <v>159</v>
      </c>
      <c r="AU533" s="13" t="s">
        <v>88</v>
      </c>
    </row>
    <row r="534" spans="1:65" s="2" customFormat="1" ht="24.15" customHeight="1">
      <c r="A534" s="36"/>
      <c r="B534" s="37"/>
      <c r="C534" s="229" t="s">
        <v>743</v>
      </c>
      <c r="D534" s="229" t="s">
        <v>153</v>
      </c>
      <c r="E534" s="230" t="s">
        <v>306</v>
      </c>
      <c r="F534" s="231" t="s">
        <v>307</v>
      </c>
      <c r="G534" s="232" t="s">
        <v>261</v>
      </c>
      <c r="H534" s="233">
        <v>2.664</v>
      </c>
      <c r="I534" s="234"/>
      <c r="J534" s="235">
        <f>ROUND(I534*H534,2)</f>
        <v>0</v>
      </c>
      <c r="K534" s="236"/>
      <c r="L534" s="39"/>
      <c r="M534" s="237" t="s">
        <v>1</v>
      </c>
      <c r="N534" s="238" t="s">
        <v>45</v>
      </c>
      <c r="O534" s="89"/>
      <c r="P534" s="239">
        <f>O534*H534</f>
        <v>0</v>
      </c>
      <c r="Q534" s="239">
        <v>0</v>
      </c>
      <c r="R534" s="239">
        <f>Q534*H534</f>
        <v>0</v>
      </c>
      <c r="S534" s="239">
        <v>0</v>
      </c>
      <c r="T534" s="240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41" t="s">
        <v>251</v>
      </c>
      <c r="AT534" s="241" t="s">
        <v>153</v>
      </c>
      <c r="AU534" s="241" t="s">
        <v>88</v>
      </c>
      <c r="AY534" s="13" t="s">
        <v>152</v>
      </c>
      <c r="BE534" s="137">
        <f>IF(N534="základní",J534,0)</f>
        <v>0</v>
      </c>
      <c r="BF534" s="137">
        <f>IF(N534="snížená",J534,0)</f>
        <v>0</v>
      </c>
      <c r="BG534" s="137">
        <f>IF(N534="zákl. přenesená",J534,0)</f>
        <v>0</v>
      </c>
      <c r="BH534" s="137">
        <f>IF(N534="sníž. přenesená",J534,0)</f>
        <v>0</v>
      </c>
      <c r="BI534" s="137">
        <f>IF(N534="nulová",J534,0)</f>
        <v>0</v>
      </c>
      <c r="BJ534" s="13" t="s">
        <v>88</v>
      </c>
      <c r="BK534" s="137">
        <f>ROUND(I534*H534,2)</f>
        <v>0</v>
      </c>
      <c r="BL534" s="13" t="s">
        <v>251</v>
      </c>
      <c r="BM534" s="241" t="s">
        <v>744</v>
      </c>
    </row>
    <row r="535" spans="1:47" s="2" customFormat="1" ht="12">
      <c r="A535" s="36"/>
      <c r="B535" s="37"/>
      <c r="C535" s="38"/>
      <c r="D535" s="242" t="s">
        <v>159</v>
      </c>
      <c r="E535" s="38"/>
      <c r="F535" s="243" t="s">
        <v>309</v>
      </c>
      <c r="G535" s="38"/>
      <c r="H535" s="38"/>
      <c r="I535" s="200"/>
      <c r="J535" s="38"/>
      <c r="K535" s="38"/>
      <c r="L535" s="39"/>
      <c r="M535" s="244"/>
      <c r="N535" s="245"/>
      <c r="O535" s="89"/>
      <c r="P535" s="89"/>
      <c r="Q535" s="89"/>
      <c r="R535" s="89"/>
      <c r="S535" s="89"/>
      <c r="T535" s="90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3" t="s">
        <v>159</v>
      </c>
      <c r="AU535" s="13" t="s">
        <v>88</v>
      </c>
    </row>
    <row r="536" spans="1:65" s="2" customFormat="1" ht="16.5" customHeight="1">
      <c r="A536" s="36"/>
      <c r="B536" s="37"/>
      <c r="C536" s="246" t="s">
        <v>745</v>
      </c>
      <c r="D536" s="246" t="s">
        <v>167</v>
      </c>
      <c r="E536" s="247" t="s">
        <v>655</v>
      </c>
      <c r="F536" s="248" t="s">
        <v>656</v>
      </c>
      <c r="G536" s="249" t="s">
        <v>163</v>
      </c>
      <c r="H536" s="250">
        <v>4</v>
      </c>
      <c r="I536" s="251"/>
      <c r="J536" s="252">
        <f>ROUND(I536*H536,2)</f>
        <v>0</v>
      </c>
      <c r="K536" s="253"/>
      <c r="L536" s="254"/>
      <c r="M536" s="255" t="s">
        <v>1</v>
      </c>
      <c r="N536" s="256" t="s">
        <v>45</v>
      </c>
      <c r="O536" s="89"/>
      <c r="P536" s="239">
        <f>O536*H536</f>
        <v>0</v>
      </c>
      <c r="Q536" s="239">
        <v>0</v>
      </c>
      <c r="R536" s="239">
        <f>Q536*H536</f>
        <v>0</v>
      </c>
      <c r="S536" s="239">
        <v>0</v>
      </c>
      <c r="T536" s="24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41" t="s">
        <v>183</v>
      </c>
      <c r="AT536" s="241" t="s">
        <v>167</v>
      </c>
      <c r="AU536" s="241" t="s">
        <v>88</v>
      </c>
      <c r="AY536" s="13" t="s">
        <v>152</v>
      </c>
      <c r="BE536" s="137">
        <f>IF(N536="základní",J536,0)</f>
        <v>0</v>
      </c>
      <c r="BF536" s="137">
        <f>IF(N536="snížená",J536,0)</f>
        <v>0</v>
      </c>
      <c r="BG536" s="137">
        <f>IF(N536="zákl. přenesená",J536,0)</f>
        <v>0</v>
      </c>
      <c r="BH536" s="137">
        <f>IF(N536="sníž. přenesená",J536,0)</f>
        <v>0</v>
      </c>
      <c r="BI536" s="137">
        <f>IF(N536="nulová",J536,0)</f>
        <v>0</v>
      </c>
      <c r="BJ536" s="13" t="s">
        <v>88</v>
      </c>
      <c r="BK536" s="137">
        <f>ROUND(I536*H536,2)</f>
        <v>0</v>
      </c>
      <c r="BL536" s="13" t="s">
        <v>251</v>
      </c>
      <c r="BM536" s="241" t="s">
        <v>746</v>
      </c>
    </row>
    <row r="537" spans="1:47" s="2" customFormat="1" ht="12">
      <c r="A537" s="36"/>
      <c r="B537" s="37"/>
      <c r="C537" s="38"/>
      <c r="D537" s="242" t="s">
        <v>159</v>
      </c>
      <c r="E537" s="38"/>
      <c r="F537" s="243" t="s">
        <v>656</v>
      </c>
      <c r="G537" s="38"/>
      <c r="H537" s="38"/>
      <c r="I537" s="200"/>
      <c r="J537" s="38"/>
      <c r="K537" s="38"/>
      <c r="L537" s="39"/>
      <c r="M537" s="244"/>
      <c r="N537" s="245"/>
      <c r="O537" s="89"/>
      <c r="P537" s="89"/>
      <c r="Q537" s="89"/>
      <c r="R537" s="89"/>
      <c r="S537" s="89"/>
      <c r="T537" s="90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3" t="s">
        <v>159</v>
      </c>
      <c r="AU537" s="13" t="s">
        <v>88</v>
      </c>
    </row>
    <row r="538" spans="1:65" s="2" customFormat="1" ht="16.5" customHeight="1">
      <c r="A538" s="36"/>
      <c r="B538" s="37"/>
      <c r="C538" s="246" t="s">
        <v>747</v>
      </c>
      <c r="D538" s="246" t="s">
        <v>167</v>
      </c>
      <c r="E538" s="247" t="s">
        <v>659</v>
      </c>
      <c r="F538" s="248" t="s">
        <v>660</v>
      </c>
      <c r="G538" s="249" t="s">
        <v>163</v>
      </c>
      <c r="H538" s="250">
        <v>4</v>
      </c>
      <c r="I538" s="251"/>
      <c r="J538" s="252">
        <f>ROUND(I538*H538,2)</f>
        <v>0</v>
      </c>
      <c r="K538" s="253"/>
      <c r="L538" s="254"/>
      <c r="M538" s="255" t="s">
        <v>1</v>
      </c>
      <c r="N538" s="256" t="s">
        <v>45</v>
      </c>
      <c r="O538" s="89"/>
      <c r="P538" s="239">
        <f>O538*H538</f>
        <v>0</v>
      </c>
      <c r="Q538" s="239">
        <v>0</v>
      </c>
      <c r="R538" s="239">
        <f>Q538*H538</f>
        <v>0</v>
      </c>
      <c r="S538" s="239">
        <v>0</v>
      </c>
      <c r="T538" s="24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41" t="s">
        <v>183</v>
      </c>
      <c r="AT538" s="241" t="s">
        <v>167</v>
      </c>
      <c r="AU538" s="241" t="s">
        <v>88</v>
      </c>
      <c r="AY538" s="13" t="s">
        <v>152</v>
      </c>
      <c r="BE538" s="137">
        <f>IF(N538="základní",J538,0)</f>
        <v>0</v>
      </c>
      <c r="BF538" s="137">
        <f>IF(N538="snížená",J538,0)</f>
        <v>0</v>
      </c>
      <c r="BG538" s="137">
        <f>IF(N538="zákl. přenesená",J538,0)</f>
        <v>0</v>
      </c>
      <c r="BH538" s="137">
        <f>IF(N538="sníž. přenesená",J538,0)</f>
        <v>0</v>
      </c>
      <c r="BI538" s="137">
        <f>IF(N538="nulová",J538,0)</f>
        <v>0</v>
      </c>
      <c r="BJ538" s="13" t="s">
        <v>88</v>
      </c>
      <c r="BK538" s="137">
        <f>ROUND(I538*H538,2)</f>
        <v>0</v>
      </c>
      <c r="BL538" s="13" t="s">
        <v>251</v>
      </c>
      <c r="BM538" s="241" t="s">
        <v>748</v>
      </c>
    </row>
    <row r="539" spans="1:47" s="2" customFormat="1" ht="12">
      <c r="A539" s="36"/>
      <c r="B539" s="37"/>
      <c r="C539" s="38"/>
      <c r="D539" s="242" t="s">
        <v>159</v>
      </c>
      <c r="E539" s="38"/>
      <c r="F539" s="243" t="s">
        <v>660</v>
      </c>
      <c r="G539" s="38"/>
      <c r="H539" s="38"/>
      <c r="I539" s="200"/>
      <c r="J539" s="38"/>
      <c r="K539" s="38"/>
      <c r="L539" s="39"/>
      <c r="M539" s="244"/>
      <c r="N539" s="245"/>
      <c r="O539" s="89"/>
      <c r="P539" s="89"/>
      <c r="Q539" s="89"/>
      <c r="R539" s="89"/>
      <c r="S539" s="89"/>
      <c r="T539" s="90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3" t="s">
        <v>159</v>
      </c>
      <c r="AU539" s="13" t="s">
        <v>88</v>
      </c>
    </row>
    <row r="540" spans="1:65" s="2" customFormat="1" ht="24.15" customHeight="1">
      <c r="A540" s="36"/>
      <c r="B540" s="37"/>
      <c r="C540" s="229" t="s">
        <v>749</v>
      </c>
      <c r="D540" s="229" t="s">
        <v>153</v>
      </c>
      <c r="E540" s="230" t="s">
        <v>663</v>
      </c>
      <c r="F540" s="231" t="s">
        <v>664</v>
      </c>
      <c r="G540" s="232" t="s">
        <v>163</v>
      </c>
      <c r="H540" s="233">
        <v>4</v>
      </c>
      <c r="I540" s="234"/>
      <c r="J540" s="235">
        <f>ROUND(I540*H540,2)</f>
        <v>0</v>
      </c>
      <c r="K540" s="236"/>
      <c r="L540" s="39"/>
      <c r="M540" s="237" t="s">
        <v>1</v>
      </c>
      <c r="N540" s="238" t="s">
        <v>45</v>
      </c>
      <c r="O540" s="89"/>
      <c r="P540" s="239">
        <f>O540*H540</f>
        <v>0</v>
      </c>
      <c r="Q540" s="239">
        <v>0</v>
      </c>
      <c r="R540" s="239">
        <f>Q540*H540</f>
        <v>0</v>
      </c>
      <c r="S540" s="239">
        <v>0</v>
      </c>
      <c r="T540" s="24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41" t="s">
        <v>251</v>
      </c>
      <c r="AT540" s="241" t="s">
        <v>153</v>
      </c>
      <c r="AU540" s="241" t="s">
        <v>88</v>
      </c>
      <c r="AY540" s="13" t="s">
        <v>152</v>
      </c>
      <c r="BE540" s="137">
        <f>IF(N540="základní",J540,0)</f>
        <v>0</v>
      </c>
      <c r="BF540" s="137">
        <f>IF(N540="snížená",J540,0)</f>
        <v>0</v>
      </c>
      <c r="BG540" s="137">
        <f>IF(N540="zákl. přenesená",J540,0)</f>
        <v>0</v>
      </c>
      <c r="BH540" s="137">
        <f>IF(N540="sníž. přenesená",J540,0)</f>
        <v>0</v>
      </c>
      <c r="BI540" s="137">
        <f>IF(N540="nulová",J540,0)</f>
        <v>0</v>
      </c>
      <c r="BJ540" s="13" t="s">
        <v>88</v>
      </c>
      <c r="BK540" s="137">
        <f>ROUND(I540*H540,2)</f>
        <v>0</v>
      </c>
      <c r="BL540" s="13" t="s">
        <v>251</v>
      </c>
      <c r="BM540" s="241" t="s">
        <v>750</v>
      </c>
    </row>
    <row r="541" spans="1:47" s="2" customFormat="1" ht="12">
      <c r="A541" s="36"/>
      <c r="B541" s="37"/>
      <c r="C541" s="38"/>
      <c r="D541" s="242" t="s">
        <v>159</v>
      </c>
      <c r="E541" s="38"/>
      <c r="F541" s="243" t="s">
        <v>666</v>
      </c>
      <c r="G541" s="38"/>
      <c r="H541" s="38"/>
      <c r="I541" s="200"/>
      <c r="J541" s="38"/>
      <c r="K541" s="38"/>
      <c r="L541" s="39"/>
      <c r="M541" s="244"/>
      <c r="N541" s="245"/>
      <c r="O541" s="89"/>
      <c r="P541" s="89"/>
      <c r="Q541" s="89"/>
      <c r="R541" s="89"/>
      <c r="S541" s="89"/>
      <c r="T541" s="90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3" t="s">
        <v>159</v>
      </c>
      <c r="AU541" s="13" t="s">
        <v>88</v>
      </c>
    </row>
    <row r="542" spans="1:65" s="2" customFormat="1" ht="16.5" customHeight="1">
      <c r="A542" s="36"/>
      <c r="B542" s="37"/>
      <c r="C542" s="246" t="s">
        <v>751</v>
      </c>
      <c r="D542" s="246" t="s">
        <v>167</v>
      </c>
      <c r="E542" s="247" t="s">
        <v>420</v>
      </c>
      <c r="F542" s="248" t="s">
        <v>421</v>
      </c>
      <c r="G542" s="249" t="s">
        <v>156</v>
      </c>
      <c r="H542" s="250">
        <v>1.568</v>
      </c>
      <c r="I542" s="251"/>
      <c r="J542" s="252">
        <f>ROUND(I542*H542,2)</f>
        <v>0</v>
      </c>
      <c r="K542" s="253"/>
      <c r="L542" s="254"/>
      <c r="M542" s="255" t="s">
        <v>1</v>
      </c>
      <c r="N542" s="256" t="s">
        <v>45</v>
      </c>
      <c r="O542" s="89"/>
      <c r="P542" s="239">
        <f>O542*H542</f>
        <v>0</v>
      </c>
      <c r="Q542" s="239">
        <v>2.234</v>
      </c>
      <c r="R542" s="239">
        <f>Q542*H542</f>
        <v>3.5029120000000002</v>
      </c>
      <c r="S542" s="239">
        <v>0</v>
      </c>
      <c r="T542" s="24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41" t="s">
        <v>183</v>
      </c>
      <c r="AT542" s="241" t="s">
        <v>167</v>
      </c>
      <c r="AU542" s="241" t="s">
        <v>88</v>
      </c>
      <c r="AY542" s="13" t="s">
        <v>152</v>
      </c>
      <c r="BE542" s="137">
        <f>IF(N542="základní",J542,0)</f>
        <v>0</v>
      </c>
      <c r="BF542" s="137">
        <f>IF(N542="snížená",J542,0)</f>
        <v>0</v>
      </c>
      <c r="BG542" s="137">
        <f>IF(N542="zákl. přenesená",J542,0)</f>
        <v>0</v>
      </c>
      <c r="BH542" s="137">
        <f>IF(N542="sníž. přenesená",J542,0)</f>
        <v>0</v>
      </c>
      <c r="BI542" s="137">
        <f>IF(N542="nulová",J542,0)</f>
        <v>0</v>
      </c>
      <c r="BJ542" s="13" t="s">
        <v>88</v>
      </c>
      <c r="BK542" s="137">
        <f>ROUND(I542*H542,2)</f>
        <v>0</v>
      </c>
      <c r="BL542" s="13" t="s">
        <v>251</v>
      </c>
      <c r="BM542" s="241" t="s">
        <v>752</v>
      </c>
    </row>
    <row r="543" spans="1:47" s="2" customFormat="1" ht="12">
      <c r="A543" s="36"/>
      <c r="B543" s="37"/>
      <c r="C543" s="38"/>
      <c r="D543" s="242" t="s">
        <v>159</v>
      </c>
      <c r="E543" s="38"/>
      <c r="F543" s="243" t="s">
        <v>421</v>
      </c>
      <c r="G543" s="38"/>
      <c r="H543" s="38"/>
      <c r="I543" s="200"/>
      <c r="J543" s="38"/>
      <c r="K543" s="38"/>
      <c r="L543" s="39"/>
      <c r="M543" s="244"/>
      <c r="N543" s="245"/>
      <c r="O543" s="89"/>
      <c r="P543" s="89"/>
      <c r="Q543" s="89"/>
      <c r="R543" s="89"/>
      <c r="S543" s="89"/>
      <c r="T543" s="90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3" t="s">
        <v>159</v>
      </c>
      <c r="AU543" s="13" t="s">
        <v>88</v>
      </c>
    </row>
    <row r="544" spans="1:65" s="2" customFormat="1" ht="24.15" customHeight="1">
      <c r="A544" s="36"/>
      <c r="B544" s="37"/>
      <c r="C544" s="229" t="s">
        <v>753</v>
      </c>
      <c r="D544" s="229" t="s">
        <v>153</v>
      </c>
      <c r="E544" s="230" t="s">
        <v>670</v>
      </c>
      <c r="F544" s="231" t="s">
        <v>671</v>
      </c>
      <c r="G544" s="232" t="s">
        <v>163</v>
      </c>
      <c r="H544" s="233">
        <v>32</v>
      </c>
      <c r="I544" s="234"/>
      <c r="J544" s="235">
        <f>ROUND(I544*H544,2)</f>
        <v>0</v>
      </c>
      <c r="K544" s="236"/>
      <c r="L544" s="39"/>
      <c r="M544" s="237" t="s">
        <v>1</v>
      </c>
      <c r="N544" s="238" t="s">
        <v>45</v>
      </c>
      <c r="O544" s="89"/>
      <c r="P544" s="239">
        <f>O544*H544</f>
        <v>0</v>
      </c>
      <c r="Q544" s="239">
        <v>0</v>
      </c>
      <c r="R544" s="239">
        <f>Q544*H544</f>
        <v>0</v>
      </c>
      <c r="S544" s="239">
        <v>0</v>
      </c>
      <c r="T544" s="240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41" t="s">
        <v>251</v>
      </c>
      <c r="AT544" s="241" t="s">
        <v>153</v>
      </c>
      <c r="AU544" s="241" t="s">
        <v>88</v>
      </c>
      <c r="AY544" s="13" t="s">
        <v>152</v>
      </c>
      <c r="BE544" s="137">
        <f>IF(N544="základní",J544,0)</f>
        <v>0</v>
      </c>
      <c r="BF544" s="137">
        <f>IF(N544="snížená",J544,0)</f>
        <v>0</v>
      </c>
      <c r="BG544" s="137">
        <f>IF(N544="zákl. přenesená",J544,0)</f>
        <v>0</v>
      </c>
      <c r="BH544" s="137">
        <f>IF(N544="sníž. přenesená",J544,0)</f>
        <v>0</v>
      </c>
      <c r="BI544" s="137">
        <f>IF(N544="nulová",J544,0)</f>
        <v>0</v>
      </c>
      <c r="BJ544" s="13" t="s">
        <v>88</v>
      </c>
      <c r="BK544" s="137">
        <f>ROUND(I544*H544,2)</f>
        <v>0</v>
      </c>
      <c r="BL544" s="13" t="s">
        <v>251</v>
      </c>
      <c r="BM544" s="241" t="s">
        <v>754</v>
      </c>
    </row>
    <row r="545" spans="1:47" s="2" customFormat="1" ht="12">
      <c r="A545" s="36"/>
      <c r="B545" s="37"/>
      <c r="C545" s="38"/>
      <c r="D545" s="242" t="s">
        <v>159</v>
      </c>
      <c r="E545" s="38"/>
      <c r="F545" s="243" t="s">
        <v>673</v>
      </c>
      <c r="G545" s="38"/>
      <c r="H545" s="38"/>
      <c r="I545" s="200"/>
      <c r="J545" s="38"/>
      <c r="K545" s="38"/>
      <c r="L545" s="39"/>
      <c r="M545" s="244"/>
      <c r="N545" s="245"/>
      <c r="O545" s="89"/>
      <c r="P545" s="89"/>
      <c r="Q545" s="89"/>
      <c r="R545" s="89"/>
      <c r="S545" s="89"/>
      <c r="T545" s="90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3" t="s">
        <v>159</v>
      </c>
      <c r="AU545" s="13" t="s">
        <v>88</v>
      </c>
    </row>
    <row r="546" spans="1:65" s="2" customFormat="1" ht="24.15" customHeight="1">
      <c r="A546" s="36"/>
      <c r="B546" s="37"/>
      <c r="C546" s="229" t="s">
        <v>755</v>
      </c>
      <c r="D546" s="229" t="s">
        <v>153</v>
      </c>
      <c r="E546" s="230" t="s">
        <v>675</v>
      </c>
      <c r="F546" s="231" t="s">
        <v>162</v>
      </c>
      <c r="G546" s="232" t="s">
        <v>163</v>
      </c>
      <c r="H546" s="233">
        <v>28</v>
      </c>
      <c r="I546" s="234"/>
      <c r="J546" s="235">
        <f>ROUND(I546*H546,2)</f>
        <v>0</v>
      </c>
      <c r="K546" s="236"/>
      <c r="L546" s="39"/>
      <c r="M546" s="237" t="s">
        <v>1</v>
      </c>
      <c r="N546" s="238" t="s">
        <v>45</v>
      </c>
      <c r="O546" s="89"/>
      <c r="P546" s="239">
        <f>O546*H546</f>
        <v>0</v>
      </c>
      <c r="Q546" s="239">
        <v>0</v>
      </c>
      <c r="R546" s="239">
        <f>Q546*H546</f>
        <v>0</v>
      </c>
      <c r="S546" s="239">
        <v>0</v>
      </c>
      <c r="T546" s="24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241" t="s">
        <v>251</v>
      </c>
      <c r="AT546" s="241" t="s">
        <v>153</v>
      </c>
      <c r="AU546" s="241" t="s">
        <v>88</v>
      </c>
      <c r="AY546" s="13" t="s">
        <v>152</v>
      </c>
      <c r="BE546" s="137">
        <f>IF(N546="základní",J546,0)</f>
        <v>0</v>
      </c>
      <c r="BF546" s="137">
        <f>IF(N546="snížená",J546,0)</f>
        <v>0</v>
      </c>
      <c r="BG546" s="137">
        <f>IF(N546="zákl. přenesená",J546,0)</f>
        <v>0</v>
      </c>
      <c r="BH546" s="137">
        <f>IF(N546="sníž. přenesená",J546,0)</f>
        <v>0</v>
      </c>
      <c r="BI546" s="137">
        <f>IF(N546="nulová",J546,0)</f>
        <v>0</v>
      </c>
      <c r="BJ546" s="13" t="s">
        <v>88</v>
      </c>
      <c r="BK546" s="137">
        <f>ROUND(I546*H546,2)</f>
        <v>0</v>
      </c>
      <c r="BL546" s="13" t="s">
        <v>251</v>
      </c>
      <c r="BM546" s="241" t="s">
        <v>756</v>
      </c>
    </row>
    <row r="547" spans="1:47" s="2" customFormat="1" ht="12">
      <c r="A547" s="36"/>
      <c r="B547" s="37"/>
      <c r="C547" s="38"/>
      <c r="D547" s="242" t="s">
        <v>159</v>
      </c>
      <c r="E547" s="38"/>
      <c r="F547" s="243" t="s">
        <v>165</v>
      </c>
      <c r="G547" s="38"/>
      <c r="H547" s="38"/>
      <c r="I547" s="200"/>
      <c r="J547" s="38"/>
      <c r="K547" s="38"/>
      <c r="L547" s="39"/>
      <c r="M547" s="244"/>
      <c r="N547" s="245"/>
      <c r="O547" s="89"/>
      <c r="P547" s="89"/>
      <c r="Q547" s="89"/>
      <c r="R547" s="89"/>
      <c r="S547" s="89"/>
      <c r="T547" s="90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3" t="s">
        <v>159</v>
      </c>
      <c r="AU547" s="13" t="s">
        <v>88</v>
      </c>
    </row>
    <row r="548" spans="1:65" s="2" customFormat="1" ht="24.15" customHeight="1">
      <c r="A548" s="36"/>
      <c r="B548" s="37"/>
      <c r="C548" s="229" t="s">
        <v>757</v>
      </c>
      <c r="D548" s="229" t="s">
        <v>153</v>
      </c>
      <c r="E548" s="230" t="s">
        <v>678</v>
      </c>
      <c r="F548" s="231" t="s">
        <v>679</v>
      </c>
      <c r="G548" s="232" t="s">
        <v>163</v>
      </c>
      <c r="H548" s="233">
        <v>4</v>
      </c>
      <c r="I548" s="234"/>
      <c r="J548" s="235">
        <f>ROUND(I548*H548,2)</f>
        <v>0</v>
      </c>
      <c r="K548" s="236"/>
      <c r="L548" s="39"/>
      <c r="M548" s="237" t="s">
        <v>1</v>
      </c>
      <c r="N548" s="238" t="s">
        <v>45</v>
      </c>
      <c r="O548" s="89"/>
      <c r="P548" s="239">
        <f>O548*H548</f>
        <v>0</v>
      </c>
      <c r="Q548" s="239">
        <v>0</v>
      </c>
      <c r="R548" s="239">
        <f>Q548*H548</f>
        <v>0</v>
      </c>
      <c r="S548" s="239">
        <v>0</v>
      </c>
      <c r="T548" s="24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41" t="s">
        <v>251</v>
      </c>
      <c r="AT548" s="241" t="s">
        <v>153</v>
      </c>
      <c r="AU548" s="241" t="s">
        <v>88</v>
      </c>
      <c r="AY548" s="13" t="s">
        <v>152</v>
      </c>
      <c r="BE548" s="137">
        <f>IF(N548="základní",J548,0)</f>
        <v>0</v>
      </c>
      <c r="BF548" s="137">
        <f>IF(N548="snížená",J548,0)</f>
        <v>0</v>
      </c>
      <c r="BG548" s="137">
        <f>IF(N548="zákl. přenesená",J548,0)</f>
        <v>0</v>
      </c>
      <c r="BH548" s="137">
        <f>IF(N548="sníž. přenesená",J548,0)</f>
        <v>0</v>
      </c>
      <c r="BI548" s="137">
        <f>IF(N548="nulová",J548,0)</f>
        <v>0</v>
      </c>
      <c r="BJ548" s="13" t="s">
        <v>88</v>
      </c>
      <c r="BK548" s="137">
        <f>ROUND(I548*H548,2)</f>
        <v>0</v>
      </c>
      <c r="BL548" s="13" t="s">
        <v>251</v>
      </c>
      <c r="BM548" s="241" t="s">
        <v>758</v>
      </c>
    </row>
    <row r="549" spans="1:47" s="2" customFormat="1" ht="12">
      <c r="A549" s="36"/>
      <c r="B549" s="37"/>
      <c r="C549" s="38"/>
      <c r="D549" s="242" t="s">
        <v>159</v>
      </c>
      <c r="E549" s="38"/>
      <c r="F549" s="243" t="s">
        <v>681</v>
      </c>
      <c r="G549" s="38"/>
      <c r="H549" s="38"/>
      <c r="I549" s="200"/>
      <c r="J549" s="38"/>
      <c r="K549" s="38"/>
      <c r="L549" s="39"/>
      <c r="M549" s="244"/>
      <c r="N549" s="245"/>
      <c r="O549" s="89"/>
      <c r="P549" s="89"/>
      <c r="Q549" s="89"/>
      <c r="R549" s="89"/>
      <c r="S549" s="89"/>
      <c r="T549" s="90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3" t="s">
        <v>159</v>
      </c>
      <c r="AU549" s="13" t="s">
        <v>88</v>
      </c>
    </row>
    <row r="550" spans="1:65" s="2" customFormat="1" ht="16.5" customHeight="1">
      <c r="A550" s="36"/>
      <c r="B550" s="37"/>
      <c r="C550" s="246" t="s">
        <v>759</v>
      </c>
      <c r="D550" s="246" t="s">
        <v>167</v>
      </c>
      <c r="E550" s="247" t="s">
        <v>683</v>
      </c>
      <c r="F550" s="248" t="s">
        <v>169</v>
      </c>
      <c r="G550" s="249" t="s">
        <v>170</v>
      </c>
      <c r="H550" s="250">
        <v>0.016</v>
      </c>
      <c r="I550" s="251"/>
      <c r="J550" s="252">
        <f>ROUND(I550*H550,2)</f>
        <v>0</v>
      </c>
      <c r="K550" s="253"/>
      <c r="L550" s="254"/>
      <c r="M550" s="255" t="s">
        <v>1</v>
      </c>
      <c r="N550" s="256" t="s">
        <v>45</v>
      </c>
      <c r="O550" s="89"/>
      <c r="P550" s="239">
        <f>O550*H550</f>
        <v>0</v>
      </c>
      <c r="Q550" s="239">
        <v>0.9</v>
      </c>
      <c r="R550" s="239">
        <f>Q550*H550</f>
        <v>0.014400000000000001</v>
      </c>
      <c r="S550" s="239">
        <v>0</v>
      </c>
      <c r="T550" s="240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41" t="s">
        <v>183</v>
      </c>
      <c r="AT550" s="241" t="s">
        <v>167</v>
      </c>
      <c r="AU550" s="241" t="s">
        <v>88</v>
      </c>
      <c r="AY550" s="13" t="s">
        <v>152</v>
      </c>
      <c r="BE550" s="137">
        <f>IF(N550="základní",J550,0)</f>
        <v>0</v>
      </c>
      <c r="BF550" s="137">
        <f>IF(N550="snížená",J550,0)</f>
        <v>0</v>
      </c>
      <c r="BG550" s="137">
        <f>IF(N550="zákl. přenesená",J550,0)</f>
        <v>0</v>
      </c>
      <c r="BH550" s="137">
        <f>IF(N550="sníž. přenesená",J550,0)</f>
        <v>0</v>
      </c>
      <c r="BI550" s="137">
        <f>IF(N550="nulová",J550,0)</f>
        <v>0</v>
      </c>
      <c r="BJ550" s="13" t="s">
        <v>88</v>
      </c>
      <c r="BK550" s="137">
        <f>ROUND(I550*H550,2)</f>
        <v>0</v>
      </c>
      <c r="BL550" s="13" t="s">
        <v>251</v>
      </c>
      <c r="BM550" s="241" t="s">
        <v>760</v>
      </c>
    </row>
    <row r="551" spans="1:47" s="2" customFormat="1" ht="12">
      <c r="A551" s="36"/>
      <c r="B551" s="37"/>
      <c r="C551" s="38"/>
      <c r="D551" s="242" t="s">
        <v>159</v>
      </c>
      <c r="E551" s="38"/>
      <c r="F551" s="243" t="s">
        <v>169</v>
      </c>
      <c r="G551" s="38"/>
      <c r="H551" s="38"/>
      <c r="I551" s="200"/>
      <c r="J551" s="38"/>
      <c r="K551" s="38"/>
      <c r="L551" s="39"/>
      <c r="M551" s="244"/>
      <c r="N551" s="245"/>
      <c r="O551" s="89"/>
      <c r="P551" s="89"/>
      <c r="Q551" s="89"/>
      <c r="R551" s="89"/>
      <c r="S551" s="89"/>
      <c r="T551" s="90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3" t="s">
        <v>159</v>
      </c>
      <c r="AU551" s="13" t="s">
        <v>88</v>
      </c>
    </row>
    <row r="552" spans="1:65" s="2" customFormat="1" ht="16.5" customHeight="1">
      <c r="A552" s="36"/>
      <c r="B552" s="37"/>
      <c r="C552" s="246" t="s">
        <v>761</v>
      </c>
      <c r="D552" s="246" t="s">
        <v>167</v>
      </c>
      <c r="E552" s="247" t="s">
        <v>686</v>
      </c>
      <c r="F552" s="248" t="s">
        <v>687</v>
      </c>
      <c r="G552" s="249" t="s">
        <v>163</v>
      </c>
      <c r="H552" s="250">
        <v>4</v>
      </c>
      <c r="I552" s="251"/>
      <c r="J552" s="252">
        <f>ROUND(I552*H552,2)</f>
        <v>0</v>
      </c>
      <c r="K552" s="253"/>
      <c r="L552" s="254"/>
      <c r="M552" s="255" t="s">
        <v>1</v>
      </c>
      <c r="N552" s="256" t="s">
        <v>45</v>
      </c>
      <c r="O552" s="89"/>
      <c r="P552" s="239">
        <f>O552*H552</f>
        <v>0</v>
      </c>
      <c r="Q552" s="239">
        <v>0.00044</v>
      </c>
      <c r="R552" s="239">
        <f>Q552*H552</f>
        <v>0.00176</v>
      </c>
      <c r="S552" s="239">
        <v>0</v>
      </c>
      <c r="T552" s="240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241" t="s">
        <v>183</v>
      </c>
      <c r="AT552" s="241" t="s">
        <v>167</v>
      </c>
      <c r="AU552" s="241" t="s">
        <v>88</v>
      </c>
      <c r="AY552" s="13" t="s">
        <v>152</v>
      </c>
      <c r="BE552" s="137">
        <f>IF(N552="základní",J552,0)</f>
        <v>0</v>
      </c>
      <c r="BF552" s="137">
        <f>IF(N552="snížená",J552,0)</f>
        <v>0</v>
      </c>
      <c r="BG552" s="137">
        <f>IF(N552="zákl. přenesená",J552,0)</f>
        <v>0</v>
      </c>
      <c r="BH552" s="137">
        <f>IF(N552="sníž. přenesená",J552,0)</f>
        <v>0</v>
      </c>
      <c r="BI552" s="137">
        <f>IF(N552="nulová",J552,0)</f>
        <v>0</v>
      </c>
      <c r="BJ552" s="13" t="s">
        <v>88</v>
      </c>
      <c r="BK552" s="137">
        <f>ROUND(I552*H552,2)</f>
        <v>0</v>
      </c>
      <c r="BL552" s="13" t="s">
        <v>251</v>
      </c>
      <c r="BM552" s="241" t="s">
        <v>762</v>
      </c>
    </row>
    <row r="553" spans="1:47" s="2" customFormat="1" ht="12">
      <c r="A553" s="36"/>
      <c r="B553" s="37"/>
      <c r="C553" s="38"/>
      <c r="D553" s="242" t="s">
        <v>159</v>
      </c>
      <c r="E553" s="38"/>
      <c r="F553" s="243" t="s">
        <v>687</v>
      </c>
      <c r="G553" s="38"/>
      <c r="H553" s="38"/>
      <c r="I553" s="200"/>
      <c r="J553" s="38"/>
      <c r="K553" s="38"/>
      <c r="L553" s="39"/>
      <c r="M553" s="244"/>
      <c r="N553" s="245"/>
      <c r="O553" s="89"/>
      <c r="P553" s="89"/>
      <c r="Q553" s="89"/>
      <c r="R553" s="89"/>
      <c r="S553" s="89"/>
      <c r="T553" s="90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3" t="s">
        <v>159</v>
      </c>
      <c r="AU553" s="13" t="s">
        <v>88</v>
      </c>
    </row>
    <row r="554" spans="1:65" s="2" customFormat="1" ht="24.15" customHeight="1">
      <c r="A554" s="36"/>
      <c r="B554" s="37"/>
      <c r="C554" s="246" t="s">
        <v>763</v>
      </c>
      <c r="D554" s="246" t="s">
        <v>167</v>
      </c>
      <c r="E554" s="247" t="s">
        <v>690</v>
      </c>
      <c r="F554" s="248" t="s">
        <v>691</v>
      </c>
      <c r="G554" s="249" t="s">
        <v>163</v>
      </c>
      <c r="H554" s="250">
        <v>4</v>
      </c>
      <c r="I554" s="251"/>
      <c r="J554" s="252">
        <f>ROUND(I554*H554,2)</f>
        <v>0</v>
      </c>
      <c r="K554" s="253"/>
      <c r="L554" s="254"/>
      <c r="M554" s="255" t="s">
        <v>1</v>
      </c>
      <c r="N554" s="256" t="s">
        <v>45</v>
      </c>
      <c r="O554" s="89"/>
      <c r="P554" s="239">
        <f>O554*H554</f>
        <v>0</v>
      </c>
      <c r="Q554" s="239">
        <v>0</v>
      </c>
      <c r="R554" s="239">
        <f>Q554*H554</f>
        <v>0</v>
      </c>
      <c r="S554" s="239">
        <v>0</v>
      </c>
      <c r="T554" s="240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241" t="s">
        <v>183</v>
      </c>
      <c r="AT554" s="241" t="s">
        <v>167</v>
      </c>
      <c r="AU554" s="241" t="s">
        <v>88</v>
      </c>
      <c r="AY554" s="13" t="s">
        <v>152</v>
      </c>
      <c r="BE554" s="137">
        <f>IF(N554="základní",J554,0)</f>
        <v>0</v>
      </c>
      <c r="BF554" s="137">
        <f>IF(N554="snížená",J554,0)</f>
        <v>0</v>
      </c>
      <c r="BG554" s="137">
        <f>IF(N554="zákl. přenesená",J554,0)</f>
        <v>0</v>
      </c>
      <c r="BH554" s="137">
        <f>IF(N554="sníž. přenesená",J554,0)</f>
        <v>0</v>
      </c>
      <c r="BI554" s="137">
        <f>IF(N554="nulová",J554,0)</f>
        <v>0</v>
      </c>
      <c r="BJ554" s="13" t="s">
        <v>88</v>
      </c>
      <c r="BK554" s="137">
        <f>ROUND(I554*H554,2)</f>
        <v>0</v>
      </c>
      <c r="BL554" s="13" t="s">
        <v>251</v>
      </c>
      <c r="BM554" s="241" t="s">
        <v>764</v>
      </c>
    </row>
    <row r="555" spans="1:47" s="2" customFormat="1" ht="12">
      <c r="A555" s="36"/>
      <c r="B555" s="37"/>
      <c r="C555" s="38"/>
      <c r="D555" s="242" t="s">
        <v>159</v>
      </c>
      <c r="E555" s="38"/>
      <c r="F555" s="243" t="s">
        <v>691</v>
      </c>
      <c r="G555" s="38"/>
      <c r="H555" s="38"/>
      <c r="I555" s="200"/>
      <c r="J555" s="38"/>
      <c r="K555" s="38"/>
      <c r="L555" s="39"/>
      <c r="M555" s="244"/>
      <c r="N555" s="245"/>
      <c r="O555" s="89"/>
      <c r="P555" s="89"/>
      <c r="Q555" s="89"/>
      <c r="R555" s="89"/>
      <c r="S555" s="89"/>
      <c r="T555" s="90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3" t="s">
        <v>159</v>
      </c>
      <c r="AU555" s="13" t="s">
        <v>88</v>
      </c>
    </row>
    <row r="556" spans="1:65" s="2" customFormat="1" ht="16.5" customHeight="1">
      <c r="A556" s="36"/>
      <c r="B556" s="37"/>
      <c r="C556" s="246" t="s">
        <v>765</v>
      </c>
      <c r="D556" s="246" t="s">
        <v>167</v>
      </c>
      <c r="E556" s="247" t="s">
        <v>694</v>
      </c>
      <c r="F556" s="248" t="s">
        <v>695</v>
      </c>
      <c r="G556" s="249" t="s">
        <v>163</v>
      </c>
      <c r="H556" s="250">
        <v>4</v>
      </c>
      <c r="I556" s="251"/>
      <c r="J556" s="252">
        <f>ROUND(I556*H556,2)</f>
        <v>0</v>
      </c>
      <c r="K556" s="253"/>
      <c r="L556" s="254"/>
      <c r="M556" s="255" t="s">
        <v>1</v>
      </c>
      <c r="N556" s="256" t="s">
        <v>45</v>
      </c>
      <c r="O556" s="89"/>
      <c r="P556" s="239">
        <f>O556*H556</f>
        <v>0</v>
      </c>
      <c r="Q556" s="239">
        <v>0</v>
      </c>
      <c r="R556" s="239">
        <f>Q556*H556</f>
        <v>0</v>
      </c>
      <c r="S556" s="239">
        <v>0</v>
      </c>
      <c r="T556" s="240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41" t="s">
        <v>183</v>
      </c>
      <c r="AT556" s="241" t="s">
        <v>167</v>
      </c>
      <c r="AU556" s="241" t="s">
        <v>88</v>
      </c>
      <c r="AY556" s="13" t="s">
        <v>152</v>
      </c>
      <c r="BE556" s="137">
        <f>IF(N556="základní",J556,0)</f>
        <v>0</v>
      </c>
      <c r="BF556" s="137">
        <f>IF(N556="snížená",J556,0)</f>
        <v>0</v>
      </c>
      <c r="BG556" s="137">
        <f>IF(N556="zákl. přenesená",J556,0)</f>
        <v>0</v>
      </c>
      <c r="BH556" s="137">
        <f>IF(N556="sníž. přenesená",J556,0)</f>
        <v>0</v>
      </c>
      <c r="BI556" s="137">
        <f>IF(N556="nulová",J556,0)</f>
        <v>0</v>
      </c>
      <c r="BJ556" s="13" t="s">
        <v>88</v>
      </c>
      <c r="BK556" s="137">
        <f>ROUND(I556*H556,2)</f>
        <v>0</v>
      </c>
      <c r="BL556" s="13" t="s">
        <v>251</v>
      </c>
      <c r="BM556" s="241" t="s">
        <v>766</v>
      </c>
    </row>
    <row r="557" spans="1:47" s="2" customFormat="1" ht="12">
      <c r="A557" s="36"/>
      <c r="B557" s="37"/>
      <c r="C557" s="38"/>
      <c r="D557" s="242" t="s">
        <v>159</v>
      </c>
      <c r="E557" s="38"/>
      <c r="F557" s="243" t="s">
        <v>695</v>
      </c>
      <c r="G557" s="38"/>
      <c r="H557" s="38"/>
      <c r="I557" s="200"/>
      <c r="J557" s="38"/>
      <c r="K557" s="38"/>
      <c r="L557" s="39"/>
      <c r="M557" s="244"/>
      <c r="N557" s="245"/>
      <c r="O557" s="89"/>
      <c r="P557" s="89"/>
      <c r="Q557" s="89"/>
      <c r="R557" s="89"/>
      <c r="S557" s="89"/>
      <c r="T557" s="90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3" t="s">
        <v>159</v>
      </c>
      <c r="AU557" s="13" t="s">
        <v>88</v>
      </c>
    </row>
    <row r="558" spans="1:65" s="2" customFormat="1" ht="16.5" customHeight="1">
      <c r="A558" s="36"/>
      <c r="B558" s="37"/>
      <c r="C558" s="246" t="s">
        <v>767</v>
      </c>
      <c r="D558" s="246" t="s">
        <v>167</v>
      </c>
      <c r="E558" s="247" t="s">
        <v>698</v>
      </c>
      <c r="F558" s="248" t="s">
        <v>699</v>
      </c>
      <c r="G558" s="249" t="s">
        <v>170</v>
      </c>
      <c r="H558" s="250">
        <v>0.024</v>
      </c>
      <c r="I558" s="251"/>
      <c r="J558" s="252">
        <f>ROUND(I558*H558,2)</f>
        <v>0</v>
      </c>
      <c r="K558" s="253"/>
      <c r="L558" s="254"/>
      <c r="M558" s="255" t="s">
        <v>1</v>
      </c>
      <c r="N558" s="256" t="s">
        <v>45</v>
      </c>
      <c r="O558" s="89"/>
      <c r="P558" s="239">
        <f>O558*H558</f>
        <v>0</v>
      </c>
      <c r="Q558" s="239">
        <v>0.16</v>
      </c>
      <c r="R558" s="239">
        <f>Q558*H558</f>
        <v>0.00384</v>
      </c>
      <c r="S558" s="239">
        <v>0</v>
      </c>
      <c r="T558" s="240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241" t="s">
        <v>183</v>
      </c>
      <c r="AT558" s="241" t="s">
        <v>167</v>
      </c>
      <c r="AU558" s="241" t="s">
        <v>88</v>
      </c>
      <c r="AY558" s="13" t="s">
        <v>152</v>
      </c>
      <c r="BE558" s="137">
        <f>IF(N558="základní",J558,0)</f>
        <v>0</v>
      </c>
      <c r="BF558" s="137">
        <f>IF(N558="snížená",J558,0)</f>
        <v>0</v>
      </c>
      <c r="BG558" s="137">
        <f>IF(N558="zákl. přenesená",J558,0)</f>
        <v>0</v>
      </c>
      <c r="BH558" s="137">
        <f>IF(N558="sníž. přenesená",J558,0)</f>
        <v>0</v>
      </c>
      <c r="BI558" s="137">
        <f>IF(N558="nulová",J558,0)</f>
        <v>0</v>
      </c>
      <c r="BJ558" s="13" t="s">
        <v>88</v>
      </c>
      <c r="BK558" s="137">
        <f>ROUND(I558*H558,2)</f>
        <v>0</v>
      </c>
      <c r="BL558" s="13" t="s">
        <v>251</v>
      </c>
      <c r="BM558" s="241" t="s">
        <v>768</v>
      </c>
    </row>
    <row r="559" spans="1:47" s="2" customFormat="1" ht="12">
      <c r="A559" s="36"/>
      <c r="B559" s="37"/>
      <c r="C559" s="38"/>
      <c r="D559" s="242" t="s">
        <v>159</v>
      </c>
      <c r="E559" s="38"/>
      <c r="F559" s="243" t="s">
        <v>699</v>
      </c>
      <c r="G559" s="38"/>
      <c r="H559" s="38"/>
      <c r="I559" s="200"/>
      <c r="J559" s="38"/>
      <c r="K559" s="38"/>
      <c r="L559" s="39"/>
      <c r="M559" s="244"/>
      <c r="N559" s="245"/>
      <c r="O559" s="89"/>
      <c r="P559" s="89"/>
      <c r="Q559" s="89"/>
      <c r="R559" s="89"/>
      <c r="S559" s="89"/>
      <c r="T559" s="90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3" t="s">
        <v>159</v>
      </c>
      <c r="AU559" s="13" t="s">
        <v>88</v>
      </c>
    </row>
    <row r="560" spans="1:65" s="2" customFormat="1" ht="24.15" customHeight="1">
      <c r="A560" s="36"/>
      <c r="B560" s="37"/>
      <c r="C560" s="229" t="s">
        <v>769</v>
      </c>
      <c r="D560" s="229" t="s">
        <v>153</v>
      </c>
      <c r="E560" s="230" t="s">
        <v>702</v>
      </c>
      <c r="F560" s="231" t="s">
        <v>703</v>
      </c>
      <c r="G560" s="232" t="s">
        <v>163</v>
      </c>
      <c r="H560" s="233">
        <v>4</v>
      </c>
      <c r="I560" s="234"/>
      <c r="J560" s="235">
        <f>ROUND(I560*H560,2)</f>
        <v>0</v>
      </c>
      <c r="K560" s="236"/>
      <c r="L560" s="39"/>
      <c r="M560" s="237" t="s">
        <v>1</v>
      </c>
      <c r="N560" s="238" t="s">
        <v>45</v>
      </c>
      <c r="O560" s="89"/>
      <c r="P560" s="239">
        <f>O560*H560</f>
        <v>0</v>
      </c>
      <c r="Q560" s="239">
        <v>0</v>
      </c>
      <c r="R560" s="239">
        <f>Q560*H560</f>
        <v>0</v>
      </c>
      <c r="S560" s="239">
        <v>0</v>
      </c>
      <c r="T560" s="240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241" t="s">
        <v>251</v>
      </c>
      <c r="AT560" s="241" t="s">
        <v>153</v>
      </c>
      <c r="AU560" s="241" t="s">
        <v>88</v>
      </c>
      <c r="AY560" s="13" t="s">
        <v>152</v>
      </c>
      <c r="BE560" s="137">
        <f>IF(N560="základní",J560,0)</f>
        <v>0</v>
      </c>
      <c r="BF560" s="137">
        <f>IF(N560="snížená",J560,0)</f>
        <v>0</v>
      </c>
      <c r="BG560" s="137">
        <f>IF(N560="zákl. přenesená",J560,0)</f>
        <v>0</v>
      </c>
      <c r="BH560" s="137">
        <f>IF(N560="sníž. přenesená",J560,0)</f>
        <v>0</v>
      </c>
      <c r="BI560" s="137">
        <f>IF(N560="nulová",J560,0)</f>
        <v>0</v>
      </c>
      <c r="BJ560" s="13" t="s">
        <v>88</v>
      </c>
      <c r="BK560" s="137">
        <f>ROUND(I560*H560,2)</f>
        <v>0</v>
      </c>
      <c r="BL560" s="13" t="s">
        <v>251</v>
      </c>
      <c r="BM560" s="241" t="s">
        <v>770</v>
      </c>
    </row>
    <row r="561" spans="1:47" s="2" customFormat="1" ht="12">
      <c r="A561" s="36"/>
      <c r="B561" s="37"/>
      <c r="C561" s="38"/>
      <c r="D561" s="242" t="s">
        <v>159</v>
      </c>
      <c r="E561" s="38"/>
      <c r="F561" s="243" t="s">
        <v>705</v>
      </c>
      <c r="G561" s="38"/>
      <c r="H561" s="38"/>
      <c r="I561" s="200"/>
      <c r="J561" s="38"/>
      <c r="K561" s="38"/>
      <c r="L561" s="39"/>
      <c r="M561" s="244"/>
      <c r="N561" s="245"/>
      <c r="O561" s="89"/>
      <c r="P561" s="89"/>
      <c r="Q561" s="89"/>
      <c r="R561" s="89"/>
      <c r="S561" s="89"/>
      <c r="T561" s="90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3" t="s">
        <v>159</v>
      </c>
      <c r="AU561" s="13" t="s">
        <v>88</v>
      </c>
    </row>
    <row r="562" spans="1:65" s="2" customFormat="1" ht="16.5" customHeight="1">
      <c r="A562" s="36"/>
      <c r="B562" s="37"/>
      <c r="C562" s="246" t="s">
        <v>771</v>
      </c>
      <c r="D562" s="246" t="s">
        <v>167</v>
      </c>
      <c r="E562" s="247" t="s">
        <v>772</v>
      </c>
      <c r="F562" s="248" t="s">
        <v>708</v>
      </c>
      <c r="G562" s="249" t="s">
        <v>163</v>
      </c>
      <c r="H562" s="250">
        <v>4</v>
      </c>
      <c r="I562" s="251"/>
      <c r="J562" s="252">
        <f>ROUND(I562*H562,2)</f>
        <v>0</v>
      </c>
      <c r="K562" s="253"/>
      <c r="L562" s="254"/>
      <c r="M562" s="255" t="s">
        <v>1</v>
      </c>
      <c r="N562" s="256" t="s">
        <v>45</v>
      </c>
      <c r="O562" s="89"/>
      <c r="P562" s="239">
        <f>O562*H562</f>
        <v>0</v>
      </c>
      <c r="Q562" s="239">
        <v>0</v>
      </c>
      <c r="R562" s="239">
        <f>Q562*H562</f>
        <v>0</v>
      </c>
      <c r="S562" s="239">
        <v>0</v>
      </c>
      <c r="T562" s="24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41" t="s">
        <v>183</v>
      </c>
      <c r="AT562" s="241" t="s">
        <v>167</v>
      </c>
      <c r="AU562" s="241" t="s">
        <v>88</v>
      </c>
      <c r="AY562" s="13" t="s">
        <v>152</v>
      </c>
      <c r="BE562" s="137">
        <f>IF(N562="základní",J562,0)</f>
        <v>0</v>
      </c>
      <c r="BF562" s="137">
        <f>IF(N562="snížená",J562,0)</f>
        <v>0</v>
      </c>
      <c r="BG562" s="137">
        <f>IF(N562="zákl. přenesená",J562,0)</f>
        <v>0</v>
      </c>
      <c r="BH562" s="137">
        <f>IF(N562="sníž. přenesená",J562,0)</f>
        <v>0</v>
      </c>
      <c r="BI562" s="137">
        <f>IF(N562="nulová",J562,0)</f>
        <v>0</v>
      </c>
      <c r="BJ562" s="13" t="s">
        <v>88</v>
      </c>
      <c r="BK562" s="137">
        <f>ROUND(I562*H562,2)</f>
        <v>0</v>
      </c>
      <c r="BL562" s="13" t="s">
        <v>251</v>
      </c>
      <c r="BM562" s="241" t="s">
        <v>773</v>
      </c>
    </row>
    <row r="563" spans="1:47" s="2" customFormat="1" ht="12">
      <c r="A563" s="36"/>
      <c r="B563" s="37"/>
      <c r="C563" s="38"/>
      <c r="D563" s="242" t="s">
        <v>159</v>
      </c>
      <c r="E563" s="38"/>
      <c r="F563" s="243" t="s">
        <v>710</v>
      </c>
      <c r="G563" s="38"/>
      <c r="H563" s="38"/>
      <c r="I563" s="200"/>
      <c r="J563" s="38"/>
      <c r="K563" s="38"/>
      <c r="L563" s="39"/>
      <c r="M563" s="244"/>
      <c r="N563" s="245"/>
      <c r="O563" s="89"/>
      <c r="P563" s="89"/>
      <c r="Q563" s="89"/>
      <c r="R563" s="89"/>
      <c r="S563" s="89"/>
      <c r="T563" s="90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3" t="s">
        <v>159</v>
      </c>
      <c r="AU563" s="13" t="s">
        <v>88</v>
      </c>
    </row>
    <row r="564" spans="1:65" s="2" customFormat="1" ht="37.8" customHeight="1">
      <c r="A564" s="36"/>
      <c r="B564" s="37"/>
      <c r="C564" s="229" t="s">
        <v>774</v>
      </c>
      <c r="D564" s="229" t="s">
        <v>153</v>
      </c>
      <c r="E564" s="230" t="s">
        <v>712</v>
      </c>
      <c r="F564" s="231" t="s">
        <v>713</v>
      </c>
      <c r="G564" s="232" t="s">
        <v>192</v>
      </c>
      <c r="H564" s="233">
        <v>6</v>
      </c>
      <c r="I564" s="234"/>
      <c r="J564" s="235">
        <f>ROUND(I564*H564,2)</f>
        <v>0</v>
      </c>
      <c r="K564" s="236"/>
      <c r="L564" s="39"/>
      <c r="M564" s="237" t="s">
        <v>1</v>
      </c>
      <c r="N564" s="238" t="s">
        <v>45</v>
      </c>
      <c r="O564" s="89"/>
      <c r="P564" s="239">
        <f>O564*H564</f>
        <v>0</v>
      </c>
      <c r="Q564" s="239">
        <v>0</v>
      </c>
      <c r="R564" s="239">
        <f>Q564*H564</f>
        <v>0</v>
      </c>
      <c r="S564" s="239">
        <v>0</v>
      </c>
      <c r="T564" s="240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41" t="s">
        <v>251</v>
      </c>
      <c r="AT564" s="241" t="s">
        <v>153</v>
      </c>
      <c r="AU564" s="241" t="s">
        <v>88</v>
      </c>
      <c r="AY564" s="13" t="s">
        <v>152</v>
      </c>
      <c r="BE564" s="137">
        <f>IF(N564="základní",J564,0)</f>
        <v>0</v>
      </c>
      <c r="BF564" s="137">
        <f>IF(N564="snížená",J564,0)</f>
        <v>0</v>
      </c>
      <c r="BG564" s="137">
        <f>IF(N564="zákl. přenesená",J564,0)</f>
        <v>0</v>
      </c>
      <c r="BH564" s="137">
        <f>IF(N564="sníž. přenesená",J564,0)</f>
        <v>0</v>
      </c>
      <c r="BI564" s="137">
        <f>IF(N564="nulová",J564,0)</f>
        <v>0</v>
      </c>
      <c r="BJ564" s="13" t="s">
        <v>88</v>
      </c>
      <c r="BK564" s="137">
        <f>ROUND(I564*H564,2)</f>
        <v>0</v>
      </c>
      <c r="BL564" s="13" t="s">
        <v>251</v>
      </c>
      <c r="BM564" s="241" t="s">
        <v>775</v>
      </c>
    </row>
    <row r="565" spans="1:47" s="2" customFormat="1" ht="12">
      <c r="A565" s="36"/>
      <c r="B565" s="37"/>
      <c r="C565" s="38"/>
      <c r="D565" s="242" t="s">
        <v>159</v>
      </c>
      <c r="E565" s="38"/>
      <c r="F565" s="243" t="s">
        <v>715</v>
      </c>
      <c r="G565" s="38"/>
      <c r="H565" s="38"/>
      <c r="I565" s="200"/>
      <c r="J565" s="38"/>
      <c r="K565" s="38"/>
      <c r="L565" s="39"/>
      <c r="M565" s="244"/>
      <c r="N565" s="245"/>
      <c r="O565" s="89"/>
      <c r="P565" s="89"/>
      <c r="Q565" s="89"/>
      <c r="R565" s="89"/>
      <c r="S565" s="89"/>
      <c r="T565" s="90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3" t="s">
        <v>159</v>
      </c>
      <c r="AU565" s="13" t="s">
        <v>88</v>
      </c>
    </row>
    <row r="566" spans="1:65" s="2" customFormat="1" ht="16.5" customHeight="1">
      <c r="A566" s="36"/>
      <c r="B566" s="37"/>
      <c r="C566" s="229" t="s">
        <v>776</v>
      </c>
      <c r="D566" s="229" t="s">
        <v>153</v>
      </c>
      <c r="E566" s="230" t="s">
        <v>717</v>
      </c>
      <c r="F566" s="231" t="s">
        <v>718</v>
      </c>
      <c r="G566" s="232" t="s">
        <v>163</v>
      </c>
      <c r="H566" s="233">
        <v>4</v>
      </c>
      <c r="I566" s="234"/>
      <c r="J566" s="235">
        <f>ROUND(I566*H566,2)</f>
        <v>0</v>
      </c>
      <c r="K566" s="236"/>
      <c r="L566" s="39"/>
      <c r="M566" s="237" t="s">
        <v>1</v>
      </c>
      <c r="N566" s="238" t="s">
        <v>45</v>
      </c>
      <c r="O566" s="89"/>
      <c r="P566" s="239">
        <f>O566*H566</f>
        <v>0</v>
      </c>
      <c r="Q566" s="239">
        <v>0</v>
      </c>
      <c r="R566" s="239">
        <f>Q566*H566</f>
        <v>0</v>
      </c>
      <c r="S566" s="239">
        <v>0</v>
      </c>
      <c r="T566" s="240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41" t="s">
        <v>251</v>
      </c>
      <c r="AT566" s="241" t="s">
        <v>153</v>
      </c>
      <c r="AU566" s="241" t="s">
        <v>88</v>
      </c>
      <c r="AY566" s="13" t="s">
        <v>152</v>
      </c>
      <c r="BE566" s="137">
        <f>IF(N566="základní",J566,0)</f>
        <v>0</v>
      </c>
      <c r="BF566" s="137">
        <f>IF(N566="snížená",J566,0)</f>
        <v>0</v>
      </c>
      <c r="BG566" s="137">
        <f>IF(N566="zákl. přenesená",J566,0)</f>
        <v>0</v>
      </c>
      <c r="BH566" s="137">
        <f>IF(N566="sníž. přenesená",J566,0)</f>
        <v>0</v>
      </c>
      <c r="BI566" s="137">
        <f>IF(N566="nulová",J566,0)</f>
        <v>0</v>
      </c>
      <c r="BJ566" s="13" t="s">
        <v>88</v>
      </c>
      <c r="BK566" s="137">
        <f>ROUND(I566*H566,2)</f>
        <v>0</v>
      </c>
      <c r="BL566" s="13" t="s">
        <v>251</v>
      </c>
      <c r="BM566" s="241" t="s">
        <v>777</v>
      </c>
    </row>
    <row r="567" spans="1:47" s="2" customFormat="1" ht="12">
      <c r="A567" s="36"/>
      <c r="B567" s="37"/>
      <c r="C567" s="38"/>
      <c r="D567" s="242" t="s">
        <v>159</v>
      </c>
      <c r="E567" s="38"/>
      <c r="F567" s="243" t="s">
        <v>720</v>
      </c>
      <c r="G567" s="38"/>
      <c r="H567" s="38"/>
      <c r="I567" s="200"/>
      <c r="J567" s="38"/>
      <c r="K567" s="38"/>
      <c r="L567" s="39"/>
      <c r="M567" s="244"/>
      <c r="N567" s="245"/>
      <c r="O567" s="89"/>
      <c r="P567" s="89"/>
      <c r="Q567" s="89"/>
      <c r="R567" s="89"/>
      <c r="S567" s="89"/>
      <c r="T567" s="90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3" t="s">
        <v>159</v>
      </c>
      <c r="AU567" s="13" t="s">
        <v>88</v>
      </c>
    </row>
    <row r="568" spans="1:65" s="2" customFormat="1" ht="21.75" customHeight="1">
      <c r="A568" s="36"/>
      <c r="B568" s="37"/>
      <c r="C568" s="246" t="s">
        <v>778</v>
      </c>
      <c r="D568" s="246" t="s">
        <v>167</v>
      </c>
      <c r="E568" s="247" t="s">
        <v>722</v>
      </c>
      <c r="F568" s="248" t="s">
        <v>723</v>
      </c>
      <c r="G568" s="249" t="s">
        <v>163</v>
      </c>
      <c r="H568" s="250">
        <v>4</v>
      </c>
      <c r="I568" s="251"/>
      <c r="J568" s="252">
        <f>ROUND(I568*H568,2)</f>
        <v>0</v>
      </c>
      <c r="K568" s="253"/>
      <c r="L568" s="254"/>
      <c r="M568" s="255" t="s">
        <v>1</v>
      </c>
      <c r="N568" s="256" t="s">
        <v>45</v>
      </c>
      <c r="O568" s="89"/>
      <c r="P568" s="239">
        <f>O568*H568</f>
        <v>0</v>
      </c>
      <c r="Q568" s="239">
        <v>0.00012</v>
      </c>
      <c r="R568" s="239">
        <f>Q568*H568</f>
        <v>0.00048</v>
      </c>
      <c r="S568" s="239">
        <v>0</v>
      </c>
      <c r="T568" s="240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41" t="s">
        <v>183</v>
      </c>
      <c r="AT568" s="241" t="s">
        <v>167</v>
      </c>
      <c r="AU568" s="241" t="s">
        <v>88</v>
      </c>
      <c r="AY568" s="13" t="s">
        <v>152</v>
      </c>
      <c r="BE568" s="137">
        <f>IF(N568="základní",J568,0)</f>
        <v>0</v>
      </c>
      <c r="BF568" s="137">
        <f>IF(N568="snížená",J568,0)</f>
        <v>0</v>
      </c>
      <c r="BG568" s="137">
        <f>IF(N568="zákl. přenesená",J568,0)</f>
        <v>0</v>
      </c>
      <c r="BH568" s="137">
        <f>IF(N568="sníž. přenesená",J568,0)</f>
        <v>0</v>
      </c>
      <c r="BI568" s="137">
        <f>IF(N568="nulová",J568,0)</f>
        <v>0</v>
      </c>
      <c r="BJ568" s="13" t="s">
        <v>88</v>
      </c>
      <c r="BK568" s="137">
        <f>ROUND(I568*H568,2)</f>
        <v>0</v>
      </c>
      <c r="BL568" s="13" t="s">
        <v>251</v>
      </c>
      <c r="BM568" s="241" t="s">
        <v>779</v>
      </c>
    </row>
    <row r="569" spans="1:47" s="2" customFormat="1" ht="12">
      <c r="A569" s="36"/>
      <c r="B569" s="37"/>
      <c r="C569" s="38"/>
      <c r="D569" s="242" t="s">
        <v>159</v>
      </c>
      <c r="E569" s="38"/>
      <c r="F569" s="243" t="s">
        <v>723</v>
      </c>
      <c r="G569" s="38"/>
      <c r="H569" s="38"/>
      <c r="I569" s="200"/>
      <c r="J569" s="38"/>
      <c r="K569" s="38"/>
      <c r="L569" s="39"/>
      <c r="M569" s="244"/>
      <c r="N569" s="245"/>
      <c r="O569" s="89"/>
      <c r="P569" s="89"/>
      <c r="Q569" s="89"/>
      <c r="R569" s="89"/>
      <c r="S569" s="89"/>
      <c r="T569" s="90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3" t="s">
        <v>159</v>
      </c>
      <c r="AU569" s="13" t="s">
        <v>88</v>
      </c>
    </row>
    <row r="570" spans="1:65" s="2" customFormat="1" ht="16.5" customHeight="1">
      <c r="A570" s="36"/>
      <c r="B570" s="37"/>
      <c r="C570" s="246" t="s">
        <v>780</v>
      </c>
      <c r="D570" s="246" t="s">
        <v>167</v>
      </c>
      <c r="E570" s="247" t="s">
        <v>726</v>
      </c>
      <c r="F570" s="248" t="s">
        <v>727</v>
      </c>
      <c r="G570" s="249" t="s">
        <v>294</v>
      </c>
      <c r="H570" s="250">
        <v>126</v>
      </c>
      <c r="I570" s="251"/>
      <c r="J570" s="252">
        <f>ROUND(I570*H570,2)</f>
        <v>0</v>
      </c>
      <c r="K570" s="253"/>
      <c r="L570" s="254"/>
      <c r="M570" s="255" t="s">
        <v>1</v>
      </c>
      <c r="N570" s="256" t="s">
        <v>45</v>
      </c>
      <c r="O570" s="89"/>
      <c r="P570" s="239">
        <f>O570*H570</f>
        <v>0</v>
      </c>
      <c r="Q570" s="239">
        <v>0.001</v>
      </c>
      <c r="R570" s="239">
        <f>Q570*H570</f>
        <v>0.126</v>
      </c>
      <c r="S570" s="239">
        <v>0</v>
      </c>
      <c r="T570" s="240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41" t="s">
        <v>183</v>
      </c>
      <c r="AT570" s="241" t="s">
        <v>167</v>
      </c>
      <c r="AU570" s="241" t="s">
        <v>88</v>
      </c>
      <c r="AY570" s="13" t="s">
        <v>152</v>
      </c>
      <c r="BE570" s="137">
        <f>IF(N570="základní",J570,0)</f>
        <v>0</v>
      </c>
      <c r="BF570" s="137">
        <f>IF(N570="snížená",J570,0)</f>
        <v>0</v>
      </c>
      <c r="BG570" s="137">
        <f>IF(N570="zákl. přenesená",J570,0)</f>
        <v>0</v>
      </c>
      <c r="BH570" s="137">
        <f>IF(N570="sníž. přenesená",J570,0)</f>
        <v>0</v>
      </c>
      <c r="BI570" s="137">
        <f>IF(N570="nulová",J570,0)</f>
        <v>0</v>
      </c>
      <c r="BJ570" s="13" t="s">
        <v>88</v>
      </c>
      <c r="BK570" s="137">
        <f>ROUND(I570*H570,2)</f>
        <v>0</v>
      </c>
      <c r="BL570" s="13" t="s">
        <v>251</v>
      </c>
      <c r="BM570" s="241" t="s">
        <v>781</v>
      </c>
    </row>
    <row r="571" spans="1:47" s="2" customFormat="1" ht="12">
      <c r="A571" s="36"/>
      <c r="B571" s="37"/>
      <c r="C571" s="38"/>
      <c r="D571" s="242" t="s">
        <v>159</v>
      </c>
      <c r="E571" s="38"/>
      <c r="F571" s="243" t="s">
        <v>727</v>
      </c>
      <c r="G571" s="38"/>
      <c r="H571" s="38"/>
      <c r="I571" s="200"/>
      <c r="J571" s="38"/>
      <c r="K571" s="38"/>
      <c r="L571" s="39"/>
      <c r="M571" s="244"/>
      <c r="N571" s="245"/>
      <c r="O571" s="89"/>
      <c r="P571" s="89"/>
      <c r="Q571" s="89"/>
      <c r="R571" s="89"/>
      <c r="S571" s="89"/>
      <c r="T571" s="90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3" t="s">
        <v>159</v>
      </c>
      <c r="AU571" s="13" t="s">
        <v>88</v>
      </c>
    </row>
    <row r="572" spans="1:65" s="2" customFormat="1" ht="16.5" customHeight="1">
      <c r="A572" s="36"/>
      <c r="B572" s="37"/>
      <c r="C572" s="229" t="s">
        <v>782</v>
      </c>
      <c r="D572" s="229" t="s">
        <v>153</v>
      </c>
      <c r="E572" s="230" t="s">
        <v>730</v>
      </c>
      <c r="F572" s="231" t="s">
        <v>731</v>
      </c>
      <c r="G572" s="232" t="s">
        <v>163</v>
      </c>
      <c r="H572" s="233">
        <v>4</v>
      </c>
      <c r="I572" s="234"/>
      <c r="J572" s="235">
        <f>ROUND(I572*H572,2)</f>
        <v>0</v>
      </c>
      <c r="K572" s="236"/>
      <c r="L572" s="39"/>
      <c r="M572" s="237" t="s">
        <v>1</v>
      </c>
      <c r="N572" s="238" t="s">
        <v>45</v>
      </c>
      <c r="O572" s="89"/>
      <c r="P572" s="239">
        <f>O572*H572</f>
        <v>0</v>
      </c>
      <c r="Q572" s="239">
        <v>0</v>
      </c>
      <c r="R572" s="239">
        <f>Q572*H572</f>
        <v>0</v>
      </c>
      <c r="S572" s="239">
        <v>0</v>
      </c>
      <c r="T572" s="240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241" t="s">
        <v>251</v>
      </c>
      <c r="AT572" s="241" t="s">
        <v>153</v>
      </c>
      <c r="AU572" s="241" t="s">
        <v>88</v>
      </c>
      <c r="AY572" s="13" t="s">
        <v>152</v>
      </c>
      <c r="BE572" s="137">
        <f>IF(N572="základní",J572,0)</f>
        <v>0</v>
      </c>
      <c r="BF572" s="137">
        <f>IF(N572="snížená",J572,0)</f>
        <v>0</v>
      </c>
      <c r="BG572" s="137">
        <f>IF(N572="zákl. přenesená",J572,0)</f>
        <v>0</v>
      </c>
      <c r="BH572" s="137">
        <f>IF(N572="sníž. přenesená",J572,0)</f>
        <v>0</v>
      </c>
      <c r="BI572" s="137">
        <f>IF(N572="nulová",J572,0)</f>
        <v>0</v>
      </c>
      <c r="BJ572" s="13" t="s">
        <v>88</v>
      </c>
      <c r="BK572" s="137">
        <f>ROUND(I572*H572,2)</f>
        <v>0</v>
      </c>
      <c r="BL572" s="13" t="s">
        <v>251</v>
      </c>
      <c r="BM572" s="241" t="s">
        <v>783</v>
      </c>
    </row>
    <row r="573" spans="1:65" s="2" customFormat="1" ht="16.5" customHeight="1">
      <c r="A573" s="36"/>
      <c r="B573" s="37"/>
      <c r="C573" s="246" t="s">
        <v>784</v>
      </c>
      <c r="D573" s="246" t="s">
        <v>167</v>
      </c>
      <c r="E573" s="247" t="s">
        <v>734</v>
      </c>
      <c r="F573" s="248" t="s">
        <v>735</v>
      </c>
      <c r="G573" s="249" t="s">
        <v>163</v>
      </c>
      <c r="H573" s="250">
        <v>12</v>
      </c>
      <c r="I573" s="251"/>
      <c r="J573" s="252">
        <f>ROUND(I573*H573,2)</f>
        <v>0</v>
      </c>
      <c r="K573" s="253"/>
      <c r="L573" s="254"/>
      <c r="M573" s="255" t="s">
        <v>1</v>
      </c>
      <c r="N573" s="256" t="s">
        <v>45</v>
      </c>
      <c r="O573" s="89"/>
      <c r="P573" s="239">
        <f>O573*H573</f>
        <v>0</v>
      </c>
      <c r="Q573" s="239">
        <v>0</v>
      </c>
      <c r="R573" s="239">
        <f>Q573*H573</f>
        <v>0</v>
      </c>
      <c r="S573" s="239">
        <v>0</v>
      </c>
      <c r="T573" s="240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41" t="s">
        <v>183</v>
      </c>
      <c r="AT573" s="241" t="s">
        <v>167</v>
      </c>
      <c r="AU573" s="241" t="s">
        <v>88</v>
      </c>
      <c r="AY573" s="13" t="s">
        <v>152</v>
      </c>
      <c r="BE573" s="137">
        <f>IF(N573="základní",J573,0)</f>
        <v>0</v>
      </c>
      <c r="BF573" s="137">
        <f>IF(N573="snížená",J573,0)</f>
        <v>0</v>
      </c>
      <c r="BG573" s="137">
        <f>IF(N573="zákl. přenesená",J573,0)</f>
        <v>0</v>
      </c>
      <c r="BH573" s="137">
        <f>IF(N573="sníž. přenesená",J573,0)</f>
        <v>0</v>
      </c>
      <c r="BI573" s="137">
        <f>IF(N573="nulová",J573,0)</f>
        <v>0</v>
      </c>
      <c r="BJ573" s="13" t="s">
        <v>88</v>
      </c>
      <c r="BK573" s="137">
        <f>ROUND(I573*H573,2)</f>
        <v>0</v>
      </c>
      <c r="BL573" s="13" t="s">
        <v>251</v>
      </c>
      <c r="BM573" s="241" t="s">
        <v>785</v>
      </c>
    </row>
    <row r="574" spans="1:47" s="2" customFormat="1" ht="12">
      <c r="A574" s="36"/>
      <c r="B574" s="37"/>
      <c r="C574" s="38"/>
      <c r="D574" s="242" t="s">
        <v>159</v>
      </c>
      <c r="E574" s="38"/>
      <c r="F574" s="243" t="s">
        <v>735</v>
      </c>
      <c r="G574" s="38"/>
      <c r="H574" s="38"/>
      <c r="I574" s="200"/>
      <c r="J574" s="38"/>
      <c r="K574" s="38"/>
      <c r="L574" s="39"/>
      <c r="M574" s="244"/>
      <c r="N574" s="245"/>
      <c r="O574" s="89"/>
      <c r="P574" s="89"/>
      <c r="Q574" s="89"/>
      <c r="R574" s="89"/>
      <c r="S574" s="89"/>
      <c r="T574" s="90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3" t="s">
        <v>159</v>
      </c>
      <c r="AU574" s="13" t="s">
        <v>88</v>
      </c>
    </row>
    <row r="575" spans="1:63" s="11" customFormat="1" ht="25.9" customHeight="1">
      <c r="A575" s="11"/>
      <c r="B575" s="215"/>
      <c r="C575" s="216"/>
      <c r="D575" s="217" t="s">
        <v>79</v>
      </c>
      <c r="E575" s="218" t="s">
        <v>786</v>
      </c>
      <c r="F575" s="218" t="s">
        <v>787</v>
      </c>
      <c r="G575" s="216"/>
      <c r="H575" s="216"/>
      <c r="I575" s="219"/>
      <c r="J575" s="220">
        <f>BK575</f>
        <v>0</v>
      </c>
      <c r="K575" s="216"/>
      <c r="L575" s="221"/>
      <c r="M575" s="222"/>
      <c r="N575" s="223"/>
      <c r="O575" s="223"/>
      <c r="P575" s="224">
        <f>SUM(P576:P624)</f>
        <v>0</v>
      </c>
      <c r="Q575" s="223"/>
      <c r="R575" s="224">
        <f>SUM(R576:R624)</f>
        <v>5.472168</v>
      </c>
      <c r="S575" s="223"/>
      <c r="T575" s="225">
        <f>SUM(T576:T624)</f>
        <v>0</v>
      </c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R575" s="226" t="s">
        <v>88</v>
      </c>
      <c r="AT575" s="227" t="s">
        <v>79</v>
      </c>
      <c r="AU575" s="227" t="s">
        <v>80</v>
      </c>
      <c r="AY575" s="226" t="s">
        <v>152</v>
      </c>
      <c r="BK575" s="228">
        <f>SUM(BK576:BK624)</f>
        <v>0</v>
      </c>
    </row>
    <row r="576" spans="1:65" s="2" customFormat="1" ht="21.75" customHeight="1">
      <c r="A576" s="36"/>
      <c r="B576" s="37"/>
      <c r="C576" s="229" t="s">
        <v>788</v>
      </c>
      <c r="D576" s="229" t="s">
        <v>153</v>
      </c>
      <c r="E576" s="230" t="s">
        <v>201</v>
      </c>
      <c r="F576" s="231" t="s">
        <v>202</v>
      </c>
      <c r="G576" s="232" t="s">
        <v>203</v>
      </c>
      <c r="H576" s="233">
        <v>0.98</v>
      </c>
      <c r="I576" s="234"/>
      <c r="J576" s="235">
        <f>ROUND(I576*H576,2)</f>
        <v>0</v>
      </c>
      <c r="K576" s="236"/>
      <c r="L576" s="39"/>
      <c r="M576" s="237" t="s">
        <v>1</v>
      </c>
      <c r="N576" s="238" t="s">
        <v>45</v>
      </c>
      <c r="O576" s="89"/>
      <c r="P576" s="239">
        <f>O576*H576</f>
        <v>0</v>
      </c>
      <c r="Q576" s="239">
        <v>0</v>
      </c>
      <c r="R576" s="239">
        <f>Q576*H576</f>
        <v>0</v>
      </c>
      <c r="S576" s="239">
        <v>0</v>
      </c>
      <c r="T576" s="240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241" t="s">
        <v>251</v>
      </c>
      <c r="AT576" s="241" t="s">
        <v>153</v>
      </c>
      <c r="AU576" s="241" t="s">
        <v>88</v>
      </c>
      <c r="AY576" s="13" t="s">
        <v>152</v>
      </c>
      <c r="BE576" s="137">
        <f>IF(N576="základní",J576,0)</f>
        <v>0</v>
      </c>
      <c r="BF576" s="137">
        <f>IF(N576="snížená",J576,0)</f>
        <v>0</v>
      </c>
      <c r="BG576" s="137">
        <f>IF(N576="zákl. přenesená",J576,0)</f>
        <v>0</v>
      </c>
      <c r="BH576" s="137">
        <f>IF(N576="sníž. přenesená",J576,0)</f>
        <v>0</v>
      </c>
      <c r="BI576" s="137">
        <f>IF(N576="nulová",J576,0)</f>
        <v>0</v>
      </c>
      <c r="BJ576" s="13" t="s">
        <v>88</v>
      </c>
      <c r="BK576" s="137">
        <f>ROUND(I576*H576,2)</f>
        <v>0</v>
      </c>
      <c r="BL576" s="13" t="s">
        <v>251</v>
      </c>
      <c r="BM576" s="241" t="s">
        <v>789</v>
      </c>
    </row>
    <row r="577" spans="1:47" s="2" customFormat="1" ht="12">
      <c r="A577" s="36"/>
      <c r="B577" s="37"/>
      <c r="C577" s="38"/>
      <c r="D577" s="242" t="s">
        <v>159</v>
      </c>
      <c r="E577" s="38"/>
      <c r="F577" s="243" t="s">
        <v>205</v>
      </c>
      <c r="G577" s="38"/>
      <c r="H577" s="38"/>
      <c r="I577" s="200"/>
      <c r="J577" s="38"/>
      <c r="K577" s="38"/>
      <c r="L577" s="39"/>
      <c r="M577" s="244"/>
      <c r="N577" s="245"/>
      <c r="O577" s="89"/>
      <c r="P577" s="89"/>
      <c r="Q577" s="89"/>
      <c r="R577" s="89"/>
      <c r="S577" s="89"/>
      <c r="T577" s="90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3" t="s">
        <v>159</v>
      </c>
      <c r="AU577" s="13" t="s">
        <v>88</v>
      </c>
    </row>
    <row r="578" spans="1:65" s="2" customFormat="1" ht="16.5" customHeight="1">
      <c r="A578" s="36"/>
      <c r="B578" s="37"/>
      <c r="C578" s="229" t="s">
        <v>790</v>
      </c>
      <c r="D578" s="229" t="s">
        <v>153</v>
      </c>
      <c r="E578" s="230" t="s">
        <v>321</v>
      </c>
      <c r="F578" s="231" t="s">
        <v>322</v>
      </c>
      <c r="G578" s="232" t="s">
        <v>203</v>
      </c>
      <c r="H578" s="233">
        <v>0.96</v>
      </c>
      <c r="I578" s="234"/>
      <c r="J578" s="235">
        <f>ROUND(I578*H578,2)</f>
        <v>0</v>
      </c>
      <c r="K578" s="236"/>
      <c r="L578" s="39"/>
      <c r="M578" s="237" t="s">
        <v>1</v>
      </c>
      <c r="N578" s="238" t="s">
        <v>45</v>
      </c>
      <c r="O578" s="89"/>
      <c r="P578" s="239">
        <f>O578*H578</f>
        <v>0</v>
      </c>
      <c r="Q578" s="239">
        <v>0</v>
      </c>
      <c r="R578" s="239">
        <f>Q578*H578</f>
        <v>0</v>
      </c>
      <c r="S578" s="239">
        <v>0</v>
      </c>
      <c r="T578" s="240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241" t="s">
        <v>251</v>
      </c>
      <c r="AT578" s="241" t="s">
        <v>153</v>
      </c>
      <c r="AU578" s="241" t="s">
        <v>88</v>
      </c>
      <c r="AY578" s="13" t="s">
        <v>152</v>
      </c>
      <c r="BE578" s="137">
        <f>IF(N578="základní",J578,0)</f>
        <v>0</v>
      </c>
      <c r="BF578" s="137">
        <f>IF(N578="snížená",J578,0)</f>
        <v>0</v>
      </c>
      <c r="BG578" s="137">
        <f>IF(N578="zákl. přenesená",J578,0)</f>
        <v>0</v>
      </c>
      <c r="BH578" s="137">
        <f>IF(N578="sníž. přenesená",J578,0)</f>
        <v>0</v>
      </c>
      <c r="BI578" s="137">
        <f>IF(N578="nulová",J578,0)</f>
        <v>0</v>
      </c>
      <c r="BJ578" s="13" t="s">
        <v>88</v>
      </c>
      <c r="BK578" s="137">
        <f>ROUND(I578*H578,2)</f>
        <v>0</v>
      </c>
      <c r="BL578" s="13" t="s">
        <v>251</v>
      </c>
      <c r="BM578" s="241" t="s">
        <v>791</v>
      </c>
    </row>
    <row r="579" spans="1:47" s="2" customFormat="1" ht="12">
      <c r="A579" s="36"/>
      <c r="B579" s="37"/>
      <c r="C579" s="38"/>
      <c r="D579" s="242" t="s">
        <v>159</v>
      </c>
      <c r="E579" s="38"/>
      <c r="F579" s="243" t="s">
        <v>324</v>
      </c>
      <c r="G579" s="38"/>
      <c r="H579" s="38"/>
      <c r="I579" s="200"/>
      <c r="J579" s="38"/>
      <c r="K579" s="38"/>
      <c r="L579" s="39"/>
      <c r="M579" s="244"/>
      <c r="N579" s="245"/>
      <c r="O579" s="89"/>
      <c r="P579" s="89"/>
      <c r="Q579" s="89"/>
      <c r="R579" s="89"/>
      <c r="S579" s="89"/>
      <c r="T579" s="90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3" t="s">
        <v>159</v>
      </c>
      <c r="AU579" s="13" t="s">
        <v>88</v>
      </c>
    </row>
    <row r="580" spans="1:65" s="2" customFormat="1" ht="24.15" customHeight="1">
      <c r="A580" s="36"/>
      <c r="B580" s="37"/>
      <c r="C580" s="229" t="s">
        <v>792</v>
      </c>
      <c r="D580" s="229" t="s">
        <v>153</v>
      </c>
      <c r="E580" s="230" t="s">
        <v>646</v>
      </c>
      <c r="F580" s="231" t="s">
        <v>647</v>
      </c>
      <c r="G580" s="232" t="s">
        <v>156</v>
      </c>
      <c r="H580" s="233">
        <v>2.352</v>
      </c>
      <c r="I580" s="234"/>
      <c r="J580" s="235">
        <f>ROUND(I580*H580,2)</f>
        <v>0</v>
      </c>
      <c r="K580" s="236"/>
      <c r="L580" s="39"/>
      <c r="M580" s="237" t="s">
        <v>1</v>
      </c>
      <c r="N580" s="238" t="s">
        <v>45</v>
      </c>
      <c r="O580" s="89"/>
      <c r="P580" s="239">
        <f>O580*H580</f>
        <v>0</v>
      </c>
      <c r="Q580" s="239">
        <v>0</v>
      </c>
      <c r="R580" s="239">
        <f>Q580*H580</f>
        <v>0</v>
      </c>
      <c r="S580" s="239">
        <v>0</v>
      </c>
      <c r="T580" s="240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241" t="s">
        <v>251</v>
      </c>
      <c r="AT580" s="241" t="s">
        <v>153</v>
      </c>
      <c r="AU580" s="241" t="s">
        <v>88</v>
      </c>
      <c r="AY580" s="13" t="s">
        <v>152</v>
      </c>
      <c r="BE580" s="137">
        <f>IF(N580="základní",J580,0)</f>
        <v>0</v>
      </c>
      <c r="BF580" s="137">
        <f>IF(N580="snížená",J580,0)</f>
        <v>0</v>
      </c>
      <c r="BG580" s="137">
        <f>IF(N580="zákl. přenesená",J580,0)</f>
        <v>0</v>
      </c>
      <c r="BH580" s="137">
        <f>IF(N580="sníž. přenesená",J580,0)</f>
        <v>0</v>
      </c>
      <c r="BI580" s="137">
        <f>IF(N580="nulová",J580,0)</f>
        <v>0</v>
      </c>
      <c r="BJ580" s="13" t="s">
        <v>88</v>
      </c>
      <c r="BK580" s="137">
        <f>ROUND(I580*H580,2)</f>
        <v>0</v>
      </c>
      <c r="BL580" s="13" t="s">
        <v>251</v>
      </c>
      <c r="BM580" s="241" t="s">
        <v>793</v>
      </c>
    </row>
    <row r="581" spans="1:47" s="2" customFormat="1" ht="12">
      <c r="A581" s="36"/>
      <c r="B581" s="37"/>
      <c r="C581" s="38"/>
      <c r="D581" s="242" t="s">
        <v>159</v>
      </c>
      <c r="E581" s="38"/>
      <c r="F581" s="243" t="s">
        <v>649</v>
      </c>
      <c r="G581" s="38"/>
      <c r="H581" s="38"/>
      <c r="I581" s="200"/>
      <c r="J581" s="38"/>
      <c r="K581" s="38"/>
      <c r="L581" s="39"/>
      <c r="M581" s="244"/>
      <c r="N581" s="245"/>
      <c r="O581" s="89"/>
      <c r="P581" s="89"/>
      <c r="Q581" s="89"/>
      <c r="R581" s="89"/>
      <c r="S581" s="89"/>
      <c r="T581" s="90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3" t="s">
        <v>159</v>
      </c>
      <c r="AU581" s="13" t="s">
        <v>88</v>
      </c>
    </row>
    <row r="582" spans="1:65" s="2" customFormat="1" ht="24.15" customHeight="1">
      <c r="A582" s="36"/>
      <c r="B582" s="37"/>
      <c r="C582" s="229" t="s">
        <v>794</v>
      </c>
      <c r="D582" s="229" t="s">
        <v>153</v>
      </c>
      <c r="E582" s="230" t="s">
        <v>174</v>
      </c>
      <c r="F582" s="231" t="s">
        <v>175</v>
      </c>
      <c r="G582" s="232" t="s">
        <v>156</v>
      </c>
      <c r="H582" s="233">
        <v>2.334</v>
      </c>
      <c r="I582" s="234"/>
      <c r="J582" s="235">
        <f>ROUND(I582*H582,2)</f>
        <v>0</v>
      </c>
      <c r="K582" s="236"/>
      <c r="L582" s="39"/>
      <c r="M582" s="237" t="s">
        <v>1</v>
      </c>
      <c r="N582" s="238" t="s">
        <v>45</v>
      </c>
      <c r="O582" s="89"/>
      <c r="P582" s="239">
        <f>O582*H582</f>
        <v>0</v>
      </c>
      <c r="Q582" s="239">
        <v>0</v>
      </c>
      <c r="R582" s="239">
        <f>Q582*H582</f>
        <v>0</v>
      </c>
      <c r="S582" s="239">
        <v>0</v>
      </c>
      <c r="T582" s="240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41" t="s">
        <v>251</v>
      </c>
      <c r="AT582" s="241" t="s">
        <v>153</v>
      </c>
      <c r="AU582" s="241" t="s">
        <v>88</v>
      </c>
      <c r="AY582" s="13" t="s">
        <v>152</v>
      </c>
      <c r="BE582" s="137">
        <f>IF(N582="základní",J582,0)</f>
        <v>0</v>
      </c>
      <c r="BF582" s="137">
        <f>IF(N582="snížená",J582,0)</f>
        <v>0</v>
      </c>
      <c r="BG582" s="137">
        <f>IF(N582="zákl. přenesená",J582,0)</f>
        <v>0</v>
      </c>
      <c r="BH582" s="137">
        <f>IF(N582="sníž. přenesená",J582,0)</f>
        <v>0</v>
      </c>
      <c r="BI582" s="137">
        <f>IF(N582="nulová",J582,0)</f>
        <v>0</v>
      </c>
      <c r="BJ582" s="13" t="s">
        <v>88</v>
      </c>
      <c r="BK582" s="137">
        <f>ROUND(I582*H582,2)</f>
        <v>0</v>
      </c>
      <c r="BL582" s="13" t="s">
        <v>251</v>
      </c>
      <c r="BM582" s="241" t="s">
        <v>795</v>
      </c>
    </row>
    <row r="583" spans="1:47" s="2" customFormat="1" ht="12">
      <c r="A583" s="36"/>
      <c r="B583" s="37"/>
      <c r="C583" s="38"/>
      <c r="D583" s="242" t="s">
        <v>159</v>
      </c>
      <c r="E583" s="38"/>
      <c r="F583" s="243" t="s">
        <v>177</v>
      </c>
      <c r="G583" s="38"/>
      <c r="H583" s="38"/>
      <c r="I583" s="200"/>
      <c r="J583" s="38"/>
      <c r="K583" s="38"/>
      <c r="L583" s="39"/>
      <c r="M583" s="244"/>
      <c r="N583" s="245"/>
      <c r="O583" s="89"/>
      <c r="P583" s="89"/>
      <c r="Q583" s="89"/>
      <c r="R583" s="89"/>
      <c r="S583" s="89"/>
      <c r="T583" s="90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3" t="s">
        <v>159</v>
      </c>
      <c r="AU583" s="13" t="s">
        <v>88</v>
      </c>
    </row>
    <row r="584" spans="1:65" s="2" customFormat="1" ht="24.15" customHeight="1">
      <c r="A584" s="36"/>
      <c r="B584" s="37"/>
      <c r="C584" s="229" t="s">
        <v>796</v>
      </c>
      <c r="D584" s="229" t="s">
        <v>153</v>
      </c>
      <c r="E584" s="230" t="s">
        <v>306</v>
      </c>
      <c r="F584" s="231" t="s">
        <v>307</v>
      </c>
      <c r="G584" s="232" t="s">
        <v>261</v>
      </c>
      <c r="H584" s="233">
        <v>3.996</v>
      </c>
      <c r="I584" s="234"/>
      <c r="J584" s="235">
        <f>ROUND(I584*H584,2)</f>
        <v>0</v>
      </c>
      <c r="K584" s="236"/>
      <c r="L584" s="39"/>
      <c r="M584" s="237" t="s">
        <v>1</v>
      </c>
      <c r="N584" s="238" t="s">
        <v>45</v>
      </c>
      <c r="O584" s="89"/>
      <c r="P584" s="239">
        <f>O584*H584</f>
        <v>0</v>
      </c>
      <c r="Q584" s="239">
        <v>0</v>
      </c>
      <c r="R584" s="239">
        <f>Q584*H584</f>
        <v>0</v>
      </c>
      <c r="S584" s="239">
        <v>0</v>
      </c>
      <c r="T584" s="24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41" t="s">
        <v>251</v>
      </c>
      <c r="AT584" s="241" t="s">
        <v>153</v>
      </c>
      <c r="AU584" s="241" t="s">
        <v>88</v>
      </c>
      <c r="AY584" s="13" t="s">
        <v>152</v>
      </c>
      <c r="BE584" s="137">
        <f>IF(N584="základní",J584,0)</f>
        <v>0</v>
      </c>
      <c r="BF584" s="137">
        <f>IF(N584="snížená",J584,0)</f>
        <v>0</v>
      </c>
      <c r="BG584" s="137">
        <f>IF(N584="zákl. přenesená",J584,0)</f>
        <v>0</v>
      </c>
      <c r="BH584" s="137">
        <f>IF(N584="sníž. přenesená",J584,0)</f>
        <v>0</v>
      </c>
      <c r="BI584" s="137">
        <f>IF(N584="nulová",J584,0)</f>
        <v>0</v>
      </c>
      <c r="BJ584" s="13" t="s">
        <v>88</v>
      </c>
      <c r="BK584" s="137">
        <f>ROUND(I584*H584,2)</f>
        <v>0</v>
      </c>
      <c r="BL584" s="13" t="s">
        <v>251</v>
      </c>
      <c r="BM584" s="241" t="s">
        <v>797</v>
      </c>
    </row>
    <row r="585" spans="1:47" s="2" customFormat="1" ht="12">
      <c r="A585" s="36"/>
      <c r="B585" s="37"/>
      <c r="C585" s="38"/>
      <c r="D585" s="242" t="s">
        <v>159</v>
      </c>
      <c r="E585" s="38"/>
      <c r="F585" s="243" t="s">
        <v>309</v>
      </c>
      <c r="G585" s="38"/>
      <c r="H585" s="38"/>
      <c r="I585" s="200"/>
      <c r="J585" s="38"/>
      <c r="K585" s="38"/>
      <c r="L585" s="39"/>
      <c r="M585" s="244"/>
      <c r="N585" s="245"/>
      <c r="O585" s="89"/>
      <c r="P585" s="89"/>
      <c r="Q585" s="89"/>
      <c r="R585" s="89"/>
      <c r="S585" s="89"/>
      <c r="T585" s="90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3" t="s">
        <v>159</v>
      </c>
      <c r="AU585" s="13" t="s">
        <v>88</v>
      </c>
    </row>
    <row r="586" spans="1:65" s="2" customFormat="1" ht="16.5" customHeight="1">
      <c r="A586" s="36"/>
      <c r="B586" s="37"/>
      <c r="C586" s="246" t="s">
        <v>798</v>
      </c>
      <c r="D586" s="246" t="s">
        <v>167</v>
      </c>
      <c r="E586" s="247" t="s">
        <v>655</v>
      </c>
      <c r="F586" s="248" t="s">
        <v>656</v>
      </c>
      <c r="G586" s="249" t="s">
        <v>163</v>
      </c>
      <c r="H586" s="250">
        <v>6</v>
      </c>
      <c r="I586" s="251"/>
      <c r="J586" s="252">
        <f>ROUND(I586*H586,2)</f>
        <v>0</v>
      </c>
      <c r="K586" s="253"/>
      <c r="L586" s="254"/>
      <c r="M586" s="255" t="s">
        <v>1</v>
      </c>
      <c r="N586" s="256" t="s">
        <v>45</v>
      </c>
      <c r="O586" s="89"/>
      <c r="P586" s="239">
        <f>O586*H586</f>
        <v>0</v>
      </c>
      <c r="Q586" s="239">
        <v>0</v>
      </c>
      <c r="R586" s="239">
        <f>Q586*H586</f>
        <v>0</v>
      </c>
      <c r="S586" s="239">
        <v>0</v>
      </c>
      <c r="T586" s="24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41" t="s">
        <v>183</v>
      </c>
      <c r="AT586" s="241" t="s">
        <v>167</v>
      </c>
      <c r="AU586" s="241" t="s">
        <v>88</v>
      </c>
      <c r="AY586" s="13" t="s">
        <v>152</v>
      </c>
      <c r="BE586" s="137">
        <f>IF(N586="základní",J586,0)</f>
        <v>0</v>
      </c>
      <c r="BF586" s="137">
        <f>IF(N586="snížená",J586,0)</f>
        <v>0</v>
      </c>
      <c r="BG586" s="137">
        <f>IF(N586="zákl. přenesená",J586,0)</f>
        <v>0</v>
      </c>
      <c r="BH586" s="137">
        <f>IF(N586="sníž. přenesená",J586,0)</f>
        <v>0</v>
      </c>
      <c r="BI586" s="137">
        <f>IF(N586="nulová",J586,0)</f>
        <v>0</v>
      </c>
      <c r="BJ586" s="13" t="s">
        <v>88</v>
      </c>
      <c r="BK586" s="137">
        <f>ROUND(I586*H586,2)</f>
        <v>0</v>
      </c>
      <c r="BL586" s="13" t="s">
        <v>251</v>
      </c>
      <c r="BM586" s="241" t="s">
        <v>799</v>
      </c>
    </row>
    <row r="587" spans="1:47" s="2" customFormat="1" ht="12">
      <c r="A587" s="36"/>
      <c r="B587" s="37"/>
      <c r="C587" s="38"/>
      <c r="D587" s="242" t="s">
        <v>159</v>
      </c>
      <c r="E587" s="38"/>
      <c r="F587" s="243" t="s">
        <v>656</v>
      </c>
      <c r="G587" s="38"/>
      <c r="H587" s="38"/>
      <c r="I587" s="200"/>
      <c r="J587" s="38"/>
      <c r="K587" s="38"/>
      <c r="L587" s="39"/>
      <c r="M587" s="244"/>
      <c r="N587" s="245"/>
      <c r="O587" s="89"/>
      <c r="P587" s="89"/>
      <c r="Q587" s="89"/>
      <c r="R587" s="89"/>
      <c r="S587" s="89"/>
      <c r="T587" s="90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3" t="s">
        <v>159</v>
      </c>
      <c r="AU587" s="13" t="s">
        <v>88</v>
      </c>
    </row>
    <row r="588" spans="1:65" s="2" customFormat="1" ht="16.5" customHeight="1">
      <c r="A588" s="36"/>
      <c r="B588" s="37"/>
      <c r="C588" s="246" t="s">
        <v>800</v>
      </c>
      <c r="D588" s="246" t="s">
        <v>167</v>
      </c>
      <c r="E588" s="247" t="s">
        <v>659</v>
      </c>
      <c r="F588" s="248" t="s">
        <v>660</v>
      </c>
      <c r="G588" s="249" t="s">
        <v>163</v>
      </c>
      <c r="H588" s="250">
        <v>6</v>
      </c>
      <c r="I588" s="251"/>
      <c r="J588" s="252">
        <f>ROUND(I588*H588,2)</f>
        <v>0</v>
      </c>
      <c r="K588" s="253"/>
      <c r="L588" s="254"/>
      <c r="M588" s="255" t="s">
        <v>1</v>
      </c>
      <c r="N588" s="256" t="s">
        <v>45</v>
      </c>
      <c r="O588" s="89"/>
      <c r="P588" s="239">
        <f>O588*H588</f>
        <v>0</v>
      </c>
      <c r="Q588" s="239">
        <v>0</v>
      </c>
      <c r="R588" s="239">
        <f>Q588*H588</f>
        <v>0</v>
      </c>
      <c r="S588" s="239">
        <v>0</v>
      </c>
      <c r="T588" s="240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41" t="s">
        <v>183</v>
      </c>
      <c r="AT588" s="241" t="s">
        <v>167</v>
      </c>
      <c r="AU588" s="241" t="s">
        <v>88</v>
      </c>
      <c r="AY588" s="13" t="s">
        <v>152</v>
      </c>
      <c r="BE588" s="137">
        <f>IF(N588="základní",J588,0)</f>
        <v>0</v>
      </c>
      <c r="BF588" s="137">
        <f>IF(N588="snížená",J588,0)</f>
        <v>0</v>
      </c>
      <c r="BG588" s="137">
        <f>IF(N588="zákl. přenesená",J588,0)</f>
        <v>0</v>
      </c>
      <c r="BH588" s="137">
        <f>IF(N588="sníž. přenesená",J588,0)</f>
        <v>0</v>
      </c>
      <c r="BI588" s="137">
        <f>IF(N588="nulová",J588,0)</f>
        <v>0</v>
      </c>
      <c r="BJ588" s="13" t="s">
        <v>88</v>
      </c>
      <c r="BK588" s="137">
        <f>ROUND(I588*H588,2)</f>
        <v>0</v>
      </c>
      <c r="BL588" s="13" t="s">
        <v>251</v>
      </c>
      <c r="BM588" s="241" t="s">
        <v>801</v>
      </c>
    </row>
    <row r="589" spans="1:47" s="2" customFormat="1" ht="12">
      <c r="A589" s="36"/>
      <c r="B589" s="37"/>
      <c r="C589" s="38"/>
      <c r="D589" s="242" t="s">
        <v>159</v>
      </c>
      <c r="E589" s="38"/>
      <c r="F589" s="243" t="s">
        <v>660</v>
      </c>
      <c r="G589" s="38"/>
      <c r="H589" s="38"/>
      <c r="I589" s="200"/>
      <c r="J589" s="38"/>
      <c r="K589" s="38"/>
      <c r="L589" s="39"/>
      <c r="M589" s="244"/>
      <c r="N589" s="245"/>
      <c r="O589" s="89"/>
      <c r="P589" s="89"/>
      <c r="Q589" s="89"/>
      <c r="R589" s="89"/>
      <c r="S589" s="89"/>
      <c r="T589" s="90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3" t="s">
        <v>159</v>
      </c>
      <c r="AU589" s="13" t="s">
        <v>88</v>
      </c>
    </row>
    <row r="590" spans="1:65" s="2" customFormat="1" ht="24.15" customHeight="1">
      <c r="A590" s="36"/>
      <c r="B590" s="37"/>
      <c r="C590" s="229" t="s">
        <v>802</v>
      </c>
      <c r="D590" s="229" t="s">
        <v>153</v>
      </c>
      <c r="E590" s="230" t="s">
        <v>663</v>
      </c>
      <c r="F590" s="231" t="s">
        <v>664</v>
      </c>
      <c r="G590" s="232" t="s">
        <v>163</v>
      </c>
      <c r="H590" s="233">
        <v>6</v>
      </c>
      <c r="I590" s="234"/>
      <c r="J590" s="235">
        <f>ROUND(I590*H590,2)</f>
        <v>0</v>
      </c>
      <c r="K590" s="236"/>
      <c r="L590" s="39"/>
      <c r="M590" s="237" t="s">
        <v>1</v>
      </c>
      <c r="N590" s="238" t="s">
        <v>45</v>
      </c>
      <c r="O590" s="89"/>
      <c r="P590" s="239">
        <f>O590*H590</f>
        <v>0</v>
      </c>
      <c r="Q590" s="239">
        <v>0</v>
      </c>
      <c r="R590" s="239">
        <f>Q590*H590</f>
        <v>0</v>
      </c>
      <c r="S590" s="239">
        <v>0</v>
      </c>
      <c r="T590" s="240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241" t="s">
        <v>251</v>
      </c>
      <c r="AT590" s="241" t="s">
        <v>153</v>
      </c>
      <c r="AU590" s="241" t="s">
        <v>88</v>
      </c>
      <c r="AY590" s="13" t="s">
        <v>152</v>
      </c>
      <c r="BE590" s="137">
        <f>IF(N590="základní",J590,0)</f>
        <v>0</v>
      </c>
      <c r="BF590" s="137">
        <f>IF(N590="snížená",J590,0)</f>
        <v>0</v>
      </c>
      <c r="BG590" s="137">
        <f>IF(N590="zákl. přenesená",J590,0)</f>
        <v>0</v>
      </c>
      <c r="BH590" s="137">
        <f>IF(N590="sníž. přenesená",J590,0)</f>
        <v>0</v>
      </c>
      <c r="BI590" s="137">
        <f>IF(N590="nulová",J590,0)</f>
        <v>0</v>
      </c>
      <c r="BJ590" s="13" t="s">
        <v>88</v>
      </c>
      <c r="BK590" s="137">
        <f>ROUND(I590*H590,2)</f>
        <v>0</v>
      </c>
      <c r="BL590" s="13" t="s">
        <v>251</v>
      </c>
      <c r="BM590" s="241" t="s">
        <v>803</v>
      </c>
    </row>
    <row r="591" spans="1:47" s="2" customFormat="1" ht="12">
      <c r="A591" s="36"/>
      <c r="B591" s="37"/>
      <c r="C591" s="38"/>
      <c r="D591" s="242" t="s">
        <v>159</v>
      </c>
      <c r="E591" s="38"/>
      <c r="F591" s="243" t="s">
        <v>666</v>
      </c>
      <c r="G591" s="38"/>
      <c r="H591" s="38"/>
      <c r="I591" s="200"/>
      <c r="J591" s="38"/>
      <c r="K591" s="38"/>
      <c r="L591" s="39"/>
      <c r="M591" s="244"/>
      <c r="N591" s="245"/>
      <c r="O591" s="89"/>
      <c r="P591" s="89"/>
      <c r="Q591" s="89"/>
      <c r="R591" s="89"/>
      <c r="S591" s="89"/>
      <c r="T591" s="90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3" t="s">
        <v>159</v>
      </c>
      <c r="AU591" s="13" t="s">
        <v>88</v>
      </c>
    </row>
    <row r="592" spans="1:65" s="2" customFormat="1" ht="16.5" customHeight="1">
      <c r="A592" s="36"/>
      <c r="B592" s="37"/>
      <c r="C592" s="246" t="s">
        <v>804</v>
      </c>
      <c r="D592" s="246" t="s">
        <v>167</v>
      </c>
      <c r="E592" s="247" t="s">
        <v>420</v>
      </c>
      <c r="F592" s="248" t="s">
        <v>421</v>
      </c>
      <c r="G592" s="249" t="s">
        <v>156</v>
      </c>
      <c r="H592" s="250">
        <v>2.352</v>
      </c>
      <c r="I592" s="251"/>
      <c r="J592" s="252">
        <f>ROUND(I592*H592,2)</f>
        <v>0</v>
      </c>
      <c r="K592" s="253"/>
      <c r="L592" s="254"/>
      <c r="M592" s="255" t="s">
        <v>1</v>
      </c>
      <c r="N592" s="256" t="s">
        <v>45</v>
      </c>
      <c r="O592" s="89"/>
      <c r="P592" s="239">
        <f>O592*H592</f>
        <v>0</v>
      </c>
      <c r="Q592" s="239">
        <v>2.234</v>
      </c>
      <c r="R592" s="239">
        <f>Q592*H592</f>
        <v>5.2543679999999995</v>
      </c>
      <c r="S592" s="239">
        <v>0</v>
      </c>
      <c r="T592" s="240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41" t="s">
        <v>183</v>
      </c>
      <c r="AT592" s="241" t="s">
        <v>167</v>
      </c>
      <c r="AU592" s="241" t="s">
        <v>88</v>
      </c>
      <c r="AY592" s="13" t="s">
        <v>152</v>
      </c>
      <c r="BE592" s="137">
        <f>IF(N592="základní",J592,0)</f>
        <v>0</v>
      </c>
      <c r="BF592" s="137">
        <f>IF(N592="snížená",J592,0)</f>
        <v>0</v>
      </c>
      <c r="BG592" s="137">
        <f>IF(N592="zákl. přenesená",J592,0)</f>
        <v>0</v>
      </c>
      <c r="BH592" s="137">
        <f>IF(N592="sníž. přenesená",J592,0)</f>
        <v>0</v>
      </c>
      <c r="BI592" s="137">
        <f>IF(N592="nulová",J592,0)</f>
        <v>0</v>
      </c>
      <c r="BJ592" s="13" t="s">
        <v>88</v>
      </c>
      <c r="BK592" s="137">
        <f>ROUND(I592*H592,2)</f>
        <v>0</v>
      </c>
      <c r="BL592" s="13" t="s">
        <v>251</v>
      </c>
      <c r="BM592" s="241" t="s">
        <v>805</v>
      </c>
    </row>
    <row r="593" spans="1:47" s="2" customFormat="1" ht="12">
      <c r="A593" s="36"/>
      <c r="B593" s="37"/>
      <c r="C593" s="38"/>
      <c r="D593" s="242" t="s">
        <v>159</v>
      </c>
      <c r="E593" s="38"/>
      <c r="F593" s="243" t="s">
        <v>421</v>
      </c>
      <c r="G593" s="38"/>
      <c r="H593" s="38"/>
      <c r="I593" s="200"/>
      <c r="J593" s="38"/>
      <c r="K593" s="38"/>
      <c r="L593" s="39"/>
      <c r="M593" s="244"/>
      <c r="N593" s="245"/>
      <c r="O593" s="89"/>
      <c r="P593" s="89"/>
      <c r="Q593" s="89"/>
      <c r="R593" s="89"/>
      <c r="S593" s="89"/>
      <c r="T593" s="90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3" t="s">
        <v>159</v>
      </c>
      <c r="AU593" s="13" t="s">
        <v>88</v>
      </c>
    </row>
    <row r="594" spans="1:65" s="2" customFormat="1" ht="24.15" customHeight="1">
      <c r="A594" s="36"/>
      <c r="B594" s="37"/>
      <c r="C594" s="229" t="s">
        <v>806</v>
      </c>
      <c r="D594" s="229" t="s">
        <v>153</v>
      </c>
      <c r="E594" s="230" t="s">
        <v>670</v>
      </c>
      <c r="F594" s="231" t="s">
        <v>671</v>
      </c>
      <c r="G594" s="232" t="s">
        <v>163</v>
      </c>
      <c r="H594" s="233">
        <v>48</v>
      </c>
      <c r="I594" s="234"/>
      <c r="J594" s="235">
        <f>ROUND(I594*H594,2)</f>
        <v>0</v>
      </c>
      <c r="K594" s="236"/>
      <c r="L594" s="39"/>
      <c r="M594" s="237" t="s">
        <v>1</v>
      </c>
      <c r="N594" s="238" t="s">
        <v>45</v>
      </c>
      <c r="O594" s="89"/>
      <c r="P594" s="239">
        <f>O594*H594</f>
        <v>0</v>
      </c>
      <c r="Q594" s="239">
        <v>0</v>
      </c>
      <c r="R594" s="239">
        <f>Q594*H594</f>
        <v>0</v>
      </c>
      <c r="S594" s="239">
        <v>0</v>
      </c>
      <c r="T594" s="24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241" t="s">
        <v>251</v>
      </c>
      <c r="AT594" s="241" t="s">
        <v>153</v>
      </c>
      <c r="AU594" s="241" t="s">
        <v>88</v>
      </c>
      <c r="AY594" s="13" t="s">
        <v>152</v>
      </c>
      <c r="BE594" s="137">
        <f>IF(N594="základní",J594,0)</f>
        <v>0</v>
      </c>
      <c r="BF594" s="137">
        <f>IF(N594="snížená",J594,0)</f>
        <v>0</v>
      </c>
      <c r="BG594" s="137">
        <f>IF(N594="zákl. přenesená",J594,0)</f>
        <v>0</v>
      </c>
      <c r="BH594" s="137">
        <f>IF(N594="sníž. přenesená",J594,0)</f>
        <v>0</v>
      </c>
      <c r="BI594" s="137">
        <f>IF(N594="nulová",J594,0)</f>
        <v>0</v>
      </c>
      <c r="BJ594" s="13" t="s">
        <v>88</v>
      </c>
      <c r="BK594" s="137">
        <f>ROUND(I594*H594,2)</f>
        <v>0</v>
      </c>
      <c r="BL594" s="13" t="s">
        <v>251</v>
      </c>
      <c r="BM594" s="241" t="s">
        <v>807</v>
      </c>
    </row>
    <row r="595" spans="1:47" s="2" customFormat="1" ht="12">
      <c r="A595" s="36"/>
      <c r="B595" s="37"/>
      <c r="C595" s="38"/>
      <c r="D595" s="242" t="s">
        <v>159</v>
      </c>
      <c r="E595" s="38"/>
      <c r="F595" s="243" t="s">
        <v>673</v>
      </c>
      <c r="G595" s="38"/>
      <c r="H595" s="38"/>
      <c r="I595" s="200"/>
      <c r="J595" s="38"/>
      <c r="K595" s="38"/>
      <c r="L595" s="39"/>
      <c r="M595" s="244"/>
      <c r="N595" s="245"/>
      <c r="O595" s="89"/>
      <c r="P595" s="89"/>
      <c r="Q595" s="89"/>
      <c r="R595" s="89"/>
      <c r="S595" s="89"/>
      <c r="T595" s="90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3" t="s">
        <v>159</v>
      </c>
      <c r="AU595" s="13" t="s">
        <v>88</v>
      </c>
    </row>
    <row r="596" spans="1:65" s="2" customFormat="1" ht="24.15" customHeight="1">
      <c r="A596" s="36"/>
      <c r="B596" s="37"/>
      <c r="C596" s="229" t="s">
        <v>808</v>
      </c>
      <c r="D596" s="229" t="s">
        <v>153</v>
      </c>
      <c r="E596" s="230" t="s">
        <v>675</v>
      </c>
      <c r="F596" s="231" t="s">
        <v>162</v>
      </c>
      <c r="G596" s="232" t="s">
        <v>163</v>
      </c>
      <c r="H596" s="233">
        <v>44</v>
      </c>
      <c r="I596" s="234"/>
      <c r="J596" s="235">
        <f>ROUND(I596*H596,2)</f>
        <v>0</v>
      </c>
      <c r="K596" s="236"/>
      <c r="L596" s="39"/>
      <c r="M596" s="237" t="s">
        <v>1</v>
      </c>
      <c r="N596" s="238" t="s">
        <v>45</v>
      </c>
      <c r="O596" s="89"/>
      <c r="P596" s="239">
        <f>O596*H596</f>
        <v>0</v>
      </c>
      <c r="Q596" s="239">
        <v>0</v>
      </c>
      <c r="R596" s="239">
        <f>Q596*H596</f>
        <v>0</v>
      </c>
      <c r="S596" s="239">
        <v>0</v>
      </c>
      <c r="T596" s="240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41" t="s">
        <v>251</v>
      </c>
      <c r="AT596" s="241" t="s">
        <v>153</v>
      </c>
      <c r="AU596" s="241" t="s">
        <v>88</v>
      </c>
      <c r="AY596" s="13" t="s">
        <v>152</v>
      </c>
      <c r="BE596" s="137">
        <f>IF(N596="základní",J596,0)</f>
        <v>0</v>
      </c>
      <c r="BF596" s="137">
        <f>IF(N596="snížená",J596,0)</f>
        <v>0</v>
      </c>
      <c r="BG596" s="137">
        <f>IF(N596="zákl. přenesená",J596,0)</f>
        <v>0</v>
      </c>
      <c r="BH596" s="137">
        <f>IF(N596="sníž. přenesená",J596,0)</f>
        <v>0</v>
      </c>
      <c r="BI596" s="137">
        <f>IF(N596="nulová",J596,0)</f>
        <v>0</v>
      </c>
      <c r="BJ596" s="13" t="s">
        <v>88</v>
      </c>
      <c r="BK596" s="137">
        <f>ROUND(I596*H596,2)</f>
        <v>0</v>
      </c>
      <c r="BL596" s="13" t="s">
        <v>251</v>
      </c>
      <c r="BM596" s="241" t="s">
        <v>809</v>
      </c>
    </row>
    <row r="597" spans="1:47" s="2" customFormat="1" ht="12">
      <c r="A597" s="36"/>
      <c r="B597" s="37"/>
      <c r="C597" s="38"/>
      <c r="D597" s="242" t="s">
        <v>159</v>
      </c>
      <c r="E597" s="38"/>
      <c r="F597" s="243" t="s">
        <v>165</v>
      </c>
      <c r="G597" s="38"/>
      <c r="H597" s="38"/>
      <c r="I597" s="200"/>
      <c r="J597" s="38"/>
      <c r="K597" s="38"/>
      <c r="L597" s="39"/>
      <c r="M597" s="244"/>
      <c r="N597" s="245"/>
      <c r="O597" s="89"/>
      <c r="P597" s="89"/>
      <c r="Q597" s="89"/>
      <c r="R597" s="89"/>
      <c r="S597" s="89"/>
      <c r="T597" s="90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3" t="s">
        <v>159</v>
      </c>
      <c r="AU597" s="13" t="s">
        <v>88</v>
      </c>
    </row>
    <row r="598" spans="1:65" s="2" customFormat="1" ht="24.15" customHeight="1">
      <c r="A598" s="36"/>
      <c r="B598" s="37"/>
      <c r="C598" s="229" t="s">
        <v>810</v>
      </c>
      <c r="D598" s="229" t="s">
        <v>153</v>
      </c>
      <c r="E598" s="230" t="s">
        <v>678</v>
      </c>
      <c r="F598" s="231" t="s">
        <v>679</v>
      </c>
      <c r="G598" s="232" t="s">
        <v>163</v>
      </c>
      <c r="H598" s="233">
        <v>6</v>
      </c>
      <c r="I598" s="234"/>
      <c r="J598" s="235">
        <f>ROUND(I598*H598,2)</f>
        <v>0</v>
      </c>
      <c r="K598" s="236"/>
      <c r="L598" s="39"/>
      <c r="M598" s="237" t="s">
        <v>1</v>
      </c>
      <c r="N598" s="238" t="s">
        <v>45</v>
      </c>
      <c r="O598" s="89"/>
      <c r="P598" s="239">
        <f>O598*H598</f>
        <v>0</v>
      </c>
      <c r="Q598" s="239">
        <v>0</v>
      </c>
      <c r="R598" s="239">
        <f>Q598*H598</f>
        <v>0</v>
      </c>
      <c r="S598" s="239">
        <v>0</v>
      </c>
      <c r="T598" s="240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241" t="s">
        <v>251</v>
      </c>
      <c r="AT598" s="241" t="s">
        <v>153</v>
      </c>
      <c r="AU598" s="241" t="s">
        <v>88</v>
      </c>
      <c r="AY598" s="13" t="s">
        <v>152</v>
      </c>
      <c r="BE598" s="137">
        <f>IF(N598="základní",J598,0)</f>
        <v>0</v>
      </c>
      <c r="BF598" s="137">
        <f>IF(N598="snížená",J598,0)</f>
        <v>0</v>
      </c>
      <c r="BG598" s="137">
        <f>IF(N598="zákl. přenesená",J598,0)</f>
        <v>0</v>
      </c>
      <c r="BH598" s="137">
        <f>IF(N598="sníž. přenesená",J598,0)</f>
        <v>0</v>
      </c>
      <c r="BI598" s="137">
        <f>IF(N598="nulová",J598,0)</f>
        <v>0</v>
      </c>
      <c r="BJ598" s="13" t="s">
        <v>88</v>
      </c>
      <c r="BK598" s="137">
        <f>ROUND(I598*H598,2)</f>
        <v>0</v>
      </c>
      <c r="BL598" s="13" t="s">
        <v>251</v>
      </c>
      <c r="BM598" s="241" t="s">
        <v>811</v>
      </c>
    </row>
    <row r="599" spans="1:47" s="2" customFormat="1" ht="12">
      <c r="A599" s="36"/>
      <c r="B599" s="37"/>
      <c r="C599" s="38"/>
      <c r="D599" s="242" t="s">
        <v>159</v>
      </c>
      <c r="E599" s="38"/>
      <c r="F599" s="243" t="s">
        <v>681</v>
      </c>
      <c r="G599" s="38"/>
      <c r="H599" s="38"/>
      <c r="I599" s="200"/>
      <c r="J599" s="38"/>
      <c r="K599" s="38"/>
      <c r="L599" s="39"/>
      <c r="M599" s="244"/>
      <c r="N599" s="245"/>
      <c r="O599" s="89"/>
      <c r="P599" s="89"/>
      <c r="Q599" s="89"/>
      <c r="R599" s="89"/>
      <c r="S599" s="89"/>
      <c r="T599" s="90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3" t="s">
        <v>159</v>
      </c>
      <c r="AU599" s="13" t="s">
        <v>88</v>
      </c>
    </row>
    <row r="600" spans="1:65" s="2" customFormat="1" ht="16.5" customHeight="1">
      <c r="A600" s="36"/>
      <c r="B600" s="37"/>
      <c r="C600" s="246" t="s">
        <v>812</v>
      </c>
      <c r="D600" s="246" t="s">
        <v>167</v>
      </c>
      <c r="E600" s="247" t="s">
        <v>683</v>
      </c>
      <c r="F600" s="248" t="s">
        <v>169</v>
      </c>
      <c r="G600" s="249" t="s">
        <v>170</v>
      </c>
      <c r="H600" s="250">
        <v>0.024</v>
      </c>
      <c r="I600" s="251"/>
      <c r="J600" s="252">
        <f>ROUND(I600*H600,2)</f>
        <v>0</v>
      </c>
      <c r="K600" s="253"/>
      <c r="L600" s="254"/>
      <c r="M600" s="255" t="s">
        <v>1</v>
      </c>
      <c r="N600" s="256" t="s">
        <v>45</v>
      </c>
      <c r="O600" s="89"/>
      <c r="P600" s="239">
        <f>O600*H600</f>
        <v>0</v>
      </c>
      <c r="Q600" s="239">
        <v>0.9</v>
      </c>
      <c r="R600" s="239">
        <f>Q600*H600</f>
        <v>0.0216</v>
      </c>
      <c r="S600" s="239">
        <v>0</v>
      </c>
      <c r="T600" s="240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241" t="s">
        <v>183</v>
      </c>
      <c r="AT600" s="241" t="s">
        <v>167</v>
      </c>
      <c r="AU600" s="241" t="s">
        <v>88</v>
      </c>
      <c r="AY600" s="13" t="s">
        <v>152</v>
      </c>
      <c r="BE600" s="137">
        <f>IF(N600="základní",J600,0)</f>
        <v>0</v>
      </c>
      <c r="BF600" s="137">
        <f>IF(N600="snížená",J600,0)</f>
        <v>0</v>
      </c>
      <c r="BG600" s="137">
        <f>IF(N600="zákl. přenesená",J600,0)</f>
        <v>0</v>
      </c>
      <c r="BH600" s="137">
        <f>IF(N600="sníž. přenesená",J600,0)</f>
        <v>0</v>
      </c>
      <c r="BI600" s="137">
        <f>IF(N600="nulová",J600,0)</f>
        <v>0</v>
      </c>
      <c r="BJ600" s="13" t="s">
        <v>88</v>
      </c>
      <c r="BK600" s="137">
        <f>ROUND(I600*H600,2)</f>
        <v>0</v>
      </c>
      <c r="BL600" s="13" t="s">
        <v>251</v>
      </c>
      <c r="BM600" s="241" t="s">
        <v>813</v>
      </c>
    </row>
    <row r="601" spans="1:47" s="2" customFormat="1" ht="12">
      <c r="A601" s="36"/>
      <c r="B601" s="37"/>
      <c r="C601" s="38"/>
      <c r="D601" s="242" t="s">
        <v>159</v>
      </c>
      <c r="E601" s="38"/>
      <c r="F601" s="243" t="s">
        <v>169</v>
      </c>
      <c r="G601" s="38"/>
      <c r="H601" s="38"/>
      <c r="I601" s="200"/>
      <c r="J601" s="38"/>
      <c r="K601" s="38"/>
      <c r="L601" s="39"/>
      <c r="M601" s="244"/>
      <c r="N601" s="245"/>
      <c r="O601" s="89"/>
      <c r="P601" s="89"/>
      <c r="Q601" s="89"/>
      <c r="R601" s="89"/>
      <c r="S601" s="89"/>
      <c r="T601" s="90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3" t="s">
        <v>159</v>
      </c>
      <c r="AU601" s="13" t="s">
        <v>88</v>
      </c>
    </row>
    <row r="602" spans="1:65" s="2" customFormat="1" ht="16.5" customHeight="1">
      <c r="A602" s="36"/>
      <c r="B602" s="37"/>
      <c r="C602" s="246" t="s">
        <v>814</v>
      </c>
      <c r="D602" s="246" t="s">
        <v>167</v>
      </c>
      <c r="E602" s="247" t="s">
        <v>686</v>
      </c>
      <c r="F602" s="248" t="s">
        <v>687</v>
      </c>
      <c r="G602" s="249" t="s">
        <v>163</v>
      </c>
      <c r="H602" s="250">
        <v>6</v>
      </c>
      <c r="I602" s="251"/>
      <c r="J602" s="252">
        <f>ROUND(I602*H602,2)</f>
        <v>0</v>
      </c>
      <c r="K602" s="253"/>
      <c r="L602" s="254"/>
      <c r="M602" s="255" t="s">
        <v>1</v>
      </c>
      <c r="N602" s="256" t="s">
        <v>45</v>
      </c>
      <c r="O602" s="89"/>
      <c r="P602" s="239">
        <f>O602*H602</f>
        <v>0</v>
      </c>
      <c r="Q602" s="239">
        <v>0.00044</v>
      </c>
      <c r="R602" s="239">
        <f>Q602*H602</f>
        <v>0.00264</v>
      </c>
      <c r="S602" s="239">
        <v>0</v>
      </c>
      <c r="T602" s="240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41" t="s">
        <v>183</v>
      </c>
      <c r="AT602" s="241" t="s">
        <v>167</v>
      </c>
      <c r="AU602" s="241" t="s">
        <v>88</v>
      </c>
      <c r="AY602" s="13" t="s">
        <v>152</v>
      </c>
      <c r="BE602" s="137">
        <f>IF(N602="základní",J602,0)</f>
        <v>0</v>
      </c>
      <c r="BF602" s="137">
        <f>IF(N602="snížená",J602,0)</f>
        <v>0</v>
      </c>
      <c r="BG602" s="137">
        <f>IF(N602="zákl. přenesená",J602,0)</f>
        <v>0</v>
      </c>
      <c r="BH602" s="137">
        <f>IF(N602="sníž. přenesená",J602,0)</f>
        <v>0</v>
      </c>
      <c r="BI602" s="137">
        <f>IF(N602="nulová",J602,0)</f>
        <v>0</v>
      </c>
      <c r="BJ602" s="13" t="s">
        <v>88</v>
      </c>
      <c r="BK602" s="137">
        <f>ROUND(I602*H602,2)</f>
        <v>0</v>
      </c>
      <c r="BL602" s="13" t="s">
        <v>251</v>
      </c>
      <c r="BM602" s="241" t="s">
        <v>815</v>
      </c>
    </row>
    <row r="603" spans="1:47" s="2" customFormat="1" ht="12">
      <c r="A603" s="36"/>
      <c r="B603" s="37"/>
      <c r="C603" s="38"/>
      <c r="D603" s="242" t="s">
        <v>159</v>
      </c>
      <c r="E603" s="38"/>
      <c r="F603" s="243" t="s">
        <v>687</v>
      </c>
      <c r="G603" s="38"/>
      <c r="H603" s="38"/>
      <c r="I603" s="200"/>
      <c r="J603" s="38"/>
      <c r="K603" s="38"/>
      <c r="L603" s="39"/>
      <c r="M603" s="244"/>
      <c r="N603" s="245"/>
      <c r="O603" s="89"/>
      <c r="P603" s="89"/>
      <c r="Q603" s="89"/>
      <c r="R603" s="89"/>
      <c r="S603" s="89"/>
      <c r="T603" s="90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T603" s="13" t="s">
        <v>159</v>
      </c>
      <c r="AU603" s="13" t="s">
        <v>88</v>
      </c>
    </row>
    <row r="604" spans="1:65" s="2" customFormat="1" ht="24.15" customHeight="1">
      <c r="A604" s="36"/>
      <c r="B604" s="37"/>
      <c r="C604" s="246" t="s">
        <v>816</v>
      </c>
      <c r="D604" s="246" t="s">
        <v>167</v>
      </c>
      <c r="E604" s="247" t="s">
        <v>690</v>
      </c>
      <c r="F604" s="248" t="s">
        <v>691</v>
      </c>
      <c r="G604" s="249" t="s">
        <v>163</v>
      </c>
      <c r="H604" s="250">
        <v>6</v>
      </c>
      <c r="I604" s="251"/>
      <c r="J604" s="252">
        <f>ROUND(I604*H604,2)</f>
        <v>0</v>
      </c>
      <c r="K604" s="253"/>
      <c r="L604" s="254"/>
      <c r="M604" s="255" t="s">
        <v>1</v>
      </c>
      <c r="N604" s="256" t="s">
        <v>45</v>
      </c>
      <c r="O604" s="89"/>
      <c r="P604" s="239">
        <f>O604*H604</f>
        <v>0</v>
      </c>
      <c r="Q604" s="239">
        <v>0</v>
      </c>
      <c r="R604" s="239">
        <f>Q604*H604</f>
        <v>0</v>
      </c>
      <c r="S604" s="239">
        <v>0</v>
      </c>
      <c r="T604" s="240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41" t="s">
        <v>183</v>
      </c>
      <c r="AT604" s="241" t="s">
        <v>167</v>
      </c>
      <c r="AU604" s="241" t="s">
        <v>88</v>
      </c>
      <c r="AY604" s="13" t="s">
        <v>152</v>
      </c>
      <c r="BE604" s="137">
        <f>IF(N604="základní",J604,0)</f>
        <v>0</v>
      </c>
      <c r="BF604" s="137">
        <f>IF(N604="snížená",J604,0)</f>
        <v>0</v>
      </c>
      <c r="BG604" s="137">
        <f>IF(N604="zákl. přenesená",J604,0)</f>
        <v>0</v>
      </c>
      <c r="BH604" s="137">
        <f>IF(N604="sníž. přenesená",J604,0)</f>
        <v>0</v>
      </c>
      <c r="BI604" s="137">
        <f>IF(N604="nulová",J604,0)</f>
        <v>0</v>
      </c>
      <c r="BJ604" s="13" t="s">
        <v>88</v>
      </c>
      <c r="BK604" s="137">
        <f>ROUND(I604*H604,2)</f>
        <v>0</v>
      </c>
      <c r="BL604" s="13" t="s">
        <v>251</v>
      </c>
      <c r="BM604" s="241" t="s">
        <v>817</v>
      </c>
    </row>
    <row r="605" spans="1:47" s="2" customFormat="1" ht="12">
      <c r="A605" s="36"/>
      <c r="B605" s="37"/>
      <c r="C605" s="38"/>
      <c r="D605" s="242" t="s">
        <v>159</v>
      </c>
      <c r="E605" s="38"/>
      <c r="F605" s="243" t="s">
        <v>691</v>
      </c>
      <c r="G605" s="38"/>
      <c r="H605" s="38"/>
      <c r="I605" s="200"/>
      <c r="J605" s="38"/>
      <c r="K605" s="38"/>
      <c r="L605" s="39"/>
      <c r="M605" s="244"/>
      <c r="N605" s="245"/>
      <c r="O605" s="89"/>
      <c r="P605" s="89"/>
      <c r="Q605" s="89"/>
      <c r="R605" s="89"/>
      <c r="S605" s="89"/>
      <c r="T605" s="90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3" t="s">
        <v>159</v>
      </c>
      <c r="AU605" s="13" t="s">
        <v>88</v>
      </c>
    </row>
    <row r="606" spans="1:65" s="2" customFormat="1" ht="16.5" customHeight="1">
      <c r="A606" s="36"/>
      <c r="B606" s="37"/>
      <c r="C606" s="246" t="s">
        <v>818</v>
      </c>
      <c r="D606" s="246" t="s">
        <v>167</v>
      </c>
      <c r="E606" s="247" t="s">
        <v>694</v>
      </c>
      <c r="F606" s="248" t="s">
        <v>695</v>
      </c>
      <c r="G606" s="249" t="s">
        <v>163</v>
      </c>
      <c r="H606" s="250">
        <v>6</v>
      </c>
      <c r="I606" s="251"/>
      <c r="J606" s="252">
        <f>ROUND(I606*H606,2)</f>
        <v>0</v>
      </c>
      <c r="K606" s="253"/>
      <c r="L606" s="254"/>
      <c r="M606" s="255" t="s">
        <v>1</v>
      </c>
      <c r="N606" s="256" t="s">
        <v>45</v>
      </c>
      <c r="O606" s="89"/>
      <c r="P606" s="239">
        <f>O606*H606</f>
        <v>0</v>
      </c>
      <c r="Q606" s="239">
        <v>0</v>
      </c>
      <c r="R606" s="239">
        <f>Q606*H606</f>
        <v>0</v>
      </c>
      <c r="S606" s="239">
        <v>0</v>
      </c>
      <c r="T606" s="240">
        <f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241" t="s">
        <v>183</v>
      </c>
      <c r="AT606" s="241" t="s">
        <v>167</v>
      </c>
      <c r="AU606" s="241" t="s">
        <v>88</v>
      </c>
      <c r="AY606" s="13" t="s">
        <v>152</v>
      </c>
      <c r="BE606" s="137">
        <f>IF(N606="základní",J606,0)</f>
        <v>0</v>
      </c>
      <c r="BF606" s="137">
        <f>IF(N606="snížená",J606,0)</f>
        <v>0</v>
      </c>
      <c r="BG606" s="137">
        <f>IF(N606="zákl. přenesená",J606,0)</f>
        <v>0</v>
      </c>
      <c r="BH606" s="137">
        <f>IF(N606="sníž. přenesená",J606,0)</f>
        <v>0</v>
      </c>
      <c r="BI606" s="137">
        <f>IF(N606="nulová",J606,0)</f>
        <v>0</v>
      </c>
      <c r="BJ606" s="13" t="s">
        <v>88</v>
      </c>
      <c r="BK606" s="137">
        <f>ROUND(I606*H606,2)</f>
        <v>0</v>
      </c>
      <c r="BL606" s="13" t="s">
        <v>251</v>
      </c>
      <c r="BM606" s="241" t="s">
        <v>819</v>
      </c>
    </row>
    <row r="607" spans="1:47" s="2" customFormat="1" ht="12">
      <c r="A607" s="36"/>
      <c r="B607" s="37"/>
      <c r="C607" s="38"/>
      <c r="D607" s="242" t="s">
        <v>159</v>
      </c>
      <c r="E607" s="38"/>
      <c r="F607" s="243" t="s">
        <v>695</v>
      </c>
      <c r="G607" s="38"/>
      <c r="H607" s="38"/>
      <c r="I607" s="200"/>
      <c r="J607" s="38"/>
      <c r="K607" s="38"/>
      <c r="L607" s="39"/>
      <c r="M607" s="244"/>
      <c r="N607" s="245"/>
      <c r="O607" s="89"/>
      <c r="P607" s="89"/>
      <c r="Q607" s="89"/>
      <c r="R607" s="89"/>
      <c r="S607" s="89"/>
      <c r="T607" s="90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3" t="s">
        <v>159</v>
      </c>
      <c r="AU607" s="13" t="s">
        <v>88</v>
      </c>
    </row>
    <row r="608" spans="1:65" s="2" customFormat="1" ht="16.5" customHeight="1">
      <c r="A608" s="36"/>
      <c r="B608" s="37"/>
      <c r="C608" s="246" t="s">
        <v>820</v>
      </c>
      <c r="D608" s="246" t="s">
        <v>167</v>
      </c>
      <c r="E608" s="247" t="s">
        <v>698</v>
      </c>
      <c r="F608" s="248" t="s">
        <v>699</v>
      </c>
      <c r="G608" s="249" t="s">
        <v>170</v>
      </c>
      <c r="H608" s="250">
        <v>0.024</v>
      </c>
      <c r="I608" s="251"/>
      <c r="J608" s="252">
        <f>ROUND(I608*H608,2)</f>
        <v>0</v>
      </c>
      <c r="K608" s="253"/>
      <c r="L608" s="254"/>
      <c r="M608" s="255" t="s">
        <v>1</v>
      </c>
      <c r="N608" s="256" t="s">
        <v>45</v>
      </c>
      <c r="O608" s="89"/>
      <c r="P608" s="239">
        <f>O608*H608</f>
        <v>0</v>
      </c>
      <c r="Q608" s="239">
        <v>0.16</v>
      </c>
      <c r="R608" s="239">
        <f>Q608*H608</f>
        <v>0.00384</v>
      </c>
      <c r="S608" s="239">
        <v>0</v>
      </c>
      <c r="T608" s="240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241" t="s">
        <v>183</v>
      </c>
      <c r="AT608" s="241" t="s">
        <v>167</v>
      </c>
      <c r="AU608" s="241" t="s">
        <v>88</v>
      </c>
      <c r="AY608" s="13" t="s">
        <v>152</v>
      </c>
      <c r="BE608" s="137">
        <f>IF(N608="základní",J608,0)</f>
        <v>0</v>
      </c>
      <c r="BF608" s="137">
        <f>IF(N608="snížená",J608,0)</f>
        <v>0</v>
      </c>
      <c r="BG608" s="137">
        <f>IF(N608="zákl. přenesená",J608,0)</f>
        <v>0</v>
      </c>
      <c r="BH608" s="137">
        <f>IF(N608="sníž. přenesená",J608,0)</f>
        <v>0</v>
      </c>
      <c r="BI608" s="137">
        <f>IF(N608="nulová",J608,0)</f>
        <v>0</v>
      </c>
      <c r="BJ608" s="13" t="s">
        <v>88</v>
      </c>
      <c r="BK608" s="137">
        <f>ROUND(I608*H608,2)</f>
        <v>0</v>
      </c>
      <c r="BL608" s="13" t="s">
        <v>251</v>
      </c>
      <c r="BM608" s="241" t="s">
        <v>821</v>
      </c>
    </row>
    <row r="609" spans="1:47" s="2" customFormat="1" ht="12">
      <c r="A609" s="36"/>
      <c r="B609" s="37"/>
      <c r="C609" s="38"/>
      <c r="D609" s="242" t="s">
        <v>159</v>
      </c>
      <c r="E609" s="38"/>
      <c r="F609" s="243" t="s">
        <v>699</v>
      </c>
      <c r="G609" s="38"/>
      <c r="H609" s="38"/>
      <c r="I609" s="200"/>
      <c r="J609" s="38"/>
      <c r="K609" s="38"/>
      <c r="L609" s="39"/>
      <c r="M609" s="244"/>
      <c r="N609" s="245"/>
      <c r="O609" s="89"/>
      <c r="P609" s="89"/>
      <c r="Q609" s="89"/>
      <c r="R609" s="89"/>
      <c r="S609" s="89"/>
      <c r="T609" s="90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3" t="s">
        <v>159</v>
      </c>
      <c r="AU609" s="13" t="s">
        <v>88</v>
      </c>
    </row>
    <row r="610" spans="1:65" s="2" customFormat="1" ht="24.15" customHeight="1">
      <c r="A610" s="36"/>
      <c r="B610" s="37"/>
      <c r="C610" s="229" t="s">
        <v>822</v>
      </c>
      <c r="D610" s="229" t="s">
        <v>153</v>
      </c>
      <c r="E610" s="230" t="s">
        <v>702</v>
      </c>
      <c r="F610" s="231" t="s">
        <v>703</v>
      </c>
      <c r="G610" s="232" t="s">
        <v>163</v>
      </c>
      <c r="H610" s="233">
        <v>6</v>
      </c>
      <c r="I610" s="234"/>
      <c r="J610" s="235">
        <f>ROUND(I610*H610,2)</f>
        <v>0</v>
      </c>
      <c r="K610" s="236"/>
      <c r="L610" s="39"/>
      <c r="M610" s="237" t="s">
        <v>1</v>
      </c>
      <c r="N610" s="238" t="s">
        <v>45</v>
      </c>
      <c r="O610" s="89"/>
      <c r="P610" s="239">
        <f>O610*H610</f>
        <v>0</v>
      </c>
      <c r="Q610" s="239">
        <v>0</v>
      </c>
      <c r="R610" s="239">
        <f>Q610*H610</f>
        <v>0</v>
      </c>
      <c r="S610" s="239">
        <v>0</v>
      </c>
      <c r="T610" s="240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241" t="s">
        <v>251</v>
      </c>
      <c r="AT610" s="241" t="s">
        <v>153</v>
      </c>
      <c r="AU610" s="241" t="s">
        <v>88</v>
      </c>
      <c r="AY610" s="13" t="s">
        <v>152</v>
      </c>
      <c r="BE610" s="137">
        <f>IF(N610="základní",J610,0)</f>
        <v>0</v>
      </c>
      <c r="BF610" s="137">
        <f>IF(N610="snížená",J610,0)</f>
        <v>0</v>
      </c>
      <c r="BG610" s="137">
        <f>IF(N610="zákl. přenesená",J610,0)</f>
        <v>0</v>
      </c>
      <c r="BH610" s="137">
        <f>IF(N610="sníž. přenesená",J610,0)</f>
        <v>0</v>
      </c>
      <c r="BI610" s="137">
        <f>IF(N610="nulová",J610,0)</f>
        <v>0</v>
      </c>
      <c r="BJ610" s="13" t="s">
        <v>88</v>
      </c>
      <c r="BK610" s="137">
        <f>ROUND(I610*H610,2)</f>
        <v>0</v>
      </c>
      <c r="BL610" s="13" t="s">
        <v>251</v>
      </c>
      <c r="BM610" s="241" t="s">
        <v>823</v>
      </c>
    </row>
    <row r="611" spans="1:47" s="2" customFormat="1" ht="12">
      <c r="A611" s="36"/>
      <c r="B611" s="37"/>
      <c r="C611" s="38"/>
      <c r="D611" s="242" t="s">
        <v>159</v>
      </c>
      <c r="E611" s="38"/>
      <c r="F611" s="243" t="s">
        <v>705</v>
      </c>
      <c r="G611" s="38"/>
      <c r="H611" s="38"/>
      <c r="I611" s="200"/>
      <c r="J611" s="38"/>
      <c r="K611" s="38"/>
      <c r="L611" s="39"/>
      <c r="M611" s="244"/>
      <c r="N611" s="245"/>
      <c r="O611" s="89"/>
      <c r="P611" s="89"/>
      <c r="Q611" s="89"/>
      <c r="R611" s="89"/>
      <c r="S611" s="89"/>
      <c r="T611" s="90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3" t="s">
        <v>159</v>
      </c>
      <c r="AU611" s="13" t="s">
        <v>88</v>
      </c>
    </row>
    <row r="612" spans="1:65" s="2" customFormat="1" ht="16.5" customHeight="1">
      <c r="A612" s="36"/>
      <c r="B612" s="37"/>
      <c r="C612" s="246" t="s">
        <v>824</v>
      </c>
      <c r="D612" s="246" t="s">
        <v>167</v>
      </c>
      <c r="E612" s="247" t="s">
        <v>825</v>
      </c>
      <c r="F612" s="248" t="s">
        <v>708</v>
      </c>
      <c r="G612" s="249" t="s">
        <v>163</v>
      </c>
      <c r="H612" s="250">
        <v>6</v>
      </c>
      <c r="I612" s="251"/>
      <c r="J612" s="252">
        <f>ROUND(I612*H612,2)</f>
        <v>0</v>
      </c>
      <c r="K612" s="253"/>
      <c r="L612" s="254"/>
      <c r="M612" s="255" t="s">
        <v>1</v>
      </c>
      <c r="N612" s="256" t="s">
        <v>45</v>
      </c>
      <c r="O612" s="89"/>
      <c r="P612" s="239">
        <f>O612*H612</f>
        <v>0</v>
      </c>
      <c r="Q612" s="239">
        <v>0</v>
      </c>
      <c r="R612" s="239">
        <f>Q612*H612</f>
        <v>0</v>
      </c>
      <c r="S612" s="239">
        <v>0</v>
      </c>
      <c r="T612" s="240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241" t="s">
        <v>183</v>
      </c>
      <c r="AT612" s="241" t="s">
        <v>167</v>
      </c>
      <c r="AU612" s="241" t="s">
        <v>88</v>
      </c>
      <c r="AY612" s="13" t="s">
        <v>152</v>
      </c>
      <c r="BE612" s="137">
        <f>IF(N612="základní",J612,0)</f>
        <v>0</v>
      </c>
      <c r="BF612" s="137">
        <f>IF(N612="snížená",J612,0)</f>
        <v>0</v>
      </c>
      <c r="BG612" s="137">
        <f>IF(N612="zákl. přenesená",J612,0)</f>
        <v>0</v>
      </c>
      <c r="BH612" s="137">
        <f>IF(N612="sníž. přenesená",J612,0)</f>
        <v>0</v>
      </c>
      <c r="BI612" s="137">
        <f>IF(N612="nulová",J612,0)</f>
        <v>0</v>
      </c>
      <c r="BJ612" s="13" t="s">
        <v>88</v>
      </c>
      <c r="BK612" s="137">
        <f>ROUND(I612*H612,2)</f>
        <v>0</v>
      </c>
      <c r="BL612" s="13" t="s">
        <v>251</v>
      </c>
      <c r="BM612" s="241" t="s">
        <v>826</v>
      </c>
    </row>
    <row r="613" spans="1:47" s="2" customFormat="1" ht="12">
      <c r="A613" s="36"/>
      <c r="B613" s="37"/>
      <c r="C613" s="38"/>
      <c r="D613" s="242" t="s">
        <v>159</v>
      </c>
      <c r="E613" s="38"/>
      <c r="F613" s="243" t="s">
        <v>710</v>
      </c>
      <c r="G613" s="38"/>
      <c r="H613" s="38"/>
      <c r="I613" s="200"/>
      <c r="J613" s="38"/>
      <c r="K613" s="38"/>
      <c r="L613" s="39"/>
      <c r="M613" s="244"/>
      <c r="N613" s="245"/>
      <c r="O613" s="89"/>
      <c r="P613" s="89"/>
      <c r="Q613" s="89"/>
      <c r="R613" s="89"/>
      <c r="S613" s="89"/>
      <c r="T613" s="90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3" t="s">
        <v>159</v>
      </c>
      <c r="AU613" s="13" t="s">
        <v>88</v>
      </c>
    </row>
    <row r="614" spans="1:65" s="2" customFormat="1" ht="37.8" customHeight="1">
      <c r="A614" s="36"/>
      <c r="B614" s="37"/>
      <c r="C614" s="229" t="s">
        <v>827</v>
      </c>
      <c r="D614" s="229" t="s">
        <v>153</v>
      </c>
      <c r="E614" s="230" t="s">
        <v>712</v>
      </c>
      <c r="F614" s="231" t="s">
        <v>713</v>
      </c>
      <c r="G614" s="232" t="s">
        <v>192</v>
      </c>
      <c r="H614" s="233">
        <v>9</v>
      </c>
      <c r="I614" s="234"/>
      <c r="J614" s="235">
        <f>ROUND(I614*H614,2)</f>
        <v>0</v>
      </c>
      <c r="K614" s="236"/>
      <c r="L614" s="39"/>
      <c r="M614" s="237" t="s">
        <v>1</v>
      </c>
      <c r="N614" s="238" t="s">
        <v>45</v>
      </c>
      <c r="O614" s="89"/>
      <c r="P614" s="239">
        <f>O614*H614</f>
        <v>0</v>
      </c>
      <c r="Q614" s="239">
        <v>0</v>
      </c>
      <c r="R614" s="239">
        <f>Q614*H614</f>
        <v>0</v>
      </c>
      <c r="S614" s="239">
        <v>0</v>
      </c>
      <c r="T614" s="240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41" t="s">
        <v>251</v>
      </c>
      <c r="AT614" s="241" t="s">
        <v>153</v>
      </c>
      <c r="AU614" s="241" t="s">
        <v>88</v>
      </c>
      <c r="AY614" s="13" t="s">
        <v>152</v>
      </c>
      <c r="BE614" s="137">
        <f>IF(N614="základní",J614,0)</f>
        <v>0</v>
      </c>
      <c r="BF614" s="137">
        <f>IF(N614="snížená",J614,0)</f>
        <v>0</v>
      </c>
      <c r="BG614" s="137">
        <f>IF(N614="zákl. přenesená",J614,0)</f>
        <v>0</v>
      </c>
      <c r="BH614" s="137">
        <f>IF(N614="sníž. přenesená",J614,0)</f>
        <v>0</v>
      </c>
      <c r="BI614" s="137">
        <f>IF(N614="nulová",J614,0)</f>
        <v>0</v>
      </c>
      <c r="BJ614" s="13" t="s">
        <v>88</v>
      </c>
      <c r="BK614" s="137">
        <f>ROUND(I614*H614,2)</f>
        <v>0</v>
      </c>
      <c r="BL614" s="13" t="s">
        <v>251</v>
      </c>
      <c r="BM614" s="241" t="s">
        <v>828</v>
      </c>
    </row>
    <row r="615" spans="1:47" s="2" customFormat="1" ht="12">
      <c r="A615" s="36"/>
      <c r="B615" s="37"/>
      <c r="C615" s="38"/>
      <c r="D615" s="242" t="s">
        <v>159</v>
      </c>
      <c r="E615" s="38"/>
      <c r="F615" s="243" t="s">
        <v>715</v>
      </c>
      <c r="G615" s="38"/>
      <c r="H615" s="38"/>
      <c r="I615" s="200"/>
      <c r="J615" s="38"/>
      <c r="K615" s="38"/>
      <c r="L615" s="39"/>
      <c r="M615" s="244"/>
      <c r="N615" s="245"/>
      <c r="O615" s="89"/>
      <c r="P615" s="89"/>
      <c r="Q615" s="89"/>
      <c r="R615" s="89"/>
      <c r="S615" s="89"/>
      <c r="T615" s="90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3" t="s">
        <v>159</v>
      </c>
      <c r="AU615" s="13" t="s">
        <v>88</v>
      </c>
    </row>
    <row r="616" spans="1:65" s="2" customFormat="1" ht="16.5" customHeight="1">
      <c r="A616" s="36"/>
      <c r="B616" s="37"/>
      <c r="C616" s="229" t="s">
        <v>829</v>
      </c>
      <c r="D616" s="229" t="s">
        <v>153</v>
      </c>
      <c r="E616" s="230" t="s">
        <v>717</v>
      </c>
      <c r="F616" s="231" t="s">
        <v>718</v>
      </c>
      <c r="G616" s="232" t="s">
        <v>163</v>
      </c>
      <c r="H616" s="233">
        <v>6</v>
      </c>
      <c r="I616" s="234"/>
      <c r="J616" s="235">
        <f>ROUND(I616*H616,2)</f>
        <v>0</v>
      </c>
      <c r="K616" s="236"/>
      <c r="L616" s="39"/>
      <c r="M616" s="237" t="s">
        <v>1</v>
      </c>
      <c r="N616" s="238" t="s">
        <v>45</v>
      </c>
      <c r="O616" s="89"/>
      <c r="P616" s="239">
        <f>O616*H616</f>
        <v>0</v>
      </c>
      <c r="Q616" s="239">
        <v>0</v>
      </c>
      <c r="R616" s="239">
        <f>Q616*H616</f>
        <v>0</v>
      </c>
      <c r="S616" s="239">
        <v>0</v>
      </c>
      <c r="T616" s="240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41" t="s">
        <v>251</v>
      </c>
      <c r="AT616" s="241" t="s">
        <v>153</v>
      </c>
      <c r="AU616" s="241" t="s">
        <v>88</v>
      </c>
      <c r="AY616" s="13" t="s">
        <v>152</v>
      </c>
      <c r="BE616" s="137">
        <f>IF(N616="základní",J616,0)</f>
        <v>0</v>
      </c>
      <c r="BF616" s="137">
        <f>IF(N616="snížená",J616,0)</f>
        <v>0</v>
      </c>
      <c r="BG616" s="137">
        <f>IF(N616="zákl. přenesená",J616,0)</f>
        <v>0</v>
      </c>
      <c r="BH616" s="137">
        <f>IF(N616="sníž. přenesená",J616,0)</f>
        <v>0</v>
      </c>
      <c r="BI616" s="137">
        <f>IF(N616="nulová",J616,0)</f>
        <v>0</v>
      </c>
      <c r="BJ616" s="13" t="s">
        <v>88</v>
      </c>
      <c r="BK616" s="137">
        <f>ROUND(I616*H616,2)</f>
        <v>0</v>
      </c>
      <c r="BL616" s="13" t="s">
        <v>251</v>
      </c>
      <c r="BM616" s="241" t="s">
        <v>830</v>
      </c>
    </row>
    <row r="617" spans="1:47" s="2" customFormat="1" ht="12">
      <c r="A617" s="36"/>
      <c r="B617" s="37"/>
      <c r="C617" s="38"/>
      <c r="D617" s="242" t="s">
        <v>159</v>
      </c>
      <c r="E617" s="38"/>
      <c r="F617" s="243" t="s">
        <v>720</v>
      </c>
      <c r="G617" s="38"/>
      <c r="H617" s="38"/>
      <c r="I617" s="200"/>
      <c r="J617" s="38"/>
      <c r="K617" s="38"/>
      <c r="L617" s="39"/>
      <c r="M617" s="244"/>
      <c r="N617" s="245"/>
      <c r="O617" s="89"/>
      <c r="P617" s="89"/>
      <c r="Q617" s="89"/>
      <c r="R617" s="89"/>
      <c r="S617" s="89"/>
      <c r="T617" s="90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3" t="s">
        <v>159</v>
      </c>
      <c r="AU617" s="13" t="s">
        <v>88</v>
      </c>
    </row>
    <row r="618" spans="1:65" s="2" customFormat="1" ht="21.75" customHeight="1">
      <c r="A618" s="36"/>
      <c r="B618" s="37"/>
      <c r="C618" s="246" t="s">
        <v>831</v>
      </c>
      <c r="D618" s="246" t="s">
        <v>167</v>
      </c>
      <c r="E618" s="247" t="s">
        <v>722</v>
      </c>
      <c r="F618" s="248" t="s">
        <v>723</v>
      </c>
      <c r="G618" s="249" t="s">
        <v>163</v>
      </c>
      <c r="H618" s="250">
        <v>6</v>
      </c>
      <c r="I618" s="251"/>
      <c r="J618" s="252">
        <f>ROUND(I618*H618,2)</f>
        <v>0</v>
      </c>
      <c r="K618" s="253"/>
      <c r="L618" s="254"/>
      <c r="M618" s="255" t="s">
        <v>1</v>
      </c>
      <c r="N618" s="256" t="s">
        <v>45</v>
      </c>
      <c r="O618" s="89"/>
      <c r="P618" s="239">
        <f>O618*H618</f>
        <v>0</v>
      </c>
      <c r="Q618" s="239">
        <v>0.00012</v>
      </c>
      <c r="R618" s="239">
        <f>Q618*H618</f>
        <v>0.00072</v>
      </c>
      <c r="S618" s="239">
        <v>0</v>
      </c>
      <c r="T618" s="240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241" t="s">
        <v>183</v>
      </c>
      <c r="AT618" s="241" t="s">
        <v>167</v>
      </c>
      <c r="AU618" s="241" t="s">
        <v>88</v>
      </c>
      <c r="AY618" s="13" t="s">
        <v>152</v>
      </c>
      <c r="BE618" s="137">
        <f>IF(N618="základní",J618,0)</f>
        <v>0</v>
      </c>
      <c r="BF618" s="137">
        <f>IF(N618="snížená",J618,0)</f>
        <v>0</v>
      </c>
      <c r="BG618" s="137">
        <f>IF(N618="zákl. přenesená",J618,0)</f>
        <v>0</v>
      </c>
      <c r="BH618" s="137">
        <f>IF(N618="sníž. přenesená",J618,0)</f>
        <v>0</v>
      </c>
      <c r="BI618" s="137">
        <f>IF(N618="nulová",J618,0)</f>
        <v>0</v>
      </c>
      <c r="BJ618" s="13" t="s">
        <v>88</v>
      </c>
      <c r="BK618" s="137">
        <f>ROUND(I618*H618,2)</f>
        <v>0</v>
      </c>
      <c r="BL618" s="13" t="s">
        <v>251</v>
      </c>
      <c r="BM618" s="241" t="s">
        <v>832</v>
      </c>
    </row>
    <row r="619" spans="1:47" s="2" customFormat="1" ht="12">
      <c r="A619" s="36"/>
      <c r="B619" s="37"/>
      <c r="C619" s="38"/>
      <c r="D619" s="242" t="s">
        <v>159</v>
      </c>
      <c r="E619" s="38"/>
      <c r="F619" s="243" t="s">
        <v>723</v>
      </c>
      <c r="G619" s="38"/>
      <c r="H619" s="38"/>
      <c r="I619" s="200"/>
      <c r="J619" s="38"/>
      <c r="K619" s="38"/>
      <c r="L619" s="39"/>
      <c r="M619" s="244"/>
      <c r="N619" s="245"/>
      <c r="O619" s="89"/>
      <c r="P619" s="89"/>
      <c r="Q619" s="89"/>
      <c r="R619" s="89"/>
      <c r="S619" s="89"/>
      <c r="T619" s="90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3" t="s">
        <v>159</v>
      </c>
      <c r="AU619" s="13" t="s">
        <v>88</v>
      </c>
    </row>
    <row r="620" spans="1:65" s="2" customFormat="1" ht="16.5" customHeight="1">
      <c r="A620" s="36"/>
      <c r="B620" s="37"/>
      <c r="C620" s="246" t="s">
        <v>833</v>
      </c>
      <c r="D620" s="246" t="s">
        <v>167</v>
      </c>
      <c r="E620" s="247" t="s">
        <v>726</v>
      </c>
      <c r="F620" s="248" t="s">
        <v>727</v>
      </c>
      <c r="G620" s="249" t="s">
        <v>294</v>
      </c>
      <c r="H620" s="250">
        <v>189</v>
      </c>
      <c r="I620" s="251"/>
      <c r="J620" s="252">
        <f>ROUND(I620*H620,2)</f>
        <v>0</v>
      </c>
      <c r="K620" s="253"/>
      <c r="L620" s="254"/>
      <c r="M620" s="255" t="s">
        <v>1</v>
      </c>
      <c r="N620" s="256" t="s">
        <v>45</v>
      </c>
      <c r="O620" s="89"/>
      <c r="P620" s="239">
        <f>O620*H620</f>
        <v>0</v>
      </c>
      <c r="Q620" s="239">
        <v>0.001</v>
      </c>
      <c r="R620" s="239">
        <f>Q620*H620</f>
        <v>0.189</v>
      </c>
      <c r="S620" s="239">
        <v>0</v>
      </c>
      <c r="T620" s="240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241" t="s">
        <v>183</v>
      </c>
      <c r="AT620" s="241" t="s">
        <v>167</v>
      </c>
      <c r="AU620" s="241" t="s">
        <v>88</v>
      </c>
      <c r="AY620" s="13" t="s">
        <v>152</v>
      </c>
      <c r="BE620" s="137">
        <f>IF(N620="základní",J620,0)</f>
        <v>0</v>
      </c>
      <c r="BF620" s="137">
        <f>IF(N620="snížená",J620,0)</f>
        <v>0</v>
      </c>
      <c r="BG620" s="137">
        <f>IF(N620="zákl. přenesená",J620,0)</f>
        <v>0</v>
      </c>
      <c r="BH620" s="137">
        <f>IF(N620="sníž. přenesená",J620,0)</f>
        <v>0</v>
      </c>
      <c r="BI620" s="137">
        <f>IF(N620="nulová",J620,0)</f>
        <v>0</v>
      </c>
      <c r="BJ620" s="13" t="s">
        <v>88</v>
      </c>
      <c r="BK620" s="137">
        <f>ROUND(I620*H620,2)</f>
        <v>0</v>
      </c>
      <c r="BL620" s="13" t="s">
        <v>251</v>
      </c>
      <c r="BM620" s="241" t="s">
        <v>834</v>
      </c>
    </row>
    <row r="621" spans="1:47" s="2" customFormat="1" ht="12">
      <c r="A621" s="36"/>
      <c r="B621" s="37"/>
      <c r="C621" s="38"/>
      <c r="D621" s="242" t="s">
        <v>159</v>
      </c>
      <c r="E621" s="38"/>
      <c r="F621" s="243" t="s">
        <v>727</v>
      </c>
      <c r="G621" s="38"/>
      <c r="H621" s="38"/>
      <c r="I621" s="200"/>
      <c r="J621" s="38"/>
      <c r="K621" s="38"/>
      <c r="L621" s="39"/>
      <c r="M621" s="244"/>
      <c r="N621" s="245"/>
      <c r="O621" s="89"/>
      <c r="P621" s="89"/>
      <c r="Q621" s="89"/>
      <c r="R621" s="89"/>
      <c r="S621" s="89"/>
      <c r="T621" s="90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3" t="s">
        <v>159</v>
      </c>
      <c r="AU621" s="13" t="s">
        <v>88</v>
      </c>
    </row>
    <row r="622" spans="1:65" s="2" customFormat="1" ht="16.5" customHeight="1">
      <c r="A622" s="36"/>
      <c r="B622" s="37"/>
      <c r="C622" s="229" t="s">
        <v>835</v>
      </c>
      <c r="D622" s="229" t="s">
        <v>153</v>
      </c>
      <c r="E622" s="230" t="s">
        <v>730</v>
      </c>
      <c r="F622" s="231" t="s">
        <v>731</v>
      </c>
      <c r="G622" s="232" t="s">
        <v>163</v>
      </c>
      <c r="H622" s="233">
        <v>6</v>
      </c>
      <c r="I622" s="234"/>
      <c r="J622" s="235">
        <f>ROUND(I622*H622,2)</f>
        <v>0</v>
      </c>
      <c r="K622" s="236"/>
      <c r="L622" s="39"/>
      <c r="M622" s="237" t="s">
        <v>1</v>
      </c>
      <c r="N622" s="238" t="s">
        <v>45</v>
      </c>
      <c r="O622" s="89"/>
      <c r="P622" s="239">
        <f>O622*H622</f>
        <v>0</v>
      </c>
      <c r="Q622" s="239">
        <v>0</v>
      </c>
      <c r="R622" s="239">
        <f>Q622*H622</f>
        <v>0</v>
      </c>
      <c r="S622" s="239">
        <v>0</v>
      </c>
      <c r="T622" s="240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41" t="s">
        <v>251</v>
      </c>
      <c r="AT622" s="241" t="s">
        <v>153</v>
      </c>
      <c r="AU622" s="241" t="s">
        <v>88</v>
      </c>
      <c r="AY622" s="13" t="s">
        <v>152</v>
      </c>
      <c r="BE622" s="137">
        <f>IF(N622="základní",J622,0)</f>
        <v>0</v>
      </c>
      <c r="BF622" s="137">
        <f>IF(N622="snížená",J622,0)</f>
        <v>0</v>
      </c>
      <c r="BG622" s="137">
        <f>IF(N622="zákl. přenesená",J622,0)</f>
        <v>0</v>
      </c>
      <c r="BH622" s="137">
        <f>IF(N622="sníž. přenesená",J622,0)</f>
        <v>0</v>
      </c>
      <c r="BI622" s="137">
        <f>IF(N622="nulová",J622,0)</f>
        <v>0</v>
      </c>
      <c r="BJ622" s="13" t="s">
        <v>88</v>
      </c>
      <c r="BK622" s="137">
        <f>ROUND(I622*H622,2)</f>
        <v>0</v>
      </c>
      <c r="BL622" s="13" t="s">
        <v>251</v>
      </c>
      <c r="BM622" s="241" t="s">
        <v>836</v>
      </c>
    </row>
    <row r="623" spans="1:65" s="2" customFormat="1" ht="16.5" customHeight="1">
      <c r="A623" s="36"/>
      <c r="B623" s="37"/>
      <c r="C623" s="246" t="s">
        <v>837</v>
      </c>
      <c r="D623" s="246" t="s">
        <v>167</v>
      </c>
      <c r="E623" s="247" t="s">
        <v>734</v>
      </c>
      <c r="F623" s="248" t="s">
        <v>735</v>
      </c>
      <c r="G623" s="249" t="s">
        <v>163</v>
      </c>
      <c r="H623" s="250">
        <v>18</v>
      </c>
      <c r="I623" s="251"/>
      <c r="J623" s="252">
        <f>ROUND(I623*H623,2)</f>
        <v>0</v>
      </c>
      <c r="K623" s="253"/>
      <c r="L623" s="254"/>
      <c r="M623" s="255" t="s">
        <v>1</v>
      </c>
      <c r="N623" s="256" t="s">
        <v>45</v>
      </c>
      <c r="O623" s="89"/>
      <c r="P623" s="239">
        <f>O623*H623</f>
        <v>0</v>
      </c>
      <c r="Q623" s="239">
        <v>0</v>
      </c>
      <c r="R623" s="239">
        <f>Q623*H623</f>
        <v>0</v>
      </c>
      <c r="S623" s="239">
        <v>0</v>
      </c>
      <c r="T623" s="240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241" t="s">
        <v>183</v>
      </c>
      <c r="AT623" s="241" t="s">
        <v>167</v>
      </c>
      <c r="AU623" s="241" t="s">
        <v>88</v>
      </c>
      <c r="AY623" s="13" t="s">
        <v>152</v>
      </c>
      <c r="BE623" s="137">
        <f>IF(N623="základní",J623,0)</f>
        <v>0</v>
      </c>
      <c r="BF623" s="137">
        <f>IF(N623="snížená",J623,0)</f>
        <v>0</v>
      </c>
      <c r="BG623" s="137">
        <f>IF(N623="zákl. přenesená",J623,0)</f>
        <v>0</v>
      </c>
      <c r="BH623" s="137">
        <f>IF(N623="sníž. přenesená",J623,0)</f>
        <v>0</v>
      </c>
      <c r="BI623" s="137">
        <f>IF(N623="nulová",J623,0)</f>
        <v>0</v>
      </c>
      <c r="BJ623" s="13" t="s">
        <v>88</v>
      </c>
      <c r="BK623" s="137">
        <f>ROUND(I623*H623,2)</f>
        <v>0</v>
      </c>
      <c r="BL623" s="13" t="s">
        <v>251</v>
      </c>
      <c r="BM623" s="241" t="s">
        <v>838</v>
      </c>
    </row>
    <row r="624" spans="1:47" s="2" customFormat="1" ht="12">
      <c r="A624" s="36"/>
      <c r="B624" s="37"/>
      <c r="C624" s="38"/>
      <c r="D624" s="242" t="s">
        <v>159</v>
      </c>
      <c r="E624" s="38"/>
      <c r="F624" s="243" t="s">
        <v>735</v>
      </c>
      <c r="G624" s="38"/>
      <c r="H624" s="38"/>
      <c r="I624" s="200"/>
      <c r="J624" s="38"/>
      <c r="K624" s="38"/>
      <c r="L624" s="39"/>
      <c r="M624" s="244"/>
      <c r="N624" s="245"/>
      <c r="O624" s="89"/>
      <c r="P624" s="89"/>
      <c r="Q624" s="89"/>
      <c r="R624" s="89"/>
      <c r="S624" s="89"/>
      <c r="T624" s="90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3" t="s">
        <v>159</v>
      </c>
      <c r="AU624" s="13" t="s">
        <v>88</v>
      </c>
    </row>
    <row r="625" spans="1:63" s="11" customFormat="1" ht="25.9" customHeight="1">
      <c r="A625" s="11"/>
      <c r="B625" s="215"/>
      <c r="C625" s="216"/>
      <c r="D625" s="217" t="s">
        <v>79</v>
      </c>
      <c r="E625" s="218" t="s">
        <v>839</v>
      </c>
      <c r="F625" s="218" t="s">
        <v>840</v>
      </c>
      <c r="G625" s="216"/>
      <c r="H625" s="216"/>
      <c r="I625" s="219"/>
      <c r="J625" s="220">
        <f>BK625</f>
        <v>0</v>
      </c>
      <c r="K625" s="216"/>
      <c r="L625" s="221"/>
      <c r="M625" s="222"/>
      <c r="N625" s="223"/>
      <c r="O625" s="223"/>
      <c r="P625" s="224">
        <f>SUM(P626:P668)</f>
        <v>0</v>
      </c>
      <c r="Q625" s="223"/>
      <c r="R625" s="224">
        <f>SUM(R626:R668)</f>
        <v>0.33351000000000003</v>
      </c>
      <c r="S625" s="223"/>
      <c r="T625" s="225">
        <f>SUM(T626:T668)</f>
        <v>0</v>
      </c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R625" s="226" t="s">
        <v>88</v>
      </c>
      <c r="AT625" s="227" t="s">
        <v>79</v>
      </c>
      <c r="AU625" s="227" t="s">
        <v>80</v>
      </c>
      <c r="AY625" s="226" t="s">
        <v>152</v>
      </c>
      <c r="BK625" s="228">
        <f>SUM(BK626:BK668)</f>
        <v>0</v>
      </c>
    </row>
    <row r="626" spans="1:65" s="2" customFormat="1" ht="21.75" customHeight="1">
      <c r="A626" s="36"/>
      <c r="B626" s="37"/>
      <c r="C626" s="229" t="s">
        <v>841</v>
      </c>
      <c r="D626" s="229" t="s">
        <v>153</v>
      </c>
      <c r="E626" s="230" t="s">
        <v>201</v>
      </c>
      <c r="F626" s="231" t="s">
        <v>202</v>
      </c>
      <c r="G626" s="232" t="s">
        <v>203</v>
      </c>
      <c r="H626" s="233">
        <v>0.351</v>
      </c>
      <c r="I626" s="234"/>
      <c r="J626" s="235">
        <f>ROUND(I626*H626,2)</f>
        <v>0</v>
      </c>
      <c r="K626" s="236"/>
      <c r="L626" s="39"/>
      <c r="M626" s="237" t="s">
        <v>1</v>
      </c>
      <c r="N626" s="238" t="s">
        <v>45</v>
      </c>
      <c r="O626" s="89"/>
      <c r="P626" s="239">
        <f>O626*H626</f>
        <v>0</v>
      </c>
      <c r="Q626" s="239">
        <v>0</v>
      </c>
      <c r="R626" s="239">
        <f>Q626*H626</f>
        <v>0</v>
      </c>
      <c r="S626" s="239">
        <v>0</v>
      </c>
      <c r="T626" s="240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41" t="s">
        <v>157</v>
      </c>
      <c r="AT626" s="241" t="s">
        <v>153</v>
      </c>
      <c r="AU626" s="241" t="s">
        <v>88</v>
      </c>
      <c r="AY626" s="13" t="s">
        <v>152</v>
      </c>
      <c r="BE626" s="137">
        <f>IF(N626="základní",J626,0)</f>
        <v>0</v>
      </c>
      <c r="BF626" s="137">
        <f>IF(N626="snížená",J626,0)</f>
        <v>0</v>
      </c>
      <c r="BG626" s="137">
        <f>IF(N626="zákl. přenesená",J626,0)</f>
        <v>0</v>
      </c>
      <c r="BH626" s="137">
        <f>IF(N626="sníž. přenesená",J626,0)</f>
        <v>0</v>
      </c>
      <c r="BI626" s="137">
        <f>IF(N626="nulová",J626,0)</f>
        <v>0</v>
      </c>
      <c r="BJ626" s="13" t="s">
        <v>88</v>
      </c>
      <c r="BK626" s="137">
        <f>ROUND(I626*H626,2)</f>
        <v>0</v>
      </c>
      <c r="BL626" s="13" t="s">
        <v>157</v>
      </c>
      <c r="BM626" s="241" t="s">
        <v>842</v>
      </c>
    </row>
    <row r="627" spans="1:47" s="2" customFormat="1" ht="12">
      <c r="A627" s="36"/>
      <c r="B627" s="37"/>
      <c r="C627" s="38"/>
      <c r="D627" s="242" t="s">
        <v>159</v>
      </c>
      <c r="E627" s="38"/>
      <c r="F627" s="243" t="s">
        <v>205</v>
      </c>
      <c r="G627" s="38"/>
      <c r="H627" s="38"/>
      <c r="I627" s="200"/>
      <c r="J627" s="38"/>
      <c r="K627" s="38"/>
      <c r="L627" s="39"/>
      <c r="M627" s="244"/>
      <c r="N627" s="245"/>
      <c r="O627" s="89"/>
      <c r="P627" s="89"/>
      <c r="Q627" s="89"/>
      <c r="R627" s="89"/>
      <c r="S627" s="89"/>
      <c r="T627" s="90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3" t="s">
        <v>159</v>
      </c>
      <c r="AU627" s="13" t="s">
        <v>88</v>
      </c>
    </row>
    <row r="628" spans="1:65" s="2" customFormat="1" ht="24.15" customHeight="1">
      <c r="A628" s="36"/>
      <c r="B628" s="37"/>
      <c r="C628" s="229" t="s">
        <v>843</v>
      </c>
      <c r="D628" s="229" t="s">
        <v>153</v>
      </c>
      <c r="E628" s="230" t="s">
        <v>646</v>
      </c>
      <c r="F628" s="231" t="s">
        <v>647</v>
      </c>
      <c r="G628" s="232" t="s">
        <v>156</v>
      </c>
      <c r="H628" s="233">
        <v>0.281</v>
      </c>
      <c r="I628" s="234"/>
      <c r="J628" s="235">
        <f>ROUND(I628*H628,2)</f>
        <v>0</v>
      </c>
      <c r="K628" s="236"/>
      <c r="L628" s="39"/>
      <c r="M628" s="237" t="s">
        <v>1</v>
      </c>
      <c r="N628" s="238" t="s">
        <v>45</v>
      </c>
      <c r="O628" s="89"/>
      <c r="P628" s="239">
        <f>O628*H628</f>
        <v>0</v>
      </c>
      <c r="Q628" s="239">
        <v>0</v>
      </c>
      <c r="R628" s="239">
        <f>Q628*H628</f>
        <v>0</v>
      </c>
      <c r="S628" s="239">
        <v>0</v>
      </c>
      <c r="T628" s="240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41" t="s">
        <v>157</v>
      </c>
      <c r="AT628" s="241" t="s">
        <v>153</v>
      </c>
      <c r="AU628" s="241" t="s">
        <v>88</v>
      </c>
      <c r="AY628" s="13" t="s">
        <v>152</v>
      </c>
      <c r="BE628" s="137">
        <f>IF(N628="základní",J628,0)</f>
        <v>0</v>
      </c>
      <c r="BF628" s="137">
        <f>IF(N628="snížená",J628,0)</f>
        <v>0</v>
      </c>
      <c r="BG628" s="137">
        <f>IF(N628="zákl. přenesená",J628,0)</f>
        <v>0</v>
      </c>
      <c r="BH628" s="137">
        <f>IF(N628="sníž. přenesená",J628,0)</f>
        <v>0</v>
      </c>
      <c r="BI628" s="137">
        <f>IF(N628="nulová",J628,0)</f>
        <v>0</v>
      </c>
      <c r="BJ628" s="13" t="s">
        <v>88</v>
      </c>
      <c r="BK628" s="137">
        <f>ROUND(I628*H628,2)</f>
        <v>0</v>
      </c>
      <c r="BL628" s="13" t="s">
        <v>157</v>
      </c>
      <c r="BM628" s="241" t="s">
        <v>844</v>
      </c>
    </row>
    <row r="629" spans="1:47" s="2" customFormat="1" ht="12">
      <c r="A629" s="36"/>
      <c r="B629" s="37"/>
      <c r="C629" s="38"/>
      <c r="D629" s="242" t="s">
        <v>159</v>
      </c>
      <c r="E629" s="38"/>
      <c r="F629" s="243" t="s">
        <v>649</v>
      </c>
      <c r="G629" s="38"/>
      <c r="H629" s="38"/>
      <c r="I629" s="200"/>
      <c r="J629" s="38"/>
      <c r="K629" s="38"/>
      <c r="L629" s="39"/>
      <c r="M629" s="244"/>
      <c r="N629" s="245"/>
      <c r="O629" s="89"/>
      <c r="P629" s="89"/>
      <c r="Q629" s="89"/>
      <c r="R629" s="89"/>
      <c r="S629" s="89"/>
      <c r="T629" s="90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3" t="s">
        <v>159</v>
      </c>
      <c r="AU629" s="13" t="s">
        <v>88</v>
      </c>
    </row>
    <row r="630" spans="1:65" s="2" customFormat="1" ht="24.15" customHeight="1">
      <c r="A630" s="36"/>
      <c r="B630" s="37"/>
      <c r="C630" s="229" t="s">
        <v>845</v>
      </c>
      <c r="D630" s="229" t="s">
        <v>153</v>
      </c>
      <c r="E630" s="230" t="s">
        <v>174</v>
      </c>
      <c r="F630" s="231" t="s">
        <v>175</v>
      </c>
      <c r="G630" s="232" t="s">
        <v>156</v>
      </c>
      <c r="H630" s="233">
        <v>0.24</v>
      </c>
      <c r="I630" s="234"/>
      <c r="J630" s="235">
        <f>ROUND(I630*H630,2)</f>
        <v>0</v>
      </c>
      <c r="K630" s="236"/>
      <c r="L630" s="39"/>
      <c r="M630" s="237" t="s">
        <v>1</v>
      </c>
      <c r="N630" s="238" t="s">
        <v>45</v>
      </c>
      <c r="O630" s="89"/>
      <c r="P630" s="239">
        <f>O630*H630</f>
        <v>0</v>
      </c>
      <c r="Q630" s="239">
        <v>0</v>
      </c>
      <c r="R630" s="239">
        <f>Q630*H630</f>
        <v>0</v>
      </c>
      <c r="S630" s="239">
        <v>0</v>
      </c>
      <c r="T630" s="240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41" t="s">
        <v>157</v>
      </c>
      <c r="AT630" s="241" t="s">
        <v>153</v>
      </c>
      <c r="AU630" s="241" t="s">
        <v>88</v>
      </c>
      <c r="AY630" s="13" t="s">
        <v>152</v>
      </c>
      <c r="BE630" s="137">
        <f>IF(N630="základní",J630,0)</f>
        <v>0</v>
      </c>
      <c r="BF630" s="137">
        <f>IF(N630="snížená",J630,0)</f>
        <v>0</v>
      </c>
      <c r="BG630" s="137">
        <f>IF(N630="zákl. přenesená",J630,0)</f>
        <v>0</v>
      </c>
      <c r="BH630" s="137">
        <f>IF(N630="sníž. přenesená",J630,0)</f>
        <v>0</v>
      </c>
      <c r="BI630" s="137">
        <f>IF(N630="nulová",J630,0)</f>
        <v>0</v>
      </c>
      <c r="BJ630" s="13" t="s">
        <v>88</v>
      </c>
      <c r="BK630" s="137">
        <f>ROUND(I630*H630,2)</f>
        <v>0</v>
      </c>
      <c r="BL630" s="13" t="s">
        <v>157</v>
      </c>
      <c r="BM630" s="241" t="s">
        <v>846</v>
      </c>
    </row>
    <row r="631" spans="1:47" s="2" customFormat="1" ht="12">
      <c r="A631" s="36"/>
      <c r="B631" s="37"/>
      <c r="C631" s="38"/>
      <c r="D631" s="242" t="s">
        <v>159</v>
      </c>
      <c r="E631" s="38"/>
      <c r="F631" s="243" t="s">
        <v>177</v>
      </c>
      <c r="G631" s="38"/>
      <c r="H631" s="38"/>
      <c r="I631" s="200"/>
      <c r="J631" s="38"/>
      <c r="K631" s="38"/>
      <c r="L631" s="39"/>
      <c r="M631" s="244"/>
      <c r="N631" s="245"/>
      <c r="O631" s="89"/>
      <c r="P631" s="89"/>
      <c r="Q631" s="89"/>
      <c r="R631" s="89"/>
      <c r="S631" s="89"/>
      <c r="T631" s="90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3" t="s">
        <v>159</v>
      </c>
      <c r="AU631" s="13" t="s">
        <v>88</v>
      </c>
    </row>
    <row r="632" spans="1:65" s="2" customFormat="1" ht="16.5" customHeight="1">
      <c r="A632" s="36"/>
      <c r="B632" s="37"/>
      <c r="C632" s="246" t="s">
        <v>847</v>
      </c>
      <c r="D632" s="246" t="s">
        <v>167</v>
      </c>
      <c r="E632" s="247" t="s">
        <v>848</v>
      </c>
      <c r="F632" s="248" t="s">
        <v>849</v>
      </c>
      <c r="G632" s="249" t="s">
        <v>294</v>
      </c>
      <c r="H632" s="250">
        <v>100</v>
      </c>
      <c r="I632" s="251"/>
      <c r="J632" s="252">
        <f>ROUND(I632*H632,2)</f>
        <v>0</v>
      </c>
      <c r="K632" s="253"/>
      <c r="L632" s="254"/>
      <c r="M632" s="255" t="s">
        <v>1</v>
      </c>
      <c r="N632" s="256" t="s">
        <v>45</v>
      </c>
      <c r="O632" s="89"/>
      <c r="P632" s="239">
        <f>O632*H632</f>
        <v>0</v>
      </c>
      <c r="Q632" s="239">
        <v>0.001</v>
      </c>
      <c r="R632" s="239">
        <f>Q632*H632</f>
        <v>0.1</v>
      </c>
      <c r="S632" s="239">
        <v>0</v>
      </c>
      <c r="T632" s="240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41" t="s">
        <v>171</v>
      </c>
      <c r="AT632" s="241" t="s">
        <v>167</v>
      </c>
      <c r="AU632" s="241" t="s">
        <v>88</v>
      </c>
      <c r="AY632" s="13" t="s">
        <v>152</v>
      </c>
      <c r="BE632" s="137">
        <f>IF(N632="základní",J632,0)</f>
        <v>0</v>
      </c>
      <c r="BF632" s="137">
        <f>IF(N632="snížená",J632,0)</f>
        <v>0</v>
      </c>
      <c r="BG632" s="137">
        <f>IF(N632="zákl. přenesená",J632,0)</f>
        <v>0</v>
      </c>
      <c r="BH632" s="137">
        <f>IF(N632="sníž. přenesená",J632,0)</f>
        <v>0</v>
      </c>
      <c r="BI632" s="137">
        <f>IF(N632="nulová",J632,0)</f>
        <v>0</v>
      </c>
      <c r="BJ632" s="13" t="s">
        <v>88</v>
      </c>
      <c r="BK632" s="137">
        <f>ROUND(I632*H632,2)</f>
        <v>0</v>
      </c>
      <c r="BL632" s="13" t="s">
        <v>157</v>
      </c>
      <c r="BM632" s="241" t="s">
        <v>850</v>
      </c>
    </row>
    <row r="633" spans="1:47" s="2" customFormat="1" ht="12">
      <c r="A633" s="36"/>
      <c r="B633" s="37"/>
      <c r="C633" s="38"/>
      <c r="D633" s="242" t="s">
        <v>159</v>
      </c>
      <c r="E633" s="38"/>
      <c r="F633" s="243" t="s">
        <v>849</v>
      </c>
      <c r="G633" s="38"/>
      <c r="H633" s="38"/>
      <c r="I633" s="200"/>
      <c r="J633" s="38"/>
      <c r="K633" s="38"/>
      <c r="L633" s="39"/>
      <c r="M633" s="244"/>
      <c r="N633" s="245"/>
      <c r="O633" s="89"/>
      <c r="P633" s="89"/>
      <c r="Q633" s="89"/>
      <c r="R633" s="89"/>
      <c r="S633" s="89"/>
      <c r="T633" s="90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3" t="s">
        <v>159</v>
      </c>
      <c r="AU633" s="13" t="s">
        <v>88</v>
      </c>
    </row>
    <row r="634" spans="1:65" s="2" customFormat="1" ht="16.5" customHeight="1">
      <c r="A634" s="36"/>
      <c r="B634" s="37"/>
      <c r="C634" s="246" t="s">
        <v>851</v>
      </c>
      <c r="D634" s="246" t="s">
        <v>167</v>
      </c>
      <c r="E634" s="247" t="s">
        <v>852</v>
      </c>
      <c r="F634" s="248" t="s">
        <v>853</v>
      </c>
      <c r="G634" s="249" t="s">
        <v>163</v>
      </c>
      <c r="H634" s="250">
        <v>2</v>
      </c>
      <c r="I634" s="251"/>
      <c r="J634" s="252">
        <f>ROUND(I634*H634,2)</f>
        <v>0</v>
      </c>
      <c r="K634" s="253"/>
      <c r="L634" s="254"/>
      <c r="M634" s="255" t="s">
        <v>1</v>
      </c>
      <c r="N634" s="256" t="s">
        <v>45</v>
      </c>
      <c r="O634" s="89"/>
      <c r="P634" s="239">
        <f>O634*H634</f>
        <v>0</v>
      </c>
      <c r="Q634" s="239">
        <v>0.033</v>
      </c>
      <c r="R634" s="239">
        <f>Q634*H634</f>
        <v>0.066</v>
      </c>
      <c r="S634" s="239">
        <v>0</v>
      </c>
      <c r="T634" s="240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241" t="s">
        <v>171</v>
      </c>
      <c r="AT634" s="241" t="s">
        <v>167</v>
      </c>
      <c r="AU634" s="241" t="s">
        <v>88</v>
      </c>
      <c r="AY634" s="13" t="s">
        <v>152</v>
      </c>
      <c r="BE634" s="137">
        <f>IF(N634="základní",J634,0)</f>
        <v>0</v>
      </c>
      <c r="BF634" s="137">
        <f>IF(N634="snížená",J634,0)</f>
        <v>0</v>
      </c>
      <c r="BG634" s="137">
        <f>IF(N634="zákl. přenesená",J634,0)</f>
        <v>0</v>
      </c>
      <c r="BH634" s="137">
        <f>IF(N634="sníž. přenesená",J634,0)</f>
        <v>0</v>
      </c>
      <c r="BI634" s="137">
        <f>IF(N634="nulová",J634,0)</f>
        <v>0</v>
      </c>
      <c r="BJ634" s="13" t="s">
        <v>88</v>
      </c>
      <c r="BK634" s="137">
        <f>ROUND(I634*H634,2)</f>
        <v>0</v>
      </c>
      <c r="BL634" s="13" t="s">
        <v>157</v>
      </c>
      <c r="BM634" s="241" t="s">
        <v>854</v>
      </c>
    </row>
    <row r="635" spans="1:47" s="2" customFormat="1" ht="12">
      <c r="A635" s="36"/>
      <c r="B635" s="37"/>
      <c r="C635" s="38"/>
      <c r="D635" s="242" t="s">
        <v>159</v>
      </c>
      <c r="E635" s="38"/>
      <c r="F635" s="243" t="s">
        <v>853</v>
      </c>
      <c r="G635" s="38"/>
      <c r="H635" s="38"/>
      <c r="I635" s="200"/>
      <c r="J635" s="38"/>
      <c r="K635" s="38"/>
      <c r="L635" s="39"/>
      <c r="M635" s="244"/>
      <c r="N635" s="245"/>
      <c r="O635" s="89"/>
      <c r="P635" s="89"/>
      <c r="Q635" s="89"/>
      <c r="R635" s="89"/>
      <c r="S635" s="89"/>
      <c r="T635" s="90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3" t="s">
        <v>159</v>
      </c>
      <c r="AU635" s="13" t="s">
        <v>88</v>
      </c>
    </row>
    <row r="636" spans="1:65" s="2" customFormat="1" ht="16.5" customHeight="1">
      <c r="A636" s="36"/>
      <c r="B636" s="37"/>
      <c r="C636" s="246" t="s">
        <v>855</v>
      </c>
      <c r="D636" s="246" t="s">
        <v>167</v>
      </c>
      <c r="E636" s="247" t="s">
        <v>856</v>
      </c>
      <c r="F636" s="248" t="s">
        <v>857</v>
      </c>
      <c r="G636" s="249" t="s">
        <v>163</v>
      </c>
      <c r="H636" s="250">
        <v>1</v>
      </c>
      <c r="I636" s="251"/>
      <c r="J636" s="252">
        <f>ROUND(I636*H636,2)</f>
        <v>0</v>
      </c>
      <c r="K636" s="253"/>
      <c r="L636" s="254"/>
      <c r="M636" s="255" t="s">
        <v>1</v>
      </c>
      <c r="N636" s="256" t="s">
        <v>45</v>
      </c>
      <c r="O636" s="89"/>
      <c r="P636" s="239">
        <f>O636*H636</f>
        <v>0</v>
      </c>
      <c r="Q636" s="239">
        <v>0.02</v>
      </c>
      <c r="R636" s="239">
        <f>Q636*H636</f>
        <v>0.02</v>
      </c>
      <c r="S636" s="239">
        <v>0</v>
      </c>
      <c r="T636" s="240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241" t="s">
        <v>171</v>
      </c>
      <c r="AT636" s="241" t="s">
        <v>167</v>
      </c>
      <c r="AU636" s="241" t="s">
        <v>88</v>
      </c>
      <c r="AY636" s="13" t="s">
        <v>152</v>
      </c>
      <c r="BE636" s="137">
        <f>IF(N636="základní",J636,0)</f>
        <v>0</v>
      </c>
      <c r="BF636" s="137">
        <f>IF(N636="snížená",J636,0)</f>
        <v>0</v>
      </c>
      <c r="BG636" s="137">
        <f>IF(N636="zákl. přenesená",J636,0)</f>
        <v>0</v>
      </c>
      <c r="BH636" s="137">
        <f>IF(N636="sníž. přenesená",J636,0)</f>
        <v>0</v>
      </c>
      <c r="BI636" s="137">
        <f>IF(N636="nulová",J636,0)</f>
        <v>0</v>
      </c>
      <c r="BJ636" s="13" t="s">
        <v>88</v>
      </c>
      <c r="BK636" s="137">
        <f>ROUND(I636*H636,2)</f>
        <v>0</v>
      </c>
      <c r="BL636" s="13" t="s">
        <v>157</v>
      </c>
      <c r="BM636" s="241" t="s">
        <v>858</v>
      </c>
    </row>
    <row r="637" spans="1:47" s="2" customFormat="1" ht="12">
      <c r="A637" s="36"/>
      <c r="B637" s="37"/>
      <c r="C637" s="38"/>
      <c r="D637" s="242" t="s">
        <v>159</v>
      </c>
      <c r="E637" s="38"/>
      <c r="F637" s="243" t="s">
        <v>857</v>
      </c>
      <c r="G637" s="38"/>
      <c r="H637" s="38"/>
      <c r="I637" s="200"/>
      <c r="J637" s="38"/>
      <c r="K637" s="38"/>
      <c r="L637" s="39"/>
      <c r="M637" s="244"/>
      <c r="N637" s="245"/>
      <c r="O637" s="89"/>
      <c r="P637" s="89"/>
      <c r="Q637" s="89"/>
      <c r="R637" s="89"/>
      <c r="S637" s="89"/>
      <c r="T637" s="90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3" t="s">
        <v>159</v>
      </c>
      <c r="AU637" s="13" t="s">
        <v>88</v>
      </c>
    </row>
    <row r="638" spans="1:65" s="2" customFormat="1" ht="37.8" customHeight="1">
      <c r="A638" s="36"/>
      <c r="B638" s="37"/>
      <c r="C638" s="229" t="s">
        <v>859</v>
      </c>
      <c r="D638" s="229" t="s">
        <v>153</v>
      </c>
      <c r="E638" s="230" t="s">
        <v>860</v>
      </c>
      <c r="F638" s="231" t="s">
        <v>861</v>
      </c>
      <c r="G638" s="232" t="s">
        <v>163</v>
      </c>
      <c r="H638" s="233">
        <v>3</v>
      </c>
      <c r="I638" s="234"/>
      <c r="J638" s="235">
        <f>ROUND(I638*H638,2)</f>
        <v>0</v>
      </c>
      <c r="K638" s="236"/>
      <c r="L638" s="39"/>
      <c r="M638" s="237" t="s">
        <v>1</v>
      </c>
      <c r="N638" s="238" t="s">
        <v>45</v>
      </c>
      <c r="O638" s="89"/>
      <c r="P638" s="239">
        <f>O638*H638</f>
        <v>0</v>
      </c>
      <c r="Q638" s="239">
        <v>0</v>
      </c>
      <c r="R638" s="239">
        <f>Q638*H638</f>
        <v>0</v>
      </c>
      <c r="S638" s="239">
        <v>0</v>
      </c>
      <c r="T638" s="240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41" t="s">
        <v>157</v>
      </c>
      <c r="AT638" s="241" t="s">
        <v>153</v>
      </c>
      <c r="AU638" s="241" t="s">
        <v>88</v>
      </c>
      <c r="AY638" s="13" t="s">
        <v>152</v>
      </c>
      <c r="BE638" s="137">
        <f>IF(N638="základní",J638,0)</f>
        <v>0</v>
      </c>
      <c r="BF638" s="137">
        <f>IF(N638="snížená",J638,0)</f>
        <v>0</v>
      </c>
      <c r="BG638" s="137">
        <f>IF(N638="zákl. přenesená",J638,0)</f>
        <v>0</v>
      </c>
      <c r="BH638" s="137">
        <f>IF(N638="sníž. přenesená",J638,0)</f>
        <v>0</v>
      </c>
      <c r="BI638" s="137">
        <f>IF(N638="nulová",J638,0)</f>
        <v>0</v>
      </c>
      <c r="BJ638" s="13" t="s">
        <v>88</v>
      </c>
      <c r="BK638" s="137">
        <f>ROUND(I638*H638,2)</f>
        <v>0</v>
      </c>
      <c r="BL638" s="13" t="s">
        <v>157</v>
      </c>
      <c r="BM638" s="241" t="s">
        <v>862</v>
      </c>
    </row>
    <row r="639" spans="1:47" s="2" customFormat="1" ht="12">
      <c r="A639" s="36"/>
      <c r="B639" s="37"/>
      <c r="C639" s="38"/>
      <c r="D639" s="242" t="s">
        <v>159</v>
      </c>
      <c r="E639" s="38"/>
      <c r="F639" s="243" t="s">
        <v>863</v>
      </c>
      <c r="G639" s="38"/>
      <c r="H639" s="38"/>
      <c r="I639" s="200"/>
      <c r="J639" s="38"/>
      <c r="K639" s="38"/>
      <c r="L639" s="39"/>
      <c r="M639" s="244"/>
      <c r="N639" s="245"/>
      <c r="O639" s="89"/>
      <c r="P639" s="89"/>
      <c r="Q639" s="89"/>
      <c r="R639" s="89"/>
      <c r="S639" s="89"/>
      <c r="T639" s="90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3" t="s">
        <v>159</v>
      </c>
      <c r="AU639" s="13" t="s">
        <v>88</v>
      </c>
    </row>
    <row r="640" spans="1:65" s="2" customFormat="1" ht="16.5" customHeight="1">
      <c r="A640" s="36"/>
      <c r="B640" s="37"/>
      <c r="C640" s="246" t="s">
        <v>864</v>
      </c>
      <c r="D640" s="246" t="s">
        <v>167</v>
      </c>
      <c r="E640" s="247" t="s">
        <v>865</v>
      </c>
      <c r="F640" s="248" t="s">
        <v>866</v>
      </c>
      <c r="G640" s="249" t="s">
        <v>294</v>
      </c>
      <c r="H640" s="250">
        <v>126</v>
      </c>
      <c r="I640" s="251"/>
      <c r="J640" s="252">
        <f>ROUND(I640*H640,2)</f>
        <v>0</v>
      </c>
      <c r="K640" s="253"/>
      <c r="L640" s="254"/>
      <c r="M640" s="255" t="s">
        <v>1</v>
      </c>
      <c r="N640" s="256" t="s">
        <v>45</v>
      </c>
      <c r="O640" s="89"/>
      <c r="P640" s="239">
        <f>O640*H640</f>
        <v>0</v>
      </c>
      <c r="Q640" s="239">
        <v>0.001</v>
      </c>
      <c r="R640" s="239">
        <f>Q640*H640</f>
        <v>0.126</v>
      </c>
      <c r="S640" s="239">
        <v>0</v>
      </c>
      <c r="T640" s="240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241" t="s">
        <v>171</v>
      </c>
      <c r="AT640" s="241" t="s">
        <v>167</v>
      </c>
      <c r="AU640" s="241" t="s">
        <v>88</v>
      </c>
      <c r="AY640" s="13" t="s">
        <v>152</v>
      </c>
      <c r="BE640" s="137">
        <f>IF(N640="základní",J640,0)</f>
        <v>0</v>
      </c>
      <c r="BF640" s="137">
        <f>IF(N640="snížená",J640,0)</f>
        <v>0</v>
      </c>
      <c r="BG640" s="137">
        <f>IF(N640="zákl. přenesená",J640,0)</f>
        <v>0</v>
      </c>
      <c r="BH640" s="137">
        <f>IF(N640="sníž. přenesená",J640,0)</f>
        <v>0</v>
      </c>
      <c r="BI640" s="137">
        <f>IF(N640="nulová",J640,0)</f>
        <v>0</v>
      </c>
      <c r="BJ640" s="13" t="s">
        <v>88</v>
      </c>
      <c r="BK640" s="137">
        <f>ROUND(I640*H640,2)</f>
        <v>0</v>
      </c>
      <c r="BL640" s="13" t="s">
        <v>157</v>
      </c>
      <c r="BM640" s="241" t="s">
        <v>867</v>
      </c>
    </row>
    <row r="641" spans="1:47" s="2" customFormat="1" ht="12">
      <c r="A641" s="36"/>
      <c r="B641" s="37"/>
      <c r="C641" s="38"/>
      <c r="D641" s="242" t="s">
        <v>159</v>
      </c>
      <c r="E641" s="38"/>
      <c r="F641" s="243" t="s">
        <v>866</v>
      </c>
      <c r="G641" s="38"/>
      <c r="H641" s="38"/>
      <c r="I641" s="200"/>
      <c r="J641" s="38"/>
      <c r="K641" s="38"/>
      <c r="L641" s="39"/>
      <c r="M641" s="244"/>
      <c r="N641" s="245"/>
      <c r="O641" s="89"/>
      <c r="P641" s="89"/>
      <c r="Q641" s="89"/>
      <c r="R641" s="89"/>
      <c r="S641" s="89"/>
      <c r="T641" s="90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3" t="s">
        <v>159</v>
      </c>
      <c r="AU641" s="13" t="s">
        <v>88</v>
      </c>
    </row>
    <row r="642" spans="1:65" s="2" customFormat="1" ht="24.15" customHeight="1">
      <c r="A642" s="36"/>
      <c r="B642" s="37"/>
      <c r="C642" s="229" t="s">
        <v>868</v>
      </c>
      <c r="D642" s="229" t="s">
        <v>153</v>
      </c>
      <c r="E642" s="230" t="s">
        <v>869</v>
      </c>
      <c r="F642" s="231" t="s">
        <v>870</v>
      </c>
      <c r="G642" s="232" t="s">
        <v>192</v>
      </c>
      <c r="H642" s="233">
        <v>6</v>
      </c>
      <c r="I642" s="234"/>
      <c r="J642" s="235">
        <f>ROUND(I642*H642,2)</f>
        <v>0</v>
      </c>
      <c r="K642" s="236"/>
      <c r="L642" s="39"/>
      <c r="M642" s="237" t="s">
        <v>1</v>
      </c>
      <c r="N642" s="238" t="s">
        <v>45</v>
      </c>
      <c r="O642" s="89"/>
      <c r="P642" s="239">
        <f>O642*H642</f>
        <v>0</v>
      </c>
      <c r="Q642" s="239">
        <v>0</v>
      </c>
      <c r="R642" s="239">
        <f>Q642*H642</f>
        <v>0</v>
      </c>
      <c r="S642" s="239">
        <v>0</v>
      </c>
      <c r="T642" s="240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41" t="s">
        <v>157</v>
      </c>
      <c r="AT642" s="241" t="s">
        <v>153</v>
      </c>
      <c r="AU642" s="241" t="s">
        <v>88</v>
      </c>
      <c r="AY642" s="13" t="s">
        <v>152</v>
      </c>
      <c r="BE642" s="137">
        <f>IF(N642="základní",J642,0)</f>
        <v>0</v>
      </c>
      <c r="BF642" s="137">
        <f>IF(N642="snížená",J642,0)</f>
        <v>0</v>
      </c>
      <c r="BG642" s="137">
        <f>IF(N642="zákl. přenesená",J642,0)</f>
        <v>0</v>
      </c>
      <c r="BH642" s="137">
        <f>IF(N642="sníž. přenesená",J642,0)</f>
        <v>0</v>
      </c>
      <c r="BI642" s="137">
        <f>IF(N642="nulová",J642,0)</f>
        <v>0</v>
      </c>
      <c r="BJ642" s="13" t="s">
        <v>88</v>
      </c>
      <c r="BK642" s="137">
        <f>ROUND(I642*H642,2)</f>
        <v>0</v>
      </c>
      <c r="BL642" s="13" t="s">
        <v>157</v>
      </c>
      <c r="BM642" s="241" t="s">
        <v>871</v>
      </c>
    </row>
    <row r="643" spans="1:47" s="2" customFormat="1" ht="12">
      <c r="A643" s="36"/>
      <c r="B643" s="37"/>
      <c r="C643" s="38"/>
      <c r="D643" s="242" t="s">
        <v>159</v>
      </c>
      <c r="E643" s="38"/>
      <c r="F643" s="243" t="s">
        <v>872</v>
      </c>
      <c r="G643" s="38"/>
      <c r="H643" s="38"/>
      <c r="I643" s="200"/>
      <c r="J643" s="38"/>
      <c r="K643" s="38"/>
      <c r="L643" s="39"/>
      <c r="M643" s="244"/>
      <c r="N643" s="245"/>
      <c r="O643" s="89"/>
      <c r="P643" s="89"/>
      <c r="Q643" s="89"/>
      <c r="R643" s="89"/>
      <c r="S643" s="89"/>
      <c r="T643" s="90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3" t="s">
        <v>159</v>
      </c>
      <c r="AU643" s="13" t="s">
        <v>88</v>
      </c>
    </row>
    <row r="644" spans="1:65" s="2" customFormat="1" ht="24.15" customHeight="1">
      <c r="A644" s="36"/>
      <c r="B644" s="37"/>
      <c r="C644" s="229" t="s">
        <v>873</v>
      </c>
      <c r="D644" s="229" t="s">
        <v>153</v>
      </c>
      <c r="E644" s="230" t="s">
        <v>874</v>
      </c>
      <c r="F644" s="231" t="s">
        <v>875</v>
      </c>
      <c r="G644" s="232" t="s">
        <v>192</v>
      </c>
      <c r="H644" s="233">
        <v>4.6</v>
      </c>
      <c r="I644" s="234"/>
      <c r="J644" s="235">
        <f>ROUND(I644*H644,2)</f>
        <v>0</v>
      </c>
      <c r="K644" s="236"/>
      <c r="L644" s="39"/>
      <c r="M644" s="237" t="s">
        <v>1</v>
      </c>
      <c r="N644" s="238" t="s">
        <v>45</v>
      </c>
      <c r="O644" s="89"/>
      <c r="P644" s="239">
        <f>O644*H644</f>
        <v>0</v>
      </c>
      <c r="Q644" s="239">
        <v>0</v>
      </c>
      <c r="R644" s="239">
        <f>Q644*H644</f>
        <v>0</v>
      </c>
      <c r="S644" s="239">
        <v>0</v>
      </c>
      <c r="T644" s="240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241" t="s">
        <v>157</v>
      </c>
      <c r="AT644" s="241" t="s">
        <v>153</v>
      </c>
      <c r="AU644" s="241" t="s">
        <v>88</v>
      </c>
      <c r="AY644" s="13" t="s">
        <v>152</v>
      </c>
      <c r="BE644" s="137">
        <f>IF(N644="základní",J644,0)</f>
        <v>0</v>
      </c>
      <c r="BF644" s="137">
        <f>IF(N644="snížená",J644,0)</f>
        <v>0</v>
      </c>
      <c r="BG644" s="137">
        <f>IF(N644="zákl. přenesená",J644,0)</f>
        <v>0</v>
      </c>
      <c r="BH644" s="137">
        <f>IF(N644="sníž. přenesená",J644,0)</f>
        <v>0</v>
      </c>
      <c r="BI644" s="137">
        <f>IF(N644="nulová",J644,0)</f>
        <v>0</v>
      </c>
      <c r="BJ644" s="13" t="s">
        <v>88</v>
      </c>
      <c r="BK644" s="137">
        <f>ROUND(I644*H644,2)</f>
        <v>0</v>
      </c>
      <c r="BL644" s="13" t="s">
        <v>157</v>
      </c>
      <c r="BM644" s="241" t="s">
        <v>876</v>
      </c>
    </row>
    <row r="645" spans="1:47" s="2" customFormat="1" ht="12">
      <c r="A645" s="36"/>
      <c r="B645" s="37"/>
      <c r="C645" s="38"/>
      <c r="D645" s="242" t="s">
        <v>159</v>
      </c>
      <c r="E645" s="38"/>
      <c r="F645" s="243" t="s">
        <v>877</v>
      </c>
      <c r="G645" s="38"/>
      <c r="H645" s="38"/>
      <c r="I645" s="200"/>
      <c r="J645" s="38"/>
      <c r="K645" s="38"/>
      <c r="L645" s="39"/>
      <c r="M645" s="244"/>
      <c r="N645" s="245"/>
      <c r="O645" s="89"/>
      <c r="P645" s="89"/>
      <c r="Q645" s="89"/>
      <c r="R645" s="89"/>
      <c r="S645" s="89"/>
      <c r="T645" s="90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3" t="s">
        <v>159</v>
      </c>
      <c r="AU645" s="13" t="s">
        <v>88</v>
      </c>
    </row>
    <row r="646" spans="1:65" s="2" customFormat="1" ht="24.15" customHeight="1">
      <c r="A646" s="36"/>
      <c r="B646" s="37"/>
      <c r="C646" s="229" t="s">
        <v>171</v>
      </c>
      <c r="D646" s="229" t="s">
        <v>153</v>
      </c>
      <c r="E646" s="230" t="s">
        <v>878</v>
      </c>
      <c r="F646" s="231" t="s">
        <v>879</v>
      </c>
      <c r="G646" s="232" t="s">
        <v>163</v>
      </c>
      <c r="H646" s="233">
        <v>18</v>
      </c>
      <c r="I646" s="234"/>
      <c r="J646" s="235">
        <f>ROUND(I646*H646,2)</f>
        <v>0</v>
      </c>
      <c r="K646" s="236"/>
      <c r="L646" s="39"/>
      <c r="M646" s="237" t="s">
        <v>1</v>
      </c>
      <c r="N646" s="238" t="s">
        <v>45</v>
      </c>
      <c r="O646" s="89"/>
      <c r="P646" s="239">
        <f>O646*H646</f>
        <v>0</v>
      </c>
      <c r="Q646" s="239">
        <v>0</v>
      </c>
      <c r="R646" s="239">
        <f>Q646*H646</f>
        <v>0</v>
      </c>
      <c r="S646" s="239">
        <v>0</v>
      </c>
      <c r="T646" s="240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241" t="s">
        <v>157</v>
      </c>
      <c r="AT646" s="241" t="s">
        <v>153</v>
      </c>
      <c r="AU646" s="241" t="s">
        <v>88</v>
      </c>
      <c r="AY646" s="13" t="s">
        <v>152</v>
      </c>
      <c r="BE646" s="137">
        <f>IF(N646="základní",J646,0)</f>
        <v>0</v>
      </c>
      <c r="BF646" s="137">
        <f>IF(N646="snížená",J646,0)</f>
        <v>0</v>
      </c>
      <c r="BG646" s="137">
        <f>IF(N646="zákl. přenesená",J646,0)</f>
        <v>0</v>
      </c>
      <c r="BH646" s="137">
        <f>IF(N646="sníž. přenesená",J646,0)</f>
        <v>0</v>
      </c>
      <c r="BI646" s="137">
        <f>IF(N646="nulová",J646,0)</f>
        <v>0</v>
      </c>
      <c r="BJ646" s="13" t="s">
        <v>88</v>
      </c>
      <c r="BK646" s="137">
        <f>ROUND(I646*H646,2)</f>
        <v>0</v>
      </c>
      <c r="BL646" s="13" t="s">
        <v>157</v>
      </c>
      <c r="BM646" s="241" t="s">
        <v>880</v>
      </c>
    </row>
    <row r="647" spans="1:47" s="2" customFormat="1" ht="12">
      <c r="A647" s="36"/>
      <c r="B647" s="37"/>
      <c r="C647" s="38"/>
      <c r="D647" s="242" t="s">
        <v>159</v>
      </c>
      <c r="E647" s="38"/>
      <c r="F647" s="243" t="s">
        <v>881</v>
      </c>
      <c r="G647" s="38"/>
      <c r="H647" s="38"/>
      <c r="I647" s="200"/>
      <c r="J647" s="38"/>
      <c r="K647" s="38"/>
      <c r="L647" s="39"/>
      <c r="M647" s="244"/>
      <c r="N647" s="245"/>
      <c r="O647" s="89"/>
      <c r="P647" s="89"/>
      <c r="Q647" s="89"/>
      <c r="R647" s="89"/>
      <c r="S647" s="89"/>
      <c r="T647" s="90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3" t="s">
        <v>159</v>
      </c>
      <c r="AU647" s="13" t="s">
        <v>88</v>
      </c>
    </row>
    <row r="648" spans="1:65" s="2" customFormat="1" ht="24.15" customHeight="1">
      <c r="A648" s="36"/>
      <c r="B648" s="37"/>
      <c r="C648" s="246" t="s">
        <v>882</v>
      </c>
      <c r="D648" s="246" t="s">
        <v>167</v>
      </c>
      <c r="E648" s="247" t="s">
        <v>883</v>
      </c>
      <c r="F648" s="248" t="s">
        <v>884</v>
      </c>
      <c r="G648" s="249" t="s">
        <v>163</v>
      </c>
      <c r="H648" s="250">
        <v>18</v>
      </c>
      <c r="I648" s="251"/>
      <c r="J648" s="252">
        <f>ROUND(I648*H648,2)</f>
        <v>0</v>
      </c>
      <c r="K648" s="253"/>
      <c r="L648" s="254"/>
      <c r="M648" s="255" t="s">
        <v>1</v>
      </c>
      <c r="N648" s="256" t="s">
        <v>45</v>
      </c>
      <c r="O648" s="89"/>
      <c r="P648" s="239">
        <f>O648*H648</f>
        <v>0</v>
      </c>
      <c r="Q648" s="239">
        <v>0</v>
      </c>
      <c r="R648" s="239">
        <f>Q648*H648</f>
        <v>0</v>
      </c>
      <c r="S648" s="239">
        <v>0</v>
      </c>
      <c r="T648" s="240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241" t="s">
        <v>171</v>
      </c>
      <c r="AT648" s="241" t="s">
        <v>167</v>
      </c>
      <c r="AU648" s="241" t="s">
        <v>88</v>
      </c>
      <c r="AY648" s="13" t="s">
        <v>152</v>
      </c>
      <c r="BE648" s="137">
        <f>IF(N648="základní",J648,0)</f>
        <v>0</v>
      </c>
      <c r="BF648" s="137">
        <f>IF(N648="snížená",J648,0)</f>
        <v>0</v>
      </c>
      <c r="BG648" s="137">
        <f>IF(N648="zákl. přenesená",J648,0)</f>
        <v>0</v>
      </c>
      <c r="BH648" s="137">
        <f>IF(N648="sníž. přenesená",J648,0)</f>
        <v>0</v>
      </c>
      <c r="BI648" s="137">
        <f>IF(N648="nulová",J648,0)</f>
        <v>0</v>
      </c>
      <c r="BJ648" s="13" t="s">
        <v>88</v>
      </c>
      <c r="BK648" s="137">
        <f>ROUND(I648*H648,2)</f>
        <v>0</v>
      </c>
      <c r="BL648" s="13" t="s">
        <v>157</v>
      </c>
      <c r="BM648" s="241" t="s">
        <v>885</v>
      </c>
    </row>
    <row r="649" spans="1:47" s="2" customFormat="1" ht="12">
      <c r="A649" s="36"/>
      <c r="B649" s="37"/>
      <c r="C649" s="38"/>
      <c r="D649" s="242" t="s">
        <v>159</v>
      </c>
      <c r="E649" s="38"/>
      <c r="F649" s="243" t="s">
        <v>884</v>
      </c>
      <c r="G649" s="38"/>
      <c r="H649" s="38"/>
      <c r="I649" s="200"/>
      <c r="J649" s="38"/>
      <c r="K649" s="38"/>
      <c r="L649" s="39"/>
      <c r="M649" s="244"/>
      <c r="N649" s="245"/>
      <c r="O649" s="89"/>
      <c r="P649" s="89"/>
      <c r="Q649" s="89"/>
      <c r="R649" s="89"/>
      <c r="S649" s="89"/>
      <c r="T649" s="90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3" t="s">
        <v>159</v>
      </c>
      <c r="AU649" s="13" t="s">
        <v>88</v>
      </c>
    </row>
    <row r="650" spans="1:65" s="2" customFormat="1" ht="16.5" customHeight="1">
      <c r="A650" s="36"/>
      <c r="B650" s="37"/>
      <c r="C650" s="246" t="s">
        <v>886</v>
      </c>
      <c r="D650" s="246" t="s">
        <v>167</v>
      </c>
      <c r="E650" s="247" t="s">
        <v>734</v>
      </c>
      <c r="F650" s="248" t="s">
        <v>735</v>
      </c>
      <c r="G650" s="249" t="s">
        <v>163</v>
      </c>
      <c r="H650" s="250">
        <v>12</v>
      </c>
      <c r="I650" s="251"/>
      <c r="J650" s="252">
        <f>ROUND(I650*H650,2)</f>
        <v>0</v>
      </c>
      <c r="K650" s="253"/>
      <c r="L650" s="254"/>
      <c r="M650" s="255" t="s">
        <v>1</v>
      </c>
      <c r="N650" s="256" t="s">
        <v>45</v>
      </c>
      <c r="O650" s="89"/>
      <c r="P650" s="239">
        <f>O650*H650</f>
        <v>0</v>
      </c>
      <c r="Q650" s="239">
        <v>0</v>
      </c>
      <c r="R650" s="239">
        <f>Q650*H650</f>
        <v>0</v>
      </c>
      <c r="S650" s="239">
        <v>0</v>
      </c>
      <c r="T650" s="240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241" t="s">
        <v>183</v>
      </c>
      <c r="AT650" s="241" t="s">
        <v>167</v>
      </c>
      <c r="AU650" s="241" t="s">
        <v>88</v>
      </c>
      <c r="AY650" s="13" t="s">
        <v>152</v>
      </c>
      <c r="BE650" s="137">
        <f>IF(N650="základní",J650,0)</f>
        <v>0</v>
      </c>
      <c r="BF650" s="137">
        <f>IF(N650="snížená",J650,0)</f>
        <v>0</v>
      </c>
      <c r="BG650" s="137">
        <f>IF(N650="zákl. přenesená",J650,0)</f>
        <v>0</v>
      </c>
      <c r="BH650" s="137">
        <f>IF(N650="sníž. přenesená",J650,0)</f>
        <v>0</v>
      </c>
      <c r="BI650" s="137">
        <f>IF(N650="nulová",J650,0)</f>
        <v>0</v>
      </c>
      <c r="BJ650" s="13" t="s">
        <v>88</v>
      </c>
      <c r="BK650" s="137">
        <f>ROUND(I650*H650,2)</f>
        <v>0</v>
      </c>
      <c r="BL650" s="13" t="s">
        <v>251</v>
      </c>
      <c r="BM650" s="241" t="s">
        <v>887</v>
      </c>
    </row>
    <row r="651" spans="1:47" s="2" customFormat="1" ht="12">
      <c r="A651" s="36"/>
      <c r="B651" s="37"/>
      <c r="C651" s="38"/>
      <c r="D651" s="242" t="s">
        <v>159</v>
      </c>
      <c r="E651" s="38"/>
      <c r="F651" s="243" t="s">
        <v>735</v>
      </c>
      <c r="G651" s="38"/>
      <c r="H651" s="38"/>
      <c r="I651" s="200"/>
      <c r="J651" s="38"/>
      <c r="K651" s="38"/>
      <c r="L651" s="39"/>
      <c r="M651" s="244"/>
      <c r="N651" s="245"/>
      <c r="O651" s="89"/>
      <c r="P651" s="89"/>
      <c r="Q651" s="89"/>
      <c r="R651" s="89"/>
      <c r="S651" s="89"/>
      <c r="T651" s="90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3" t="s">
        <v>159</v>
      </c>
      <c r="AU651" s="13" t="s">
        <v>88</v>
      </c>
    </row>
    <row r="652" spans="1:65" s="2" customFormat="1" ht="16.5" customHeight="1">
      <c r="A652" s="36"/>
      <c r="B652" s="37"/>
      <c r="C652" s="229" t="s">
        <v>888</v>
      </c>
      <c r="D652" s="229" t="s">
        <v>153</v>
      </c>
      <c r="E652" s="230" t="s">
        <v>889</v>
      </c>
      <c r="F652" s="231" t="s">
        <v>890</v>
      </c>
      <c r="G652" s="232" t="s">
        <v>163</v>
      </c>
      <c r="H652" s="233">
        <v>12</v>
      </c>
      <c r="I652" s="234"/>
      <c r="J652" s="235">
        <f>ROUND(I652*H652,2)</f>
        <v>0</v>
      </c>
      <c r="K652" s="236"/>
      <c r="L652" s="39"/>
      <c r="M652" s="237" t="s">
        <v>1</v>
      </c>
      <c r="N652" s="238" t="s">
        <v>45</v>
      </c>
      <c r="O652" s="89"/>
      <c r="P652" s="239">
        <f>O652*H652</f>
        <v>0</v>
      </c>
      <c r="Q652" s="239">
        <v>0</v>
      </c>
      <c r="R652" s="239">
        <f>Q652*H652</f>
        <v>0</v>
      </c>
      <c r="S652" s="239">
        <v>0</v>
      </c>
      <c r="T652" s="240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41" t="s">
        <v>251</v>
      </c>
      <c r="AT652" s="241" t="s">
        <v>153</v>
      </c>
      <c r="AU652" s="241" t="s">
        <v>88</v>
      </c>
      <c r="AY652" s="13" t="s">
        <v>152</v>
      </c>
      <c r="BE652" s="137">
        <f>IF(N652="základní",J652,0)</f>
        <v>0</v>
      </c>
      <c r="BF652" s="137">
        <f>IF(N652="snížená",J652,0)</f>
        <v>0</v>
      </c>
      <c r="BG652" s="137">
        <f>IF(N652="zákl. přenesená",J652,0)</f>
        <v>0</v>
      </c>
      <c r="BH652" s="137">
        <f>IF(N652="sníž. přenesená",J652,0)</f>
        <v>0</v>
      </c>
      <c r="BI652" s="137">
        <f>IF(N652="nulová",J652,0)</f>
        <v>0</v>
      </c>
      <c r="BJ652" s="13" t="s">
        <v>88</v>
      </c>
      <c r="BK652" s="137">
        <f>ROUND(I652*H652,2)</f>
        <v>0</v>
      </c>
      <c r="BL652" s="13" t="s">
        <v>251</v>
      </c>
      <c r="BM652" s="241" t="s">
        <v>891</v>
      </c>
    </row>
    <row r="653" spans="1:47" s="2" customFormat="1" ht="12">
      <c r="A653" s="36"/>
      <c r="B653" s="37"/>
      <c r="C653" s="38"/>
      <c r="D653" s="242" t="s">
        <v>159</v>
      </c>
      <c r="E653" s="38"/>
      <c r="F653" s="243" t="s">
        <v>892</v>
      </c>
      <c r="G653" s="38"/>
      <c r="H653" s="38"/>
      <c r="I653" s="200"/>
      <c r="J653" s="38"/>
      <c r="K653" s="38"/>
      <c r="L653" s="39"/>
      <c r="M653" s="244"/>
      <c r="N653" s="245"/>
      <c r="O653" s="89"/>
      <c r="P653" s="89"/>
      <c r="Q653" s="89"/>
      <c r="R653" s="89"/>
      <c r="S653" s="89"/>
      <c r="T653" s="90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3" t="s">
        <v>159</v>
      </c>
      <c r="AU653" s="13" t="s">
        <v>88</v>
      </c>
    </row>
    <row r="654" spans="1:65" s="2" customFormat="1" ht="16.5" customHeight="1">
      <c r="A654" s="36"/>
      <c r="B654" s="37"/>
      <c r="C654" s="229" t="s">
        <v>893</v>
      </c>
      <c r="D654" s="229" t="s">
        <v>153</v>
      </c>
      <c r="E654" s="230" t="s">
        <v>894</v>
      </c>
      <c r="F654" s="231" t="s">
        <v>731</v>
      </c>
      <c r="G654" s="232" t="s">
        <v>163</v>
      </c>
      <c r="H654" s="233">
        <v>4</v>
      </c>
      <c r="I654" s="234"/>
      <c r="J654" s="235">
        <f>ROUND(I654*H654,2)</f>
        <v>0</v>
      </c>
      <c r="K654" s="236"/>
      <c r="L654" s="39"/>
      <c r="M654" s="237" t="s">
        <v>1</v>
      </c>
      <c r="N654" s="238" t="s">
        <v>45</v>
      </c>
      <c r="O654" s="89"/>
      <c r="P654" s="239">
        <f>O654*H654</f>
        <v>0</v>
      </c>
      <c r="Q654" s="239">
        <v>0</v>
      </c>
      <c r="R654" s="239">
        <f>Q654*H654</f>
        <v>0</v>
      </c>
      <c r="S654" s="239">
        <v>0</v>
      </c>
      <c r="T654" s="240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241" t="s">
        <v>157</v>
      </c>
      <c r="AT654" s="241" t="s">
        <v>153</v>
      </c>
      <c r="AU654" s="241" t="s">
        <v>88</v>
      </c>
      <c r="AY654" s="13" t="s">
        <v>152</v>
      </c>
      <c r="BE654" s="137">
        <f>IF(N654="základní",J654,0)</f>
        <v>0</v>
      </c>
      <c r="BF654" s="137">
        <f>IF(N654="snížená",J654,0)</f>
        <v>0</v>
      </c>
      <c r="BG654" s="137">
        <f>IF(N654="zákl. přenesená",J654,0)</f>
        <v>0</v>
      </c>
      <c r="BH654" s="137">
        <f>IF(N654="sníž. přenesená",J654,0)</f>
        <v>0</v>
      </c>
      <c r="BI654" s="137">
        <f>IF(N654="nulová",J654,0)</f>
        <v>0</v>
      </c>
      <c r="BJ654" s="13" t="s">
        <v>88</v>
      </c>
      <c r="BK654" s="137">
        <f>ROUND(I654*H654,2)</f>
        <v>0</v>
      </c>
      <c r="BL654" s="13" t="s">
        <v>157</v>
      </c>
      <c r="BM654" s="241" t="s">
        <v>895</v>
      </c>
    </row>
    <row r="655" spans="1:65" s="2" customFormat="1" ht="16.5" customHeight="1">
      <c r="A655" s="36"/>
      <c r="B655" s="37"/>
      <c r="C655" s="246" t="s">
        <v>896</v>
      </c>
      <c r="D655" s="246" t="s">
        <v>167</v>
      </c>
      <c r="E655" s="247" t="s">
        <v>897</v>
      </c>
      <c r="F655" s="248" t="s">
        <v>898</v>
      </c>
      <c r="G655" s="249" t="s">
        <v>899</v>
      </c>
      <c r="H655" s="250">
        <v>4</v>
      </c>
      <c r="I655" s="251"/>
      <c r="J655" s="252">
        <f>ROUND(I655*H655,2)</f>
        <v>0</v>
      </c>
      <c r="K655" s="253"/>
      <c r="L655" s="254"/>
      <c r="M655" s="255" t="s">
        <v>1</v>
      </c>
      <c r="N655" s="256" t="s">
        <v>45</v>
      </c>
      <c r="O655" s="89"/>
      <c r="P655" s="239">
        <f>O655*H655</f>
        <v>0</v>
      </c>
      <c r="Q655" s="239">
        <v>0</v>
      </c>
      <c r="R655" s="239">
        <f>Q655*H655</f>
        <v>0</v>
      </c>
      <c r="S655" s="239">
        <v>0</v>
      </c>
      <c r="T655" s="240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241" t="s">
        <v>183</v>
      </c>
      <c r="AT655" s="241" t="s">
        <v>167</v>
      </c>
      <c r="AU655" s="241" t="s">
        <v>88</v>
      </c>
      <c r="AY655" s="13" t="s">
        <v>152</v>
      </c>
      <c r="BE655" s="137">
        <f>IF(N655="základní",J655,0)</f>
        <v>0</v>
      </c>
      <c r="BF655" s="137">
        <f>IF(N655="snížená",J655,0)</f>
        <v>0</v>
      </c>
      <c r="BG655" s="137">
        <f>IF(N655="zákl. přenesená",J655,0)</f>
        <v>0</v>
      </c>
      <c r="BH655" s="137">
        <f>IF(N655="sníž. přenesená",J655,0)</f>
        <v>0</v>
      </c>
      <c r="BI655" s="137">
        <f>IF(N655="nulová",J655,0)</f>
        <v>0</v>
      </c>
      <c r="BJ655" s="13" t="s">
        <v>88</v>
      </c>
      <c r="BK655" s="137">
        <f>ROUND(I655*H655,2)</f>
        <v>0</v>
      </c>
      <c r="BL655" s="13" t="s">
        <v>251</v>
      </c>
      <c r="BM655" s="241" t="s">
        <v>900</v>
      </c>
    </row>
    <row r="656" spans="1:47" s="2" customFormat="1" ht="12">
      <c r="A656" s="36"/>
      <c r="B656" s="37"/>
      <c r="C656" s="38"/>
      <c r="D656" s="242" t="s">
        <v>159</v>
      </c>
      <c r="E656" s="38"/>
      <c r="F656" s="243" t="s">
        <v>898</v>
      </c>
      <c r="G656" s="38"/>
      <c r="H656" s="38"/>
      <c r="I656" s="200"/>
      <c r="J656" s="38"/>
      <c r="K656" s="38"/>
      <c r="L656" s="39"/>
      <c r="M656" s="244"/>
      <c r="N656" s="245"/>
      <c r="O656" s="89"/>
      <c r="P656" s="89"/>
      <c r="Q656" s="89"/>
      <c r="R656" s="89"/>
      <c r="S656" s="89"/>
      <c r="T656" s="90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T656" s="13" t="s">
        <v>159</v>
      </c>
      <c r="AU656" s="13" t="s">
        <v>88</v>
      </c>
    </row>
    <row r="657" spans="1:65" s="2" customFormat="1" ht="24.15" customHeight="1">
      <c r="A657" s="36"/>
      <c r="B657" s="37"/>
      <c r="C657" s="229" t="s">
        <v>901</v>
      </c>
      <c r="D657" s="229" t="s">
        <v>153</v>
      </c>
      <c r="E657" s="230" t="s">
        <v>161</v>
      </c>
      <c r="F657" s="231" t="s">
        <v>162</v>
      </c>
      <c r="G657" s="232" t="s">
        <v>163</v>
      </c>
      <c r="H657" s="233">
        <v>10</v>
      </c>
      <c r="I657" s="234"/>
      <c r="J657" s="235">
        <f>ROUND(I657*H657,2)</f>
        <v>0</v>
      </c>
      <c r="K657" s="236"/>
      <c r="L657" s="39"/>
      <c r="M657" s="237" t="s">
        <v>1</v>
      </c>
      <c r="N657" s="238" t="s">
        <v>45</v>
      </c>
      <c r="O657" s="89"/>
      <c r="P657" s="239">
        <f>O657*H657</f>
        <v>0</v>
      </c>
      <c r="Q657" s="239">
        <v>0</v>
      </c>
      <c r="R657" s="239">
        <f>Q657*H657</f>
        <v>0</v>
      </c>
      <c r="S657" s="239">
        <v>0</v>
      </c>
      <c r="T657" s="240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241" t="s">
        <v>251</v>
      </c>
      <c r="AT657" s="241" t="s">
        <v>153</v>
      </c>
      <c r="AU657" s="241" t="s">
        <v>88</v>
      </c>
      <c r="AY657" s="13" t="s">
        <v>152</v>
      </c>
      <c r="BE657" s="137">
        <f>IF(N657="základní",J657,0)</f>
        <v>0</v>
      </c>
      <c r="BF657" s="137">
        <f>IF(N657="snížená",J657,0)</f>
        <v>0</v>
      </c>
      <c r="BG657" s="137">
        <f>IF(N657="zákl. přenesená",J657,0)</f>
        <v>0</v>
      </c>
      <c r="BH657" s="137">
        <f>IF(N657="sníž. přenesená",J657,0)</f>
        <v>0</v>
      </c>
      <c r="BI657" s="137">
        <f>IF(N657="nulová",J657,0)</f>
        <v>0</v>
      </c>
      <c r="BJ657" s="13" t="s">
        <v>88</v>
      </c>
      <c r="BK657" s="137">
        <f>ROUND(I657*H657,2)</f>
        <v>0</v>
      </c>
      <c r="BL657" s="13" t="s">
        <v>251</v>
      </c>
      <c r="BM657" s="241" t="s">
        <v>902</v>
      </c>
    </row>
    <row r="658" spans="1:47" s="2" customFormat="1" ht="12">
      <c r="A658" s="36"/>
      <c r="B658" s="37"/>
      <c r="C658" s="38"/>
      <c r="D658" s="242" t="s">
        <v>159</v>
      </c>
      <c r="E658" s="38"/>
      <c r="F658" s="243" t="s">
        <v>165</v>
      </c>
      <c r="G658" s="38"/>
      <c r="H658" s="38"/>
      <c r="I658" s="200"/>
      <c r="J658" s="38"/>
      <c r="K658" s="38"/>
      <c r="L658" s="39"/>
      <c r="M658" s="244"/>
      <c r="N658" s="245"/>
      <c r="O658" s="89"/>
      <c r="P658" s="89"/>
      <c r="Q658" s="89"/>
      <c r="R658" s="89"/>
      <c r="S658" s="89"/>
      <c r="T658" s="90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3" t="s">
        <v>159</v>
      </c>
      <c r="AU658" s="13" t="s">
        <v>88</v>
      </c>
    </row>
    <row r="659" spans="1:65" s="2" customFormat="1" ht="16.5" customHeight="1">
      <c r="A659" s="36"/>
      <c r="B659" s="37"/>
      <c r="C659" s="246" t="s">
        <v>903</v>
      </c>
      <c r="D659" s="246" t="s">
        <v>167</v>
      </c>
      <c r="E659" s="247" t="s">
        <v>168</v>
      </c>
      <c r="F659" s="248" t="s">
        <v>169</v>
      </c>
      <c r="G659" s="249" t="s">
        <v>170</v>
      </c>
      <c r="H659" s="250">
        <v>0.02</v>
      </c>
      <c r="I659" s="251"/>
      <c r="J659" s="252">
        <f>ROUND(I659*H659,2)</f>
        <v>0</v>
      </c>
      <c r="K659" s="253"/>
      <c r="L659" s="254"/>
      <c r="M659" s="255" t="s">
        <v>1</v>
      </c>
      <c r="N659" s="256" t="s">
        <v>45</v>
      </c>
      <c r="O659" s="89"/>
      <c r="P659" s="239">
        <f>O659*H659</f>
        <v>0</v>
      </c>
      <c r="Q659" s="239">
        <v>0.9</v>
      </c>
      <c r="R659" s="239">
        <f>Q659*H659</f>
        <v>0.018000000000000002</v>
      </c>
      <c r="S659" s="239">
        <v>0</v>
      </c>
      <c r="T659" s="240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241" t="s">
        <v>183</v>
      </c>
      <c r="AT659" s="241" t="s">
        <v>167</v>
      </c>
      <c r="AU659" s="241" t="s">
        <v>88</v>
      </c>
      <c r="AY659" s="13" t="s">
        <v>152</v>
      </c>
      <c r="BE659" s="137">
        <f>IF(N659="základní",J659,0)</f>
        <v>0</v>
      </c>
      <c r="BF659" s="137">
        <f>IF(N659="snížená",J659,0)</f>
        <v>0</v>
      </c>
      <c r="BG659" s="137">
        <f>IF(N659="zákl. přenesená",J659,0)</f>
        <v>0</v>
      </c>
      <c r="BH659" s="137">
        <f>IF(N659="sníž. přenesená",J659,0)</f>
        <v>0</v>
      </c>
      <c r="BI659" s="137">
        <f>IF(N659="nulová",J659,0)</f>
        <v>0</v>
      </c>
      <c r="BJ659" s="13" t="s">
        <v>88</v>
      </c>
      <c r="BK659" s="137">
        <f>ROUND(I659*H659,2)</f>
        <v>0</v>
      </c>
      <c r="BL659" s="13" t="s">
        <v>251</v>
      </c>
      <c r="BM659" s="241" t="s">
        <v>904</v>
      </c>
    </row>
    <row r="660" spans="1:47" s="2" customFormat="1" ht="12">
      <c r="A660" s="36"/>
      <c r="B660" s="37"/>
      <c r="C660" s="38"/>
      <c r="D660" s="242" t="s">
        <v>159</v>
      </c>
      <c r="E660" s="38"/>
      <c r="F660" s="243" t="s">
        <v>169</v>
      </c>
      <c r="G660" s="38"/>
      <c r="H660" s="38"/>
      <c r="I660" s="200"/>
      <c r="J660" s="38"/>
      <c r="K660" s="38"/>
      <c r="L660" s="39"/>
      <c r="M660" s="244"/>
      <c r="N660" s="245"/>
      <c r="O660" s="89"/>
      <c r="P660" s="89"/>
      <c r="Q660" s="89"/>
      <c r="R660" s="89"/>
      <c r="S660" s="89"/>
      <c r="T660" s="90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3" t="s">
        <v>159</v>
      </c>
      <c r="AU660" s="13" t="s">
        <v>88</v>
      </c>
    </row>
    <row r="661" spans="1:65" s="2" customFormat="1" ht="24.15" customHeight="1">
      <c r="A661" s="36"/>
      <c r="B661" s="37"/>
      <c r="C661" s="246" t="s">
        <v>905</v>
      </c>
      <c r="D661" s="246" t="s">
        <v>167</v>
      </c>
      <c r="E661" s="247" t="s">
        <v>906</v>
      </c>
      <c r="F661" s="248" t="s">
        <v>907</v>
      </c>
      <c r="G661" s="249" t="s">
        <v>163</v>
      </c>
      <c r="H661" s="250">
        <v>15</v>
      </c>
      <c r="I661" s="251"/>
      <c r="J661" s="252">
        <f>ROUND(I661*H661,2)</f>
        <v>0</v>
      </c>
      <c r="K661" s="253"/>
      <c r="L661" s="254"/>
      <c r="M661" s="255" t="s">
        <v>1</v>
      </c>
      <c r="N661" s="256" t="s">
        <v>45</v>
      </c>
      <c r="O661" s="89"/>
      <c r="P661" s="239">
        <f>O661*H661</f>
        <v>0</v>
      </c>
      <c r="Q661" s="239">
        <v>0.00013</v>
      </c>
      <c r="R661" s="239">
        <f>Q661*H661</f>
        <v>0.00195</v>
      </c>
      <c r="S661" s="239">
        <v>0</v>
      </c>
      <c r="T661" s="240">
        <f>S661*H661</f>
        <v>0</v>
      </c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R661" s="241" t="s">
        <v>183</v>
      </c>
      <c r="AT661" s="241" t="s">
        <v>167</v>
      </c>
      <c r="AU661" s="241" t="s">
        <v>88</v>
      </c>
      <c r="AY661" s="13" t="s">
        <v>152</v>
      </c>
      <c r="BE661" s="137">
        <f>IF(N661="základní",J661,0)</f>
        <v>0</v>
      </c>
      <c r="BF661" s="137">
        <f>IF(N661="snížená",J661,0)</f>
        <v>0</v>
      </c>
      <c r="BG661" s="137">
        <f>IF(N661="zákl. přenesená",J661,0)</f>
        <v>0</v>
      </c>
      <c r="BH661" s="137">
        <f>IF(N661="sníž. přenesená",J661,0)</f>
        <v>0</v>
      </c>
      <c r="BI661" s="137">
        <f>IF(N661="nulová",J661,0)</f>
        <v>0</v>
      </c>
      <c r="BJ661" s="13" t="s">
        <v>88</v>
      </c>
      <c r="BK661" s="137">
        <f>ROUND(I661*H661,2)</f>
        <v>0</v>
      </c>
      <c r="BL661" s="13" t="s">
        <v>251</v>
      </c>
      <c r="BM661" s="241" t="s">
        <v>908</v>
      </c>
    </row>
    <row r="662" spans="1:47" s="2" customFormat="1" ht="12">
      <c r="A662" s="36"/>
      <c r="B662" s="37"/>
      <c r="C662" s="38"/>
      <c r="D662" s="242" t="s">
        <v>159</v>
      </c>
      <c r="E662" s="38"/>
      <c r="F662" s="243" t="s">
        <v>907</v>
      </c>
      <c r="G662" s="38"/>
      <c r="H662" s="38"/>
      <c r="I662" s="200"/>
      <c r="J662" s="38"/>
      <c r="K662" s="38"/>
      <c r="L662" s="39"/>
      <c r="M662" s="244"/>
      <c r="N662" s="245"/>
      <c r="O662" s="89"/>
      <c r="P662" s="89"/>
      <c r="Q662" s="89"/>
      <c r="R662" s="89"/>
      <c r="S662" s="89"/>
      <c r="T662" s="90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3" t="s">
        <v>159</v>
      </c>
      <c r="AU662" s="13" t="s">
        <v>88</v>
      </c>
    </row>
    <row r="663" spans="1:65" s="2" customFormat="1" ht="24.15" customHeight="1">
      <c r="A663" s="36"/>
      <c r="B663" s="37"/>
      <c r="C663" s="246" t="s">
        <v>909</v>
      </c>
      <c r="D663" s="246" t="s">
        <v>167</v>
      </c>
      <c r="E663" s="247" t="s">
        <v>910</v>
      </c>
      <c r="F663" s="248" t="s">
        <v>911</v>
      </c>
      <c r="G663" s="249" t="s">
        <v>163</v>
      </c>
      <c r="H663" s="250">
        <v>6</v>
      </c>
      <c r="I663" s="251"/>
      <c r="J663" s="252">
        <f>ROUND(I663*H663,2)</f>
        <v>0</v>
      </c>
      <c r="K663" s="253"/>
      <c r="L663" s="254"/>
      <c r="M663" s="255" t="s">
        <v>1</v>
      </c>
      <c r="N663" s="256" t="s">
        <v>45</v>
      </c>
      <c r="O663" s="89"/>
      <c r="P663" s="239">
        <f>O663*H663</f>
        <v>0</v>
      </c>
      <c r="Q663" s="239">
        <v>0.00013</v>
      </c>
      <c r="R663" s="239">
        <f>Q663*H663</f>
        <v>0.0007799999999999999</v>
      </c>
      <c r="S663" s="239">
        <v>0</v>
      </c>
      <c r="T663" s="240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241" t="s">
        <v>183</v>
      </c>
      <c r="AT663" s="241" t="s">
        <v>167</v>
      </c>
      <c r="AU663" s="241" t="s">
        <v>88</v>
      </c>
      <c r="AY663" s="13" t="s">
        <v>152</v>
      </c>
      <c r="BE663" s="137">
        <f>IF(N663="základní",J663,0)</f>
        <v>0</v>
      </c>
      <c r="BF663" s="137">
        <f>IF(N663="snížená",J663,0)</f>
        <v>0</v>
      </c>
      <c r="BG663" s="137">
        <f>IF(N663="zákl. přenesená",J663,0)</f>
        <v>0</v>
      </c>
      <c r="BH663" s="137">
        <f>IF(N663="sníž. přenesená",J663,0)</f>
        <v>0</v>
      </c>
      <c r="BI663" s="137">
        <f>IF(N663="nulová",J663,0)</f>
        <v>0</v>
      </c>
      <c r="BJ663" s="13" t="s">
        <v>88</v>
      </c>
      <c r="BK663" s="137">
        <f>ROUND(I663*H663,2)</f>
        <v>0</v>
      </c>
      <c r="BL663" s="13" t="s">
        <v>251</v>
      </c>
      <c r="BM663" s="241" t="s">
        <v>912</v>
      </c>
    </row>
    <row r="664" spans="1:47" s="2" customFormat="1" ht="12">
      <c r="A664" s="36"/>
      <c r="B664" s="37"/>
      <c r="C664" s="38"/>
      <c r="D664" s="242" t="s">
        <v>159</v>
      </c>
      <c r="E664" s="38"/>
      <c r="F664" s="243" t="s">
        <v>911</v>
      </c>
      <c r="G664" s="38"/>
      <c r="H664" s="38"/>
      <c r="I664" s="200"/>
      <c r="J664" s="38"/>
      <c r="K664" s="38"/>
      <c r="L664" s="39"/>
      <c r="M664" s="244"/>
      <c r="N664" s="245"/>
      <c r="O664" s="89"/>
      <c r="P664" s="89"/>
      <c r="Q664" s="89"/>
      <c r="R664" s="89"/>
      <c r="S664" s="89"/>
      <c r="T664" s="90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3" t="s">
        <v>159</v>
      </c>
      <c r="AU664" s="13" t="s">
        <v>88</v>
      </c>
    </row>
    <row r="665" spans="1:65" s="2" customFormat="1" ht="24.15" customHeight="1">
      <c r="A665" s="36"/>
      <c r="B665" s="37"/>
      <c r="C665" s="246" t="s">
        <v>913</v>
      </c>
      <c r="D665" s="246" t="s">
        <v>167</v>
      </c>
      <c r="E665" s="247" t="s">
        <v>184</v>
      </c>
      <c r="F665" s="248" t="s">
        <v>185</v>
      </c>
      <c r="G665" s="249" t="s">
        <v>163</v>
      </c>
      <c r="H665" s="250">
        <v>6</v>
      </c>
      <c r="I665" s="251"/>
      <c r="J665" s="252">
        <f>ROUND(I665*H665,2)</f>
        <v>0</v>
      </c>
      <c r="K665" s="253"/>
      <c r="L665" s="254"/>
      <c r="M665" s="255" t="s">
        <v>1</v>
      </c>
      <c r="N665" s="256" t="s">
        <v>45</v>
      </c>
      <c r="O665" s="89"/>
      <c r="P665" s="239">
        <f>O665*H665</f>
        <v>0</v>
      </c>
      <c r="Q665" s="239">
        <v>0.00013</v>
      </c>
      <c r="R665" s="239">
        <f>Q665*H665</f>
        <v>0.0007799999999999999</v>
      </c>
      <c r="S665" s="239">
        <v>0</v>
      </c>
      <c r="T665" s="240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241" t="s">
        <v>183</v>
      </c>
      <c r="AT665" s="241" t="s">
        <v>167</v>
      </c>
      <c r="AU665" s="241" t="s">
        <v>88</v>
      </c>
      <c r="AY665" s="13" t="s">
        <v>152</v>
      </c>
      <c r="BE665" s="137">
        <f>IF(N665="základní",J665,0)</f>
        <v>0</v>
      </c>
      <c r="BF665" s="137">
        <f>IF(N665="snížená",J665,0)</f>
        <v>0</v>
      </c>
      <c r="BG665" s="137">
        <f>IF(N665="zákl. přenesená",J665,0)</f>
        <v>0</v>
      </c>
      <c r="BH665" s="137">
        <f>IF(N665="sníž. přenesená",J665,0)</f>
        <v>0</v>
      </c>
      <c r="BI665" s="137">
        <f>IF(N665="nulová",J665,0)</f>
        <v>0</v>
      </c>
      <c r="BJ665" s="13" t="s">
        <v>88</v>
      </c>
      <c r="BK665" s="137">
        <f>ROUND(I665*H665,2)</f>
        <v>0</v>
      </c>
      <c r="BL665" s="13" t="s">
        <v>251</v>
      </c>
      <c r="BM665" s="241" t="s">
        <v>914</v>
      </c>
    </row>
    <row r="666" spans="1:47" s="2" customFormat="1" ht="12">
      <c r="A666" s="36"/>
      <c r="B666" s="37"/>
      <c r="C666" s="38"/>
      <c r="D666" s="242" t="s">
        <v>159</v>
      </c>
      <c r="E666" s="38"/>
      <c r="F666" s="243" t="s">
        <v>185</v>
      </c>
      <c r="G666" s="38"/>
      <c r="H666" s="38"/>
      <c r="I666" s="200"/>
      <c r="J666" s="38"/>
      <c r="K666" s="38"/>
      <c r="L666" s="39"/>
      <c r="M666" s="244"/>
      <c r="N666" s="245"/>
      <c r="O666" s="89"/>
      <c r="P666" s="89"/>
      <c r="Q666" s="89"/>
      <c r="R666" s="89"/>
      <c r="S666" s="89"/>
      <c r="T666" s="90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T666" s="13" t="s">
        <v>159</v>
      </c>
      <c r="AU666" s="13" t="s">
        <v>88</v>
      </c>
    </row>
    <row r="667" spans="1:65" s="2" customFormat="1" ht="16.5" customHeight="1">
      <c r="A667" s="36"/>
      <c r="B667" s="37"/>
      <c r="C667" s="229" t="s">
        <v>915</v>
      </c>
      <c r="D667" s="229" t="s">
        <v>153</v>
      </c>
      <c r="E667" s="230" t="s">
        <v>179</v>
      </c>
      <c r="F667" s="231" t="s">
        <v>180</v>
      </c>
      <c r="G667" s="232" t="s">
        <v>163</v>
      </c>
      <c r="H667" s="233">
        <v>24</v>
      </c>
      <c r="I667" s="234"/>
      <c r="J667" s="235">
        <f>ROUND(I667*H667,2)</f>
        <v>0</v>
      </c>
      <c r="K667" s="236"/>
      <c r="L667" s="39"/>
      <c r="M667" s="237" t="s">
        <v>1</v>
      </c>
      <c r="N667" s="238" t="s">
        <v>45</v>
      </c>
      <c r="O667" s="89"/>
      <c r="P667" s="239">
        <f>O667*H667</f>
        <v>0</v>
      </c>
      <c r="Q667" s="239">
        <v>0</v>
      </c>
      <c r="R667" s="239">
        <f>Q667*H667</f>
        <v>0</v>
      </c>
      <c r="S667" s="239">
        <v>0</v>
      </c>
      <c r="T667" s="240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241" t="s">
        <v>251</v>
      </c>
      <c r="AT667" s="241" t="s">
        <v>153</v>
      </c>
      <c r="AU667" s="241" t="s">
        <v>88</v>
      </c>
      <c r="AY667" s="13" t="s">
        <v>152</v>
      </c>
      <c r="BE667" s="137">
        <f>IF(N667="základní",J667,0)</f>
        <v>0</v>
      </c>
      <c r="BF667" s="137">
        <f>IF(N667="snížená",J667,0)</f>
        <v>0</v>
      </c>
      <c r="BG667" s="137">
        <f>IF(N667="zákl. přenesená",J667,0)</f>
        <v>0</v>
      </c>
      <c r="BH667" s="137">
        <f>IF(N667="sníž. přenesená",J667,0)</f>
        <v>0</v>
      </c>
      <c r="BI667" s="137">
        <f>IF(N667="nulová",J667,0)</f>
        <v>0</v>
      </c>
      <c r="BJ667" s="13" t="s">
        <v>88</v>
      </c>
      <c r="BK667" s="137">
        <f>ROUND(I667*H667,2)</f>
        <v>0</v>
      </c>
      <c r="BL667" s="13" t="s">
        <v>251</v>
      </c>
      <c r="BM667" s="241" t="s">
        <v>916</v>
      </c>
    </row>
    <row r="668" spans="1:47" s="2" customFormat="1" ht="12">
      <c r="A668" s="36"/>
      <c r="B668" s="37"/>
      <c r="C668" s="38"/>
      <c r="D668" s="242" t="s">
        <v>159</v>
      </c>
      <c r="E668" s="38"/>
      <c r="F668" s="243" t="s">
        <v>182</v>
      </c>
      <c r="G668" s="38"/>
      <c r="H668" s="38"/>
      <c r="I668" s="200"/>
      <c r="J668" s="38"/>
      <c r="K668" s="38"/>
      <c r="L668" s="39"/>
      <c r="M668" s="244"/>
      <c r="N668" s="245"/>
      <c r="O668" s="89"/>
      <c r="P668" s="89"/>
      <c r="Q668" s="89"/>
      <c r="R668" s="89"/>
      <c r="S668" s="89"/>
      <c r="T668" s="90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3" t="s">
        <v>159</v>
      </c>
      <c r="AU668" s="13" t="s">
        <v>88</v>
      </c>
    </row>
    <row r="669" spans="1:63" s="11" customFormat="1" ht="25.9" customHeight="1">
      <c r="A669" s="11"/>
      <c r="B669" s="215"/>
      <c r="C669" s="216"/>
      <c r="D669" s="217" t="s">
        <v>79</v>
      </c>
      <c r="E669" s="218" t="s">
        <v>917</v>
      </c>
      <c r="F669" s="218" t="s">
        <v>918</v>
      </c>
      <c r="G669" s="216"/>
      <c r="H669" s="216"/>
      <c r="I669" s="219"/>
      <c r="J669" s="220">
        <f>BK669</f>
        <v>0</v>
      </c>
      <c r="K669" s="216"/>
      <c r="L669" s="221"/>
      <c r="M669" s="222"/>
      <c r="N669" s="223"/>
      <c r="O669" s="223"/>
      <c r="P669" s="224">
        <f>SUM(P670:P685)</f>
        <v>0</v>
      </c>
      <c r="Q669" s="223"/>
      <c r="R669" s="224">
        <f>SUM(R670:R685)</f>
        <v>0.5909334</v>
      </c>
      <c r="S669" s="223"/>
      <c r="T669" s="225">
        <f>SUM(T670:T685)</f>
        <v>0</v>
      </c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R669" s="226" t="s">
        <v>88</v>
      </c>
      <c r="AT669" s="227" t="s">
        <v>79</v>
      </c>
      <c r="AU669" s="227" t="s">
        <v>80</v>
      </c>
      <c r="AY669" s="226" t="s">
        <v>152</v>
      </c>
      <c r="BK669" s="228">
        <f>SUM(BK670:BK685)</f>
        <v>0</v>
      </c>
    </row>
    <row r="670" spans="1:65" s="2" customFormat="1" ht="24.15" customHeight="1">
      <c r="A670" s="36"/>
      <c r="B670" s="37"/>
      <c r="C670" s="229" t="s">
        <v>919</v>
      </c>
      <c r="D670" s="229" t="s">
        <v>153</v>
      </c>
      <c r="E670" s="230" t="s">
        <v>920</v>
      </c>
      <c r="F670" s="231" t="s">
        <v>921</v>
      </c>
      <c r="G670" s="232" t="s">
        <v>163</v>
      </c>
      <c r="H670" s="233">
        <v>1</v>
      </c>
      <c r="I670" s="234"/>
      <c r="J670" s="235">
        <f>ROUND(I670*H670,2)</f>
        <v>0</v>
      </c>
      <c r="K670" s="236"/>
      <c r="L670" s="39"/>
      <c r="M670" s="237" t="s">
        <v>1</v>
      </c>
      <c r="N670" s="238" t="s">
        <v>45</v>
      </c>
      <c r="O670" s="89"/>
      <c r="P670" s="239">
        <f>O670*H670</f>
        <v>0</v>
      </c>
      <c r="Q670" s="239">
        <v>0</v>
      </c>
      <c r="R670" s="239">
        <f>Q670*H670</f>
        <v>0</v>
      </c>
      <c r="S670" s="239">
        <v>0</v>
      </c>
      <c r="T670" s="240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41" t="s">
        <v>221</v>
      </c>
      <c r="AT670" s="241" t="s">
        <v>153</v>
      </c>
      <c r="AU670" s="241" t="s">
        <v>88</v>
      </c>
      <c r="AY670" s="13" t="s">
        <v>152</v>
      </c>
      <c r="BE670" s="137">
        <f>IF(N670="základní",J670,0)</f>
        <v>0</v>
      </c>
      <c r="BF670" s="137">
        <f>IF(N670="snížená",J670,0)</f>
        <v>0</v>
      </c>
      <c r="BG670" s="137">
        <f>IF(N670="zákl. přenesená",J670,0)</f>
        <v>0</v>
      </c>
      <c r="BH670" s="137">
        <f>IF(N670="sníž. přenesená",J670,0)</f>
        <v>0</v>
      </c>
      <c r="BI670" s="137">
        <f>IF(N670="nulová",J670,0)</f>
        <v>0</v>
      </c>
      <c r="BJ670" s="13" t="s">
        <v>88</v>
      </c>
      <c r="BK670" s="137">
        <f>ROUND(I670*H670,2)</f>
        <v>0</v>
      </c>
      <c r="BL670" s="13" t="s">
        <v>221</v>
      </c>
      <c r="BM670" s="241" t="s">
        <v>922</v>
      </c>
    </row>
    <row r="671" spans="1:47" s="2" customFormat="1" ht="12">
      <c r="A671" s="36"/>
      <c r="B671" s="37"/>
      <c r="C671" s="38"/>
      <c r="D671" s="242" t="s">
        <v>159</v>
      </c>
      <c r="E671" s="38"/>
      <c r="F671" s="243" t="s">
        <v>923</v>
      </c>
      <c r="G671" s="38"/>
      <c r="H671" s="38"/>
      <c r="I671" s="200"/>
      <c r="J671" s="38"/>
      <c r="K671" s="38"/>
      <c r="L671" s="39"/>
      <c r="M671" s="244"/>
      <c r="N671" s="245"/>
      <c r="O671" s="89"/>
      <c r="P671" s="89"/>
      <c r="Q671" s="89"/>
      <c r="R671" s="89"/>
      <c r="S671" s="89"/>
      <c r="T671" s="90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3" t="s">
        <v>159</v>
      </c>
      <c r="AU671" s="13" t="s">
        <v>88</v>
      </c>
    </row>
    <row r="672" spans="1:65" s="2" customFormat="1" ht="24.15" customHeight="1">
      <c r="A672" s="36"/>
      <c r="B672" s="37"/>
      <c r="C672" s="229" t="s">
        <v>924</v>
      </c>
      <c r="D672" s="229" t="s">
        <v>153</v>
      </c>
      <c r="E672" s="230" t="s">
        <v>925</v>
      </c>
      <c r="F672" s="231" t="s">
        <v>926</v>
      </c>
      <c r="G672" s="232" t="s">
        <v>163</v>
      </c>
      <c r="H672" s="233">
        <v>1</v>
      </c>
      <c r="I672" s="234"/>
      <c r="J672" s="235">
        <f>ROUND(I672*H672,2)</f>
        <v>0</v>
      </c>
      <c r="K672" s="236"/>
      <c r="L672" s="39"/>
      <c r="M672" s="237" t="s">
        <v>1</v>
      </c>
      <c r="N672" s="238" t="s">
        <v>45</v>
      </c>
      <c r="O672" s="89"/>
      <c r="P672" s="239">
        <f>O672*H672</f>
        <v>0</v>
      </c>
      <c r="Q672" s="239">
        <v>0</v>
      </c>
      <c r="R672" s="239">
        <f>Q672*H672</f>
        <v>0</v>
      </c>
      <c r="S672" s="239">
        <v>0</v>
      </c>
      <c r="T672" s="240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241" t="s">
        <v>221</v>
      </c>
      <c r="AT672" s="241" t="s">
        <v>153</v>
      </c>
      <c r="AU672" s="241" t="s">
        <v>88</v>
      </c>
      <c r="AY672" s="13" t="s">
        <v>152</v>
      </c>
      <c r="BE672" s="137">
        <f>IF(N672="základní",J672,0)</f>
        <v>0</v>
      </c>
      <c r="BF672" s="137">
        <f>IF(N672="snížená",J672,0)</f>
        <v>0</v>
      </c>
      <c r="BG672" s="137">
        <f>IF(N672="zákl. přenesená",J672,0)</f>
        <v>0</v>
      </c>
      <c r="BH672" s="137">
        <f>IF(N672="sníž. přenesená",J672,0)</f>
        <v>0</v>
      </c>
      <c r="BI672" s="137">
        <f>IF(N672="nulová",J672,0)</f>
        <v>0</v>
      </c>
      <c r="BJ672" s="13" t="s">
        <v>88</v>
      </c>
      <c r="BK672" s="137">
        <f>ROUND(I672*H672,2)</f>
        <v>0</v>
      </c>
      <c r="BL672" s="13" t="s">
        <v>221</v>
      </c>
      <c r="BM672" s="241" t="s">
        <v>927</v>
      </c>
    </row>
    <row r="673" spans="1:47" s="2" customFormat="1" ht="12">
      <c r="A673" s="36"/>
      <c r="B673" s="37"/>
      <c r="C673" s="38"/>
      <c r="D673" s="242" t="s">
        <v>159</v>
      </c>
      <c r="E673" s="38"/>
      <c r="F673" s="243" t="s">
        <v>928</v>
      </c>
      <c r="G673" s="38"/>
      <c r="H673" s="38"/>
      <c r="I673" s="200"/>
      <c r="J673" s="38"/>
      <c r="K673" s="38"/>
      <c r="L673" s="39"/>
      <c r="M673" s="244"/>
      <c r="N673" s="245"/>
      <c r="O673" s="89"/>
      <c r="P673" s="89"/>
      <c r="Q673" s="89"/>
      <c r="R673" s="89"/>
      <c r="S673" s="89"/>
      <c r="T673" s="90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3" t="s">
        <v>159</v>
      </c>
      <c r="AU673" s="13" t="s">
        <v>88</v>
      </c>
    </row>
    <row r="674" spans="1:65" s="2" customFormat="1" ht="24.15" customHeight="1">
      <c r="A674" s="36"/>
      <c r="B674" s="37"/>
      <c r="C674" s="229" t="s">
        <v>929</v>
      </c>
      <c r="D674" s="229" t="s">
        <v>153</v>
      </c>
      <c r="E674" s="230" t="s">
        <v>930</v>
      </c>
      <c r="F674" s="231" t="s">
        <v>931</v>
      </c>
      <c r="G674" s="232" t="s">
        <v>170</v>
      </c>
      <c r="H674" s="233">
        <v>0.38</v>
      </c>
      <c r="I674" s="234"/>
      <c r="J674" s="235">
        <f>ROUND(I674*H674,2)</f>
        <v>0</v>
      </c>
      <c r="K674" s="236"/>
      <c r="L674" s="39"/>
      <c r="M674" s="237" t="s">
        <v>1</v>
      </c>
      <c r="N674" s="238" t="s">
        <v>45</v>
      </c>
      <c r="O674" s="89"/>
      <c r="P674" s="239">
        <f>O674*H674</f>
        <v>0</v>
      </c>
      <c r="Q674" s="239">
        <v>0.00193</v>
      </c>
      <c r="R674" s="239">
        <f>Q674*H674</f>
        <v>0.0007334</v>
      </c>
      <c r="S674" s="239">
        <v>0</v>
      </c>
      <c r="T674" s="240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241" t="s">
        <v>221</v>
      </c>
      <c r="AT674" s="241" t="s">
        <v>153</v>
      </c>
      <c r="AU674" s="241" t="s">
        <v>88</v>
      </c>
      <c r="AY674" s="13" t="s">
        <v>152</v>
      </c>
      <c r="BE674" s="137">
        <f>IF(N674="základní",J674,0)</f>
        <v>0</v>
      </c>
      <c r="BF674" s="137">
        <f>IF(N674="snížená",J674,0)</f>
        <v>0</v>
      </c>
      <c r="BG674" s="137">
        <f>IF(N674="zákl. přenesená",J674,0)</f>
        <v>0</v>
      </c>
      <c r="BH674" s="137">
        <f>IF(N674="sníž. přenesená",J674,0)</f>
        <v>0</v>
      </c>
      <c r="BI674" s="137">
        <f>IF(N674="nulová",J674,0)</f>
        <v>0</v>
      </c>
      <c r="BJ674" s="13" t="s">
        <v>88</v>
      </c>
      <c r="BK674" s="137">
        <f>ROUND(I674*H674,2)</f>
        <v>0</v>
      </c>
      <c r="BL674" s="13" t="s">
        <v>221</v>
      </c>
      <c r="BM674" s="241" t="s">
        <v>932</v>
      </c>
    </row>
    <row r="675" spans="1:47" s="2" customFormat="1" ht="12">
      <c r="A675" s="36"/>
      <c r="B675" s="37"/>
      <c r="C675" s="38"/>
      <c r="D675" s="242" t="s">
        <v>159</v>
      </c>
      <c r="E675" s="38"/>
      <c r="F675" s="243" t="s">
        <v>933</v>
      </c>
      <c r="G675" s="38"/>
      <c r="H675" s="38"/>
      <c r="I675" s="200"/>
      <c r="J675" s="38"/>
      <c r="K675" s="38"/>
      <c r="L675" s="39"/>
      <c r="M675" s="244"/>
      <c r="N675" s="245"/>
      <c r="O675" s="89"/>
      <c r="P675" s="89"/>
      <c r="Q675" s="89"/>
      <c r="R675" s="89"/>
      <c r="S675" s="89"/>
      <c r="T675" s="90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3" t="s">
        <v>159</v>
      </c>
      <c r="AU675" s="13" t="s">
        <v>88</v>
      </c>
    </row>
    <row r="676" spans="1:65" s="2" customFormat="1" ht="16.5" customHeight="1">
      <c r="A676" s="36"/>
      <c r="B676" s="37"/>
      <c r="C676" s="229" t="s">
        <v>934</v>
      </c>
      <c r="D676" s="229" t="s">
        <v>153</v>
      </c>
      <c r="E676" s="230" t="s">
        <v>935</v>
      </c>
      <c r="F676" s="231" t="s">
        <v>936</v>
      </c>
      <c r="G676" s="232" t="s">
        <v>163</v>
      </c>
      <c r="H676" s="233">
        <v>22</v>
      </c>
      <c r="I676" s="234"/>
      <c r="J676" s="235">
        <f>ROUND(I676*H676,2)</f>
        <v>0</v>
      </c>
      <c r="K676" s="236"/>
      <c r="L676" s="39"/>
      <c r="M676" s="237" t="s">
        <v>1</v>
      </c>
      <c r="N676" s="238" t="s">
        <v>45</v>
      </c>
      <c r="O676" s="89"/>
      <c r="P676" s="239">
        <f>O676*H676</f>
        <v>0</v>
      </c>
      <c r="Q676" s="239">
        <v>0.0099</v>
      </c>
      <c r="R676" s="239">
        <f>Q676*H676</f>
        <v>0.21780000000000002</v>
      </c>
      <c r="S676" s="239">
        <v>0</v>
      </c>
      <c r="T676" s="240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41" t="s">
        <v>157</v>
      </c>
      <c r="AT676" s="241" t="s">
        <v>153</v>
      </c>
      <c r="AU676" s="241" t="s">
        <v>88</v>
      </c>
      <c r="AY676" s="13" t="s">
        <v>152</v>
      </c>
      <c r="BE676" s="137">
        <f>IF(N676="základní",J676,0)</f>
        <v>0</v>
      </c>
      <c r="BF676" s="137">
        <f>IF(N676="snížená",J676,0)</f>
        <v>0</v>
      </c>
      <c r="BG676" s="137">
        <f>IF(N676="zákl. přenesená",J676,0)</f>
        <v>0</v>
      </c>
      <c r="BH676" s="137">
        <f>IF(N676="sníž. přenesená",J676,0)</f>
        <v>0</v>
      </c>
      <c r="BI676" s="137">
        <f>IF(N676="nulová",J676,0)</f>
        <v>0</v>
      </c>
      <c r="BJ676" s="13" t="s">
        <v>88</v>
      </c>
      <c r="BK676" s="137">
        <f>ROUND(I676*H676,2)</f>
        <v>0</v>
      </c>
      <c r="BL676" s="13" t="s">
        <v>157</v>
      </c>
      <c r="BM676" s="241" t="s">
        <v>937</v>
      </c>
    </row>
    <row r="677" spans="1:47" s="2" customFormat="1" ht="12">
      <c r="A677" s="36"/>
      <c r="B677" s="37"/>
      <c r="C677" s="38"/>
      <c r="D677" s="242" t="s">
        <v>159</v>
      </c>
      <c r="E677" s="38"/>
      <c r="F677" s="243" t="s">
        <v>938</v>
      </c>
      <c r="G677" s="38"/>
      <c r="H677" s="38"/>
      <c r="I677" s="200"/>
      <c r="J677" s="38"/>
      <c r="K677" s="38"/>
      <c r="L677" s="39"/>
      <c r="M677" s="244"/>
      <c r="N677" s="245"/>
      <c r="O677" s="89"/>
      <c r="P677" s="89"/>
      <c r="Q677" s="89"/>
      <c r="R677" s="89"/>
      <c r="S677" s="89"/>
      <c r="T677" s="90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3" t="s">
        <v>159</v>
      </c>
      <c r="AU677" s="13" t="s">
        <v>88</v>
      </c>
    </row>
    <row r="678" spans="1:65" s="2" customFormat="1" ht="16.5" customHeight="1">
      <c r="A678" s="36"/>
      <c r="B678" s="37"/>
      <c r="C678" s="229" t="s">
        <v>939</v>
      </c>
      <c r="D678" s="229" t="s">
        <v>153</v>
      </c>
      <c r="E678" s="230" t="s">
        <v>940</v>
      </c>
      <c r="F678" s="231" t="s">
        <v>941</v>
      </c>
      <c r="G678" s="232" t="s">
        <v>942</v>
      </c>
      <c r="H678" s="233">
        <v>2</v>
      </c>
      <c r="I678" s="234"/>
      <c r="J678" s="235">
        <f>ROUND(I678*H678,2)</f>
        <v>0</v>
      </c>
      <c r="K678" s="236"/>
      <c r="L678" s="39"/>
      <c r="M678" s="237" t="s">
        <v>1</v>
      </c>
      <c r="N678" s="238" t="s">
        <v>45</v>
      </c>
      <c r="O678" s="89"/>
      <c r="P678" s="239">
        <f>O678*H678</f>
        <v>0</v>
      </c>
      <c r="Q678" s="239">
        <v>0</v>
      </c>
      <c r="R678" s="239">
        <f>Q678*H678</f>
        <v>0</v>
      </c>
      <c r="S678" s="239">
        <v>0</v>
      </c>
      <c r="T678" s="240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241" t="s">
        <v>221</v>
      </c>
      <c r="AT678" s="241" t="s">
        <v>153</v>
      </c>
      <c r="AU678" s="241" t="s">
        <v>88</v>
      </c>
      <c r="AY678" s="13" t="s">
        <v>152</v>
      </c>
      <c r="BE678" s="137">
        <f>IF(N678="základní",J678,0)</f>
        <v>0</v>
      </c>
      <c r="BF678" s="137">
        <f>IF(N678="snížená",J678,0)</f>
        <v>0</v>
      </c>
      <c r="BG678" s="137">
        <f>IF(N678="zákl. přenesená",J678,0)</f>
        <v>0</v>
      </c>
      <c r="BH678" s="137">
        <f>IF(N678="sníž. přenesená",J678,0)</f>
        <v>0</v>
      </c>
      <c r="BI678" s="137">
        <f>IF(N678="nulová",J678,0)</f>
        <v>0</v>
      </c>
      <c r="BJ678" s="13" t="s">
        <v>88</v>
      </c>
      <c r="BK678" s="137">
        <f>ROUND(I678*H678,2)</f>
        <v>0</v>
      </c>
      <c r="BL678" s="13" t="s">
        <v>221</v>
      </c>
      <c r="BM678" s="241" t="s">
        <v>943</v>
      </c>
    </row>
    <row r="679" spans="1:47" s="2" customFormat="1" ht="12">
      <c r="A679" s="36"/>
      <c r="B679" s="37"/>
      <c r="C679" s="38"/>
      <c r="D679" s="242" t="s">
        <v>159</v>
      </c>
      <c r="E679" s="38"/>
      <c r="F679" s="243" t="s">
        <v>944</v>
      </c>
      <c r="G679" s="38"/>
      <c r="H679" s="38"/>
      <c r="I679" s="200"/>
      <c r="J679" s="38"/>
      <c r="K679" s="38"/>
      <c r="L679" s="39"/>
      <c r="M679" s="244"/>
      <c r="N679" s="245"/>
      <c r="O679" s="89"/>
      <c r="P679" s="89"/>
      <c r="Q679" s="89"/>
      <c r="R679" s="89"/>
      <c r="S679" s="89"/>
      <c r="T679" s="90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3" t="s">
        <v>159</v>
      </c>
      <c r="AU679" s="13" t="s">
        <v>88</v>
      </c>
    </row>
    <row r="680" spans="1:65" s="2" customFormat="1" ht="16.5" customHeight="1">
      <c r="A680" s="36"/>
      <c r="B680" s="37"/>
      <c r="C680" s="229" t="s">
        <v>945</v>
      </c>
      <c r="D680" s="229" t="s">
        <v>153</v>
      </c>
      <c r="E680" s="230" t="s">
        <v>946</v>
      </c>
      <c r="F680" s="231" t="s">
        <v>947</v>
      </c>
      <c r="G680" s="232" t="s">
        <v>163</v>
      </c>
      <c r="H680" s="233">
        <v>22</v>
      </c>
      <c r="I680" s="234"/>
      <c r="J680" s="235">
        <f>ROUND(I680*H680,2)</f>
        <v>0</v>
      </c>
      <c r="K680" s="236"/>
      <c r="L680" s="39"/>
      <c r="M680" s="237" t="s">
        <v>1</v>
      </c>
      <c r="N680" s="238" t="s">
        <v>45</v>
      </c>
      <c r="O680" s="89"/>
      <c r="P680" s="239">
        <f>O680*H680</f>
        <v>0</v>
      </c>
      <c r="Q680" s="239">
        <v>0</v>
      </c>
      <c r="R680" s="239">
        <f>Q680*H680</f>
        <v>0</v>
      </c>
      <c r="S680" s="239">
        <v>0</v>
      </c>
      <c r="T680" s="240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241" t="s">
        <v>221</v>
      </c>
      <c r="AT680" s="241" t="s">
        <v>153</v>
      </c>
      <c r="AU680" s="241" t="s">
        <v>88</v>
      </c>
      <c r="AY680" s="13" t="s">
        <v>152</v>
      </c>
      <c r="BE680" s="137">
        <f>IF(N680="základní",J680,0)</f>
        <v>0</v>
      </c>
      <c r="BF680" s="137">
        <f>IF(N680="snížená",J680,0)</f>
        <v>0</v>
      </c>
      <c r="BG680" s="137">
        <f>IF(N680="zákl. přenesená",J680,0)</f>
        <v>0</v>
      </c>
      <c r="BH680" s="137">
        <f>IF(N680="sníž. přenesená",J680,0)</f>
        <v>0</v>
      </c>
      <c r="BI680" s="137">
        <f>IF(N680="nulová",J680,0)</f>
        <v>0</v>
      </c>
      <c r="BJ680" s="13" t="s">
        <v>88</v>
      </c>
      <c r="BK680" s="137">
        <f>ROUND(I680*H680,2)</f>
        <v>0</v>
      </c>
      <c r="BL680" s="13" t="s">
        <v>221</v>
      </c>
      <c r="BM680" s="241" t="s">
        <v>948</v>
      </c>
    </row>
    <row r="681" spans="1:47" s="2" customFormat="1" ht="12">
      <c r="A681" s="36"/>
      <c r="B681" s="37"/>
      <c r="C681" s="38"/>
      <c r="D681" s="242" t="s">
        <v>159</v>
      </c>
      <c r="E681" s="38"/>
      <c r="F681" s="243" t="s">
        <v>947</v>
      </c>
      <c r="G681" s="38"/>
      <c r="H681" s="38"/>
      <c r="I681" s="200"/>
      <c r="J681" s="38"/>
      <c r="K681" s="38"/>
      <c r="L681" s="39"/>
      <c r="M681" s="244"/>
      <c r="N681" s="245"/>
      <c r="O681" s="89"/>
      <c r="P681" s="89"/>
      <c r="Q681" s="89"/>
      <c r="R681" s="89"/>
      <c r="S681" s="89"/>
      <c r="T681" s="90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3" t="s">
        <v>159</v>
      </c>
      <c r="AU681" s="13" t="s">
        <v>88</v>
      </c>
    </row>
    <row r="682" spans="1:65" s="2" customFormat="1" ht="24.15" customHeight="1">
      <c r="A682" s="36"/>
      <c r="B682" s="37"/>
      <c r="C682" s="229" t="s">
        <v>949</v>
      </c>
      <c r="D682" s="229" t="s">
        <v>153</v>
      </c>
      <c r="E682" s="230" t="s">
        <v>950</v>
      </c>
      <c r="F682" s="231" t="s">
        <v>951</v>
      </c>
      <c r="G682" s="232" t="s">
        <v>163</v>
      </c>
      <c r="H682" s="233">
        <v>40</v>
      </c>
      <c r="I682" s="234"/>
      <c r="J682" s="235">
        <f>ROUND(I682*H682,2)</f>
        <v>0</v>
      </c>
      <c r="K682" s="236"/>
      <c r="L682" s="39"/>
      <c r="M682" s="237" t="s">
        <v>1</v>
      </c>
      <c r="N682" s="238" t="s">
        <v>45</v>
      </c>
      <c r="O682" s="89"/>
      <c r="P682" s="239">
        <f>O682*H682</f>
        <v>0</v>
      </c>
      <c r="Q682" s="239">
        <v>0.0038</v>
      </c>
      <c r="R682" s="239">
        <f>Q682*H682</f>
        <v>0.152</v>
      </c>
      <c r="S682" s="239">
        <v>0</v>
      </c>
      <c r="T682" s="240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41" t="s">
        <v>221</v>
      </c>
      <c r="AT682" s="241" t="s">
        <v>153</v>
      </c>
      <c r="AU682" s="241" t="s">
        <v>88</v>
      </c>
      <c r="AY682" s="13" t="s">
        <v>152</v>
      </c>
      <c r="BE682" s="137">
        <f>IF(N682="základní",J682,0)</f>
        <v>0</v>
      </c>
      <c r="BF682" s="137">
        <f>IF(N682="snížená",J682,0)</f>
        <v>0</v>
      </c>
      <c r="BG682" s="137">
        <f>IF(N682="zákl. přenesená",J682,0)</f>
        <v>0</v>
      </c>
      <c r="BH682" s="137">
        <f>IF(N682="sníž. přenesená",J682,0)</f>
        <v>0</v>
      </c>
      <c r="BI682" s="137">
        <f>IF(N682="nulová",J682,0)</f>
        <v>0</v>
      </c>
      <c r="BJ682" s="13" t="s">
        <v>88</v>
      </c>
      <c r="BK682" s="137">
        <f>ROUND(I682*H682,2)</f>
        <v>0</v>
      </c>
      <c r="BL682" s="13" t="s">
        <v>221</v>
      </c>
      <c r="BM682" s="241" t="s">
        <v>952</v>
      </c>
    </row>
    <row r="683" spans="1:47" s="2" customFormat="1" ht="12">
      <c r="A683" s="36"/>
      <c r="B683" s="37"/>
      <c r="C683" s="38"/>
      <c r="D683" s="242" t="s">
        <v>159</v>
      </c>
      <c r="E683" s="38"/>
      <c r="F683" s="243" t="s">
        <v>953</v>
      </c>
      <c r="G683" s="38"/>
      <c r="H683" s="38"/>
      <c r="I683" s="200"/>
      <c r="J683" s="38"/>
      <c r="K683" s="38"/>
      <c r="L683" s="39"/>
      <c r="M683" s="244"/>
      <c r="N683" s="245"/>
      <c r="O683" s="89"/>
      <c r="P683" s="89"/>
      <c r="Q683" s="89"/>
      <c r="R683" s="89"/>
      <c r="S683" s="89"/>
      <c r="T683" s="90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3" t="s">
        <v>159</v>
      </c>
      <c r="AU683" s="13" t="s">
        <v>88</v>
      </c>
    </row>
    <row r="684" spans="1:65" s="2" customFormat="1" ht="21.75" customHeight="1">
      <c r="A684" s="36"/>
      <c r="B684" s="37"/>
      <c r="C684" s="229" t="s">
        <v>954</v>
      </c>
      <c r="D684" s="229" t="s">
        <v>153</v>
      </c>
      <c r="E684" s="230" t="s">
        <v>955</v>
      </c>
      <c r="F684" s="231" t="s">
        <v>956</v>
      </c>
      <c r="G684" s="232" t="s">
        <v>163</v>
      </c>
      <c r="H684" s="233">
        <v>29</v>
      </c>
      <c r="I684" s="234"/>
      <c r="J684" s="235">
        <f>ROUND(I684*H684,2)</f>
        <v>0</v>
      </c>
      <c r="K684" s="236"/>
      <c r="L684" s="39"/>
      <c r="M684" s="237" t="s">
        <v>1</v>
      </c>
      <c r="N684" s="238" t="s">
        <v>45</v>
      </c>
      <c r="O684" s="89"/>
      <c r="P684" s="239">
        <f>O684*H684</f>
        <v>0</v>
      </c>
      <c r="Q684" s="239">
        <v>0.0076</v>
      </c>
      <c r="R684" s="239">
        <f>Q684*H684</f>
        <v>0.2204</v>
      </c>
      <c r="S684" s="239">
        <v>0</v>
      </c>
      <c r="T684" s="240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241" t="s">
        <v>221</v>
      </c>
      <c r="AT684" s="241" t="s">
        <v>153</v>
      </c>
      <c r="AU684" s="241" t="s">
        <v>88</v>
      </c>
      <c r="AY684" s="13" t="s">
        <v>152</v>
      </c>
      <c r="BE684" s="137">
        <f>IF(N684="základní",J684,0)</f>
        <v>0</v>
      </c>
      <c r="BF684" s="137">
        <f>IF(N684="snížená",J684,0)</f>
        <v>0</v>
      </c>
      <c r="BG684" s="137">
        <f>IF(N684="zákl. přenesená",J684,0)</f>
        <v>0</v>
      </c>
      <c r="BH684" s="137">
        <f>IF(N684="sníž. přenesená",J684,0)</f>
        <v>0</v>
      </c>
      <c r="BI684" s="137">
        <f>IF(N684="nulová",J684,0)</f>
        <v>0</v>
      </c>
      <c r="BJ684" s="13" t="s">
        <v>88</v>
      </c>
      <c r="BK684" s="137">
        <f>ROUND(I684*H684,2)</f>
        <v>0</v>
      </c>
      <c r="BL684" s="13" t="s">
        <v>221</v>
      </c>
      <c r="BM684" s="241" t="s">
        <v>957</v>
      </c>
    </row>
    <row r="685" spans="1:47" s="2" customFormat="1" ht="12">
      <c r="A685" s="36"/>
      <c r="B685" s="37"/>
      <c r="C685" s="38"/>
      <c r="D685" s="242" t="s">
        <v>159</v>
      </c>
      <c r="E685" s="38"/>
      <c r="F685" s="243" t="s">
        <v>958</v>
      </c>
      <c r="G685" s="38"/>
      <c r="H685" s="38"/>
      <c r="I685" s="200"/>
      <c r="J685" s="38"/>
      <c r="K685" s="38"/>
      <c r="L685" s="39"/>
      <c r="M685" s="244"/>
      <c r="N685" s="245"/>
      <c r="O685" s="89"/>
      <c r="P685" s="89"/>
      <c r="Q685" s="89"/>
      <c r="R685" s="89"/>
      <c r="S685" s="89"/>
      <c r="T685" s="90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3" t="s">
        <v>159</v>
      </c>
      <c r="AU685" s="13" t="s">
        <v>88</v>
      </c>
    </row>
    <row r="686" spans="1:63" s="11" customFormat="1" ht="25.9" customHeight="1">
      <c r="A686" s="11"/>
      <c r="B686" s="215"/>
      <c r="C686" s="216"/>
      <c r="D686" s="217" t="s">
        <v>79</v>
      </c>
      <c r="E686" s="218" t="s">
        <v>959</v>
      </c>
      <c r="F686" s="218" t="s">
        <v>960</v>
      </c>
      <c r="G686" s="216"/>
      <c r="H686" s="216"/>
      <c r="I686" s="219"/>
      <c r="J686" s="220">
        <f>BK686</f>
        <v>0</v>
      </c>
      <c r="K686" s="216"/>
      <c r="L686" s="221"/>
      <c r="M686" s="222"/>
      <c r="N686" s="223"/>
      <c r="O686" s="223"/>
      <c r="P686" s="224">
        <f>SUM(P687:P698)</f>
        <v>0</v>
      </c>
      <c r="Q686" s="223"/>
      <c r="R686" s="224">
        <f>SUM(R687:R698)</f>
        <v>0</v>
      </c>
      <c r="S686" s="223"/>
      <c r="T686" s="225">
        <f>SUM(T687:T698)</f>
        <v>0</v>
      </c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R686" s="226" t="s">
        <v>88</v>
      </c>
      <c r="AT686" s="227" t="s">
        <v>79</v>
      </c>
      <c r="AU686" s="227" t="s">
        <v>80</v>
      </c>
      <c r="AY686" s="226" t="s">
        <v>152</v>
      </c>
      <c r="BK686" s="228">
        <f>SUM(BK687:BK698)</f>
        <v>0</v>
      </c>
    </row>
    <row r="687" spans="1:65" s="2" customFormat="1" ht="16.5" customHeight="1">
      <c r="A687" s="36"/>
      <c r="B687" s="37"/>
      <c r="C687" s="229" t="s">
        <v>961</v>
      </c>
      <c r="D687" s="229" t="s">
        <v>153</v>
      </c>
      <c r="E687" s="230" t="s">
        <v>962</v>
      </c>
      <c r="F687" s="231" t="s">
        <v>963</v>
      </c>
      <c r="G687" s="232" t="s">
        <v>163</v>
      </c>
      <c r="H687" s="233">
        <v>33</v>
      </c>
      <c r="I687" s="234"/>
      <c r="J687" s="235">
        <f>ROUND(I687*H687,2)</f>
        <v>0</v>
      </c>
      <c r="K687" s="236"/>
      <c r="L687" s="39"/>
      <c r="M687" s="237" t="s">
        <v>1</v>
      </c>
      <c r="N687" s="238" t="s">
        <v>45</v>
      </c>
      <c r="O687" s="89"/>
      <c r="P687" s="239">
        <f>O687*H687</f>
        <v>0</v>
      </c>
      <c r="Q687" s="239">
        <v>0</v>
      </c>
      <c r="R687" s="239">
        <f>Q687*H687</f>
        <v>0</v>
      </c>
      <c r="S687" s="239">
        <v>0</v>
      </c>
      <c r="T687" s="240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241" t="s">
        <v>251</v>
      </c>
      <c r="AT687" s="241" t="s">
        <v>153</v>
      </c>
      <c r="AU687" s="241" t="s">
        <v>88</v>
      </c>
      <c r="AY687" s="13" t="s">
        <v>152</v>
      </c>
      <c r="BE687" s="137">
        <f>IF(N687="základní",J687,0)</f>
        <v>0</v>
      </c>
      <c r="BF687" s="137">
        <f>IF(N687="snížená",J687,0)</f>
        <v>0</v>
      </c>
      <c r="BG687" s="137">
        <f>IF(N687="zákl. přenesená",J687,0)</f>
        <v>0</v>
      </c>
      <c r="BH687" s="137">
        <f>IF(N687="sníž. přenesená",J687,0)</f>
        <v>0</v>
      </c>
      <c r="BI687" s="137">
        <f>IF(N687="nulová",J687,0)</f>
        <v>0</v>
      </c>
      <c r="BJ687" s="13" t="s">
        <v>88</v>
      </c>
      <c r="BK687" s="137">
        <f>ROUND(I687*H687,2)</f>
        <v>0</v>
      </c>
      <c r="BL687" s="13" t="s">
        <v>251</v>
      </c>
      <c r="BM687" s="241" t="s">
        <v>964</v>
      </c>
    </row>
    <row r="688" spans="1:47" s="2" customFormat="1" ht="12">
      <c r="A688" s="36"/>
      <c r="B688" s="37"/>
      <c r="C688" s="38"/>
      <c r="D688" s="242" t="s">
        <v>159</v>
      </c>
      <c r="E688" s="38"/>
      <c r="F688" s="243" t="s">
        <v>965</v>
      </c>
      <c r="G688" s="38"/>
      <c r="H688" s="38"/>
      <c r="I688" s="200"/>
      <c r="J688" s="38"/>
      <c r="K688" s="38"/>
      <c r="L688" s="39"/>
      <c r="M688" s="244"/>
      <c r="N688" s="245"/>
      <c r="O688" s="89"/>
      <c r="P688" s="89"/>
      <c r="Q688" s="89"/>
      <c r="R688" s="89"/>
      <c r="S688" s="89"/>
      <c r="T688" s="90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3" t="s">
        <v>159</v>
      </c>
      <c r="AU688" s="13" t="s">
        <v>88</v>
      </c>
    </row>
    <row r="689" spans="1:65" s="2" customFormat="1" ht="21.75" customHeight="1">
      <c r="A689" s="36"/>
      <c r="B689" s="37"/>
      <c r="C689" s="229" t="s">
        <v>966</v>
      </c>
      <c r="D689" s="229" t="s">
        <v>153</v>
      </c>
      <c r="E689" s="230" t="s">
        <v>967</v>
      </c>
      <c r="F689" s="231" t="s">
        <v>968</v>
      </c>
      <c r="G689" s="232" t="s">
        <v>163</v>
      </c>
      <c r="H689" s="233">
        <v>9</v>
      </c>
      <c r="I689" s="234"/>
      <c r="J689" s="235">
        <f>ROUND(I689*H689,2)</f>
        <v>0</v>
      </c>
      <c r="K689" s="236"/>
      <c r="L689" s="39"/>
      <c r="M689" s="237" t="s">
        <v>1</v>
      </c>
      <c r="N689" s="238" t="s">
        <v>45</v>
      </c>
      <c r="O689" s="89"/>
      <c r="P689" s="239">
        <f>O689*H689</f>
        <v>0</v>
      </c>
      <c r="Q689" s="239">
        <v>0</v>
      </c>
      <c r="R689" s="239">
        <f>Q689*H689</f>
        <v>0</v>
      </c>
      <c r="S689" s="239">
        <v>0</v>
      </c>
      <c r="T689" s="240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241" t="s">
        <v>251</v>
      </c>
      <c r="AT689" s="241" t="s">
        <v>153</v>
      </c>
      <c r="AU689" s="241" t="s">
        <v>88</v>
      </c>
      <c r="AY689" s="13" t="s">
        <v>152</v>
      </c>
      <c r="BE689" s="137">
        <f>IF(N689="základní",J689,0)</f>
        <v>0</v>
      </c>
      <c r="BF689" s="137">
        <f>IF(N689="snížená",J689,0)</f>
        <v>0</v>
      </c>
      <c r="BG689" s="137">
        <f>IF(N689="zákl. přenesená",J689,0)</f>
        <v>0</v>
      </c>
      <c r="BH689" s="137">
        <f>IF(N689="sníž. přenesená",J689,0)</f>
        <v>0</v>
      </c>
      <c r="BI689" s="137">
        <f>IF(N689="nulová",J689,0)</f>
        <v>0</v>
      </c>
      <c r="BJ689" s="13" t="s">
        <v>88</v>
      </c>
      <c r="BK689" s="137">
        <f>ROUND(I689*H689,2)</f>
        <v>0</v>
      </c>
      <c r="BL689" s="13" t="s">
        <v>251</v>
      </c>
      <c r="BM689" s="241" t="s">
        <v>969</v>
      </c>
    </row>
    <row r="690" spans="1:47" s="2" customFormat="1" ht="12">
      <c r="A690" s="36"/>
      <c r="B690" s="37"/>
      <c r="C690" s="38"/>
      <c r="D690" s="242" t="s">
        <v>159</v>
      </c>
      <c r="E690" s="38"/>
      <c r="F690" s="243" t="s">
        <v>970</v>
      </c>
      <c r="G690" s="38"/>
      <c r="H690" s="38"/>
      <c r="I690" s="200"/>
      <c r="J690" s="38"/>
      <c r="K690" s="38"/>
      <c r="L690" s="39"/>
      <c r="M690" s="244"/>
      <c r="N690" s="245"/>
      <c r="O690" s="89"/>
      <c r="P690" s="89"/>
      <c r="Q690" s="89"/>
      <c r="R690" s="89"/>
      <c r="S690" s="89"/>
      <c r="T690" s="90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T690" s="13" t="s">
        <v>159</v>
      </c>
      <c r="AU690" s="13" t="s">
        <v>88</v>
      </c>
    </row>
    <row r="691" spans="1:65" s="2" customFormat="1" ht="16.5" customHeight="1">
      <c r="A691" s="36"/>
      <c r="B691" s="37"/>
      <c r="C691" s="229" t="s">
        <v>971</v>
      </c>
      <c r="D691" s="229" t="s">
        <v>153</v>
      </c>
      <c r="E691" s="230" t="s">
        <v>972</v>
      </c>
      <c r="F691" s="231" t="s">
        <v>973</v>
      </c>
      <c r="G691" s="232" t="s">
        <v>192</v>
      </c>
      <c r="H691" s="233">
        <v>835</v>
      </c>
      <c r="I691" s="234"/>
      <c r="J691" s="235">
        <f>ROUND(I691*H691,2)</f>
        <v>0</v>
      </c>
      <c r="K691" s="236"/>
      <c r="L691" s="39"/>
      <c r="M691" s="237" t="s">
        <v>1</v>
      </c>
      <c r="N691" s="238" t="s">
        <v>45</v>
      </c>
      <c r="O691" s="89"/>
      <c r="P691" s="239">
        <f>O691*H691</f>
        <v>0</v>
      </c>
      <c r="Q691" s="239">
        <v>0</v>
      </c>
      <c r="R691" s="239">
        <f>Q691*H691</f>
        <v>0</v>
      </c>
      <c r="S691" s="239">
        <v>0</v>
      </c>
      <c r="T691" s="240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241" t="s">
        <v>251</v>
      </c>
      <c r="AT691" s="241" t="s">
        <v>153</v>
      </c>
      <c r="AU691" s="241" t="s">
        <v>88</v>
      </c>
      <c r="AY691" s="13" t="s">
        <v>152</v>
      </c>
      <c r="BE691" s="137">
        <f>IF(N691="základní",J691,0)</f>
        <v>0</v>
      </c>
      <c r="BF691" s="137">
        <f>IF(N691="snížená",J691,0)</f>
        <v>0</v>
      </c>
      <c r="BG691" s="137">
        <f>IF(N691="zákl. přenesená",J691,0)</f>
        <v>0</v>
      </c>
      <c r="BH691" s="137">
        <f>IF(N691="sníž. přenesená",J691,0)</f>
        <v>0</v>
      </c>
      <c r="BI691" s="137">
        <f>IF(N691="nulová",J691,0)</f>
        <v>0</v>
      </c>
      <c r="BJ691" s="13" t="s">
        <v>88</v>
      </c>
      <c r="BK691" s="137">
        <f>ROUND(I691*H691,2)</f>
        <v>0</v>
      </c>
      <c r="BL691" s="13" t="s">
        <v>251</v>
      </c>
      <c r="BM691" s="241" t="s">
        <v>974</v>
      </c>
    </row>
    <row r="692" spans="1:47" s="2" customFormat="1" ht="12">
      <c r="A692" s="36"/>
      <c r="B692" s="37"/>
      <c r="C692" s="38"/>
      <c r="D692" s="242" t="s">
        <v>159</v>
      </c>
      <c r="E692" s="38"/>
      <c r="F692" s="243" t="s">
        <v>973</v>
      </c>
      <c r="G692" s="38"/>
      <c r="H692" s="38"/>
      <c r="I692" s="200"/>
      <c r="J692" s="38"/>
      <c r="K692" s="38"/>
      <c r="L692" s="39"/>
      <c r="M692" s="244"/>
      <c r="N692" s="245"/>
      <c r="O692" s="89"/>
      <c r="P692" s="89"/>
      <c r="Q692" s="89"/>
      <c r="R692" s="89"/>
      <c r="S692" s="89"/>
      <c r="T692" s="90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3" t="s">
        <v>159</v>
      </c>
      <c r="AU692" s="13" t="s">
        <v>88</v>
      </c>
    </row>
    <row r="693" spans="1:65" s="2" customFormat="1" ht="24.15" customHeight="1">
      <c r="A693" s="36"/>
      <c r="B693" s="37"/>
      <c r="C693" s="229" t="s">
        <v>975</v>
      </c>
      <c r="D693" s="229" t="s">
        <v>153</v>
      </c>
      <c r="E693" s="230" t="s">
        <v>976</v>
      </c>
      <c r="F693" s="231" t="s">
        <v>977</v>
      </c>
      <c r="G693" s="232" t="s">
        <v>163</v>
      </c>
      <c r="H693" s="233">
        <v>10</v>
      </c>
      <c r="I693" s="234"/>
      <c r="J693" s="235">
        <f>ROUND(I693*H693,2)</f>
        <v>0</v>
      </c>
      <c r="K693" s="236"/>
      <c r="L693" s="39"/>
      <c r="M693" s="237" t="s">
        <v>1</v>
      </c>
      <c r="N693" s="238" t="s">
        <v>45</v>
      </c>
      <c r="O693" s="89"/>
      <c r="P693" s="239">
        <f>O693*H693</f>
        <v>0</v>
      </c>
      <c r="Q693" s="239">
        <v>0</v>
      </c>
      <c r="R693" s="239">
        <f>Q693*H693</f>
        <v>0</v>
      </c>
      <c r="S693" s="239">
        <v>0</v>
      </c>
      <c r="T693" s="240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241" t="s">
        <v>251</v>
      </c>
      <c r="AT693" s="241" t="s">
        <v>153</v>
      </c>
      <c r="AU693" s="241" t="s">
        <v>88</v>
      </c>
      <c r="AY693" s="13" t="s">
        <v>152</v>
      </c>
      <c r="BE693" s="137">
        <f>IF(N693="základní",J693,0)</f>
        <v>0</v>
      </c>
      <c r="BF693" s="137">
        <f>IF(N693="snížená",J693,0)</f>
        <v>0</v>
      </c>
      <c r="BG693" s="137">
        <f>IF(N693="zákl. přenesená",J693,0)</f>
        <v>0</v>
      </c>
      <c r="BH693" s="137">
        <f>IF(N693="sníž. přenesená",J693,0)</f>
        <v>0</v>
      </c>
      <c r="BI693" s="137">
        <f>IF(N693="nulová",J693,0)</f>
        <v>0</v>
      </c>
      <c r="BJ693" s="13" t="s">
        <v>88</v>
      </c>
      <c r="BK693" s="137">
        <f>ROUND(I693*H693,2)</f>
        <v>0</v>
      </c>
      <c r="BL693" s="13" t="s">
        <v>251</v>
      </c>
      <c r="BM693" s="241" t="s">
        <v>978</v>
      </c>
    </row>
    <row r="694" spans="1:47" s="2" customFormat="1" ht="12">
      <c r="A694" s="36"/>
      <c r="B694" s="37"/>
      <c r="C694" s="38"/>
      <c r="D694" s="242" t="s">
        <v>159</v>
      </c>
      <c r="E694" s="38"/>
      <c r="F694" s="243" t="s">
        <v>979</v>
      </c>
      <c r="G694" s="38"/>
      <c r="H694" s="38"/>
      <c r="I694" s="200"/>
      <c r="J694" s="38"/>
      <c r="K694" s="38"/>
      <c r="L694" s="39"/>
      <c r="M694" s="244"/>
      <c r="N694" s="245"/>
      <c r="O694" s="89"/>
      <c r="P694" s="89"/>
      <c r="Q694" s="89"/>
      <c r="R694" s="89"/>
      <c r="S694" s="89"/>
      <c r="T694" s="90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3" t="s">
        <v>159</v>
      </c>
      <c r="AU694" s="13" t="s">
        <v>88</v>
      </c>
    </row>
    <row r="695" spans="1:65" s="2" customFormat="1" ht="16.5" customHeight="1">
      <c r="A695" s="36"/>
      <c r="B695" s="37"/>
      <c r="C695" s="229" t="s">
        <v>980</v>
      </c>
      <c r="D695" s="229" t="s">
        <v>153</v>
      </c>
      <c r="E695" s="230" t="s">
        <v>981</v>
      </c>
      <c r="F695" s="231" t="s">
        <v>982</v>
      </c>
      <c r="G695" s="232" t="s">
        <v>163</v>
      </c>
      <c r="H695" s="233">
        <v>3</v>
      </c>
      <c r="I695" s="234"/>
      <c r="J695" s="235">
        <f>ROUND(I695*H695,2)</f>
        <v>0</v>
      </c>
      <c r="K695" s="236"/>
      <c r="L695" s="39"/>
      <c r="M695" s="237" t="s">
        <v>1</v>
      </c>
      <c r="N695" s="238" t="s">
        <v>45</v>
      </c>
      <c r="O695" s="89"/>
      <c r="P695" s="239">
        <f>O695*H695</f>
        <v>0</v>
      </c>
      <c r="Q695" s="239">
        <v>0</v>
      </c>
      <c r="R695" s="239">
        <f>Q695*H695</f>
        <v>0</v>
      </c>
      <c r="S695" s="239">
        <v>0</v>
      </c>
      <c r="T695" s="240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241" t="s">
        <v>251</v>
      </c>
      <c r="AT695" s="241" t="s">
        <v>153</v>
      </c>
      <c r="AU695" s="241" t="s">
        <v>88</v>
      </c>
      <c r="AY695" s="13" t="s">
        <v>152</v>
      </c>
      <c r="BE695" s="137">
        <f>IF(N695="základní",J695,0)</f>
        <v>0</v>
      </c>
      <c r="BF695" s="137">
        <f>IF(N695="snížená",J695,0)</f>
        <v>0</v>
      </c>
      <c r="BG695" s="137">
        <f>IF(N695="zákl. přenesená",J695,0)</f>
        <v>0</v>
      </c>
      <c r="BH695" s="137">
        <f>IF(N695="sníž. přenesená",J695,0)</f>
        <v>0</v>
      </c>
      <c r="BI695" s="137">
        <f>IF(N695="nulová",J695,0)</f>
        <v>0</v>
      </c>
      <c r="BJ695" s="13" t="s">
        <v>88</v>
      </c>
      <c r="BK695" s="137">
        <f>ROUND(I695*H695,2)</f>
        <v>0</v>
      </c>
      <c r="BL695" s="13" t="s">
        <v>251</v>
      </c>
      <c r="BM695" s="241" t="s">
        <v>983</v>
      </c>
    </row>
    <row r="696" spans="1:47" s="2" customFormat="1" ht="12">
      <c r="A696" s="36"/>
      <c r="B696" s="37"/>
      <c r="C696" s="38"/>
      <c r="D696" s="242" t="s">
        <v>159</v>
      </c>
      <c r="E696" s="38"/>
      <c r="F696" s="243" t="s">
        <v>984</v>
      </c>
      <c r="G696" s="38"/>
      <c r="H696" s="38"/>
      <c r="I696" s="200"/>
      <c r="J696" s="38"/>
      <c r="K696" s="38"/>
      <c r="L696" s="39"/>
      <c r="M696" s="244"/>
      <c r="N696" s="245"/>
      <c r="O696" s="89"/>
      <c r="P696" s="89"/>
      <c r="Q696" s="89"/>
      <c r="R696" s="89"/>
      <c r="S696" s="89"/>
      <c r="T696" s="90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3" t="s">
        <v>159</v>
      </c>
      <c r="AU696" s="13" t="s">
        <v>88</v>
      </c>
    </row>
    <row r="697" spans="1:65" s="2" customFormat="1" ht="37.8" customHeight="1">
      <c r="A697" s="36"/>
      <c r="B697" s="37"/>
      <c r="C697" s="229" t="s">
        <v>985</v>
      </c>
      <c r="D697" s="229" t="s">
        <v>153</v>
      </c>
      <c r="E697" s="230" t="s">
        <v>986</v>
      </c>
      <c r="F697" s="231" t="s">
        <v>987</v>
      </c>
      <c r="G697" s="232" t="s">
        <v>192</v>
      </c>
      <c r="H697" s="233">
        <v>20</v>
      </c>
      <c r="I697" s="234"/>
      <c r="J697" s="235">
        <f>ROUND(I697*H697,2)</f>
        <v>0</v>
      </c>
      <c r="K697" s="236"/>
      <c r="L697" s="39"/>
      <c r="M697" s="237" t="s">
        <v>1</v>
      </c>
      <c r="N697" s="238" t="s">
        <v>45</v>
      </c>
      <c r="O697" s="89"/>
      <c r="P697" s="239">
        <f>O697*H697</f>
        <v>0</v>
      </c>
      <c r="Q697" s="239">
        <v>0</v>
      </c>
      <c r="R697" s="239">
        <f>Q697*H697</f>
        <v>0</v>
      </c>
      <c r="S697" s="239">
        <v>0</v>
      </c>
      <c r="T697" s="240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241" t="s">
        <v>251</v>
      </c>
      <c r="AT697" s="241" t="s">
        <v>153</v>
      </c>
      <c r="AU697" s="241" t="s">
        <v>88</v>
      </c>
      <c r="AY697" s="13" t="s">
        <v>152</v>
      </c>
      <c r="BE697" s="137">
        <f>IF(N697="základní",J697,0)</f>
        <v>0</v>
      </c>
      <c r="BF697" s="137">
        <f>IF(N697="snížená",J697,0)</f>
        <v>0</v>
      </c>
      <c r="BG697" s="137">
        <f>IF(N697="zákl. přenesená",J697,0)</f>
        <v>0</v>
      </c>
      <c r="BH697" s="137">
        <f>IF(N697="sníž. přenesená",J697,0)</f>
        <v>0</v>
      </c>
      <c r="BI697" s="137">
        <f>IF(N697="nulová",J697,0)</f>
        <v>0</v>
      </c>
      <c r="BJ697" s="13" t="s">
        <v>88</v>
      </c>
      <c r="BK697" s="137">
        <f>ROUND(I697*H697,2)</f>
        <v>0</v>
      </c>
      <c r="BL697" s="13" t="s">
        <v>251</v>
      </c>
      <c r="BM697" s="241" t="s">
        <v>988</v>
      </c>
    </row>
    <row r="698" spans="1:47" s="2" customFormat="1" ht="12">
      <c r="A698" s="36"/>
      <c r="B698" s="37"/>
      <c r="C698" s="38"/>
      <c r="D698" s="242" t="s">
        <v>159</v>
      </c>
      <c r="E698" s="38"/>
      <c r="F698" s="243" t="s">
        <v>989</v>
      </c>
      <c r="G698" s="38"/>
      <c r="H698" s="38"/>
      <c r="I698" s="200"/>
      <c r="J698" s="38"/>
      <c r="K698" s="38"/>
      <c r="L698" s="39"/>
      <c r="M698" s="257"/>
      <c r="N698" s="258"/>
      <c r="O698" s="259"/>
      <c r="P698" s="259"/>
      <c r="Q698" s="259"/>
      <c r="R698" s="259"/>
      <c r="S698" s="259"/>
      <c r="T698" s="260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T698" s="13" t="s">
        <v>159</v>
      </c>
      <c r="AU698" s="13" t="s">
        <v>88</v>
      </c>
    </row>
    <row r="699" spans="1:31" s="2" customFormat="1" ht="6.95" customHeight="1">
      <c r="A699" s="36"/>
      <c r="B699" s="64"/>
      <c r="C699" s="65"/>
      <c r="D699" s="65"/>
      <c r="E699" s="65"/>
      <c r="F699" s="65"/>
      <c r="G699" s="65"/>
      <c r="H699" s="65"/>
      <c r="I699" s="65"/>
      <c r="J699" s="65"/>
      <c r="K699" s="65"/>
      <c r="L699" s="39"/>
      <c r="M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</row>
  </sheetData>
  <sheetProtection password="CC35" sheet="1" objects="1" scenarios="1" formatColumns="0" formatRows="0" autoFilter="0"/>
  <autoFilter ref="C137:K698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DESKTOP-V6JU39B\DAN</dc:creator>
  <cp:keywords/>
  <dc:description/>
  <cp:lastModifiedBy>DESKTOP-V6JU39B\DAN</cp:lastModifiedBy>
  <dcterms:created xsi:type="dcterms:W3CDTF">2022-12-01T12:43:59Z</dcterms:created>
  <dcterms:modified xsi:type="dcterms:W3CDTF">2022-12-01T12:44:03Z</dcterms:modified>
  <cp:category/>
  <cp:version/>
  <cp:contentType/>
  <cp:contentStatus/>
</cp:coreProperties>
</file>