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miltenk\Documents\SOD,objednávky\2024\ZS_Komenskeho_chodba_TV\"/>
    </mc:Choice>
  </mc:AlternateContent>
  <xr:revisionPtr revIDLastSave="0" documentId="8_{666D055C-73A1-4B1F-9A3F-1CB89F71DB9F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Krycí List" sheetId="1" r:id="rId1"/>
    <sheet name="Rekapitulace" sheetId="3" r:id="rId2"/>
    <sheet name="Soupis prací" sheetId="4" r:id="rId3"/>
  </sheets>
  <externalReferences>
    <externalReference r:id="rId4"/>
  </externalReferences>
  <definedNames>
    <definedName name="__3FD872C1_8887_4EA3_9FC2_897EF4F3D2C3_FIGURE__">'[1]#REF!'!$B$3:$F$5</definedName>
    <definedName name="__3FD872C1_8887_4EA3_9FC2_897EF4F3D2C3_ITEM__">'Soupis prací'!$A$9:$Q$9</definedName>
    <definedName name="__3FD872C1_8887_4EA3_9FC2_897EF4F3D2C3_ITEM_GROUP1__">'Soupis prací'!$A$6:$Q$36</definedName>
    <definedName name="__3FD872C1_8887_4EA3_9FC2_897EF4F3D2C3_ITEM_GROUP1_RECAP__">Rekapitulace!$A$6:$F$8</definedName>
    <definedName name="__3FD872C1_8887_4EA3_9FC2_897EF4F3D2C3_ITEM_GROUP2__">'Soupis prací'!$A$7:$Q$35</definedName>
    <definedName name="__3FD872C1_8887_4EA3_9FC2_897EF4F3D2C3_ITEM_GROUP2_RECAP__">Rekapitulace!$A$7:$F$8</definedName>
    <definedName name="__3FD872C1_8887_4EA3_9FC2_897EF4F3D2C3_ITEM_GROUP3__X">'Soupis prací'!$A$8:$Q$17</definedName>
    <definedName name="__3FD872C1_8887_4EA3_9FC2_897EF4F3D2C3_ITEM_GROUP3_RECAP__">Rekapitulace!$A$8:$F$8</definedName>
    <definedName name="__3FD872C1_8887_4EA3_9FC2_897EF4F3D2C3_QBILL__">'Soupis prací'!#REF!</definedName>
    <definedName name="__3FD872C1_8887_4EA3_9FC2_897EF4F3D2C3_QBILLFIG__">'[1]#REF!'!$C$4:$D$4</definedName>
    <definedName name="__3FD872C1_8887_4EA3_9FC2_897EF4F3D2C3_QINDEX__">'Soupis prací'!#REF!</definedName>
    <definedName name="GROUP_ID">'Soupis prací'!$B$6:$B$37</definedName>
    <definedName name="ITEM_PRICES">'Soupis prací'!$J$6:$J$37</definedName>
    <definedName name="_xlnm.Print_Titles" localSheetId="1">Rekapitulace!$4:$5</definedName>
    <definedName name="_xlnm.Print_Titles" localSheetId="2">'Soupis prací'!$4:$5</definedName>
    <definedName name="_xlnm.Print_Area" localSheetId="0">'Krycí List'!$C$1:$H$29</definedName>
    <definedName name="_xlnm.Print_Area" localSheetId="1">Rekapitulace!$B$1:$F$18</definedName>
    <definedName name="_xlnm.Print_Area" localSheetId="2">'Soupis prací'!$C$1:$Q$37</definedName>
    <definedName name="VAT_RATES">'Soupis prací'!$O$6:$O$37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4" l="1"/>
  <c r="N33" i="4" s="1"/>
  <c r="L34" i="4"/>
  <c r="L33" i="4" s="1"/>
  <c r="D11" i="3" s="1"/>
  <c r="J34" i="4"/>
  <c r="J33" i="4"/>
  <c r="N31" i="4"/>
  <c r="L31" i="4"/>
  <c r="J31" i="4"/>
  <c r="P31" i="4" s="1"/>
  <c r="N30" i="4"/>
  <c r="L30" i="4"/>
  <c r="J30" i="4"/>
  <c r="P30" i="4" s="1"/>
  <c r="N29" i="4"/>
  <c r="L29" i="4"/>
  <c r="J29" i="4"/>
  <c r="P29" i="4" s="1"/>
  <c r="P28" i="4"/>
  <c r="N28" i="4"/>
  <c r="L28" i="4"/>
  <c r="J28" i="4"/>
  <c r="N27" i="4"/>
  <c r="L27" i="4"/>
  <c r="J27" i="4"/>
  <c r="P27" i="4" s="1"/>
  <c r="N26" i="4"/>
  <c r="L26" i="4"/>
  <c r="L25" i="4" s="1"/>
  <c r="D10" i="3" s="1"/>
  <c r="J26" i="4"/>
  <c r="P26" i="4" s="1"/>
  <c r="N23" i="4"/>
  <c r="L23" i="4"/>
  <c r="J23" i="4"/>
  <c r="P23" i="4" s="1"/>
  <c r="N22" i="4"/>
  <c r="L22" i="4"/>
  <c r="J22" i="4"/>
  <c r="P22" i="4" s="1"/>
  <c r="N21" i="4"/>
  <c r="L21" i="4"/>
  <c r="J21" i="4"/>
  <c r="P21" i="4" s="1"/>
  <c r="N20" i="4"/>
  <c r="L20" i="4"/>
  <c r="J20" i="4"/>
  <c r="P20" i="4" s="1"/>
  <c r="N19" i="4"/>
  <c r="L19" i="4"/>
  <c r="J19" i="4"/>
  <c r="P19" i="4" s="1"/>
  <c r="N16" i="4"/>
  <c r="L16" i="4"/>
  <c r="J16" i="4"/>
  <c r="P16" i="4" s="1"/>
  <c r="N15" i="4"/>
  <c r="L15" i="4"/>
  <c r="J15" i="4"/>
  <c r="P14" i="4"/>
  <c r="N14" i="4"/>
  <c r="L14" i="4"/>
  <c r="J14" i="4"/>
  <c r="N13" i="4"/>
  <c r="L13" i="4"/>
  <c r="J13" i="4"/>
  <c r="N12" i="4"/>
  <c r="L12" i="4"/>
  <c r="J12" i="4"/>
  <c r="P12" i="4" s="1"/>
  <c r="N11" i="4"/>
  <c r="L11" i="4"/>
  <c r="J11" i="4"/>
  <c r="N10" i="4"/>
  <c r="L10" i="4"/>
  <c r="J10" i="4"/>
  <c r="J8" i="4" s="1"/>
  <c r="N9" i="4"/>
  <c r="L9" i="4"/>
  <c r="J9" i="4"/>
  <c r="C13" i="3" s="1"/>
  <c r="C11" i="3"/>
  <c r="F28" i="1"/>
  <c r="F27" i="1"/>
  <c r="L11" i="1"/>
  <c r="L10" i="1"/>
  <c r="L9" i="1"/>
  <c r="L8" i="1"/>
  <c r="A3" i="1" a="1"/>
  <c r="A3" i="1" s="1"/>
  <c r="P10" i="4" l="1"/>
  <c r="A7" i="1"/>
  <c r="A10" i="1" s="1"/>
  <c r="A4" i="1" a="1"/>
  <c r="A4" i="1" s="1"/>
  <c r="A8" i="1" s="1"/>
  <c r="A14" i="1" s="1"/>
  <c r="Q10" i="4"/>
  <c r="Q31" i="4"/>
  <c r="N18" i="4"/>
  <c r="Q15" i="4"/>
  <c r="L8" i="4"/>
  <c r="L7" i="4" s="1"/>
  <c r="Q22" i="4"/>
  <c r="Q28" i="4"/>
  <c r="Q29" i="4"/>
  <c r="Q23" i="4"/>
  <c r="Q27" i="4"/>
  <c r="N8" i="4"/>
  <c r="Q19" i="4"/>
  <c r="P18" i="4"/>
  <c r="E9" i="3" s="1"/>
  <c r="P13" i="4"/>
  <c r="Q13" i="4" s="1"/>
  <c r="P15" i="4"/>
  <c r="Q20" i="4"/>
  <c r="P9" i="4"/>
  <c r="Q9" i="4" s="1"/>
  <c r="P11" i="4"/>
  <c r="Q11" i="4" s="1"/>
  <c r="Q14" i="4"/>
  <c r="L18" i="4"/>
  <c r="D9" i="3" s="1"/>
  <c r="N25" i="4"/>
  <c r="N7" i="4"/>
  <c r="N6" i="4" s="1"/>
  <c r="P25" i="4"/>
  <c r="E10" i="3" s="1"/>
  <c r="Q12" i="4"/>
  <c r="Q21" i="4"/>
  <c r="Q26" i="4"/>
  <c r="Q30" i="4"/>
  <c r="J18" i="4"/>
  <c r="C9" i="3" s="1"/>
  <c r="P34" i="4"/>
  <c r="P33" i="4" s="1"/>
  <c r="E11" i="3" s="1"/>
  <c r="Q16" i="4"/>
  <c r="A6" i="1"/>
  <c r="C8" i="3"/>
  <c r="J25" i="4"/>
  <c r="C10" i="3" s="1"/>
  <c r="B15" i="3"/>
  <c r="C16" i="3"/>
  <c r="E26" i="1"/>
  <c r="A5" i="1" l="1" a="1"/>
  <c r="A5" i="1" s="1"/>
  <c r="A9" i="1" s="1"/>
  <c r="A12" i="1" s="1"/>
  <c r="A13" i="1"/>
  <c r="P8" i="4"/>
  <c r="P7" i="4" s="1"/>
  <c r="D8" i="3"/>
  <c r="A11" i="1"/>
  <c r="Q18" i="4"/>
  <c r="F9" i="3" s="1"/>
  <c r="E8" i="3"/>
  <c r="Q25" i="4"/>
  <c r="F10" i="3" s="1"/>
  <c r="J7" i="4"/>
  <c r="L6" i="4"/>
  <c r="D6" i="3" s="1"/>
  <c r="D7" i="3"/>
  <c r="Q8" i="4"/>
  <c r="Q34" i="4"/>
  <c r="Q33" i="4" s="1"/>
  <c r="F11" i="3" s="1"/>
  <c r="C15" i="3"/>
  <c r="B16" i="3"/>
  <c r="C14" i="3" l="1"/>
  <c r="C17" i="3" s="1"/>
  <c r="A15" i="1"/>
  <c r="A16" i="1" s="1"/>
  <c r="C7" i="3"/>
  <c r="J6" i="4"/>
  <c r="C6" i="3" s="1"/>
  <c r="Q7" i="4"/>
  <c r="F8" i="3"/>
  <c r="P6" i="4"/>
  <c r="E6" i="3" s="1"/>
  <c r="E7" i="3"/>
  <c r="E27" i="1"/>
  <c r="E28" i="1" l="1"/>
  <c r="Q6" i="4"/>
  <c r="F6" i="3" s="1"/>
  <c r="F7" i="3"/>
</calcChain>
</file>

<file path=xl/sharedStrings.xml><?xml version="1.0" encoding="utf-8"?>
<sst xmlns="http://schemas.openxmlformats.org/spreadsheetml/2006/main" count="145" uniqueCount="88">
  <si>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</si>
  <si>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</si>
  <si>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</si>
  <si>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</si>
  <si>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</si>
  <si>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</si>
  <si>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</si>
  <si>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</si>
  <si>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</si>
  <si>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</si>
  <si>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</si>
  <si>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</si>
  <si>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</si>
  <si>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</si>
  <si>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</si>
  <si>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</si>
  <si>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Jedn. Cena</t>
  </si>
  <si>
    <t>Set Column width to</t>
  </si>
  <si>
    <t>Celkem (bez DPH):</t>
  </si>
  <si>
    <t>Kč</t>
  </si>
  <si>
    <t>DPH:</t>
  </si>
  <si>
    <t>Celkem včetně DPH:</t>
  </si>
  <si>
    <t>S</t>
  </si>
  <si>
    <t>S: Drobné opravy na ZS</t>
  </si>
  <si>
    <t>S/SO 04</t>
  </si>
  <si>
    <t>SO 04: ZS Komenského - sanace zdiva_chodba</t>
  </si>
  <si>
    <t>S/SO 04/006</t>
  </si>
  <si>
    <t>006: Úpravy povrchů, podlahy a osazovaní výplní</t>
  </si>
  <si>
    <t>S/SO 04/009</t>
  </si>
  <si>
    <t>009: Ostatní konstrukce a práce, bourání</t>
  </si>
  <si>
    <t>S/SO 04/099</t>
  </si>
  <si>
    <t>099: Přesun hmot a manipulace se sutí</t>
  </si>
  <si>
    <t>S/SO 04/VRN</t>
  </si>
  <si>
    <t>VRN: Vedlejší rozpočtové náklady</t>
  </si>
  <si>
    <t xml:space="preserve"> </t>
  </si>
  <si>
    <t>Stavba</t>
  </si>
  <si>
    <t>Objekt</t>
  </si>
  <si>
    <t>Oddíl</t>
  </si>
  <si>
    <t>SP</t>
  </si>
  <si>
    <t>X3096</t>
  </si>
  <si>
    <t>Penetrační disperzní nátěr vnitřních stěn</t>
  </si>
  <si>
    <t>m2</t>
  </si>
  <si>
    <t>H</t>
  </si>
  <si>
    <t>X3098</t>
  </si>
  <si>
    <t>Penetrace Koster Polysil TG 500 (spotřeba cca 0,2 kg/m2)</t>
  </si>
  <si>
    <t>kg</t>
  </si>
  <si>
    <t>X3099</t>
  </si>
  <si>
    <t>Vyrovnávací omítka -špric</t>
  </si>
  <si>
    <t>X30910</t>
  </si>
  <si>
    <t xml:space="preserve">malta Koster Plaster Key Cuarse (spotřeba cca 6kg/m2) </t>
  </si>
  <si>
    <t>X30911</t>
  </si>
  <si>
    <t>Hydrofóbní omítka vnitřních stěn</t>
  </si>
  <si>
    <t>X30912</t>
  </si>
  <si>
    <t>Koster Plaster Restoration Grey/ligt (spotřeba cca 20kg/m2/tl.2mm)</t>
  </si>
  <si>
    <t>X30918</t>
  </si>
  <si>
    <t>Provedení izolace proti zemní vlhkosti hydroizolační stěrkou svisle na zdivo, 2 vrstvy - do v=40cm</t>
  </si>
  <si>
    <t>X30919</t>
  </si>
  <si>
    <t>Koster NB 1 Grey (spotřeba cca 1,5 kg/m2)</t>
  </si>
  <si>
    <t>978013191</t>
  </si>
  <si>
    <t>Otlučení (osekání) vnitřní vápenné nebo vápenocementové omítky stěn - odhad 10m2</t>
  </si>
  <si>
    <t>985131311</t>
  </si>
  <si>
    <t>Ruční dočištění ploch stěn, rubu kleneb a podlah ocelových kartáči</t>
  </si>
  <si>
    <t>X30913</t>
  </si>
  <si>
    <t>Proškrábnutí spar</t>
  </si>
  <si>
    <t>X30914</t>
  </si>
  <si>
    <t>Demontáž a zpětná montáž radiátorů</t>
  </si>
  <si>
    <t>komplet</t>
  </si>
  <si>
    <t>X30915</t>
  </si>
  <si>
    <t>Vypuštění a napuštění radiátorů</t>
  </si>
  <si>
    <t>997013212</t>
  </si>
  <si>
    <t>Vnitrostaveništní doprava suti a vybouraných hmot pro budovy v přes 6 do 9 m ručně</t>
  </si>
  <si>
    <t>t</t>
  </si>
  <si>
    <t>997221611</t>
  </si>
  <si>
    <t>Nakládání suti na dopravní prostředky pro vodorovnou dopravu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</si>
  <si>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</si>
  <si>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</si>
  <si>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</si>
  <si>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</si>
  <si>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X30916</t>
  </si>
  <si>
    <t>poplatek za uložení směsného stavebního a demoličního odpadu zatříděného kódem 17 09 04</t>
  </si>
  <si>
    <t>998018001</t>
  </si>
  <si>
    <t>Přesun hmot pro budovy ruční pro budovy v do 6 m</t>
  </si>
  <si>
    <t>X30917</t>
  </si>
  <si>
    <t>VRN - Doprava,likvidace obalového materiálu, úklid</t>
  </si>
  <si>
    <t>SOUPIS PRACÍ</t>
  </si>
  <si>
    <t>ZŠ Děčín I, Komenského nám. 622/3 - úprava povrchů spojovací chodby tělocvičny</t>
  </si>
  <si>
    <t>ZHOTOVITEL</t>
  </si>
  <si>
    <t>ZŠ Komenského nám., Děčín - oprava spojovací chodby tělocvičny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</si>
</sst>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  <numFmt numFmtId="168" formatCode="#,##0.00_ ;\-#,##0.00\ "/>
  </numFmts>
  <fonts count="22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2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3" borderId="0" xfId="0" applyFont="1" applyFill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shrinkToFit="1"/>
    </xf>
    <xf numFmtId="0" fontId="0" fillId="0" borderId="4" xfId="0" applyBorder="1"/>
    <xf numFmtId="0" fontId="6" fillId="0" borderId="4" xfId="0" applyFont="1" applyBorder="1"/>
    <xf numFmtId="0" fontId="20" fillId="0" borderId="0" xfId="0" applyFont="1" applyAlignment="1">
      <alignment horizontal="center"/>
    </xf>
    <xf numFmtId="0" fontId="14" fillId="0" borderId="0" xfId="0" applyFont="1"/>
    <xf numFmtId="0" fontId="1" fillId="0" borderId="0" xfId="0" applyFont="1" applyAlignment="1">
      <alignment horizontal="center" vertical="top"/>
    </xf>
    <xf numFmtId="0" fontId="21" fillId="0" borderId="0" xfId="0" applyFont="1"/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3" fillId="0" borderId="0" xfId="0" applyFont="1"/>
    <xf numFmtId="0" fontId="14" fillId="0" borderId="1" xfId="0" applyFont="1" applyBorder="1"/>
    <xf numFmtId="0" fontId="2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4" fontId="5" fillId="0" borderId="0" xfId="0" applyNumberFormat="1" applyFont="1" applyAlignment="1">
      <alignment vertical="top"/>
    </xf>
    <xf numFmtId="0" fontId="4" fillId="0" borderId="0" xfId="0" applyFont="1"/>
    <xf numFmtId="164" fontId="2" fillId="0" borderId="0" xfId="0" applyNumberFormat="1" applyFont="1" applyAlignment="1">
      <alignment vertical="top"/>
    </xf>
    <xf numFmtId="0" fontId="3" fillId="2" borderId="0" xfId="0" applyFont="1" applyFill="1" applyAlignment="1">
      <alignment horizontal="center"/>
    </xf>
    <xf numFmtId="0" fontId="14" fillId="0" borderId="4" xfId="0" applyFont="1" applyBorder="1"/>
    <xf numFmtId="49" fontId="6" fillId="0" borderId="0" xfId="0" applyNumberFormat="1" applyFont="1"/>
    <xf numFmtId="49" fontId="6" fillId="0" borderId="1" xfId="0" applyNumberFormat="1" applyFont="1" applyBorder="1"/>
    <xf numFmtId="164" fontId="6" fillId="0" borderId="0" xfId="0" applyNumberFormat="1" applyFont="1"/>
    <xf numFmtId="164" fontId="6" fillId="0" borderId="1" xfId="0" applyNumberFormat="1" applyFont="1" applyBorder="1"/>
    <xf numFmtId="166" fontId="6" fillId="0" borderId="0" xfId="0" applyNumberFormat="1" applyFont="1"/>
    <xf numFmtId="166" fontId="10" fillId="0" borderId="0" xfId="0" applyNumberFormat="1" applyFont="1"/>
    <xf numFmtId="166" fontId="6" fillId="0" borderId="1" xfId="0" applyNumberFormat="1" applyFont="1" applyBorder="1"/>
    <xf numFmtId="164" fontId="10" fillId="0" borderId="0" xfId="0" applyNumberFormat="1" applyFont="1"/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/>
    <xf numFmtId="164" fontId="5" fillId="0" borderId="0" xfId="0" applyNumberFormat="1" applyFont="1"/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/>
    <xf numFmtId="164" fontId="2" fillId="0" borderId="1" xfId="0" applyNumberFormat="1" applyFont="1" applyBorder="1"/>
    <xf numFmtId="0" fontId="12" fillId="0" borderId="0" xfId="0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/>
    </xf>
    <xf numFmtId="164" fontId="12" fillId="0" borderId="0" xfId="0" applyNumberFormat="1" applyFont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49" fontId="11" fillId="0" borderId="0" xfId="0" applyNumberFormat="1" applyFont="1" applyAlignment="1">
      <alignment horizontal="left" vertical="top" wrapText="1" indent="1"/>
    </xf>
    <xf numFmtId="164" fontId="11" fillId="0" borderId="0" xfId="0" applyNumberFormat="1" applyFont="1" applyAlignment="1">
      <alignment horizontal="right" vertical="top"/>
    </xf>
    <xf numFmtId="166" fontId="11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2"/>
    </xf>
    <xf numFmtId="164" fontId="7" fillId="0" borderId="0" xfId="0" applyNumberFormat="1" applyFont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1" fontId="6" fillId="0" borderId="0" xfId="0" applyNumberFormat="1" applyFont="1"/>
    <xf numFmtId="1" fontId="8" fillId="0" borderId="0" xfId="0" applyNumberFormat="1" applyFont="1"/>
    <xf numFmtId="1" fontId="7" fillId="0" borderId="1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right" vertical="top"/>
    </xf>
    <xf numFmtId="166" fontId="12" fillId="0" borderId="0" xfId="0" applyNumberFormat="1" applyFont="1"/>
    <xf numFmtId="164" fontId="12" fillId="0" borderId="0" xfId="0" applyNumberFormat="1" applyFont="1"/>
    <xf numFmtId="1" fontId="11" fillId="0" borderId="0" xfId="0" applyNumberFormat="1" applyFont="1" applyAlignment="1">
      <alignment horizontal="right" vertical="top"/>
    </xf>
    <xf numFmtId="166" fontId="11" fillId="0" borderId="0" xfId="0" applyNumberFormat="1" applyFont="1"/>
    <xf numFmtId="164" fontId="11" fillId="0" borderId="0" xfId="0" applyNumberFormat="1" applyFont="1"/>
    <xf numFmtId="1" fontId="7" fillId="0" borderId="0" xfId="0" applyNumberFormat="1" applyFont="1" applyAlignment="1">
      <alignment horizontal="right" vertical="top"/>
    </xf>
    <xf numFmtId="166" fontId="7" fillId="0" borderId="0" xfId="0" applyNumberFormat="1" applyFont="1"/>
    <xf numFmtId="164" fontId="7" fillId="0" borderId="0" xfId="0" applyNumberFormat="1" applyFont="1"/>
    <xf numFmtId="1" fontId="13" fillId="0" borderId="0" xfId="0" applyNumberFormat="1" applyFont="1" applyAlignment="1">
      <alignment horizontal="right" vertical="top"/>
    </xf>
    <xf numFmtId="166" fontId="13" fillId="0" borderId="3" xfId="0" applyNumberFormat="1" applyFont="1" applyBorder="1" applyAlignment="1">
      <alignment horizontal="right" vertical="top"/>
    </xf>
    <xf numFmtId="164" fontId="13" fillId="0" borderId="3" xfId="0" applyNumberFormat="1" applyFont="1" applyBorder="1" applyAlignment="1">
      <alignment horizontal="right" vertical="top"/>
    </xf>
    <xf numFmtId="0" fontId="18" fillId="0" borderId="0" xfId="0" applyFont="1" applyAlignment="1">
      <alignment horizontal="center" vertical="center" shrinkToFit="1"/>
    </xf>
    <xf numFmtId="0" fontId="19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165" fontId="13" fillId="4" borderId="3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Protection="1"/>
    <xf numFmtId="0" fontId="1" fillId="0" borderId="0" xfId="0" applyFont="1" applyAlignment="1" applyProtection="1">
      <alignment horizontal="center" vertical="top"/>
    </xf>
    <xf numFmtId="1" fontId="6" fillId="0" borderId="0" xfId="0" applyNumberFormat="1" applyFont="1" applyProtection="1"/>
    <xf numFmtId="49" fontId="6" fillId="0" borderId="0" xfId="0" applyNumberFormat="1" applyFont="1" applyProtection="1"/>
    <xf numFmtId="166" fontId="6" fillId="0" borderId="0" xfId="0" applyNumberFormat="1" applyFont="1" applyProtection="1"/>
    <xf numFmtId="165" fontId="6" fillId="0" borderId="0" xfId="0" applyNumberFormat="1" applyFont="1" applyProtection="1"/>
    <xf numFmtId="49" fontId="10" fillId="0" borderId="0" xfId="0" applyNumberFormat="1" applyFont="1" applyProtection="1"/>
    <xf numFmtId="1" fontId="7" fillId="0" borderId="1" xfId="0" applyNumberFormat="1" applyFont="1" applyBorder="1" applyAlignment="1" applyProtection="1">
      <alignment horizontal="center"/>
    </xf>
    <xf numFmtId="49" fontId="7" fillId="0" borderId="1" xfId="0" applyNumberFormat="1" applyFont="1" applyBorder="1" applyAlignment="1" applyProtection="1">
      <alignment horizontal="center"/>
    </xf>
    <xf numFmtId="166" fontId="7" fillId="0" borderId="1" xfId="0" applyNumberFormat="1" applyFont="1" applyBorder="1" applyAlignment="1" applyProtection="1">
      <alignment horizontal="center"/>
    </xf>
    <xf numFmtId="165" fontId="7" fillId="0" borderId="1" xfId="0" applyNumberFormat="1" applyFont="1" applyBorder="1" applyAlignment="1" applyProtection="1">
      <alignment horizontal="center"/>
    </xf>
    <xf numFmtId="1" fontId="12" fillId="0" borderId="0" xfId="0" applyNumberFormat="1" applyFont="1" applyProtection="1"/>
    <xf numFmtId="49" fontId="12" fillId="0" borderId="0" xfId="0" applyNumberFormat="1" applyFont="1" applyProtection="1"/>
    <xf numFmtId="49" fontId="12" fillId="0" borderId="0" xfId="0" applyNumberFormat="1" applyFont="1" applyAlignment="1" applyProtection="1">
      <alignment horizontal="left" vertical="top" wrapText="1"/>
    </xf>
    <xf numFmtId="166" fontId="12" fillId="0" borderId="0" xfId="0" applyNumberFormat="1" applyFont="1" applyProtection="1"/>
    <xf numFmtId="165" fontId="12" fillId="0" borderId="0" xfId="0" applyNumberFormat="1" applyFont="1" applyProtection="1"/>
    <xf numFmtId="1" fontId="11" fillId="0" borderId="0" xfId="0" applyNumberFormat="1" applyFont="1" applyProtection="1"/>
    <xf numFmtId="49" fontId="11" fillId="0" borderId="0" xfId="0" applyNumberFormat="1" applyFont="1" applyProtection="1"/>
    <xf numFmtId="49" fontId="11" fillId="0" borderId="0" xfId="0" applyNumberFormat="1" applyFont="1" applyAlignment="1" applyProtection="1">
      <alignment horizontal="left" vertical="top" wrapText="1"/>
    </xf>
    <xf numFmtId="166" fontId="11" fillId="0" borderId="0" xfId="0" applyNumberFormat="1" applyFont="1" applyProtection="1"/>
    <xf numFmtId="165" fontId="11" fillId="0" borderId="0" xfId="0" applyNumberFormat="1" applyFont="1" applyProtection="1"/>
    <xf numFmtId="1" fontId="7" fillId="0" borderId="0" xfId="0" applyNumberFormat="1" applyFont="1" applyProtection="1"/>
    <xf numFmtId="49" fontId="7" fillId="0" borderId="0" xfId="0" applyNumberFormat="1" applyFont="1" applyProtection="1"/>
    <xf numFmtId="49" fontId="7" fillId="0" borderId="0" xfId="0" applyNumberFormat="1" applyFont="1" applyAlignment="1" applyProtection="1">
      <alignment horizontal="left" vertical="top" wrapText="1"/>
    </xf>
    <xf numFmtId="166" fontId="7" fillId="0" borderId="0" xfId="0" applyNumberFormat="1" applyFont="1" applyProtection="1"/>
    <xf numFmtId="165" fontId="7" fillId="0" borderId="0" xfId="0" applyNumberFormat="1" applyFont="1" applyProtection="1"/>
    <xf numFmtId="1" fontId="13" fillId="0" borderId="2" xfId="0" applyNumberFormat="1" applyFont="1" applyBorder="1" applyAlignment="1" applyProtection="1">
      <alignment horizontal="center" vertical="top"/>
    </xf>
    <xf numFmtId="49" fontId="13" fillId="0" borderId="3" xfId="0" applyNumberFormat="1" applyFont="1" applyBorder="1" applyAlignment="1" applyProtection="1">
      <alignment horizontal="center" vertical="top"/>
    </xf>
    <xf numFmtId="49" fontId="13" fillId="0" borderId="3" xfId="0" applyNumberFormat="1" applyFont="1" applyBorder="1" applyAlignment="1" applyProtection="1">
      <alignment horizontal="right" vertical="top"/>
    </xf>
    <xf numFmtId="49" fontId="13" fillId="0" borderId="3" xfId="0" applyNumberFormat="1" applyFont="1" applyBorder="1" applyAlignment="1" applyProtection="1">
      <alignment horizontal="left" vertical="top" wrapText="1"/>
    </xf>
    <xf numFmtId="166" fontId="13" fillId="0" borderId="3" xfId="0" applyNumberFormat="1" applyFont="1" applyBorder="1" applyAlignment="1" applyProtection="1">
      <alignment horizontal="right" vertical="top"/>
    </xf>
    <xf numFmtId="0" fontId="8" fillId="0" borderId="0" xfId="0" applyFont="1" applyProtection="1"/>
    <xf numFmtId="0" fontId="10" fillId="0" borderId="0" xfId="0" applyFont="1" applyProtection="1"/>
    <xf numFmtId="0" fontId="10" fillId="0" borderId="0" xfId="0" applyFont="1" applyProtection="1">
      <protection locked="0"/>
    </xf>
    <xf numFmtId="168" fontId="6" fillId="0" borderId="0" xfId="0" applyNumberFormat="1" applyFont="1" applyProtection="1"/>
    <xf numFmtId="168" fontId="7" fillId="0" borderId="1" xfId="0" applyNumberFormat="1" applyFont="1" applyBorder="1" applyAlignment="1" applyProtection="1">
      <alignment horizontal="center"/>
    </xf>
    <xf numFmtId="168" fontId="12" fillId="0" borderId="0" xfId="0" applyNumberFormat="1" applyFont="1" applyAlignment="1" applyProtection="1">
      <alignment horizontal="right" vertical="top"/>
    </xf>
    <xf numFmtId="168" fontId="11" fillId="0" borderId="0" xfId="0" applyNumberFormat="1" applyFont="1" applyAlignment="1" applyProtection="1">
      <alignment horizontal="right" vertical="top"/>
    </xf>
    <xf numFmtId="168" fontId="7" fillId="0" borderId="0" xfId="0" applyNumberFormat="1" applyFont="1" applyAlignment="1" applyProtection="1">
      <alignment horizontal="right" vertical="top"/>
    </xf>
    <xf numFmtId="168" fontId="13" fillId="0" borderId="3" xfId="0" applyNumberFormat="1" applyFont="1" applyBorder="1" applyAlignment="1" applyProtection="1">
      <alignment horizontal="right" vertical="top"/>
    </xf>
    <xf numFmtId="168" fontId="10" fillId="0" borderId="0" xfId="0" applyNumberFormat="1" applyFont="1" applyProtection="1"/>
    <xf numFmtId="168" fontId="10" fillId="0" borderId="0" xfId="0" applyNumberFormat="1" applyFont="1"/>
    <xf numFmtId="168" fontId="6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44"/>
  <sheetViews>
    <sheetView showGridLines="0" topLeftCell="B1" zoomScaleNormal="100" workbookViewId="0">
      <selection activeCell="E5" sqref="E5"/>
    </sheetView>
  </sheetViews>
  <sheetFormatPr defaultColWidth="9.140625" defaultRowHeight="8.25" x14ac:dyDescent="0.15"/>
  <cols>
    <col min="1" max="1" width="9.140625" style="2" hidden="1" customWidth="1"/>
    <col min="2" max="2" width="4.7109375" style="2" customWidth="1"/>
    <col min="3" max="8" width="14.7109375" style="2" customWidth="1"/>
    <col min="9" max="9" width="9.140625" style="2" customWidth="1"/>
    <col min="10" max="11" width="9.140625" style="2"/>
    <col min="12" max="12" width="56" style="2" hidden="1" customWidth="1"/>
    <col min="13" max="16384" width="9.140625" style="2"/>
  </cols>
  <sheetData>
    <row r="1" spans="1:12" ht="11.25" x14ac:dyDescent="0.2">
      <c r="A1" s="7"/>
      <c r="B1" s="7"/>
      <c r="C1" s="13"/>
    </row>
    <row r="2" spans="1:12" ht="11.25" x14ac:dyDescent="0.2">
      <c r="A2" s="9">
        <v>0</v>
      </c>
      <c r="C2" s="13"/>
    </row>
    <row r="3" spans="1:12" ht="11.25" customHeight="1" x14ac:dyDescent="0.2">
      <c r="A3" s="9">
        <f t="array" ref="A3">INDEX(VAT_RATES,MATCH(0,COUNTIF($A$1:A2,VAT_RATES),0))</f>
        <v>21</v>
      </c>
      <c r="C3" s="13"/>
      <c r="D3" s="84" t="s">
        <v>84</v>
      </c>
      <c r="E3" s="85"/>
      <c r="F3" s="85"/>
      <c r="G3" s="85"/>
    </row>
    <row r="4" spans="1:12" ht="11.25" customHeight="1" x14ac:dyDescent="0.2">
      <c r="A4" s="9" t="e">
        <f t="array" ref="A4">INDEX(VAT_RATES,MATCH(0,COUNTIF($A$1:A3,VAT_RATES),0))</f>
        <v>#N/A</v>
      </c>
      <c r="C4" s="14"/>
      <c r="D4" s="85"/>
      <c r="E4" s="85"/>
      <c r="F4" s="85"/>
      <c r="G4" s="85"/>
    </row>
    <row r="5" spans="1:12" ht="12.75" x14ac:dyDescent="0.2">
      <c r="A5" s="9" t="e">
        <f t="array" ref="A5">INDEX(VAT_RATES,MATCH(0,COUNTIF($A$1:A4,VAT_RATES),0))</f>
        <v>#N/A</v>
      </c>
      <c r="C5" s="15"/>
      <c r="D5" s="16"/>
      <c r="E5" s="16"/>
      <c r="F5" s="16"/>
      <c r="G5" s="16"/>
      <c r="H5" s="16"/>
      <c r="L5" s="17"/>
    </row>
    <row r="6" spans="1:12" ht="12.75" customHeight="1" x14ac:dyDescent="0.15">
      <c r="A6" s="9">
        <f>SUMIF(GROUP_ID,"",ITEM_PRICES)</f>
        <v>0</v>
      </c>
      <c r="C6" s="18"/>
      <c r="D6" s="18"/>
      <c r="E6" s="18"/>
      <c r="F6" s="18"/>
      <c r="G6" s="18"/>
      <c r="H6" s="18"/>
      <c r="K6" s="6"/>
      <c r="L6" s="6"/>
    </row>
    <row r="7" spans="1:12" s="91" customFormat="1" ht="30.75" customHeight="1" x14ac:dyDescent="0.2">
      <c r="A7" s="91">
        <f>IF(ISNUMBER($A$3),SUMIF(VAT_RATES,$A$3,ITEM_PRICES),0)</f>
        <v>0</v>
      </c>
      <c r="C7" s="90" t="s">
        <v>85</v>
      </c>
      <c r="D7" s="90"/>
      <c r="E7" s="90"/>
      <c r="F7" s="90"/>
      <c r="G7" s="90"/>
      <c r="H7" s="90"/>
      <c r="I7" s="92"/>
      <c r="J7" s="93"/>
      <c r="K7" s="93"/>
      <c r="L7" s="94" t="s">
        <v>17</v>
      </c>
    </row>
    <row r="8" spans="1:12" x14ac:dyDescent="0.15">
      <c r="A8" s="9">
        <f>IF(ISNUMBER($A$4),SUMIF(VAT_RATES,$A$4,ITEM_PRICES),0)</f>
        <v>0</v>
      </c>
      <c r="C8" s="18"/>
      <c r="D8" s="18"/>
      <c r="E8" s="18"/>
      <c r="F8" s="18"/>
      <c r="G8" s="18"/>
      <c r="H8" s="18"/>
      <c r="K8" s="6"/>
      <c r="L8" s="21">
        <f ca="1">CELL("width",E8)+CELL("width",F8)+CELL("width",G8)+CELL("width",H8)</f>
        <v>56</v>
      </c>
    </row>
    <row r="9" spans="1:12" customFormat="1" ht="12.75" x14ac:dyDescent="0.2">
      <c r="A9">
        <f>IF(ISNUMBER($A$5),SUMIF(VAT_RATES,$A$5,ITEM_PRICES),0)</f>
        <v>0</v>
      </c>
      <c r="C9" s="1"/>
      <c r="D9" s="22"/>
      <c r="E9" s="88"/>
      <c r="F9" s="89"/>
      <c r="G9" s="89"/>
      <c r="H9" s="89"/>
      <c r="J9" s="24"/>
      <c r="K9" s="24"/>
      <c r="L9" s="23">
        <f>E9</f>
        <v>0</v>
      </c>
    </row>
    <row r="10" spans="1:12" customFormat="1" ht="12.75" x14ac:dyDescent="0.2">
      <c r="A10" t="str">
        <f>IF($A7=0,"","DPH " &amp; $A3 &amp; " % ze základny: " &amp; TEXT($A7,"# ##0"))</f>
        <v/>
      </c>
      <c r="C10" s="1"/>
      <c r="D10" s="22"/>
      <c r="E10" s="89"/>
      <c r="F10" s="89"/>
      <c r="G10" s="89"/>
      <c r="H10" s="89"/>
      <c r="J10" s="24"/>
      <c r="K10" s="24"/>
      <c r="L10" s="23">
        <f>E10</f>
        <v>0</v>
      </c>
    </row>
    <row r="11" spans="1:12" customFormat="1" ht="12.75" x14ac:dyDescent="0.2">
      <c r="A11" t="str">
        <f>IF($A8=0,"","DPH " &amp; $A4 &amp; " % ze základny: " &amp; TEXT($A8,"# ##0"))</f>
        <v/>
      </c>
      <c r="C11" s="1"/>
      <c r="D11" s="22"/>
      <c r="E11" s="88"/>
      <c r="F11" s="89"/>
      <c r="G11" s="89"/>
      <c r="H11" s="89"/>
      <c r="J11" s="24"/>
      <c r="K11" s="24"/>
      <c r="L11" s="23">
        <f>E11</f>
        <v>0</v>
      </c>
    </row>
    <row r="12" spans="1:12" x14ac:dyDescent="0.15">
      <c r="A12" s="9" t="str">
        <f>IF($A9=0,"","DPH " &amp; $A5 &amp; " % ze základny: " &amp; TEXT($A9,"# ##0"))</f>
        <v/>
      </c>
      <c r="C12" s="25"/>
      <c r="D12" s="25"/>
      <c r="E12" s="25"/>
      <c r="F12" s="25"/>
      <c r="G12" s="25"/>
      <c r="H12" s="25"/>
      <c r="J12" s="6"/>
      <c r="K12" s="6"/>
    </row>
    <row r="13" spans="1:12" x14ac:dyDescent="0.15">
      <c r="A13" s="9" t="str">
        <f>IF($A7=0,"",$A7*$A3/100)</f>
        <v/>
      </c>
      <c r="C13" s="18"/>
      <c r="D13" s="18"/>
      <c r="E13" s="18"/>
      <c r="F13" s="18"/>
      <c r="G13" s="18"/>
      <c r="H13" s="18"/>
      <c r="J13" s="6"/>
      <c r="K13" s="6"/>
    </row>
    <row r="14" spans="1:12" s="12" customFormat="1" ht="15.75" x14ac:dyDescent="0.25">
      <c r="A14" s="12" t="str">
        <f>IF($A8=0,"",$A8*$A4/100)</f>
        <v/>
      </c>
      <c r="C14" s="11"/>
      <c r="D14" s="11"/>
      <c r="E14" s="86" t="s">
        <v>86</v>
      </c>
      <c r="F14" s="87"/>
      <c r="G14" s="11"/>
      <c r="H14" s="11"/>
      <c r="J14" s="20"/>
      <c r="K14" s="20"/>
    </row>
    <row r="15" spans="1:12" x14ac:dyDescent="0.15">
      <c r="A15" s="9" t="str">
        <f>IF($A9=0,"",$A9*$A5/100)</f>
        <v/>
      </c>
      <c r="C15" s="18"/>
      <c r="D15" s="18"/>
      <c r="E15" s="18"/>
      <c r="F15" s="18"/>
      <c r="G15" s="18"/>
      <c r="H15" s="18"/>
      <c r="J15" s="6"/>
      <c r="K15" s="6"/>
    </row>
    <row r="16" spans="1:12" customFormat="1" ht="12.75" x14ac:dyDescent="0.2">
      <c r="A16">
        <f>SUM(A13:A15)</f>
        <v>0</v>
      </c>
      <c r="C16" s="95"/>
      <c r="D16" s="95"/>
      <c r="E16" s="95"/>
      <c r="F16" s="95"/>
      <c r="G16" s="95"/>
      <c r="H16" s="95"/>
      <c r="J16" s="24"/>
      <c r="K16" s="24"/>
    </row>
    <row r="17" spans="1:12" x14ac:dyDescent="0.15">
      <c r="A17" s="6"/>
      <c r="B17" s="6"/>
      <c r="C17" s="25"/>
      <c r="D17" s="25"/>
      <c r="E17" s="25"/>
      <c r="F17" s="25"/>
      <c r="G17" s="25"/>
      <c r="H17" s="25"/>
      <c r="J17" s="6"/>
      <c r="K17" s="6"/>
    </row>
    <row r="18" spans="1:12" x14ac:dyDescent="0.15">
      <c r="C18" s="18"/>
      <c r="D18" s="18"/>
      <c r="E18" s="18"/>
      <c r="F18" s="18"/>
      <c r="G18" s="18"/>
      <c r="H18" s="18"/>
      <c r="J18" s="6"/>
      <c r="K18" s="6"/>
    </row>
    <row r="19" spans="1:12" s="12" customFormat="1" ht="15.75" x14ac:dyDescent="0.25">
      <c r="C19" s="11"/>
      <c r="D19" s="27"/>
      <c r="E19" s="86"/>
      <c r="F19" s="87"/>
      <c r="G19" s="11"/>
      <c r="H19" s="11"/>
      <c r="J19" s="20"/>
      <c r="K19" s="20"/>
    </row>
    <row r="20" spans="1:12" x14ac:dyDescent="0.15">
      <c r="C20" s="18"/>
      <c r="D20" s="18"/>
      <c r="E20" s="18"/>
      <c r="F20" s="18"/>
      <c r="G20" s="18"/>
      <c r="H20" s="18"/>
      <c r="J20" s="6"/>
      <c r="K20" s="6"/>
    </row>
    <row r="21" spans="1:12" customFormat="1" ht="12.75" x14ac:dyDescent="0.2">
      <c r="C21" s="1"/>
      <c r="D21" s="22"/>
      <c r="E21" s="26"/>
      <c r="F21" s="26"/>
      <c r="G21" s="26"/>
      <c r="H21" s="26"/>
      <c r="J21" s="24"/>
      <c r="K21" s="24"/>
    </row>
    <row r="22" spans="1:12" x14ac:dyDescent="0.15">
      <c r="C22" s="25"/>
      <c r="D22" s="25"/>
      <c r="E22" s="25"/>
      <c r="F22" s="25"/>
      <c r="G22" s="25"/>
      <c r="H22" s="25"/>
      <c r="J22" s="6"/>
      <c r="K22" s="6"/>
    </row>
    <row r="23" spans="1:12" x14ac:dyDescent="0.15">
      <c r="C23" s="18"/>
      <c r="D23" s="28"/>
      <c r="E23" s="18"/>
      <c r="F23" s="18"/>
      <c r="G23" s="18"/>
      <c r="H23" s="18"/>
      <c r="J23" s="6"/>
      <c r="K23" s="6"/>
    </row>
    <row r="24" spans="1:12" s="12" customFormat="1" ht="15.75" x14ac:dyDescent="0.25">
      <c r="C24" s="11"/>
      <c r="D24" s="27"/>
      <c r="E24" s="86"/>
      <c r="F24" s="87"/>
      <c r="G24" s="11"/>
      <c r="H24" s="11"/>
      <c r="J24" s="20"/>
      <c r="K24" s="20"/>
    </row>
    <row r="25" spans="1:12" x14ac:dyDescent="0.15">
      <c r="C25" s="18"/>
      <c r="D25" s="28"/>
      <c r="E25" s="18"/>
      <c r="F25" s="18"/>
      <c r="G25" s="18"/>
      <c r="H25" s="18"/>
      <c r="J25" s="6"/>
      <c r="K25" s="6"/>
    </row>
    <row r="26" spans="1:12" customFormat="1" ht="12.75" x14ac:dyDescent="0.2">
      <c r="C26" s="1"/>
      <c r="D26" s="22" t="s">
        <v>18</v>
      </c>
      <c r="E26" s="29">
        <f ca="1">INDIRECT("A6")</f>
        <v>0</v>
      </c>
      <c r="F26" s="5" t="s">
        <v>19</v>
      </c>
      <c r="G26" s="1"/>
      <c r="H26" s="1"/>
      <c r="I26" s="30"/>
      <c r="J26" s="24"/>
      <c r="K26" s="24"/>
      <c r="L26" s="24"/>
    </row>
    <row r="27" spans="1:12" customFormat="1" ht="12.75" x14ac:dyDescent="0.2">
      <c r="C27" s="1"/>
      <c r="D27" s="22" t="s">
        <v>20</v>
      </c>
      <c r="E27" s="31">
        <f ca="1">INDIRECT("A16")</f>
        <v>0</v>
      </c>
      <c r="F27" s="1" t="str">
        <f>F26</f>
        <v>Kč</v>
      </c>
      <c r="G27" s="1"/>
      <c r="H27" s="1"/>
      <c r="I27" s="30"/>
      <c r="J27" s="24"/>
      <c r="K27" s="24"/>
      <c r="L27" s="32"/>
    </row>
    <row r="28" spans="1:12" customFormat="1" ht="12.75" x14ac:dyDescent="0.2">
      <c r="C28" s="1"/>
      <c r="D28" s="22" t="s">
        <v>21</v>
      </c>
      <c r="E28" s="31">
        <f ca="1">E26+E27</f>
        <v>0</v>
      </c>
      <c r="F28" s="1" t="str">
        <f>F26</f>
        <v>Kč</v>
      </c>
      <c r="G28" s="1"/>
      <c r="H28" s="1"/>
      <c r="I28" s="30"/>
      <c r="J28" s="24"/>
      <c r="K28" s="24"/>
      <c r="L28" s="24"/>
    </row>
    <row r="29" spans="1:12" x14ac:dyDescent="0.15">
      <c r="C29" s="33"/>
      <c r="D29" s="33"/>
      <c r="E29" s="33"/>
      <c r="F29" s="33"/>
      <c r="G29" s="33"/>
      <c r="H29" s="33"/>
    </row>
    <row r="30" spans="1:12" x14ac:dyDescent="0.15">
      <c r="C30" s="7"/>
    </row>
    <row r="31" spans="1:12" x14ac:dyDescent="0.15">
      <c r="C31" s="7"/>
    </row>
    <row r="32" spans="1:12" x14ac:dyDescent="0.15">
      <c r="C32" s="7"/>
    </row>
    <row r="33" spans="3:3" x14ac:dyDescent="0.15">
      <c r="C33" s="7"/>
    </row>
    <row r="34" spans="3:3" x14ac:dyDescent="0.15">
      <c r="C34" s="7"/>
    </row>
    <row r="35" spans="3:3" x14ac:dyDescent="0.15">
      <c r="C35" s="7"/>
    </row>
    <row r="36" spans="3:3" x14ac:dyDescent="0.15">
      <c r="C36" s="7"/>
    </row>
    <row r="37" spans="3:3" x14ac:dyDescent="0.15">
      <c r="C37" s="7"/>
    </row>
    <row r="38" spans="3:3" x14ac:dyDescent="0.15">
      <c r="C38" s="7"/>
    </row>
    <row r="39" spans="3:3" x14ac:dyDescent="0.15">
      <c r="C39" s="7"/>
    </row>
    <row r="40" spans="3:3" x14ac:dyDescent="0.15">
      <c r="C40" s="7"/>
    </row>
    <row r="41" spans="3:3" x14ac:dyDescent="0.15">
      <c r="C41" s="7"/>
    </row>
    <row r="42" spans="3:3" x14ac:dyDescent="0.15">
      <c r="C42" s="7"/>
    </row>
    <row r="43" spans="3:3" x14ac:dyDescent="0.15">
      <c r="C43" s="7"/>
    </row>
    <row r="44" spans="3:3" x14ac:dyDescent="0.15">
      <c r="C44" s="7"/>
    </row>
  </sheetData>
  <mergeCells count="9">
    <mergeCell ref="D3:G4"/>
    <mergeCell ref="E19:F19"/>
    <mergeCell ref="E24:F24"/>
    <mergeCell ref="E9:H9"/>
    <mergeCell ref="E10:H10"/>
    <mergeCell ref="E11:H11"/>
    <mergeCell ref="E14:F14"/>
    <mergeCell ref="C7:H7"/>
    <mergeCell ref="C16:H16"/>
  </mergeCells>
  <pageMargins left="0.70866141732283505" right="0.70866141732283505" top="0.78740157480314998" bottom="0.78740157480314998" header="0.31496062992126" footer="0.31496062992126"/>
  <pageSetup paperSize="9" pageOrder="overThenDown" orientation="portrait" r:id="rId1"/>
  <headerFooter>
    <oddFooter>&amp;L&amp;8Vytvořeno systémem euroCALC4&amp;C&amp;P/&amp;N&amp;R&amp;8&amp;[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9"/>
  <sheetViews>
    <sheetView zoomScaleNormal="100" workbookViewId="0">
      <pane ySplit="4" topLeftCell="A5" activePane="bottomLeft" state="frozen"/>
      <selection pane="bottomLeft" activeCell="B1" sqref="B1"/>
    </sheetView>
  </sheetViews>
  <sheetFormatPr defaultColWidth="9.140625" defaultRowHeight="8.25" outlineLevelRow="2" x14ac:dyDescent="0.15"/>
  <cols>
    <col min="1" max="1" width="34.7109375" style="2" hidden="1" customWidth="1"/>
    <col min="2" max="2" width="80.7109375" style="2" customWidth="1"/>
    <col min="3" max="3" width="15.7109375" style="2" customWidth="1"/>
    <col min="4" max="6" width="15.7109375" style="2" hidden="1" customWidth="1"/>
    <col min="7" max="7" width="41.7109375" style="2" customWidth="1"/>
    <col min="8" max="16384" width="9.140625" style="2"/>
  </cols>
  <sheetData>
    <row r="1" spans="1:8" ht="15.75" x14ac:dyDescent="0.15">
      <c r="B1" s="98" t="s">
        <v>87</v>
      </c>
    </row>
    <row r="2" spans="1:8" ht="15.75" x14ac:dyDescent="0.15">
      <c r="B2" s="19" t="s">
        <v>34</v>
      </c>
      <c r="C2" s="36"/>
      <c r="D2" s="38"/>
      <c r="E2" s="36"/>
      <c r="F2" s="36"/>
    </row>
    <row r="3" spans="1:8" ht="7.5" customHeight="1" x14ac:dyDescent="0.15">
      <c r="A3" s="6"/>
      <c r="B3" s="34"/>
      <c r="C3" s="36"/>
      <c r="D3" s="39"/>
      <c r="E3" s="41"/>
      <c r="F3" s="41"/>
      <c r="G3" s="8"/>
    </row>
    <row r="4" spans="1:8" ht="11.25" x14ac:dyDescent="0.2">
      <c r="A4" s="4"/>
      <c r="B4" s="42" t="s">
        <v>3</v>
      </c>
      <c r="C4" s="43" t="s">
        <v>9</v>
      </c>
      <c r="D4" s="44" t="s">
        <v>11</v>
      </c>
      <c r="E4" s="43" t="s">
        <v>2</v>
      </c>
      <c r="F4" s="43" t="s">
        <v>15</v>
      </c>
      <c r="G4" s="6"/>
      <c r="H4" s="8"/>
    </row>
    <row r="5" spans="1:8" ht="7.5" customHeight="1" x14ac:dyDescent="0.15">
      <c r="B5" s="34"/>
      <c r="C5" s="36"/>
      <c r="D5" s="38"/>
      <c r="E5" s="36"/>
      <c r="F5" s="36"/>
      <c r="G5" s="8"/>
    </row>
    <row r="6" spans="1:8" ht="12" x14ac:dyDescent="0.15">
      <c r="A6" s="57" t="s">
        <v>22</v>
      </c>
      <c r="B6" s="58" t="s">
        <v>23</v>
      </c>
      <c r="C6" s="59">
        <f>VLOOKUP($A6,'Soupis prací'!$A:$Q,10,FALSE)</f>
        <v>0</v>
      </c>
      <c r="D6" s="60">
        <f>VLOOKUP($A6,'Soupis prací'!$A:$Q,12,FALSE)</f>
        <v>0</v>
      </c>
      <c r="E6" s="59">
        <f>VLOOKUP($A6,'Soupis prací'!$A:$Q,16,FALSE)</f>
        <v>0</v>
      </c>
      <c r="F6" s="59">
        <f>VLOOKUP($A6,'Soupis prací'!$A:$Q,17,FALSE)</f>
        <v>0</v>
      </c>
      <c r="G6" s="6"/>
      <c r="H6" s="8"/>
    </row>
    <row r="7" spans="1:8" ht="12" outlineLevel="1" x14ac:dyDescent="0.15">
      <c r="A7" s="61" t="s">
        <v>24</v>
      </c>
      <c r="B7" s="62" t="s">
        <v>25</v>
      </c>
      <c r="C7" s="63">
        <f>VLOOKUP($A7,'Soupis prací'!$A:$Q,10,FALSE)</f>
        <v>0</v>
      </c>
      <c r="D7" s="64">
        <f>VLOOKUP($A7,'Soupis prací'!$A:$Q,12,FALSE)</f>
        <v>0</v>
      </c>
      <c r="E7" s="63">
        <f>VLOOKUP($A7,'Soupis prací'!$A:$Q,16,FALSE)</f>
        <v>0</v>
      </c>
      <c r="F7" s="63">
        <f>VLOOKUP($A7,'Soupis prací'!$A:$Q,17,FALSE)</f>
        <v>0</v>
      </c>
      <c r="G7" s="6"/>
      <c r="H7" s="8"/>
    </row>
    <row r="8" spans="1:8" ht="11.25" outlineLevel="2" x14ac:dyDescent="0.15">
      <c r="A8" s="65" t="s">
        <v>26</v>
      </c>
      <c r="B8" s="66" t="s">
        <v>27</v>
      </c>
      <c r="C8" s="67">
        <f>VLOOKUP($A8,'Soupis prací'!$A:$Q,10,FALSE)</f>
        <v>0</v>
      </c>
      <c r="D8" s="68">
        <f>VLOOKUP($A8,'Soupis prací'!$A:$Q,12,FALSE)</f>
        <v>0</v>
      </c>
      <c r="E8" s="67">
        <f>VLOOKUP($A8,'Soupis prací'!$A:$Q,16,FALSE)</f>
        <v>0</v>
      </c>
      <c r="F8" s="67">
        <f>VLOOKUP($A8,'Soupis prací'!$A:$Q,17,FALSE)</f>
        <v>0</v>
      </c>
      <c r="G8" s="6"/>
      <c r="H8" s="8"/>
    </row>
    <row r="9" spans="1:8" ht="11.25" outlineLevel="2" x14ac:dyDescent="0.15">
      <c r="A9" s="65" t="s">
        <v>28</v>
      </c>
      <c r="B9" s="66" t="s">
        <v>29</v>
      </c>
      <c r="C9" s="67">
        <f>VLOOKUP($A9,'Soupis prací'!$A:$Q,10,FALSE)</f>
        <v>0</v>
      </c>
      <c r="D9" s="68">
        <f>VLOOKUP($A9,'Soupis prací'!$A:$Q,12,FALSE)</f>
        <v>0</v>
      </c>
      <c r="E9" s="67">
        <f>VLOOKUP($A9,'Soupis prací'!$A:$Q,16,FALSE)</f>
        <v>0</v>
      </c>
      <c r="F9" s="67">
        <f>VLOOKUP($A9,'Soupis prací'!$A:$Q,17,FALSE)</f>
        <v>0</v>
      </c>
      <c r="G9" s="6"/>
      <c r="H9" s="8"/>
    </row>
    <row r="10" spans="1:8" ht="11.25" outlineLevel="2" x14ac:dyDescent="0.15">
      <c r="A10" s="65" t="s">
        <v>30</v>
      </c>
      <c r="B10" s="66" t="s">
        <v>31</v>
      </c>
      <c r="C10" s="67">
        <f>VLOOKUP($A10,'Soupis prací'!$A:$Q,10,FALSE)</f>
        <v>0</v>
      </c>
      <c r="D10" s="68">
        <f>VLOOKUP($A10,'Soupis prací'!$A:$Q,12,FALSE)</f>
        <v>0</v>
      </c>
      <c r="E10" s="67">
        <f>VLOOKUP($A10,'Soupis prací'!$A:$Q,16,FALSE)</f>
        <v>0</v>
      </c>
      <c r="F10" s="67">
        <f>VLOOKUP($A10,'Soupis prací'!$A:$Q,17,FALSE)</f>
        <v>0</v>
      </c>
      <c r="G10" s="6"/>
      <c r="H10" s="8"/>
    </row>
    <row r="11" spans="1:8" ht="11.25" outlineLevel="2" x14ac:dyDescent="0.15">
      <c r="A11" s="65" t="s">
        <v>32</v>
      </c>
      <c r="B11" s="66" t="s">
        <v>33</v>
      </c>
      <c r="C11" s="67">
        <f>VLOOKUP($A11,'Soupis prací'!$A:$Q,10,FALSE)</f>
        <v>0</v>
      </c>
      <c r="D11" s="68">
        <f>VLOOKUP($A11,'Soupis prací'!$A:$Q,12,FALSE)</f>
        <v>0</v>
      </c>
      <c r="E11" s="67">
        <f>VLOOKUP($A11,'Soupis prací'!$A:$Q,16,FALSE)</f>
        <v>0</v>
      </c>
      <c r="F11" s="67">
        <f>VLOOKUP($A11,'Soupis prací'!$A:$Q,17,FALSE)</f>
        <v>0</v>
      </c>
      <c r="G11" s="6"/>
      <c r="H11" s="8"/>
    </row>
    <row r="12" spans="1:8" ht="7.5" customHeight="1" x14ac:dyDescent="0.15">
      <c r="B12" s="35"/>
      <c r="C12" s="37"/>
      <c r="D12" s="40"/>
      <c r="E12" s="37"/>
      <c r="F12" s="37"/>
      <c r="G12" s="8"/>
    </row>
    <row r="13" spans="1:8" ht="12.75" x14ac:dyDescent="0.2">
      <c r="A13" s="5"/>
      <c r="B13" s="45" t="s">
        <v>1</v>
      </c>
      <c r="C13" s="46">
        <f>SUMIF(GROUP_ID,"",ITEM_PRICES)</f>
        <v>0</v>
      </c>
      <c r="D13" s="47"/>
      <c r="E13" s="48"/>
      <c r="F13" s="48"/>
      <c r="G13" s="6"/>
      <c r="H13" s="8"/>
    </row>
    <row r="14" spans="1:8" ht="12.75" x14ac:dyDescent="0.2">
      <c r="A14" s="5"/>
      <c r="B14" s="45" t="s">
        <v>2</v>
      </c>
      <c r="C14" s="46">
        <f ca="1">SUM(C15:C16)</f>
        <v>0</v>
      </c>
      <c r="D14" s="47"/>
      <c r="E14" s="48"/>
      <c r="F14" s="48"/>
      <c r="G14" s="6"/>
      <c r="H14" s="8"/>
    </row>
    <row r="15" spans="1:8" ht="12.75" x14ac:dyDescent="0.2">
      <c r="A15" s="1"/>
      <c r="B15" s="49" t="str">
        <f ca="1">INDIRECT(ADDRESS(10,1,,,"Krycí List"))</f>
        <v/>
      </c>
      <c r="C15" s="50" t="str">
        <f ca="1">INDIRECT(ADDRESS(13,1,,,"Krycí List"))</f>
        <v/>
      </c>
      <c r="D15" s="51"/>
      <c r="E15" s="52"/>
      <c r="F15" s="52"/>
      <c r="G15" s="6"/>
      <c r="H15" s="8"/>
    </row>
    <row r="16" spans="1:8" ht="12.75" x14ac:dyDescent="0.2">
      <c r="A16" s="1"/>
      <c r="B16" s="53" t="str">
        <f ca="1">INDIRECT(ADDRESS(11,1,,,"Krycí List"))</f>
        <v/>
      </c>
      <c r="C16" s="54" t="str">
        <f ca="1">INDIRECT(ADDRESS(14,1,,,"Krycí List"))</f>
        <v/>
      </c>
      <c r="D16" s="55"/>
      <c r="E16" s="56"/>
      <c r="F16" s="56"/>
      <c r="G16" s="6"/>
      <c r="H16" s="8"/>
    </row>
    <row r="17" spans="1:8" ht="12.75" x14ac:dyDescent="0.2">
      <c r="A17" s="5"/>
      <c r="B17" s="45" t="s">
        <v>0</v>
      </c>
      <c r="C17" s="46">
        <f ca="1">C13+C14</f>
        <v>0</v>
      </c>
      <c r="D17" s="47"/>
      <c r="E17" s="48"/>
      <c r="F17" s="48"/>
      <c r="G17" s="6"/>
      <c r="H17" s="8"/>
    </row>
    <row r="18" spans="1:8" x14ac:dyDescent="0.15">
      <c r="B18" s="34"/>
      <c r="C18" s="36"/>
      <c r="D18" s="38"/>
      <c r="E18" s="36"/>
      <c r="F18" s="36"/>
    </row>
    <row r="19" spans="1:8" x14ac:dyDescent="0.15">
      <c r="B19" s="6"/>
      <c r="C19" s="8"/>
      <c r="D19" s="6"/>
      <c r="E19" s="8"/>
      <c r="F19" s="8"/>
    </row>
  </sheetData>
  <pageMargins left="0.70866141732283505" right="0.70866141732283505" top="0.78740157480314998" bottom="0.78740157480314998" header="0.31496062992126" footer="0.31496062992126"/>
  <pageSetup paperSize="9" scale="58" fitToHeight="0" pageOrder="overThenDown" orientation="portrait" r:id="rId1"/>
  <headerFooter>
    <oddHeader>&amp;L&amp;8&amp;C&amp;8&amp;R&amp;8</oddHeader>
    <oddFooter>&amp;L&amp;8Vytvořeno systémem euroCALC4&amp;C&amp;P/&amp;N&amp;R&amp;8&amp;[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V36"/>
  <sheetViews>
    <sheetView tabSelected="1" zoomScaleNormal="100" workbookViewId="0">
      <pane ySplit="4" topLeftCell="A5" activePane="bottomLeft" state="frozen"/>
      <selection pane="bottomLeft" activeCell="H3" sqref="H3"/>
    </sheetView>
  </sheetViews>
  <sheetFormatPr defaultColWidth="9.140625" defaultRowHeight="8.25" outlineLevelRow="3" x14ac:dyDescent="0.15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customWidth="1"/>
    <col min="5" max="5" width="14.7109375" style="2" customWidth="1"/>
    <col min="6" max="6" width="72.7109375" style="2" customWidth="1"/>
    <col min="7" max="7" width="4.7109375" style="2" customWidth="1"/>
    <col min="8" max="8" width="14.7109375" style="2" customWidth="1"/>
    <col min="9" max="9" width="12.7109375" style="2" customWidth="1"/>
    <col min="10" max="10" width="15.7109375" style="139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18" width="38.7109375" style="2" customWidth="1"/>
    <col min="19" max="21" width="9.140625" style="2"/>
    <col min="22" max="22" width="9.140625" style="2" customWidth="1"/>
    <col min="23" max="23" width="5.5703125" style="2" customWidth="1"/>
    <col min="24" max="16384" width="9.140625" style="2"/>
  </cols>
  <sheetData>
    <row r="1" spans="1:22" ht="15.75" x14ac:dyDescent="0.15">
      <c r="C1" s="97"/>
      <c r="D1" s="97"/>
      <c r="E1" s="97"/>
      <c r="F1" s="98" t="s">
        <v>87</v>
      </c>
      <c r="G1" s="97"/>
      <c r="H1" s="97"/>
      <c r="I1" s="97"/>
      <c r="J1" s="131"/>
    </row>
    <row r="2" spans="1:22" ht="15.75" x14ac:dyDescent="0.15">
      <c r="B2" s="69"/>
      <c r="C2" s="99"/>
      <c r="D2" s="100"/>
      <c r="E2" s="100"/>
      <c r="F2" s="98" t="s">
        <v>34</v>
      </c>
      <c r="G2" s="100"/>
      <c r="H2" s="101"/>
      <c r="I2" s="102"/>
      <c r="J2" s="131"/>
      <c r="K2" s="38"/>
      <c r="L2" s="38"/>
      <c r="M2" s="38"/>
      <c r="N2" s="38"/>
      <c r="O2" s="36"/>
      <c r="P2" s="36"/>
      <c r="Q2" s="36"/>
      <c r="S2" s="7"/>
      <c r="V2" s="3"/>
    </row>
    <row r="3" spans="1:22" ht="7.5" customHeight="1" x14ac:dyDescent="0.15">
      <c r="A3" s="6"/>
      <c r="B3" s="70"/>
      <c r="C3" s="99"/>
      <c r="D3" s="103"/>
      <c r="E3" s="100"/>
      <c r="F3" s="100"/>
      <c r="G3" s="100"/>
      <c r="H3" s="101"/>
      <c r="I3" s="102"/>
      <c r="J3" s="131"/>
      <c r="K3" s="39"/>
      <c r="L3" s="39"/>
      <c r="M3" s="39"/>
      <c r="N3" s="39"/>
      <c r="O3" s="41"/>
      <c r="P3" s="41"/>
      <c r="Q3" s="41"/>
      <c r="R3" s="8"/>
    </row>
    <row r="4" spans="1:22" ht="11.25" x14ac:dyDescent="0.2">
      <c r="A4" s="4"/>
      <c r="B4" s="71"/>
      <c r="C4" s="104" t="s">
        <v>4</v>
      </c>
      <c r="D4" s="105" t="s">
        <v>5</v>
      </c>
      <c r="E4" s="105" t="s">
        <v>6</v>
      </c>
      <c r="F4" s="105" t="s">
        <v>3</v>
      </c>
      <c r="G4" s="105" t="s">
        <v>7</v>
      </c>
      <c r="H4" s="106" t="s">
        <v>8</v>
      </c>
      <c r="I4" s="107" t="s">
        <v>16</v>
      </c>
      <c r="J4" s="132" t="s">
        <v>9</v>
      </c>
      <c r="K4" s="44" t="s">
        <v>10</v>
      </c>
      <c r="L4" s="44" t="s">
        <v>11</v>
      </c>
      <c r="M4" s="44" t="s">
        <v>12</v>
      </c>
      <c r="N4" s="44" t="s">
        <v>13</v>
      </c>
      <c r="O4" s="43" t="s">
        <v>14</v>
      </c>
      <c r="P4" s="43" t="s">
        <v>2</v>
      </c>
      <c r="Q4" s="43" t="s">
        <v>15</v>
      </c>
      <c r="R4" s="6"/>
      <c r="S4" s="8"/>
    </row>
    <row r="5" spans="1:22" ht="7.5" customHeight="1" x14ac:dyDescent="0.15">
      <c r="B5" s="69"/>
      <c r="C5" s="99"/>
      <c r="D5" s="100"/>
      <c r="E5" s="100"/>
      <c r="F5" s="100"/>
      <c r="G5" s="100"/>
      <c r="H5" s="101"/>
      <c r="I5" s="102"/>
      <c r="J5" s="131"/>
      <c r="K5" s="38"/>
      <c r="L5" s="38"/>
      <c r="M5" s="38"/>
      <c r="N5" s="38"/>
      <c r="O5" s="36"/>
      <c r="P5" s="36"/>
      <c r="Q5" s="36"/>
      <c r="R5" s="8"/>
    </row>
    <row r="6" spans="1:22" ht="12" x14ac:dyDescent="0.2">
      <c r="A6" s="57" t="s">
        <v>22</v>
      </c>
      <c r="B6" s="72">
        <v>1</v>
      </c>
      <c r="C6" s="108"/>
      <c r="D6" s="109" t="s">
        <v>35</v>
      </c>
      <c r="E6" s="109"/>
      <c r="F6" s="110" t="s">
        <v>23</v>
      </c>
      <c r="G6" s="109"/>
      <c r="H6" s="111"/>
      <c r="I6" s="112"/>
      <c r="J6" s="133">
        <f>SUBTOTAL(9,J7:J36)</f>
        <v>0</v>
      </c>
      <c r="K6" s="73"/>
      <c r="L6" s="60">
        <f>SUBTOTAL(9,L7:L36)</f>
        <v>0</v>
      </c>
      <c r="M6" s="73"/>
      <c r="N6" s="60">
        <f>SUBTOTAL(9,N7:N36)</f>
        <v>0.45999999999999996</v>
      </c>
      <c r="O6" s="74"/>
      <c r="P6" s="59">
        <f>SUBTOTAL(9,P7:P36)</f>
        <v>0</v>
      </c>
      <c r="Q6" s="59">
        <f>SUBTOTAL(9,Q7:Q36)</f>
        <v>0</v>
      </c>
      <c r="R6" s="6"/>
      <c r="S6" s="8"/>
      <c r="T6" s="8"/>
    </row>
    <row r="7" spans="1:22" ht="12" outlineLevel="1" x14ac:dyDescent="0.2">
      <c r="A7" s="61" t="s">
        <v>24</v>
      </c>
      <c r="B7" s="75">
        <v>2</v>
      </c>
      <c r="C7" s="113"/>
      <c r="D7" s="114" t="s">
        <v>36</v>
      </c>
      <c r="E7" s="114"/>
      <c r="F7" s="115" t="s">
        <v>25</v>
      </c>
      <c r="G7" s="114"/>
      <c r="H7" s="116"/>
      <c r="I7" s="117"/>
      <c r="J7" s="134">
        <f>SUBTOTAL(9,J8:J35)</f>
        <v>0</v>
      </c>
      <c r="K7" s="76"/>
      <c r="L7" s="64">
        <f>SUBTOTAL(9,L8:L35)</f>
        <v>0</v>
      </c>
      <c r="M7" s="76"/>
      <c r="N7" s="64">
        <f>SUBTOTAL(9,N8:N35)</f>
        <v>0.45999999999999996</v>
      </c>
      <c r="O7" s="77"/>
      <c r="P7" s="63">
        <f>SUBTOTAL(9,P8:P35)</f>
        <v>0</v>
      </c>
      <c r="Q7" s="63">
        <f>SUBTOTAL(9,Q8:Q35)</f>
        <v>0</v>
      </c>
      <c r="R7" s="6"/>
      <c r="S7" s="8"/>
      <c r="T7" s="8"/>
    </row>
    <row r="8" spans="1:22" ht="11.25" outlineLevel="2" x14ac:dyDescent="0.2">
      <c r="A8" s="65" t="s">
        <v>26</v>
      </c>
      <c r="B8" s="78">
        <v>3</v>
      </c>
      <c r="C8" s="118"/>
      <c r="D8" s="119" t="s">
        <v>37</v>
      </c>
      <c r="E8" s="119"/>
      <c r="F8" s="120" t="s">
        <v>27</v>
      </c>
      <c r="G8" s="119"/>
      <c r="H8" s="121"/>
      <c r="I8" s="122"/>
      <c r="J8" s="135">
        <f>SUBTOTAL(9,J9:J17)</f>
        <v>0</v>
      </c>
      <c r="K8" s="79"/>
      <c r="L8" s="68">
        <f>SUBTOTAL(9,L9:L17)</f>
        <v>0</v>
      </c>
      <c r="M8" s="79"/>
      <c r="N8" s="68">
        <f>SUBTOTAL(9,N9:N17)</f>
        <v>0</v>
      </c>
      <c r="O8" s="80"/>
      <c r="P8" s="67">
        <f>SUBTOTAL(9,P9:P17)</f>
        <v>0</v>
      </c>
      <c r="Q8" s="67">
        <f>SUBTOTAL(9,Q9:Q17)</f>
        <v>0</v>
      </c>
      <c r="R8" s="6"/>
      <c r="S8" s="8"/>
      <c r="T8" s="8"/>
    </row>
    <row r="9" spans="1:22" ht="11.25" outlineLevel="3" x14ac:dyDescent="0.2">
      <c r="A9" s="10"/>
      <c r="B9" s="81"/>
      <c r="C9" s="123">
        <v>1</v>
      </c>
      <c r="D9" s="124" t="s">
        <v>38</v>
      </c>
      <c r="E9" s="125" t="s">
        <v>39</v>
      </c>
      <c r="F9" s="126" t="s">
        <v>40</v>
      </c>
      <c r="G9" s="124" t="s">
        <v>41</v>
      </c>
      <c r="H9" s="127">
        <v>64.725000000000009</v>
      </c>
      <c r="I9" s="96"/>
      <c r="J9" s="136">
        <f t="shared" ref="J9:J16" si="0">H9*I9</f>
        <v>0</v>
      </c>
      <c r="K9" s="82"/>
      <c r="L9" s="82">
        <f t="shared" ref="L9:L16" si="1">H9*K9</f>
        <v>0</v>
      </c>
      <c r="M9" s="82"/>
      <c r="N9" s="82">
        <f t="shared" ref="N9:N16" si="2">H9*M9</f>
        <v>0</v>
      </c>
      <c r="O9" s="83">
        <v>21</v>
      </c>
      <c r="P9" s="83">
        <f t="shared" ref="P9:P16" si="3">J9*(O9/100)</f>
        <v>0</v>
      </c>
      <c r="Q9" s="83">
        <f t="shared" ref="Q9:Q16" si="4">J9+P9</f>
        <v>0</v>
      </c>
      <c r="R9" s="8"/>
      <c r="S9" s="8"/>
      <c r="T9" s="8"/>
    </row>
    <row r="10" spans="1:22" ht="11.25" outlineLevel="3" x14ac:dyDescent="0.2">
      <c r="A10" s="10"/>
      <c r="B10" s="81"/>
      <c r="C10" s="123">
        <v>2</v>
      </c>
      <c r="D10" s="124" t="s">
        <v>42</v>
      </c>
      <c r="E10" s="125" t="s">
        <v>43</v>
      </c>
      <c r="F10" s="126" t="s">
        <v>44</v>
      </c>
      <c r="G10" s="124" t="s">
        <v>45</v>
      </c>
      <c r="H10" s="127">
        <v>13</v>
      </c>
      <c r="I10" s="96"/>
      <c r="J10" s="136">
        <f t="shared" si="0"/>
        <v>0</v>
      </c>
      <c r="K10" s="82"/>
      <c r="L10" s="82">
        <f t="shared" si="1"/>
        <v>0</v>
      </c>
      <c r="M10" s="82"/>
      <c r="N10" s="82">
        <f t="shared" si="2"/>
        <v>0</v>
      </c>
      <c r="O10" s="83">
        <v>21</v>
      </c>
      <c r="P10" s="83">
        <f t="shared" si="3"/>
        <v>0</v>
      </c>
      <c r="Q10" s="83">
        <f t="shared" si="4"/>
        <v>0</v>
      </c>
      <c r="R10" s="8"/>
      <c r="S10" s="8"/>
      <c r="T10" s="8"/>
    </row>
    <row r="11" spans="1:22" ht="11.25" outlineLevel="3" x14ac:dyDescent="0.2">
      <c r="A11" s="10"/>
      <c r="B11" s="81"/>
      <c r="C11" s="123">
        <v>3</v>
      </c>
      <c r="D11" s="124" t="s">
        <v>38</v>
      </c>
      <c r="E11" s="125" t="s">
        <v>46</v>
      </c>
      <c r="F11" s="126" t="s">
        <v>47</v>
      </c>
      <c r="G11" s="124" t="s">
        <v>41</v>
      </c>
      <c r="H11" s="127">
        <v>64.724999999999994</v>
      </c>
      <c r="I11" s="96"/>
      <c r="J11" s="136">
        <f t="shared" si="0"/>
        <v>0</v>
      </c>
      <c r="K11" s="82"/>
      <c r="L11" s="82">
        <f t="shared" si="1"/>
        <v>0</v>
      </c>
      <c r="M11" s="82"/>
      <c r="N11" s="82">
        <f t="shared" si="2"/>
        <v>0</v>
      </c>
      <c r="O11" s="83">
        <v>21</v>
      </c>
      <c r="P11" s="83">
        <f t="shared" si="3"/>
        <v>0</v>
      </c>
      <c r="Q11" s="83">
        <f t="shared" si="4"/>
        <v>0</v>
      </c>
      <c r="R11" s="8"/>
      <c r="S11" s="8"/>
      <c r="T11" s="8"/>
    </row>
    <row r="12" spans="1:22" ht="11.25" outlineLevel="3" x14ac:dyDescent="0.2">
      <c r="A12" s="10"/>
      <c r="B12" s="81"/>
      <c r="C12" s="123">
        <v>4</v>
      </c>
      <c r="D12" s="124" t="s">
        <v>42</v>
      </c>
      <c r="E12" s="125" t="s">
        <v>48</v>
      </c>
      <c r="F12" s="126" t="s">
        <v>49</v>
      </c>
      <c r="G12" s="124" t="s">
        <v>45</v>
      </c>
      <c r="H12" s="127">
        <v>389</v>
      </c>
      <c r="I12" s="96"/>
      <c r="J12" s="136">
        <f t="shared" si="0"/>
        <v>0</v>
      </c>
      <c r="K12" s="82"/>
      <c r="L12" s="82">
        <f t="shared" si="1"/>
        <v>0</v>
      </c>
      <c r="M12" s="82"/>
      <c r="N12" s="82">
        <f t="shared" si="2"/>
        <v>0</v>
      </c>
      <c r="O12" s="83">
        <v>21</v>
      </c>
      <c r="P12" s="83">
        <f t="shared" si="3"/>
        <v>0</v>
      </c>
      <c r="Q12" s="83">
        <f t="shared" si="4"/>
        <v>0</v>
      </c>
      <c r="R12" s="8"/>
      <c r="S12" s="8"/>
      <c r="T12" s="8"/>
    </row>
    <row r="13" spans="1:22" ht="11.25" outlineLevel="3" x14ac:dyDescent="0.2">
      <c r="A13" s="10"/>
      <c r="B13" s="81"/>
      <c r="C13" s="123">
        <v>5</v>
      </c>
      <c r="D13" s="124" t="s">
        <v>38</v>
      </c>
      <c r="E13" s="125" t="s">
        <v>50</v>
      </c>
      <c r="F13" s="126" t="s">
        <v>51</v>
      </c>
      <c r="G13" s="124" t="s">
        <v>41</v>
      </c>
      <c r="H13" s="127">
        <v>64.724999999999994</v>
      </c>
      <c r="I13" s="96"/>
      <c r="J13" s="136">
        <f t="shared" si="0"/>
        <v>0</v>
      </c>
      <c r="K13" s="82"/>
      <c r="L13" s="82">
        <f t="shared" si="1"/>
        <v>0</v>
      </c>
      <c r="M13" s="82"/>
      <c r="N13" s="82">
        <f t="shared" si="2"/>
        <v>0</v>
      </c>
      <c r="O13" s="83">
        <v>21</v>
      </c>
      <c r="P13" s="83">
        <f t="shared" si="3"/>
        <v>0</v>
      </c>
      <c r="Q13" s="83">
        <f t="shared" si="4"/>
        <v>0</v>
      </c>
      <c r="R13" s="8"/>
      <c r="S13" s="8"/>
      <c r="T13" s="8"/>
    </row>
    <row r="14" spans="1:22" ht="11.25" outlineLevel="3" x14ac:dyDescent="0.2">
      <c r="A14" s="10"/>
      <c r="B14" s="81"/>
      <c r="C14" s="123">
        <v>6</v>
      </c>
      <c r="D14" s="124" t="s">
        <v>42</v>
      </c>
      <c r="E14" s="125" t="s">
        <v>52</v>
      </c>
      <c r="F14" s="126" t="s">
        <v>53</v>
      </c>
      <c r="G14" s="124" t="s">
        <v>45</v>
      </c>
      <c r="H14" s="127">
        <v>1295</v>
      </c>
      <c r="I14" s="96"/>
      <c r="J14" s="136">
        <f t="shared" si="0"/>
        <v>0</v>
      </c>
      <c r="K14" s="82"/>
      <c r="L14" s="82">
        <f t="shared" si="1"/>
        <v>0</v>
      </c>
      <c r="M14" s="82"/>
      <c r="N14" s="82">
        <f t="shared" si="2"/>
        <v>0</v>
      </c>
      <c r="O14" s="83">
        <v>21</v>
      </c>
      <c r="P14" s="83">
        <f t="shared" si="3"/>
        <v>0</v>
      </c>
      <c r="Q14" s="83">
        <f t="shared" si="4"/>
        <v>0</v>
      </c>
      <c r="R14" s="8"/>
      <c r="S14" s="8"/>
      <c r="T14" s="8"/>
    </row>
    <row r="15" spans="1:22" ht="11.25" outlineLevel="3" x14ac:dyDescent="0.2">
      <c r="A15" s="10"/>
      <c r="B15" s="81"/>
      <c r="C15" s="123">
        <v>7</v>
      </c>
      <c r="D15" s="124" t="s">
        <v>38</v>
      </c>
      <c r="E15" s="125" t="s">
        <v>54</v>
      </c>
      <c r="F15" s="126" t="s">
        <v>55</v>
      </c>
      <c r="G15" s="124" t="s">
        <v>41</v>
      </c>
      <c r="H15" s="127">
        <v>10</v>
      </c>
      <c r="I15" s="96"/>
      <c r="J15" s="136">
        <f t="shared" si="0"/>
        <v>0</v>
      </c>
      <c r="K15" s="82"/>
      <c r="L15" s="82">
        <f t="shared" si="1"/>
        <v>0</v>
      </c>
      <c r="M15" s="82"/>
      <c r="N15" s="82">
        <f t="shared" si="2"/>
        <v>0</v>
      </c>
      <c r="O15" s="83">
        <v>21</v>
      </c>
      <c r="P15" s="83">
        <f t="shared" si="3"/>
        <v>0</v>
      </c>
      <c r="Q15" s="83">
        <f t="shared" si="4"/>
        <v>0</v>
      </c>
      <c r="R15" s="8"/>
      <c r="S15" s="8"/>
      <c r="T15" s="8"/>
    </row>
    <row r="16" spans="1:22" ht="11.25" outlineLevel="3" x14ac:dyDescent="0.2">
      <c r="A16" s="10"/>
      <c r="B16" s="81"/>
      <c r="C16" s="123">
        <v>8</v>
      </c>
      <c r="D16" s="124" t="s">
        <v>42</v>
      </c>
      <c r="E16" s="125" t="s">
        <v>56</v>
      </c>
      <c r="F16" s="126" t="s">
        <v>57</v>
      </c>
      <c r="G16" s="124" t="s">
        <v>45</v>
      </c>
      <c r="H16" s="127">
        <v>15</v>
      </c>
      <c r="I16" s="96"/>
      <c r="J16" s="136">
        <f t="shared" si="0"/>
        <v>0</v>
      </c>
      <c r="K16" s="82"/>
      <c r="L16" s="82">
        <f t="shared" si="1"/>
        <v>0</v>
      </c>
      <c r="M16" s="82"/>
      <c r="N16" s="82">
        <f t="shared" si="2"/>
        <v>0</v>
      </c>
      <c r="O16" s="83">
        <v>21</v>
      </c>
      <c r="P16" s="83">
        <f t="shared" si="3"/>
        <v>0</v>
      </c>
      <c r="Q16" s="83">
        <f t="shared" si="4"/>
        <v>0</v>
      </c>
      <c r="R16" s="8"/>
      <c r="S16" s="8"/>
      <c r="T16" s="8"/>
    </row>
    <row r="17" spans="1:20" outlineLevel="3" x14ac:dyDescent="0.15">
      <c r="B17" s="6"/>
      <c r="C17" s="128"/>
      <c r="D17" s="128"/>
      <c r="E17" s="128"/>
      <c r="F17" s="128"/>
      <c r="G17" s="128"/>
      <c r="H17" s="128"/>
      <c r="I17" s="129"/>
      <c r="J17" s="137"/>
      <c r="K17" s="6"/>
      <c r="L17" s="6"/>
      <c r="M17" s="6"/>
      <c r="N17" s="6"/>
      <c r="O17" s="6"/>
      <c r="P17" s="8"/>
      <c r="Q17" s="8"/>
    </row>
    <row r="18" spans="1:20" ht="11.25" outlineLevel="2" x14ac:dyDescent="0.2">
      <c r="A18" s="65" t="s">
        <v>28</v>
      </c>
      <c r="B18" s="78">
        <v>3</v>
      </c>
      <c r="C18" s="118"/>
      <c r="D18" s="119" t="s">
        <v>37</v>
      </c>
      <c r="E18" s="119"/>
      <c r="F18" s="120" t="s">
        <v>29</v>
      </c>
      <c r="G18" s="119"/>
      <c r="H18" s="121"/>
      <c r="I18" s="122"/>
      <c r="J18" s="135">
        <f>SUBTOTAL(9,J19:J24)</f>
        <v>0</v>
      </c>
      <c r="K18" s="79"/>
      <c r="L18" s="68">
        <f>SUBTOTAL(9,L19:L24)</f>
        <v>0</v>
      </c>
      <c r="M18" s="79"/>
      <c r="N18" s="68">
        <f>SUBTOTAL(9,N19:N24)</f>
        <v>0.45999999999999996</v>
      </c>
      <c r="O18" s="80"/>
      <c r="P18" s="67">
        <f>SUBTOTAL(9,P19:P24)</f>
        <v>0</v>
      </c>
      <c r="Q18" s="67">
        <f>SUBTOTAL(9,Q19:Q24)</f>
        <v>0</v>
      </c>
      <c r="R18" s="6"/>
      <c r="S18" s="8"/>
      <c r="T18" s="8"/>
    </row>
    <row r="19" spans="1:20" ht="11.25" outlineLevel="3" x14ac:dyDescent="0.2">
      <c r="A19" s="10"/>
      <c r="B19" s="81"/>
      <c r="C19" s="123">
        <v>9</v>
      </c>
      <c r="D19" s="124" t="s">
        <v>38</v>
      </c>
      <c r="E19" s="125" t="s">
        <v>58</v>
      </c>
      <c r="F19" s="126" t="s">
        <v>59</v>
      </c>
      <c r="G19" s="124" t="s">
        <v>41</v>
      </c>
      <c r="H19" s="127">
        <v>10</v>
      </c>
      <c r="I19" s="96"/>
      <c r="J19" s="136">
        <f>H19*I19</f>
        <v>0</v>
      </c>
      <c r="K19" s="82"/>
      <c r="L19" s="82">
        <f>H19*K19</f>
        <v>0</v>
      </c>
      <c r="M19" s="82">
        <v>4.5999999999999999E-2</v>
      </c>
      <c r="N19" s="82">
        <f>H19*M19</f>
        <v>0.45999999999999996</v>
      </c>
      <c r="O19" s="83">
        <v>21</v>
      </c>
      <c r="P19" s="83">
        <f>J19*(O19/100)</f>
        <v>0</v>
      </c>
      <c r="Q19" s="83">
        <f>J19+P19</f>
        <v>0</v>
      </c>
      <c r="R19" s="8"/>
      <c r="S19" s="8"/>
      <c r="T19" s="8"/>
    </row>
    <row r="20" spans="1:20" ht="11.25" outlineLevel="3" x14ac:dyDescent="0.2">
      <c r="A20" s="10"/>
      <c r="B20" s="81"/>
      <c r="C20" s="123">
        <v>10</v>
      </c>
      <c r="D20" s="124" t="s">
        <v>38</v>
      </c>
      <c r="E20" s="125" t="s">
        <v>60</v>
      </c>
      <c r="F20" s="126" t="s">
        <v>61</v>
      </c>
      <c r="G20" s="124" t="s">
        <v>41</v>
      </c>
      <c r="H20" s="127">
        <v>74.724999999999994</v>
      </c>
      <c r="I20" s="96"/>
      <c r="J20" s="136">
        <f>H20*I20</f>
        <v>0</v>
      </c>
      <c r="K20" s="82"/>
      <c r="L20" s="82">
        <f>H20*K20</f>
        <v>0</v>
      </c>
      <c r="M20" s="82"/>
      <c r="N20" s="82">
        <f>H20*M20</f>
        <v>0</v>
      </c>
      <c r="O20" s="83">
        <v>21</v>
      </c>
      <c r="P20" s="83">
        <f>J20*(O20/100)</f>
        <v>0</v>
      </c>
      <c r="Q20" s="83">
        <f>J20+P20</f>
        <v>0</v>
      </c>
      <c r="R20" s="8"/>
      <c r="S20" s="8"/>
      <c r="T20" s="8"/>
    </row>
    <row r="21" spans="1:20" ht="11.25" outlineLevel="3" x14ac:dyDescent="0.2">
      <c r="A21" s="10"/>
      <c r="B21" s="81"/>
      <c r="C21" s="123">
        <v>11</v>
      </c>
      <c r="D21" s="124" t="s">
        <v>38</v>
      </c>
      <c r="E21" s="125" t="s">
        <v>62</v>
      </c>
      <c r="F21" s="126" t="s">
        <v>63</v>
      </c>
      <c r="G21" s="124" t="s">
        <v>41</v>
      </c>
      <c r="H21" s="127">
        <v>74.724999999999994</v>
      </c>
      <c r="I21" s="96"/>
      <c r="J21" s="136">
        <f>H21*I21</f>
        <v>0</v>
      </c>
      <c r="K21" s="82"/>
      <c r="L21" s="82">
        <f>H21*K21</f>
        <v>0</v>
      </c>
      <c r="M21" s="82"/>
      <c r="N21" s="82">
        <f>H21*M21</f>
        <v>0</v>
      </c>
      <c r="O21" s="83">
        <v>21</v>
      </c>
      <c r="P21" s="83">
        <f>J21*(O21/100)</f>
        <v>0</v>
      </c>
      <c r="Q21" s="83">
        <f>J21+P21</f>
        <v>0</v>
      </c>
      <c r="R21" s="8"/>
      <c r="S21" s="8"/>
      <c r="T21" s="8"/>
    </row>
    <row r="22" spans="1:20" ht="11.25" outlineLevel="3" x14ac:dyDescent="0.2">
      <c r="A22" s="10"/>
      <c r="B22" s="81"/>
      <c r="C22" s="123">
        <v>12</v>
      </c>
      <c r="D22" s="124" t="s">
        <v>38</v>
      </c>
      <c r="E22" s="125" t="s">
        <v>64</v>
      </c>
      <c r="F22" s="126" t="s">
        <v>65</v>
      </c>
      <c r="G22" s="124" t="s">
        <v>66</v>
      </c>
      <c r="H22" s="127">
        <v>1</v>
      </c>
      <c r="I22" s="96"/>
      <c r="J22" s="136">
        <f>H22*I22</f>
        <v>0</v>
      </c>
      <c r="K22" s="82"/>
      <c r="L22" s="82">
        <f>H22*K22</f>
        <v>0</v>
      </c>
      <c r="M22" s="82"/>
      <c r="N22" s="82">
        <f>H22*M22</f>
        <v>0</v>
      </c>
      <c r="O22" s="83">
        <v>21</v>
      </c>
      <c r="P22" s="83">
        <f>J22*(O22/100)</f>
        <v>0</v>
      </c>
      <c r="Q22" s="83">
        <f>J22+P22</f>
        <v>0</v>
      </c>
      <c r="R22" s="8"/>
      <c r="S22" s="8"/>
      <c r="T22" s="8"/>
    </row>
    <row r="23" spans="1:20" ht="11.25" outlineLevel="3" x14ac:dyDescent="0.2">
      <c r="A23" s="10"/>
      <c r="B23" s="81"/>
      <c r="C23" s="123">
        <v>13</v>
      </c>
      <c r="D23" s="124" t="s">
        <v>38</v>
      </c>
      <c r="E23" s="125" t="s">
        <v>67</v>
      </c>
      <c r="F23" s="126" t="s">
        <v>68</v>
      </c>
      <c r="G23" s="124" t="s">
        <v>66</v>
      </c>
      <c r="H23" s="127">
        <v>1</v>
      </c>
      <c r="I23" s="96"/>
      <c r="J23" s="136">
        <f>H23*I23</f>
        <v>0</v>
      </c>
      <c r="K23" s="82"/>
      <c r="L23" s="82">
        <f>H23*K23</f>
        <v>0</v>
      </c>
      <c r="M23" s="82"/>
      <c r="N23" s="82">
        <f>H23*M23</f>
        <v>0</v>
      </c>
      <c r="O23" s="83">
        <v>21</v>
      </c>
      <c r="P23" s="83">
        <f>J23*(O23/100)</f>
        <v>0</v>
      </c>
      <c r="Q23" s="83">
        <f>J23+P23</f>
        <v>0</v>
      </c>
      <c r="R23" s="8"/>
      <c r="S23" s="8"/>
      <c r="T23" s="8"/>
    </row>
    <row r="24" spans="1:20" outlineLevel="3" x14ac:dyDescent="0.15">
      <c r="B24" s="6"/>
      <c r="C24" s="128"/>
      <c r="D24" s="128"/>
      <c r="E24" s="128"/>
      <c r="F24" s="128"/>
      <c r="G24" s="128"/>
      <c r="H24" s="128"/>
      <c r="I24" s="129"/>
      <c r="J24" s="137"/>
      <c r="K24" s="6"/>
      <c r="L24" s="6"/>
      <c r="M24" s="6"/>
      <c r="N24" s="6"/>
      <c r="O24" s="6"/>
      <c r="P24" s="8"/>
      <c r="Q24" s="8"/>
    </row>
    <row r="25" spans="1:20" ht="11.25" outlineLevel="2" x14ac:dyDescent="0.2">
      <c r="A25" s="65" t="s">
        <v>30</v>
      </c>
      <c r="B25" s="78">
        <v>3</v>
      </c>
      <c r="C25" s="118"/>
      <c r="D25" s="119" t="s">
        <v>37</v>
      </c>
      <c r="E25" s="119"/>
      <c r="F25" s="120" t="s">
        <v>31</v>
      </c>
      <c r="G25" s="119"/>
      <c r="H25" s="121"/>
      <c r="I25" s="122"/>
      <c r="J25" s="135">
        <f>SUBTOTAL(9,J26:J32)</f>
        <v>0</v>
      </c>
      <c r="K25" s="79"/>
      <c r="L25" s="68">
        <f>SUBTOTAL(9,L26:L32)</f>
        <v>0</v>
      </c>
      <c r="M25" s="79"/>
      <c r="N25" s="68">
        <f>SUBTOTAL(9,N26:N32)</f>
        <v>0</v>
      </c>
      <c r="O25" s="80"/>
      <c r="P25" s="67">
        <f>SUBTOTAL(9,P26:P32)</f>
        <v>0</v>
      </c>
      <c r="Q25" s="67">
        <f>SUBTOTAL(9,Q26:Q32)</f>
        <v>0</v>
      </c>
      <c r="R25" s="6"/>
      <c r="S25" s="8"/>
      <c r="T25" s="8"/>
    </row>
    <row r="26" spans="1:20" ht="11.25" outlineLevel="3" x14ac:dyDescent="0.2">
      <c r="A26" s="10"/>
      <c r="B26" s="81"/>
      <c r="C26" s="123">
        <v>14</v>
      </c>
      <c r="D26" s="124" t="s">
        <v>38</v>
      </c>
      <c r="E26" s="125" t="s">
        <v>69</v>
      </c>
      <c r="F26" s="126" t="s">
        <v>70</v>
      </c>
      <c r="G26" s="124" t="s">
        <v>71</v>
      </c>
      <c r="H26" s="127">
        <v>0.46</v>
      </c>
      <c r="I26" s="96"/>
      <c r="J26" s="136">
        <f t="shared" ref="J26:J31" si="5">H26*I26</f>
        <v>0</v>
      </c>
      <c r="K26" s="82"/>
      <c r="L26" s="82">
        <f t="shared" ref="L26:L31" si="6">H26*K26</f>
        <v>0</v>
      </c>
      <c r="M26" s="82"/>
      <c r="N26" s="82">
        <f t="shared" ref="N26:N31" si="7">H26*M26</f>
        <v>0</v>
      </c>
      <c r="O26" s="83">
        <v>21</v>
      </c>
      <c r="P26" s="83">
        <f t="shared" ref="P26:P31" si="8">J26*(O26/100)</f>
        <v>0</v>
      </c>
      <c r="Q26" s="83">
        <f t="shared" ref="Q26:Q31" si="9">J26+P26</f>
        <v>0</v>
      </c>
      <c r="R26" s="8"/>
      <c r="S26" s="8"/>
      <c r="T26" s="8"/>
    </row>
    <row r="27" spans="1:20" ht="11.25" outlineLevel="3" x14ac:dyDescent="0.2">
      <c r="A27" s="10"/>
      <c r="B27" s="81"/>
      <c r="C27" s="123">
        <v>15</v>
      </c>
      <c r="D27" s="124" t="s">
        <v>38</v>
      </c>
      <c r="E27" s="125" t="s">
        <v>72</v>
      </c>
      <c r="F27" s="126" t="s">
        <v>73</v>
      </c>
      <c r="G27" s="124" t="s">
        <v>71</v>
      </c>
      <c r="H27" s="127">
        <v>0.46</v>
      </c>
      <c r="I27" s="96"/>
      <c r="J27" s="136">
        <f t="shared" si="5"/>
        <v>0</v>
      </c>
      <c r="K27" s="82"/>
      <c r="L27" s="82">
        <f t="shared" si="6"/>
        <v>0</v>
      </c>
      <c r="M27" s="82"/>
      <c r="N27" s="82">
        <f t="shared" si="7"/>
        <v>0</v>
      </c>
      <c r="O27" s="83">
        <v>21</v>
      </c>
      <c r="P27" s="83">
        <f t="shared" si="8"/>
        <v>0</v>
      </c>
      <c r="Q27" s="83">
        <f t="shared" si="9"/>
        <v>0</v>
      </c>
      <c r="R27" s="8"/>
      <c r="S27" s="8"/>
      <c r="T27" s="8"/>
    </row>
    <row r="28" spans="1:20" ht="11.25" outlineLevel="3" x14ac:dyDescent="0.2">
      <c r="A28" s="10"/>
      <c r="B28" s="81"/>
      <c r="C28" s="123">
        <v>15</v>
      </c>
      <c r="D28" s="124" t="s">
        <v>38</v>
      </c>
      <c r="E28" s="125" t="s">
        <v>74</v>
      </c>
      <c r="F28" s="126" t="s">
        <v>75</v>
      </c>
      <c r="G28" s="124" t="s">
        <v>71</v>
      </c>
      <c r="H28" s="127">
        <v>0.46</v>
      </c>
      <c r="I28" s="96"/>
      <c r="J28" s="136">
        <f t="shared" si="5"/>
        <v>0</v>
      </c>
      <c r="K28" s="82"/>
      <c r="L28" s="82">
        <f t="shared" si="6"/>
        <v>0</v>
      </c>
      <c r="M28" s="82"/>
      <c r="N28" s="82">
        <f t="shared" si="7"/>
        <v>0</v>
      </c>
      <c r="O28" s="83">
        <v>21</v>
      </c>
      <c r="P28" s="83">
        <f t="shared" si="8"/>
        <v>0</v>
      </c>
      <c r="Q28" s="83">
        <f t="shared" si="9"/>
        <v>0</v>
      </c>
      <c r="R28" s="8"/>
      <c r="S28" s="8"/>
      <c r="T28" s="8"/>
    </row>
    <row r="29" spans="1:20" ht="11.25" outlineLevel="3" x14ac:dyDescent="0.2">
      <c r="A29" s="10"/>
      <c r="B29" s="81"/>
      <c r="C29" s="123">
        <v>16</v>
      </c>
      <c r="D29" s="124" t="s">
        <v>38</v>
      </c>
      <c r="E29" s="125" t="s">
        <v>76</v>
      </c>
      <c r="F29" s="126" t="s">
        <v>77</v>
      </c>
      <c r="G29" s="124" t="s">
        <v>71</v>
      </c>
      <c r="H29" s="127">
        <v>4.6000000000000005</v>
      </c>
      <c r="I29" s="96"/>
      <c r="J29" s="136">
        <f t="shared" si="5"/>
        <v>0</v>
      </c>
      <c r="K29" s="82"/>
      <c r="L29" s="82">
        <f t="shared" si="6"/>
        <v>0</v>
      </c>
      <c r="M29" s="82"/>
      <c r="N29" s="82">
        <f t="shared" si="7"/>
        <v>0</v>
      </c>
      <c r="O29" s="83">
        <v>21</v>
      </c>
      <c r="P29" s="83">
        <f t="shared" si="8"/>
        <v>0</v>
      </c>
      <c r="Q29" s="83">
        <f t="shared" si="9"/>
        <v>0</v>
      </c>
      <c r="R29" s="8"/>
      <c r="S29" s="8"/>
      <c r="T29" s="8"/>
    </row>
    <row r="30" spans="1:20" ht="11.25" outlineLevel="3" x14ac:dyDescent="0.2">
      <c r="A30" s="10"/>
      <c r="B30" s="81"/>
      <c r="C30" s="123">
        <v>17</v>
      </c>
      <c r="D30" s="124" t="s">
        <v>38</v>
      </c>
      <c r="E30" s="125" t="s">
        <v>78</v>
      </c>
      <c r="F30" s="126" t="s">
        <v>79</v>
      </c>
      <c r="G30" s="124" t="s">
        <v>71</v>
      </c>
      <c r="H30" s="127">
        <v>0.46</v>
      </c>
      <c r="I30" s="96"/>
      <c r="J30" s="136">
        <f t="shared" si="5"/>
        <v>0</v>
      </c>
      <c r="K30" s="82"/>
      <c r="L30" s="82">
        <f t="shared" si="6"/>
        <v>0</v>
      </c>
      <c r="M30" s="82"/>
      <c r="N30" s="82">
        <f t="shared" si="7"/>
        <v>0</v>
      </c>
      <c r="O30" s="83">
        <v>21</v>
      </c>
      <c r="P30" s="83">
        <f t="shared" si="8"/>
        <v>0</v>
      </c>
      <c r="Q30" s="83">
        <f t="shared" si="9"/>
        <v>0</v>
      </c>
      <c r="R30" s="8"/>
      <c r="S30" s="8"/>
      <c r="T30" s="8"/>
    </row>
    <row r="31" spans="1:20" ht="11.25" outlineLevel="3" x14ac:dyDescent="0.2">
      <c r="A31" s="10"/>
      <c r="B31" s="81"/>
      <c r="C31" s="123">
        <v>18</v>
      </c>
      <c r="D31" s="124" t="s">
        <v>38</v>
      </c>
      <c r="E31" s="125" t="s">
        <v>80</v>
      </c>
      <c r="F31" s="126" t="s">
        <v>81</v>
      </c>
      <c r="G31" s="124" t="s">
        <v>71</v>
      </c>
      <c r="H31" s="127">
        <v>2.06</v>
      </c>
      <c r="I31" s="96"/>
      <c r="J31" s="136">
        <f t="shared" si="5"/>
        <v>0</v>
      </c>
      <c r="K31" s="82"/>
      <c r="L31" s="82">
        <f t="shared" si="6"/>
        <v>0</v>
      </c>
      <c r="M31" s="82"/>
      <c r="N31" s="82">
        <f t="shared" si="7"/>
        <v>0</v>
      </c>
      <c r="O31" s="83">
        <v>21</v>
      </c>
      <c r="P31" s="83">
        <f t="shared" si="8"/>
        <v>0</v>
      </c>
      <c r="Q31" s="83">
        <f t="shared" si="9"/>
        <v>0</v>
      </c>
      <c r="R31" s="8"/>
      <c r="S31" s="8"/>
      <c r="T31" s="8"/>
    </row>
    <row r="32" spans="1:20" outlineLevel="3" x14ac:dyDescent="0.15">
      <c r="B32" s="6"/>
      <c r="C32" s="128"/>
      <c r="D32" s="128"/>
      <c r="E32" s="128"/>
      <c r="F32" s="128"/>
      <c r="G32" s="128"/>
      <c r="H32" s="128"/>
      <c r="I32" s="129"/>
      <c r="J32" s="137"/>
      <c r="K32" s="6"/>
      <c r="L32" s="6"/>
      <c r="M32" s="6"/>
      <c r="N32" s="6"/>
      <c r="O32" s="6"/>
      <c r="P32" s="8"/>
      <c r="Q32" s="8"/>
    </row>
    <row r="33" spans="1:20" ht="11.25" outlineLevel="2" x14ac:dyDescent="0.2">
      <c r="A33" s="65" t="s">
        <v>32</v>
      </c>
      <c r="B33" s="78">
        <v>3</v>
      </c>
      <c r="C33" s="118"/>
      <c r="D33" s="119" t="s">
        <v>37</v>
      </c>
      <c r="E33" s="119"/>
      <c r="F33" s="120" t="s">
        <v>33</v>
      </c>
      <c r="G33" s="119"/>
      <c r="H33" s="121"/>
      <c r="I33" s="122"/>
      <c r="J33" s="135">
        <f>SUBTOTAL(9,J34:J35)</f>
        <v>0</v>
      </c>
      <c r="K33" s="79"/>
      <c r="L33" s="68">
        <f>SUBTOTAL(9,L34:L35)</f>
        <v>0</v>
      </c>
      <c r="M33" s="79"/>
      <c r="N33" s="68">
        <f>SUBTOTAL(9,N34:N35)</f>
        <v>0</v>
      </c>
      <c r="O33" s="80"/>
      <c r="P33" s="67">
        <f>SUBTOTAL(9,P34:P35)</f>
        <v>0</v>
      </c>
      <c r="Q33" s="67">
        <f>SUBTOTAL(9,Q34:Q35)</f>
        <v>0</v>
      </c>
      <c r="R33" s="6"/>
      <c r="S33" s="8"/>
      <c r="T33" s="8"/>
    </row>
    <row r="34" spans="1:20" ht="11.25" outlineLevel="3" x14ac:dyDescent="0.2">
      <c r="A34" s="10"/>
      <c r="B34" s="81"/>
      <c r="C34" s="123">
        <v>19</v>
      </c>
      <c r="D34" s="124" t="s">
        <v>38</v>
      </c>
      <c r="E34" s="125" t="s">
        <v>82</v>
      </c>
      <c r="F34" s="126" t="s">
        <v>83</v>
      </c>
      <c r="G34" s="124" t="s">
        <v>66</v>
      </c>
      <c r="H34" s="127">
        <v>1</v>
      </c>
      <c r="I34" s="96"/>
      <c r="J34" s="136">
        <f>H34*I34</f>
        <v>0</v>
      </c>
      <c r="K34" s="82"/>
      <c r="L34" s="82">
        <f>H34*K34</f>
        <v>0</v>
      </c>
      <c r="M34" s="82"/>
      <c r="N34" s="82">
        <f>H34*M34</f>
        <v>0</v>
      </c>
      <c r="O34" s="83">
        <v>21</v>
      </c>
      <c r="P34" s="83">
        <f>J34*(O34/100)</f>
        <v>0</v>
      </c>
      <c r="Q34" s="83">
        <f>J34+P34</f>
        <v>0</v>
      </c>
      <c r="R34" s="8"/>
      <c r="S34" s="8"/>
      <c r="T34" s="8"/>
    </row>
    <row r="35" spans="1:20" outlineLevel="3" x14ac:dyDescent="0.15">
      <c r="B35" s="6"/>
      <c r="C35" s="6"/>
      <c r="D35" s="6"/>
      <c r="E35" s="6"/>
      <c r="F35" s="6"/>
      <c r="G35" s="6"/>
      <c r="H35" s="6"/>
      <c r="I35" s="130"/>
      <c r="J35" s="138"/>
      <c r="K35" s="6"/>
      <c r="L35" s="6"/>
      <c r="M35" s="6"/>
      <c r="N35" s="6"/>
      <c r="O35" s="6"/>
      <c r="P35" s="8"/>
      <c r="Q35" s="8"/>
    </row>
    <row r="36" spans="1:20" outlineLevel="1" x14ac:dyDescent="0.15"/>
  </sheetData>
  <sheetProtection algorithmName="SHA-512" hashValue="dmfmCt+waw5Ltez8Y3RJONhehF7/zkBidBrcvh14l4SHjPjuboF8EDD164P7cayE2bbivOTsnDLm3VYX3RIhJQ==" saltValue="A8ecZ3xACcwol+TOIFEXjg==" spinCount="100000" sheet="1" objects="1" scenarios="1"/>
  <pageMargins left="0.70866141732283505" right="0.70866141732283505" top="0.78740157480314998" bottom="0.78740157480314998" header="0.31496062992126" footer="0.31496062992126"/>
  <pageSetup paperSize="9" scale="53" fitToHeight="0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Rozpočet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15</vt:i4>
      </vt:variant>
    </vt:vector>
  </HeadingPairs>
  <TitlesOfParts>
    <vt:vector size="18" baseType="lpstr">
      <vt:lpstr>Krycí List</vt:lpstr>
      <vt:lpstr>Rekapitulace</vt:lpstr>
      <vt:lpstr>Soupis prací</vt:lpstr>
      <vt:lpstr>__3FD872C1_8887_4EA3_9FC2_897EF4F3D2C3_ITEM__</vt:lpstr>
      <vt:lpstr>__3FD872C1_8887_4EA3_9FC2_897EF4F3D2C3_ITEM_GROUP1__</vt:lpstr>
      <vt:lpstr>__3FD872C1_8887_4EA3_9FC2_897EF4F3D2C3_ITEM_GROUP1_RECAP__</vt:lpstr>
      <vt:lpstr>__3FD872C1_8887_4EA3_9FC2_897EF4F3D2C3_ITEM_GROUP2__</vt:lpstr>
      <vt:lpstr>__3FD872C1_8887_4EA3_9FC2_897EF4F3D2C3_ITEM_GROUP2_RECAP__</vt:lpstr>
      <vt:lpstr>__3FD872C1_8887_4EA3_9FC2_897EF4F3D2C3_ITEM_GROUP3__X</vt:lpstr>
      <vt:lpstr>__3FD872C1_8887_4EA3_9FC2_897EF4F3D2C3_ITEM_GROUP3_RECAP__</vt:lpstr>
      <vt:lpstr>GROUP_ID</vt:lpstr>
      <vt:lpstr>ITEM_PRICES</vt:lpstr>
      <vt:lpstr>Rekapitulace!Názvy_tisku</vt:lpstr>
      <vt:lpstr>'Soupis prací'!Názvy_tisku</vt:lpstr>
      <vt:lpstr>'Krycí List'!Oblast_tisku</vt:lpstr>
      <vt:lpstr>Rekapitulace!Oblast_tisku</vt:lpstr>
      <vt:lpstr>'Soupis prací'!Oblast_tisku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Drobné opravy na ZS - Nabídka</dc:subject>
  <dc:creator>KRIZOVAJ</dc:creator>
  <cp:lastModifiedBy>Tenkrát Milan</cp:lastModifiedBy>
  <dcterms:created xsi:type="dcterms:W3CDTF">2024-07-02T12:01:48Z</dcterms:created>
  <dcterms:modified xsi:type="dcterms:W3CDTF">2024-07-22T12:30:22Z</dcterms:modified>
</cp:coreProperties>
</file>