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NORD pracovní\2023_692_MMdecin_reko schodiště parolod\Rozpočet\"/>
    </mc:Choice>
  </mc:AlternateContent>
  <xr:revisionPtr revIDLastSave="0" documentId="13_ncr:1_{D5847F83-4045-4D7E-A1B3-B355D4B78C57}" xr6:coauthVersionLast="47" xr6:coauthVersionMax="47" xr10:uidLastSave="{00000000-0000-0000-0000-000000000000}"/>
  <bookViews>
    <workbookView xWindow="28800" yWindow="390" windowWidth="29040" windowHeight="15225" xr2:uid="{00000000-000D-0000-FFFF-FFFF00000000}"/>
  </bookViews>
  <sheets>
    <sheet name="Rekapitulace stavby" sheetId="1" r:id="rId1"/>
    <sheet name="SO 01 - Schodišťová ramen..." sheetId="2" r:id="rId2"/>
    <sheet name="SO 02 - Schodišťové ramen..." sheetId="3" r:id="rId3"/>
    <sheet name="VRN - Vedlejší rozpočtové..." sheetId="4" r:id="rId4"/>
  </sheets>
  <definedNames>
    <definedName name="_xlnm._FilterDatabase" localSheetId="1" hidden="1">'SO 01 - Schodišťová ramen...'!$C$126:$K$200</definedName>
    <definedName name="_xlnm._FilterDatabase" localSheetId="2" hidden="1">'SO 02 - Schodišťové ramen...'!$C$128:$K$210</definedName>
    <definedName name="_xlnm._FilterDatabase" localSheetId="3" hidden="1">'VRN - Vedlejší rozpočtové...'!$C$120:$K$130</definedName>
    <definedName name="_xlnm.Print_Titles" localSheetId="0">'Rekapitulace stavby'!$92:$92</definedName>
    <definedName name="_xlnm.Print_Titles" localSheetId="1">'SO 01 - Schodišťová ramen...'!$126:$126</definedName>
    <definedName name="_xlnm.Print_Titles" localSheetId="2">'SO 02 - Schodišťové ramen...'!$128:$128</definedName>
    <definedName name="_xlnm.Print_Titles" localSheetId="3">'VRN - Vedlejší rozpočtové...'!$120:$120</definedName>
    <definedName name="_xlnm.Print_Area" localSheetId="0">'Rekapitulace stavby'!$D$4:$AO$76,'Rekapitulace stavby'!$C$82:$AQ$98</definedName>
    <definedName name="_xlnm.Print_Area" localSheetId="1">'SO 01 - Schodišťová ramen...'!$C$4:$J$76,'SO 01 - Schodišťová ramen...'!$C$82:$J$108,'SO 01 - Schodišťová ramen...'!$C$114:$J$200</definedName>
    <definedName name="_xlnm.Print_Area" localSheetId="2">'SO 02 - Schodišťové ramen...'!$C$4:$J$76,'SO 02 - Schodišťové ramen...'!$C$82:$J$110,'SO 02 - Schodišťové ramen...'!$C$116:$J$210</definedName>
    <definedName name="_xlnm.Print_Area" localSheetId="3">'VRN - Vedlejší rozpočtové...'!$C$4:$J$76,'VRN - Vedlejší rozpočtové...'!$C$82:$J$102,'VRN - Vedlejší rozpočtové...'!$C$108:$J$130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30" i="4"/>
  <c r="BH130" i="4"/>
  <c r="BG130" i="4"/>
  <c r="BF130" i="4"/>
  <c r="T130" i="4"/>
  <c r="T129" i="4"/>
  <c r="R130" i="4"/>
  <c r="R129" i="4" s="1"/>
  <c r="P130" i="4"/>
  <c r="P129" i="4"/>
  <c r="BI128" i="4"/>
  <c r="BH128" i="4"/>
  <c r="BG128" i="4"/>
  <c r="BF128" i="4"/>
  <c r="T128" i="4"/>
  <c r="T127" i="4" s="1"/>
  <c r="R128" i="4"/>
  <c r="R127" i="4"/>
  <c r="P128" i="4"/>
  <c r="P127" i="4" s="1"/>
  <c r="BI126" i="4"/>
  <c r="BH126" i="4"/>
  <c r="BG126" i="4"/>
  <c r="BF126" i="4"/>
  <c r="T126" i="4"/>
  <c r="T125" i="4"/>
  <c r="R126" i="4"/>
  <c r="R125" i="4" s="1"/>
  <c r="P126" i="4"/>
  <c r="P125" i="4"/>
  <c r="BI124" i="4"/>
  <c r="BH124" i="4"/>
  <c r="BG124" i="4"/>
  <c r="BF124" i="4"/>
  <c r="T124" i="4"/>
  <c r="T123" i="4" s="1"/>
  <c r="T122" i="4" s="1"/>
  <c r="T121" i="4" s="1"/>
  <c r="R124" i="4"/>
  <c r="R123" i="4" s="1"/>
  <c r="R122" i="4" s="1"/>
  <c r="R121" i="4" s="1"/>
  <c r="P124" i="4"/>
  <c r="P123" i="4" s="1"/>
  <c r="P122" i="4" s="1"/>
  <c r="P121" i="4" s="1"/>
  <c r="AU97" i="1" s="1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115" i="4"/>
  <c r="E7" i="4"/>
  <c r="E85" i="4"/>
  <c r="J37" i="3"/>
  <c r="J36" i="3"/>
  <c r="AY96" i="1" s="1"/>
  <c r="J35" i="3"/>
  <c r="AX96" i="1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T199" i="3"/>
  <c r="R200" i="3"/>
  <c r="R199" i="3" s="1"/>
  <c r="P200" i="3"/>
  <c r="P199" i="3"/>
  <c r="BI198" i="3"/>
  <c r="BH198" i="3"/>
  <c r="BG198" i="3"/>
  <c r="BF198" i="3"/>
  <c r="T198" i="3"/>
  <c r="T197" i="3" s="1"/>
  <c r="R198" i="3"/>
  <c r="R197" i="3"/>
  <c r="P198" i="3"/>
  <c r="P197" i="3" s="1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T174" i="3" s="1"/>
  <c r="R175" i="3"/>
  <c r="R174" i="3"/>
  <c r="P175" i="3"/>
  <c r="P174" i="3" s="1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T141" i="3"/>
  <c r="R142" i="3"/>
  <c r="R141" i="3" s="1"/>
  <c r="P142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126" i="3" s="1"/>
  <c r="J17" i="3"/>
  <c r="J12" i="3"/>
  <c r="J89" i="3"/>
  <c r="E7" i="3"/>
  <c r="E119" i="3" s="1"/>
  <c r="J37" i="2"/>
  <c r="J36" i="2"/>
  <c r="AY95" i="1" s="1"/>
  <c r="J35" i="2"/>
  <c r="AX95" i="1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T193" i="2"/>
  <c r="R194" i="2"/>
  <c r="R193" i="2" s="1"/>
  <c r="P194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T163" i="2"/>
  <c r="R164" i="2"/>
  <c r="R163" i="2" s="1"/>
  <c r="P164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121" i="2"/>
  <c r="E7" i="2"/>
  <c r="E117" i="2" s="1"/>
  <c r="L90" i="1"/>
  <c r="AM90" i="1"/>
  <c r="AM89" i="1"/>
  <c r="L89" i="1"/>
  <c r="AM87" i="1"/>
  <c r="L87" i="1"/>
  <c r="L85" i="1"/>
  <c r="L84" i="1"/>
  <c r="BK199" i="2"/>
  <c r="J194" i="2"/>
  <c r="BK186" i="2"/>
  <c r="BK182" i="2"/>
  <c r="BK176" i="2"/>
  <c r="BK170" i="2"/>
  <c r="BK167" i="2"/>
  <c r="J164" i="2"/>
  <c r="J160" i="2"/>
  <c r="J158" i="2"/>
  <c r="J153" i="2"/>
  <c r="BK140" i="2"/>
  <c r="BK134" i="2"/>
  <c r="BK130" i="2"/>
  <c r="BK190" i="2"/>
  <c r="J207" i="3"/>
  <c r="BK192" i="3"/>
  <c r="J182" i="3"/>
  <c r="J163" i="3"/>
  <c r="BK137" i="3"/>
  <c r="BK194" i="3"/>
  <c r="BK182" i="3"/>
  <c r="J171" i="3"/>
  <c r="BK163" i="3"/>
  <c r="J147" i="3"/>
  <c r="J137" i="3"/>
  <c r="BK188" i="3"/>
  <c r="J175" i="3"/>
  <c r="J151" i="3"/>
  <c r="J139" i="3"/>
  <c r="J124" i="4"/>
  <c r="J128" i="4"/>
  <c r="BK197" i="2"/>
  <c r="BK192" i="2"/>
  <c r="J186" i="2"/>
  <c r="J182" i="2"/>
  <c r="BK178" i="2"/>
  <c r="J174" i="2"/>
  <c r="J168" i="2"/>
  <c r="BK164" i="2"/>
  <c r="BK160" i="2"/>
  <c r="BK158" i="2"/>
  <c r="BK153" i="2"/>
  <c r="J149" i="2"/>
  <c r="J140" i="2"/>
  <c r="J134" i="2"/>
  <c r="J130" i="2"/>
  <c r="J199" i="2"/>
  <c r="J203" i="3"/>
  <c r="J194" i="3"/>
  <c r="J184" i="3"/>
  <c r="BK171" i="3"/>
  <c r="BK151" i="3"/>
  <c r="BK203" i="3"/>
  <c r="BK186" i="3"/>
  <c r="J180" i="3"/>
  <c r="BK170" i="3"/>
  <c r="BK153" i="3"/>
  <c r="BK139" i="3"/>
  <c r="BK196" i="3"/>
  <c r="J186" i="3"/>
  <c r="J170" i="3"/>
  <c r="J153" i="3"/>
  <c r="J142" i="3"/>
  <c r="BK132" i="3"/>
  <c r="J197" i="2"/>
  <c r="J192" i="2"/>
  <c r="BK184" i="2"/>
  <c r="BK180" i="2"/>
  <c r="J178" i="2"/>
  <c r="BK174" i="2"/>
  <c r="BK168" i="2"/>
  <c r="BK162" i="2"/>
  <c r="BK159" i="2"/>
  <c r="J155" i="2"/>
  <c r="BK142" i="2"/>
  <c r="BK136" i="2"/>
  <c r="BK132" i="2"/>
  <c r="AS94" i="1"/>
  <c r="BK198" i="3"/>
  <c r="BK175" i="3"/>
  <c r="BK155" i="3"/>
  <c r="BK207" i="3"/>
  <c r="BK190" i="3"/>
  <c r="J173" i="3"/>
  <c r="J169" i="3"/>
  <c r="BK149" i="3"/>
  <c r="J198" i="3"/>
  <c r="J190" i="3"/>
  <c r="BK173" i="3"/>
  <c r="BK157" i="3"/>
  <c r="BK147" i="3"/>
  <c r="J132" i="3"/>
  <c r="BK128" i="4"/>
  <c r="J130" i="4"/>
  <c r="BK124" i="4"/>
  <c r="BK194" i="2"/>
  <c r="J188" i="2"/>
  <c r="J184" i="2"/>
  <c r="J180" i="2"/>
  <c r="J176" i="2"/>
  <c r="J170" i="2"/>
  <c r="J167" i="2"/>
  <c r="J162" i="2"/>
  <c r="J159" i="2"/>
  <c r="BK155" i="2"/>
  <c r="BK149" i="2"/>
  <c r="J142" i="2"/>
  <c r="J136" i="2"/>
  <c r="J132" i="2"/>
  <c r="J190" i="2"/>
  <c r="BK188" i="2"/>
  <c r="BK200" i="3"/>
  <c r="J188" i="3"/>
  <c r="BK180" i="3"/>
  <c r="J157" i="3"/>
  <c r="BK134" i="3"/>
  <c r="J196" i="3"/>
  <c r="BK184" i="3"/>
  <c r="J178" i="3"/>
  <c r="J155" i="3"/>
  <c r="BK142" i="3"/>
  <c r="J200" i="3"/>
  <c r="J192" i="3"/>
  <c r="BK178" i="3"/>
  <c r="BK169" i="3"/>
  <c r="J149" i="3"/>
  <c r="J134" i="3"/>
  <c r="BK130" i="4"/>
  <c r="J126" i="4"/>
  <c r="BK126" i="4"/>
  <c r="BK129" i="2" l="1"/>
  <c r="J129" i="2"/>
  <c r="J98" i="2" s="1"/>
  <c r="T135" i="2"/>
  <c r="T128" i="2" s="1"/>
  <c r="T157" i="2"/>
  <c r="BK166" i="2"/>
  <c r="J166" i="2" s="1"/>
  <c r="J103" i="2" s="1"/>
  <c r="R169" i="2"/>
  <c r="T187" i="2"/>
  <c r="T196" i="2"/>
  <c r="R129" i="2"/>
  <c r="R135" i="2"/>
  <c r="P157" i="2"/>
  <c r="R166" i="2"/>
  <c r="T169" i="2"/>
  <c r="R187" i="2"/>
  <c r="BK196" i="2"/>
  <c r="J196" i="2"/>
  <c r="J107" i="2" s="1"/>
  <c r="T129" i="2"/>
  <c r="BK135" i="2"/>
  <c r="J135" i="2" s="1"/>
  <c r="J99" i="2" s="1"/>
  <c r="R157" i="2"/>
  <c r="P166" i="2"/>
  <c r="P165" i="2" s="1"/>
  <c r="P169" i="2"/>
  <c r="P187" i="2"/>
  <c r="P196" i="2"/>
  <c r="BK131" i="3"/>
  <c r="J131" i="3" s="1"/>
  <c r="J98" i="3" s="1"/>
  <c r="R131" i="3"/>
  <c r="BK136" i="3"/>
  <c r="J136" i="3" s="1"/>
  <c r="J99" i="3" s="1"/>
  <c r="R136" i="3"/>
  <c r="BK146" i="3"/>
  <c r="J146" i="3" s="1"/>
  <c r="J101" i="3" s="1"/>
  <c r="R146" i="3"/>
  <c r="BK168" i="3"/>
  <c r="J168" i="3" s="1"/>
  <c r="J102" i="3" s="1"/>
  <c r="R168" i="3"/>
  <c r="BK177" i="3"/>
  <c r="J177" i="3" s="1"/>
  <c r="J105" i="3" s="1"/>
  <c r="R177" i="3"/>
  <c r="P181" i="3"/>
  <c r="T181" i="3"/>
  <c r="BK202" i="3"/>
  <c r="J202" i="3" s="1"/>
  <c r="J109" i="3" s="1"/>
  <c r="T202" i="3"/>
  <c r="P129" i="2"/>
  <c r="P135" i="2"/>
  <c r="BK157" i="2"/>
  <c r="J157" i="2" s="1"/>
  <c r="J100" i="2" s="1"/>
  <c r="T166" i="2"/>
  <c r="T165" i="2"/>
  <c r="BK169" i="2"/>
  <c r="J169" i="2" s="1"/>
  <c r="J104" i="2" s="1"/>
  <c r="BK187" i="2"/>
  <c r="J187" i="2" s="1"/>
  <c r="J105" i="2" s="1"/>
  <c r="R196" i="2"/>
  <c r="P131" i="3"/>
  <c r="T131" i="3"/>
  <c r="P136" i="3"/>
  <c r="T136" i="3"/>
  <c r="P146" i="3"/>
  <c r="T146" i="3"/>
  <c r="P168" i="3"/>
  <c r="T168" i="3"/>
  <c r="P177" i="3"/>
  <c r="T177" i="3"/>
  <c r="T176" i="3"/>
  <c r="BK181" i="3"/>
  <c r="J181" i="3"/>
  <c r="J106" i="3" s="1"/>
  <c r="R181" i="3"/>
  <c r="P202" i="3"/>
  <c r="R202" i="3"/>
  <c r="BK123" i="4"/>
  <c r="J123" i="4"/>
  <c r="J98" i="4"/>
  <c r="BK129" i="4"/>
  <c r="J129" i="4" s="1"/>
  <c r="J101" i="4" s="1"/>
  <c r="BK141" i="3"/>
  <c r="J141" i="3"/>
  <c r="J100" i="3" s="1"/>
  <c r="BK174" i="3"/>
  <c r="J174" i="3"/>
  <c r="J103" i="3"/>
  <c r="BK199" i="3"/>
  <c r="J199" i="3" s="1"/>
  <c r="J108" i="3" s="1"/>
  <c r="BK125" i="4"/>
  <c r="J125" i="4" s="1"/>
  <c r="J99" i="4" s="1"/>
  <c r="BK163" i="2"/>
  <c r="J163" i="2"/>
  <c r="J101" i="2" s="1"/>
  <c r="BK193" i="2"/>
  <c r="J193" i="2" s="1"/>
  <c r="J106" i="2" s="1"/>
  <c r="BK197" i="3"/>
  <c r="J197" i="3" s="1"/>
  <c r="J107" i="3" s="1"/>
  <c r="BK127" i="4"/>
  <c r="J127" i="4" s="1"/>
  <c r="J100" i="4" s="1"/>
  <c r="E111" i="4"/>
  <c r="F118" i="4"/>
  <c r="J89" i="4"/>
  <c r="BE128" i="4"/>
  <c r="BE124" i="4"/>
  <c r="BE126" i="4"/>
  <c r="BE130" i="4"/>
  <c r="E85" i="3"/>
  <c r="F92" i="3"/>
  <c r="BE134" i="3"/>
  <c r="BE147" i="3"/>
  <c r="BE155" i="3"/>
  <c r="BE163" i="3"/>
  <c r="BE169" i="3"/>
  <c r="BE171" i="3"/>
  <c r="BE182" i="3"/>
  <c r="BE184" i="3"/>
  <c r="BE194" i="3"/>
  <c r="BE203" i="3"/>
  <c r="BE207" i="3"/>
  <c r="J123" i="3"/>
  <c r="BE137" i="3"/>
  <c r="BE139" i="3"/>
  <c r="BE149" i="3"/>
  <c r="BE151" i="3"/>
  <c r="BE173" i="3"/>
  <c r="BE175" i="3"/>
  <c r="BE188" i="3"/>
  <c r="BE192" i="3"/>
  <c r="BE196" i="3"/>
  <c r="BE198" i="3"/>
  <c r="BE200" i="3"/>
  <c r="BE132" i="3"/>
  <c r="BE142" i="3"/>
  <c r="BE153" i="3"/>
  <c r="BE157" i="3"/>
  <c r="BE170" i="3"/>
  <c r="BE178" i="3"/>
  <c r="BE180" i="3"/>
  <c r="BE186" i="3"/>
  <c r="BE190" i="3"/>
  <c r="BE188" i="2"/>
  <c r="BE190" i="2"/>
  <c r="BE199" i="2"/>
  <c r="E85" i="2"/>
  <c r="J89" i="2"/>
  <c r="F92" i="2"/>
  <c r="BE130" i="2"/>
  <c r="BE132" i="2"/>
  <c r="BE134" i="2"/>
  <c r="BE136" i="2"/>
  <c r="BE140" i="2"/>
  <c r="BE142" i="2"/>
  <c r="BE149" i="2"/>
  <c r="BE153" i="2"/>
  <c r="BE155" i="2"/>
  <c r="BE158" i="2"/>
  <c r="BE159" i="2"/>
  <c r="BE160" i="2"/>
  <c r="BE162" i="2"/>
  <c r="BE164" i="2"/>
  <c r="BE167" i="2"/>
  <c r="BE168" i="2"/>
  <c r="BE170" i="2"/>
  <c r="BE174" i="2"/>
  <c r="BE176" i="2"/>
  <c r="BE178" i="2"/>
  <c r="BE180" i="2"/>
  <c r="BE182" i="2"/>
  <c r="BE184" i="2"/>
  <c r="BE186" i="2"/>
  <c r="BE192" i="2"/>
  <c r="BE194" i="2"/>
  <c r="BE197" i="2"/>
  <c r="F34" i="2"/>
  <c r="BA95" i="1" s="1"/>
  <c r="F36" i="3"/>
  <c r="BC96" i="1" s="1"/>
  <c r="F34" i="4"/>
  <c r="BA97" i="1" s="1"/>
  <c r="F35" i="4"/>
  <c r="BB97" i="1"/>
  <c r="F37" i="2"/>
  <c r="BD95" i="1" s="1"/>
  <c r="F35" i="3"/>
  <c r="BB96" i="1" s="1"/>
  <c r="J34" i="3"/>
  <c r="AW96" i="1" s="1"/>
  <c r="F37" i="4"/>
  <c r="BD97" i="1" s="1"/>
  <c r="J34" i="2"/>
  <c r="AW95" i="1" s="1"/>
  <c r="F35" i="2"/>
  <c r="BB95" i="1" s="1"/>
  <c r="F37" i="3"/>
  <c r="BD96" i="1" s="1"/>
  <c r="F36" i="2"/>
  <c r="BC95" i="1" s="1"/>
  <c r="F34" i="3"/>
  <c r="BA96" i="1" s="1"/>
  <c r="J34" i="4"/>
  <c r="AW97" i="1"/>
  <c r="F36" i="4"/>
  <c r="BC97" i="1" s="1"/>
  <c r="T130" i="3" l="1"/>
  <c r="T129" i="3"/>
  <c r="R130" i="3"/>
  <c r="R128" i="2"/>
  <c r="P128" i="2"/>
  <c r="P127" i="2"/>
  <c r="AU95" i="1" s="1"/>
  <c r="R165" i="2"/>
  <c r="P130" i="3"/>
  <c r="P176" i="3"/>
  <c r="P129" i="3" s="1"/>
  <c r="AU96" i="1" s="1"/>
  <c r="R176" i="3"/>
  <c r="T127" i="2"/>
  <c r="BK128" i="2"/>
  <c r="J128" i="2" s="1"/>
  <c r="J97" i="2" s="1"/>
  <c r="BK130" i="3"/>
  <c r="J130" i="3"/>
  <c r="J97" i="3" s="1"/>
  <c r="BK165" i="2"/>
  <c r="J165" i="2" s="1"/>
  <c r="J102" i="2" s="1"/>
  <c r="BK176" i="3"/>
  <c r="J176" i="3" s="1"/>
  <c r="J104" i="3" s="1"/>
  <c r="BK122" i="4"/>
  <c r="J122" i="4"/>
  <c r="J97" i="4" s="1"/>
  <c r="F33" i="2"/>
  <c r="AZ95" i="1" s="1"/>
  <c r="BA94" i="1"/>
  <c r="W30" i="1" s="1"/>
  <c r="J33" i="2"/>
  <c r="AV95" i="1" s="1"/>
  <c r="AT95" i="1" s="1"/>
  <c r="F33" i="4"/>
  <c r="AZ97" i="1" s="1"/>
  <c r="J33" i="3"/>
  <c r="AV96" i="1" s="1"/>
  <c r="AT96" i="1" s="1"/>
  <c r="BB94" i="1"/>
  <c r="W31" i="1" s="1"/>
  <c r="BD94" i="1"/>
  <c r="W33" i="1" s="1"/>
  <c r="F33" i="3"/>
  <c r="AZ96" i="1" s="1"/>
  <c r="BC94" i="1"/>
  <c r="W32" i="1" s="1"/>
  <c r="J33" i="4"/>
  <c r="AV97" i="1"/>
  <c r="AT97" i="1"/>
  <c r="R127" i="2" l="1"/>
  <c r="R129" i="3"/>
  <c r="BK127" i="2"/>
  <c r="J127" i="2"/>
  <c r="J30" i="2" s="1"/>
  <c r="AG95" i="1" s="1"/>
  <c r="BK129" i="3"/>
  <c r="J129" i="3"/>
  <c r="J96" i="3" s="1"/>
  <c r="BK121" i="4"/>
  <c r="J121" i="4" s="1"/>
  <c r="J30" i="4" s="1"/>
  <c r="AG97" i="1" s="1"/>
  <c r="AU94" i="1"/>
  <c r="AY94" i="1"/>
  <c r="AX94" i="1"/>
  <c r="AW94" i="1"/>
  <c r="AK30" i="1" s="1"/>
  <c r="AZ94" i="1"/>
  <c r="W29" i="1" s="1"/>
  <c r="J39" i="2" l="1"/>
  <c r="J39" i="4"/>
  <c r="J96" i="4"/>
  <c r="J96" i="2"/>
  <c r="AN95" i="1"/>
  <c r="AN97" i="1"/>
  <c r="J30" i="3"/>
  <c r="AG96" i="1"/>
  <c r="AG94" i="1" s="1"/>
  <c r="AK26" i="1" s="1"/>
  <c r="AV94" i="1"/>
  <c r="AK29" i="1" s="1"/>
  <c r="AK35" i="1" l="1"/>
  <c r="J39" i="3"/>
  <c r="AN96" i="1"/>
  <c r="AT94" i="1"/>
  <c r="AN94" i="1" s="1"/>
</calcChain>
</file>

<file path=xl/sharedStrings.xml><?xml version="1.0" encoding="utf-8"?>
<sst xmlns="http://schemas.openxmlformats.org/spreadsheetml/2006/main" count="2228" uniqueCount="407">
  <si>
    <t/>
  </si>
  <si>
    <t>2.0</t>
  </si>
  <si>
    <t>False</t>
  </si>
  <si>
    <t>{816d1d0c-c811-469f-b82c-dd6711b6db7f}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</si>
  <si>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</si>
  <si>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</si>
  <si>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</si>
  <si>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</si>
  <si>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</si>
  <si>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</si>
  <si>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</si>
  <si>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</si>
  <si>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692/2023</t>
  </si>
  <si>
    <t>Stavba:</t>
  </si>
  <si>
    <t>Úprava venkovního schodiště na p.p.č. 2870, k.ú. Děčín</t>
  </si>
  <si>
    <t>KSO:</t>
  </si>
  <si>
    <t>CC-CZ:</t>
  </si>
  <si>
    <t>Místo:</t>
  </si>
  <si>
    <t>p.p.č. 2870</t>
  </si>
  <si>
    <t>Datum: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</si>
  <si>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</si>
  <si>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</si>
  <si>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</si>
  <si>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</si>
  <si>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</si>
  <si>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</si>
  <si>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</si>
  <si>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</si>
  <si>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</si>
  <si>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</si>
  <si>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</si>
  <si>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</si>
  <si>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</si>
  <si>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</si>
  <si>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</si>
  <si>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</si>
  <si>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</si>
  <si>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</si>
  <si>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</si>
  <si>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</si>
  <si>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</si>
  <si>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</si>
  <si>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</si>
  <si>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</si>
  <si>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</si>
  <si>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</si>
  <si>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</si>
  <si>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</si>
  <si>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</si>
  <si>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</si>
  <si>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</si>
  <si>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</si>
  <si>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</si>
  <si>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</si>
  <si>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</si>
  <si>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</si>
  <si>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</si>
  <si>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</si>
  <si>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</si>
  <si>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</si>
  <si>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</si>
  <si>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</si>
  <si>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</si>
  <si>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</si>
  <si>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</si>
  <si>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</si>
  <si>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</si>
  <si>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</si>
  <si>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</si>
  <si>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</si>
  <si>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</si>
  <si>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</si>
  <si>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</si>
  <si>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</si>
  <si>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</si>
  <si>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</si>
  <si>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</si>
  <si>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</si>
  <si>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Schodišťová ramena 1 a 2 a podesty 1 a 2</t>
  </si>
  <si>
    <t>STA</t>
  </si>
  <si>
    <t>1</t>
  </si>
  <si>
    <t>{487c2b68-b645-436f-a36d-b59d445d823a}</t>
  </si>
  <si>
    <t>2</t>
  </si>
  <si>
    <t>SO 02</t>
  </si>
  <si>
    <t>Schodišťové rameno 3 a podesty 3 a 4</t>
  </si>
  <si>
    <t>{0dd73bf8-17c6-4fbc-9529-29fe5a7de596}</t>
  </si>
  <si>
    <t>VRN</t>
  </si>
  <si>
    <t>Vedlejší rozpočtové náklady</t>
  </si>
  <si>
    <t>{a9d06e4c-a053-4d47-89c4-24dd88108b27}</t>
  </si>
  <si>
    <t>KRYCÍ LIST SOUPISU PRACÍ</t>
  </si>
  <si>
    <t>Objekt:</t>
  </si>
  <si>
    <t>SO 01 - Schodišťová ramena 1 a 2 a podesty 1 a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</si>
  <si>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</si>
  <si>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</si>
  <si>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</si>
  <si>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</si>
  <si>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</si>
  <si>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</si>
  <si>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</si>
  <si>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</si>
  <si>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</si>
  <si>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</si>
  <si>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</si>
  <si>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</si>
  <si>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</si>
  <si>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</si>
  <si>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</si>
  <si>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</si>
  <si>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</si>
  <si>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</si>
  <si>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</si>
  <si>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</si>
  <si>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</si>
  <si>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</si>
  <si>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</si>
  <si>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</si>
  <si>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</si>
  <si>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</si>
  <si>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</si>
  <si>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</si>
  <si>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</si>
  <si>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</si>
  <si>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</si>
  <si>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</si>
  <si>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</si>
  <si>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</si>
  <si>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</si>
  <si>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434311115</t>
  </si>
  <si>
    <t>Schodišťové stupně dusané na terén z betonu tř. C 20/25 bez potěru</t>
  </si>
  <si>
    <t>m</t>
  </si>
  <si>
    <t>911485733</t>
  </si>
  <si>
    <t>VV</t>
  </si>
  <si>
    <t>"dobetonování schodišťových stupňů - rameno č.2" 0,95+1,9</t>
  </si>
  <si>
    <t>434351141</t>
  </si>
  <si>
    <t>Zřízení bednění stupňů přímočarých schodišť</t>
  </si>
  <si>
    <t>m2</t>
  </si>
  <si>
    <t>1204906780</t>
  </si>
  <si>
    <t>"dobetonování schodišťových stupňů - rameno č.2" 0,085*0,95+0,08*1,9</t>
  </si>
  <si>
    <t>3</t>
  </si>
  <si>
    <t>434351142</t>
  </si>
  <si>
    <t>Odstranění bednění stupňů přímočarých schodišť</t>
  </si>
  <si>
    <t>-1240127392</t>
  </si>
  <si>
    <t>9</t>
  </si>
  <si>
    <t>Ostatní konstrukce a práce, bourání</t>
  </si>
  <si>
    <t>967042712</t>
  </si>
  <si>
    <t>Odsekání zdiva z kamene nebo betonu plošné tl do 100 mm</t>
  </si>
  <si>
    <t>260155965</t>
  </si>
  <si>
    <t>"ubourání betonových schodišťových stupňů - rameno č.1" 1,8*0,1*3+1,9*0,1*12</t>
  </si>
  <si>
    <t>"ubourání betonových schodišťových stupňů - rameno č.2" 1*0,1*5+1,9*0,1*13</t>
  </si>
  <si>
    <t>Součet</t>
  </si>
  <si>
    <t>5</t>
  </si>
  <si>
    <t>978015391</t>
  </si>
  <si>
    <t>Otlučení (osekání) vnější vápenné nebo vápenocementové omítky stupně členitosti 1 a 2 v rozsahu přes 80 do 100 %</t>
  </si>
  <si>
    <t>1619461080</t>
  </si>
  <si>
    <t>"otlučení omítky - podesta č.2" 0,6+0,9*1,8</t>
  </si>
  <si>
    <t>6</t>
  </si>
  <si>
    <t>985131111</t>
  </si>
  <si>
    <t>Očištění ploch stěn, rubu kleneb a podlah tlakovou vodou</t>
  </si>
  <si>
    <t>-955480761</t>
  </si>
  <si>
    <t>"rameno č.1" 1,9*(5,75+3,2)</t>
  </si>
  <si>
    <t>"rameno č.2" 1*(1,25+1)+1,9*(0,65+0,55+3,35+2,2)</t>
  </si>
  <si>
    <t>"otlučení omítky - podesta č.2" 0,6</t>
  </si>
  <si>
    <t>"podesta č.1" 4,5</t>
  </si>
  <si>
    <t>"podesta č.2" 2,5</t>
  </si>
  <si>
    <t>7</t>
  </si>
  <si>
    <t>985131211</t>
  </si>
  <si>
    <t>Očištění ploch stěn, rubu kleneb a podlah sušeným křemičitým pískem</t>
  </si>
  <si>
    <t>1183793946</t>
  </si>
  <si>
    <t>"ramena č.1 a 2" (2,2+1,1)*2</t>
  </si>
  <si>
    <t>"zábradlí ZK3" (2,3+2,1*3+1,05*2+0,8+1,8+2,6)*0,13</t>
  </si>
  <si>
    <t>8</t>
  </si>
  <si>
    <t>985312114</t>
  </si>
  <si>
    <t>Stěrka k vyrovnání betonových ploch stěn tl do 5 mm</t>
  </si>
  <si>
    <t>-2065883017</t>
  </si>
  <si>
    <t>"oprava deformací - podesta č.2" 0,6+0,9*1,8</t>
  </si>
  <si>
    <t>985312192</t>
  </si>
  <si>
    <t>Příplatek ke stěrce pro vyrovnání betonových ploch za plochu do 10 m2 jednotlivě</t>
  </si>
  <si>
    <t>519400378</t>
  </si>
  <si>
    <t>997</t>
  </si>
  <si>
    <t>Přesun sutě</t>
  </si>
  <si>
    <t>10</t>
  </si>
  <si>
    <t>997013213</t>
  </si>
  <si>
    <t>Vnitrostaveništní doprava suti a vybouraných hmot pro budovy v přes 9 do 12 m ručně</t>
  </si>
  <si>
    <t>t</t>
  </si>
  <si>
    <t>1638797920</t>
  </si>
  <si>
    <t>11</t>
  </si>
  <si>
    <t>997013501</t>
  </si>
  <si>
    <t>Odvoz suti a vybouraných hmot na skládku nebo meziskládku do 1 km se složením</t>
  </si>
  <si>
    <t>1820553118</t>
  </si>
  <si>
    <t>997013509</t>
  </si>
  <si>
    <t>Příplatek k odvozu suti a vybouraných hmot na skládku ZKD 1 km přes 1 km</t>
  </si>
  <si>
    <t>-507716278</t>
  </si>
  <si>
    <t>2,202*9 'Přepočtené koeficientem množství</t>
  </si>
  <si>
    <t>13</t>
  </si>
  <si>
    <t>997013631</t>
  </si>
  <si>
    <t>Poplatek za uložení na skládce (skládkovné) stavebního odpadu směsného kód odpadu 17 09 04</t>
  </si>
  <si>
    <t>559662141</t>
  </si>
  <si>
    <t>998</t>
  </si>
  <si>
    <t>Přesun hmot</t>
  </si>
  <si>
    <t>14</t>
  </si>
  <si>
    <t>998223011</t>
  </si>
  <si>
    <t>Přesun hmot pro pozemní komunikace s krytem dlážděným</t>
  </si>
  <si>
    <t>-1296365047</t>
  </si>
  <si>
    <t>PSV</t>
  </si>
  <si>
    <t>Práce a dodávky PSV</t>
  </si>
  <si>
    <t>767</t>
  </si>
  <si>
    <t>Konstrukce zámečnické</t>
  </si>
  <si>
    <t>15</t>
  </si>
  <si>
    <t>767161ZK1</t>
  </si>
  <si>
    <t>Schodišťové bezpečnostní zábradlí - dle specifikace v PD, včetně povrchové úpravy a kotvení do podkladu - ZK1</t>
  </si>
  <si>
    <t>16</t>
  </si>
  <si>
    <t>-2046969936</t>
  </si>
  <si>
    <t>767161ZK2</t>
  </si>
  <si>
    <t>Schodišťové bezpečnostní zábradlí - dle specifikace v PD, včetně povrchové úpravy a kotvení do podkladu - ZK2</t>
  </si>
  <si>
    <t>924360799</t>
  </si>
  <si>
    <t>771</t>
  </si>
  <si>
    <t>Podlahy z dlaždic</t>
  </si>
  <si>
    <t>17</t>
  </si>
  <si>
    <t>771274314</t>
  </si>
  <si>
    <t>Montáž obkladů stupnic z dlaždic keramických hladkých lepených cementovým flexibilním rychletuhnoucím lepidlem š přes 300 do 350 mm</t>
  </si>
  <si>
    <t>1849634483</t>
  </si>
  <si>
    <t>"obklad schodišťových stupňů - rameno č.1" 1,8*3+1,9*12</t>
  </si>
  <si>
    <t>"obklad schodišťových stupňů - rameno č.2" 1*5+1,9*13</t>
  </si>
  <si>
    <t>18</t>
  </si>
  <si>
    <t>M</t>
  </si>
  <si>
    <t>59373752</t>
  </si>
  <si>
    <t>stupeň schodišťový (pravoúhlá podstupnice) obkladový teracový do délky 240, do šíře 38, do výše 18cm, šedý</t>
  </si>
  <si>
    <t>32</t>
  </si>
  <si>
    <t>-591041647</t>
  </si>
  <si>
    <t>57,9*1,1 'Přepočtené koeficientem množství</t>
  </si>
  <si>
    <t>19</t>
  </si>
  <si>
    <t>771554113</t>
  </si>
  <si>
    <t>Montáž podlah z dlaždic teracových lepených flexibilním lepidlem přes 9 do 12 ks/m2</t>
  </si>
  <si>
    <t>-2019578871</t>
  </si>
  <si>
    <t>"podesta č.1" 3,7</t>
  </si>
  <si>
    <t>20</t>
  </si>
  <si>
    <t>59247374</t>
  </si>
  <si>
    <t>dlaždice teracová 300x300x35mm</t>
  </si>
  <si>
    <t>-1276768564</t>
  </si>
  <si>
    <t>3,7*1,1 'Přepočtené koeficientem množství</t>
  </si>
  <si>
    <t>771571810</t>
  </si>
  <si>
    <t>Demontáž podlah z dlaždic keramických kladených do malty</t>
  </si>
  <si>
    <t>-340850776</t>
  </si>
  <si>
    <t>22</t>
  </si>
  <si>
    <t>771574416</t>
  </si>
  <si>
    <t>Montáž podlah keramických hladkých lepených cementovým flexibilním lepidlem přes 9 do 12 ks/m2</t>
  </si>
  <si>
    <t>-1835398607</t>
  </si>
  <si>
    <t>23</t>
  </si>
  <si>
    <t>59761160</t>
  </si>
  <si>
    <t>dlažba keramická slinutá mrazuvzdorná povrch hladký/matný tl do 10mm přes 9 do 12ks/m2</t>
  </si>
  <si>
    <t>1595646571</t>
  </si>
  <si>
    <t>2,5*1,1 'Přepočtené koeficientem množství</t>
  </si>
  <si>
    <t>24</t>
  </si>
  <si>
    <t>998771121</t>
  </si>
  <si>
    <t>Přesun hmot tonážní pro podlahy z dlaždic ruční v objektech v do 6 m</t>
  </si>
  <si>
    <t>204478358</t>
  </si>
  <si>
    <t>781</t>
  </si>
  <si>
    <t>Dokončovací práce - obklady</t>
  </si>
  <si>
    <t>25</t>
  </si>
  <si>
    <t>781774113</t>
  </si>
  <si>
    <t>Montáž obkladů keramických hladkých lepených cementovým flexibilním lepidlem přes 9 do 12 ks/m2</t>
  </si>
  <si>
    <t>910395761</t>
  </si>
  <si>
    <t>"keramický obklad - podesta č.2" 0,6+0,9*1,8</t>
  </si>
  <si>
    <t>26</t>
  </si>
  <si>
    <t>-9149092</t>
  </si>
  <si>
    <t>2,22*1,1 'Přepočtené koeficientem množství</t>
  </si>
  <si>
    <t>27</t>
  </si>
  <si>
    <t>998781121</t>
  </si>
  <si>
    <t>Přesun hmot tonážní pro obklady keramické ruční v objektech v do 6 m</t>
  </si>
  <si>
    <t>388759338</t>
  </si>
  <si>
    <t>782</t>
  </si>
  <si>
    <t>Dokončovací práce - obklady z kamene</t>
  </si>
  <si>
    <t>28</t>
  </si>
  <si>
    <t>782994922</t>
  </si>
  <si>
    <t>Obklady z kamene oprava - nátěr impregnační a zpevňující</t>
  </si>
  <si>
    <t>-1543352499</t>
  </si>
  <si>
    <t>783</t>
  </si>
  <si>
    <t>Dokončovací práce - nátěry</t>
  </si>
  <si>
    <t>29</t>
  </si>
  <si>
    <t>783314201</t>
  </si>
  <si>
    <t>Základní antikorozní jednonásobný syntetický standardní nátěr zámečnických konstrukcí</t>
  </si>
  <si>
    <t>-1504390868</t>
  </si>
  <si>
    <t>30</t>
  </si>
  <si>
    <t>783317101</t>
  </si>
  <si>
    <t>Krycí jednonásobný syntetický standardní nátěr zámečnických konstrukcí</t>
  </si>
  <si>
    <t>-55613581</t>
  </si>
  <si>
    <t>"zábradlí ZK3" (2,3+2,1*3+1,05*2+0,8+1,8+2,6)*0,13*2</t>
  </si>
  <si>
    <t>SO 02 - Schodišťové rameno 3 a podesty 3 a 4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</si>
  <si>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</si>
  <si>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</si>
  <si>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</si>
  <si>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711 - Izolace proti vodě, vlhkosti a plynům</t>
  </si>
  <si>
    <t xml:space="preserve">    773 - Podlahy z litého teraca</t>
  </si>
  <si>
    <t>Zemní práce</t>
  </si>
  <si>
    <t>113106121</t>
  </si>
  <si>
    <t>Rozebrání dlažeb z betonových nebo kamenných dlaždic komunikací pro pěší ručně</t>
  </si>
  <si>
    <t>-517221839</t>
  </si>
  <si>
    <t>"podesta č.4" 5</t>
  </si>
  <si>
    <t>113107030</t>
  </si>
  <si>
    <t>Odstranění podkladu z betonu prostého tl do 100 mm při překopech ručně</t>
  </si>
  <si>
    <t>-2141584111</t>
  </si>
  <si>
    <t>"podesta č.4 - podklad" 5</t>
  </si>
  <si>
    <t>Komunikace pozemní</t>
  </si>
  <si>
    <t>596841120</t>
  </si>
  <si>
    <t>Kladení betonové dlažby komunikací pro pěší do lože z cement malty velikosti do 0,09 m2 pl do 50 m2</t>
  </si>
  <si>
    <t>-216781495</t>
  </si>
  <si>
    <t>59245620</t>
  </si>
  <si>
    <t>dlažba desková betonová tl 60mm přírodní</t>
  </si>
  <si>
    <t>1606800697</t>
  </si>
  <si>
    <t>5*1,03 'Přepočtené koeficientem množství</t>
  </si>
  <si>
    <t>Úpravy povrchů, podlahy a osazování výplní</t>
  </si>
  <si>
    <t>622325109</t>
  </si>
  <si>
    <t>Oprava vnější vápenocementové hladké omítky složitosti 1 stěn v rozsahu přes 80 do 100 %</t>
  </si>
  <si>
    <t>167387622</t>
  </si>
  <si>
    <t>"podesta č.3" (2,85*2+3,85-0,9)*0,15</t>
  </si>
  <si>
    <t>"rameno č.3" 1,1</t>
  </si>
  <si>
    <t>916231213</t>
  </si>
  <si>
    <t>Osazení chodníkového obrubníku betonového stojatého s boční opěrou do lože z betonu prostého</t>
  </si>
  <si>
    <t>-1961142741</t>
  </si>
  <si>
    <t>"podesta č.4" 1,722+2,013</t>
  </si>
  <si>
    <t>59217018</t>
  </si>
  <si>
    <t>obrubník betonový chodníkový 1000x80x200mm</t>
  </si>
  <si>
    <t>-108230787</t>
  </si>
  <si>
    <t>3,735*1,02 'Přepočtené koeficientem množství</t>
  </si>
  <si>
    <t>963023612</t>
  </si>
  <si>
    <t>Vybourání schodišťových stupňů ze zdi kamenné oboustranně</t>
  </si>
  <si>
    <t>128621951</t>
  </si>
  <si>
    <t>"demontáž stupně pod podestou č.4" 1,5</t>
  </si>
  <si>
    <t>1015451578</t>
  </si>
  <si>
    <t>"ubourání betonových schodišťových stupňů - rameno č.3" 1,5*0,1*21</t>
  </si>
  <si>
    <t>-2067621865</t>
  </si>
  <si>
    <t>"otlučení omítky 30 cm nad schodišťové stupně" 1,1+0,3*(2,85*2+3,85-0,9)</t>
  </si>
  <si>
    <t>1281270307</t>
  </si>
  <si>
    <t>"otlučení omítky 30 cm nad schodišťové stupně" 1,1+0,3*(2,85*2+3,8)</t>
  </si>
  <si>
    <t>"podesta č.3" 12,5</t>
  </si>
  <si>
    <t>"rameno č.3" 1,5*(4,1+6,7)</t>
  </si>
  <si>
    <t>-809817269</t>
  </si>
  <si>
    <t>"rameno č.3" 0,95</t>
  </si>
  <si>
    <t>"zábradlí ZK3" (2,8*3+0,8+2,95*2+1,05*2+1,7*3+1,8*2)*0,13</t>
  </si>
  <si>
    <t>"zábradlí ZK4" (6,5*3+1,05*3+0,75*3+1,85*3+2,6*3)*0,13</t>
  </si>
  <si>
    <t>-959601591</t>
  </si>
  <si>
    <t>-377098936</t>
  </si>
  <si>
    <t>1461249029</t>
  </si>
  <si>
    <t>5,521*9 'Přepočtené koeficientem množství</t>
  </si>
  <si>
    <t>-809364383</t>
  </si>
  <si>
    <t>-2046828488</t>
  </si>
  <si>
    <t>711</t>
  </si>
  <si>
    <t>Izolace proti vodě, vlhkosti a plynům</t>
  </si>
  <si>
    <t>711493122</t>
  </si>
  <si>
    <t>Izolace proti podpovrchové a tlakové vodě svislá těsnicí stěrkou jednosložkovou na bázi cementu</t>
  </si>
  <si>
    <t>1384389693</t>
  </si>
  <si>
    <t>"podesta č.3" (2,85*2+3,85-0,9)*0,3</t>
  </si>
  <si>
    <t>998711121</t>
  </si>
  <si>
    <t>Přesun hmot tonážní pro izolace proti vodě, vlhkosti a plynům ruční v objektech v do 6 m</t>
  </si>
  <si>
    <t>94059890</t>
  </si>
  <si>
    <t>48377027</t>
  </si>
  <si>
    <t>"obklad schodišťových stupňů - rameno č.3" 1,5*21</t>
  </si>
  <si>
    <t>1705435883</t>
  </si>
  <si>
    <t>31,5*1,1 'Přepočtené koeficientem množství</t>
  </si>
  <si>
    <t>771474214</t>
  </si>
  <si>
    <t>Montáž soklů z dlaždic keramických rovných lepených cementovým flexibilním rychletuhnoucím lepidlem v přes 120 do 150 mm</t>
  </si>
  <si>
    <t>-320547838</t>
  </si>
  <si>
    <t>"podesta č.3" 2,85*2+3,85-0,9</t>
  </si>
  <si>
    <t>5924747R</t>
  </si>
  <si>
    <t>soklík teracový 300x150x10mm</t>
  </si>
  <si>
    <t>-2093823206</t>
  </si>
  <si>
    <t>8,65*1,1 'Přepočtené koeficientem množství</t>
  </si>
  <si>
    <t>1202399953</t>
  </si>
  <si>
    <t>728353720</t>
  </si>
  <si>
    <t>12,5*1,1 'Přepočtené koeficientem množství</t>
  </si>
  <si>
    <t>1099205854</t>
  </si>
  <si>
    <t>773</t>
  </si>
  <si>
    <t>Podlahy z litého teraca</t>
  </si>
  <si>
    <t>77341420R</t>
  </si>
  <si>
    <t>Schod teraco 190/330/1500 mm - dle specifikace v PD</t>
  </si>
  <si>
    <t>kus</t>
  </si>
  <si>
    <t>-830950521</t>
  </si>
  <si>
    <t>863473937</t>
  </si>
  <si>
    <t>-1370220181</t>
  </si>
  <si>
    <t>31</t>
  </si>
  <si>
    <t>519748361</t>
  </si>
  <si>
    <t>"zábradlí ZK3" (2,8*3+0,8+2,95*2+1,05*2+1,7*3+1,8*2)*0,13*2</t>
  </si>
  <si>
    <t>"zábradlí ZK4" (6,5*3+1,05*3+0,75*3+1,85*3+2,6*3)*0,13*2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</si>
  <si>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</si>
  <si>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</si>
  <si>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</si>
  <si>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</si>
  <si>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</si>
  <si>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</si>
  <si>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</si>
  <si>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</si>
  <si>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Kč</t>
  </si>
  <si>
    <t>1024</t>
  </si>
  <si>
    <t>1930233638</t>
  </si>
  <si>
    <t>VRN5</t>
  </si>
  <si>
    <t>Finanční náklady</t>
  </si>
  <si>
    <t>053002000</t>
  </si>
  <si>
    <t>Poplatky za zábory</t>
  </si>
  <si>
    <t>1290375315</t>
  </si>
  <si>
    <t>VRN6</t>
  </si>
  <si>
    <t>Územní vlivy</t>
  </si>
  <si>
    <t>060001000</t>
  </si>
  <si>
    <t>1510641801</t>
  </si>
  <si>
    <t>VRN7</t>
  </si>
  <si>
    <t>Provozní vlivy</t>
  </si>
  <si>
    <t>070001000</t>
  </si>
  <si>
    <t>-1225304083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</si>
</sst>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L17" sqref="AL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>
        <v>31</v>
      </c>
      <c r="AZ1" s="14" t="s">
        <v>0</v>
      </c>
      <c r="BA1" s="14" t="s">
        <v>1</v>
      </c>
      <c r="BB1" s="14" t="s">
        <v>0</v>
      </c>
      <c r="BT1" s="14" t="s">
        <v>2</v>
      </c>
      <c r="BU1" s="14" t="s">
        <v>2</v>
      </c>
      <c r="BV1" s="14" t="s">
        <v>3</v>
      </c>
    </row>
    <row r="2" spans="1:74" ht="36.950000000000003" customHeight="1">
      <c r="AR2" s="174" t="s">
        <v>4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5</v>
      </c>
      <c r="BT2" s="15" t="s">
        <v>6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5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S4" s="15" t="s">
        <v>10</v>
      </c>
    </row>
    <row r="5" spans="1:74" ht="12" customHeight="1">
      <c r="B5" s="18"/>
      <c r="D5" s="21" t="s">
        <v>11</v>
      </c>
      <c r="K5" s="202" t="s">
        <v>12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S5" s="15" t="s">
        <v>5</v>
      </c>
    </row>
    <row r="6" spans="1:74" ht="36.950000000000003" customHeight="1">
      <c r="B6" s="18"/>
      <c r="D6" s="23" t="s">
        <v>13</v>
      </c>
      <c r="K6" s="203" t="s">
        <v>14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S6" s="15" t="s">
        <v>5</v>
      </c>
    </row>
    <row r="7" spans="1:74" ht="12" customHeight="1">
      <c r="B7" s="18"/>
      <c r="D7" s="24" t="s">
        <v>15</v>
      </c>
      <c r="K7" s="22" t="s">
        <v>0</v>
      </c>
      <c r="AK7" s="24" t="s">
        <v>16</v>
      </c>
      <c r="AN7" s="22" t="s">
        <v>0</v>
      </c>
      <c r="AR7" s="18"/>
      <c r="BS7" s="15" t="s">
        <v>5</v>
      </c>
    </row>
    <row r="8" spans="1:74" ht="12" customHeight="1">
      <c r="B8" s="18"/>
      <c r="D8" s="24" t="s">
        <v>17</v>
      </c>
      <c r="K8" s="22" t="s">
        <v>18</v>
      </c>
      <c r="AK8" s="24" t="s">
        <v>19</v>
      </c>
      <c r="AN8" s="211">
        <v>45596</v>
      </c>
      <c r="AR8" s="18"/>
      <c r="BS8" s="15" t="s">
        <v>5</v>
      </c>
    </row>
    <row r="9" spans="1:74" ht="14.45" customHeight="1">
      <c r="B9" s="18"/>
      <c r="AR9" s="18"/>
      <c r="BS9" s="15" t="s">
        <v>5</v>
      </c>
    </row>
    <row r="10" spans="1:74" ht="12" customHeight="1">
      <c r="B10" s="18"/>
      <c r="D10" s="24" t="s">
        <v>20</v>
      </c>
      <c r="AK10" s="24" t="s">
        <v>21</v>
      </c>
      <c r="AN10" s="22" t="s">
        <v>0</v>
      </c>
      <c r="AR10" s="18"/>
      <c r="BS10" s="15" t="s">
        <v>5</v>
      </c>
    </row>
    <row r="11" spans="1:74" ht="18.399999999999999" customHeight="1">
      <c r="B11" s="18"/>
      <c r="E11" s="22" t="s">
        <v>22</v>
      </c>
      <c r="AK11" s="24" t="s">
        <v>23</v>
      </c>
      <c r="AN11" s="22" t="s">
        <v>0</v>
      </c>
      <c r="AR11" s="18"/>
      <c r="BS11" s="15" t="s">
        <v>5</v>
      </c>
    </row>
    <row r="12" spans="1:74" ht="6.95" customHeight="1">
      <c r="B12" s="18"/>
      <c r="AR12" s="18"/>
      <c r="BS12" s="15" t="s">
        <v>5</v>
      </c>
    </row>
    <row r="13" spans="1:74" ht="12" customHeight="1">
      <c r="B13" s="18"/>
      <c r="D13" s="24" t="s">
        <v>24</v>
      </c>
      <c r="AK13" s="24" t="s">
        <v>21</v>
      </c>
      <c r="AN13" s="22" t="s">
        <v>0</v>
      </c>
      <c r="AR13" s="18"/>
      <c r="BS13" s="15" t="s">
        <v>5</v>
      </c>
    </row>
    <row r="14" spans="1:74" ht="12.75">
      <c r="B14" s="18"/>
      <c r="E14" s="22" t="s">
        <v>25</v>
      </c>
      <c r="AK14" s="24" t="s">
        <v>23</v>
      </c>
      <c r="AN14" s="22" t="s">
        <v>0</v>
      </c>
      <c r="AR14" s="18"/>
      <c r="BS14" s="15" t="s">
        <v>5</v>
      </c>
    </row>
    <row r="15" spans="1:74" ht="6.95" customHeight="1">
      <c r="B15" s="18"/>
      <c r="AR15" s="18"/>
      <c r="BS15" s="15" t="s">
        <v>2</v>
      </c>
    </row>
    <row r="16" spans="1:74" ht="12" customHeight="1">
      <c r="B16" s="18"/>
      <c r="D16" s="24" t="s">
        <v>26</v>
      </c>
      <c r="AK16" s="24" t="s">
        <v>21</v>
      </c>
      <c r="AN16" s="22" t="s">
        <v>0</v>
      </c>
      <c r="AR16" s="18"/>
      <c r="BS16" s="15" t="s">
        <v>2</v>
      </c>
    </row>
    <row r="17" spans="2:71" ht="18.399999999999999" customHeight="1">
      <c r="B17" s="18"/>
      <c r="E17" s="22" t="s">
        <v>27</v>
      </c>
      <c r="AK17" s="24" t="s">
        <v>23</v>
      </c>
      <c r="AN17" s="22" t="s">
        <v>0</v>
      </c>
      <c r="AR17" s="18"/>
      <c r="BS17" s="15" t="s">
        <v>28</v>
      </c>
    </row>
    <row r="18" spans="2:71" ht="6.95" customHeight="1">
      <c r="B18" s="18"/>
      <c r="AR18" s="18"/>
      <c r="BS18" s="15" t="s">
        <v>5</v>
      </c>
    </row>
    <row r="19" spans="2:71" ht="12" customHeight="1">
      <c r="B19" s="18"/>
      <c r="D19" s="24" t="s">
        <v>29</v>
      </c>
      <c r="AK19" s="24" t="s">
        <v>21</v>
      </c>
      <c r="AN19" s="22" t="s">
        <v>0</v>
      </c>
      <c r="AR19" s="18"/>
      <c r="BS19" s="15" t="s">
        <v>5</v>
      </c>
    </row>
    <row r="20" spans="2:71" ht="18.399999999999999" customHeight="1">
      <c r="B20" s="18"/>
      <c r="E20" s="22" t="s">
        <v>30</v>
      </c>
      <c r="AK20" s="24" t="s">
        <v>23</v>
      </c>
      <c r="AN20" s="22" t="s">
        <v>0</v>
      </c>
      <c r="AR20" s="18"/>
      <c r="BS20" s="15" t="s">
        <v>28</v>
      </c>
    </row>
    <row r="21" spans="2:71" ht="6.95" customHeight="1">
      <c r="B21" s="18"/>
      <c r="AR21" s="18"/>
    </row>
    <row r="22" spans="2:71" ht="12" customHeight="1">
      <c r="B22" s="18"/>
      <c r="D22" s="24" t="s">
        <v>31</v>
      </c>
      <c r="AR22" s="18"/>
    </row>
    <row r="23" spans="2:71" ht="16.5" customHeight="1">
      <c r="B23" s="18"/>
      <c r="E23" s="204" t="s">
        <v>0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5">
        <f>ROUND(AG94,2)</f>
        <v>0</v>
      </c>
      <c r="AL26" s="206"/>
      <c r="AM26" s="206"/>
      <c r="AN26" s="206"/>
      <c r="AO26" s="206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07" t="s">
        <v>33</v>
      </c>
      <c r="M28" s="207"/>
      <c r="N28" s="207"/>
      <c r="O28" s="207"/>
      <c r="P28" s="207"/>
      <c r="W28" s="207" t="s">
        <v>34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35</v>
      </c>
      <c r="AL28" s="207"/>
      <c r="AM28" s="207"/>
      <c r="AN28" s="207"/>
      <c r="AO28" s="207"/>
      <c r="AR28" s="27"/>
    </row>
    <row r="29" spans="2:71" s="2" customFormat="1" ht="14.45" customHeight="1">
      <c r="B29" s="31"/>
      <c r="D29" s="24" t="s">
        <v>36</v>
      </c>
      <c r="F29" s="24" t="s">
        <v>37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1"/>
    </row>
    <row r="30" spans="2:71" s="2" customFormat="1" ht="14.45" customHeight="1">
      <c r="B30" s="31"/>
      <c r="F30" s="24" t="s">
        <v>38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1"/>
    </row>
    <row r="31" spans="2:71" s="2" customFormat="1" ht="14.45" hidden="1" customHeight="1">
      <c r="B31" s="31"/>
      <c r="F31" s="24" t="s">
        <v>39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1"/>
    </row>
    <row r="32" spans="2:71" s="2" customFormat="1" ht="14.45" hidden="1" customHeight="1">
      <c r="B32" s="31"/>
      <c r="F32" s="24" t="s">
        <v>40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1"/>
    </row>
    <row r="33" spans="2:44" s="2" customFormat="1" ht="14.45" hidden="1" customHeight="1">
      <c r="B33" s="31"/>
      <c r="F33" s="24" t="s">
        <v>41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8" t="s">
        <v>44</v>
      </c>
      <c r="Y35" s="199"/>
      <c r="Z35" s="199"/>
      <c r="AA35" s="199"/>
      <c r="AB35" s="199"/>
      <c r="AC35" s="34"/>
      <c r="AD35" s="34"/>
      <c r="AE35" s="34"/>
      <c r="AF35" s="34"/>
      <c r="AG35" s="34"/>
      <c r="AH35" s="34"/>
      <c r="AI35" s="34"/>
      <c r="AJ35" s="34"/>
      <c r="AK35" s="200">
        <f>SUM(AK26:AK33)</f>
        <v>0</v>
      </c>
      <c r="AL35" s="199"/>
      <c r="AM35" s="199"/>
      <c r="AN35" s="199"/>
      <c r="AO35" s="201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46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47</v>
      </c>
      <c r="AI60" s="29"/>
      <c r="AJ60" s="29"/>
      <c r="AK60" s="29"/>
      <c r="AL60" s="29"/>
      <c r="AM60" s="38" t="s">
        <v>48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50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47</v>
      </c>
      <c r="AI75" s="29"/>
      <c r="AJ75" s="29"/>
      <c r="AK75" s="29"/>
      <c r="AL75" s="29"/>
      <c r="AM75" s="38" t="s">
        <v>48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51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11</v>
      </c>
      <c r="L84" s="3" t="str">
        <f>K5</f>
        <v>692/2023</v>
      </c>
      <c r="AR84" s="43"/>
    </row>
    <row r="85" spans="1:91" s="4" customFormat="1" ht="36.950000000000003" customHeight="1">
      <c r="B85" s="44"/>
      <c r="C85" s="45" t="s">
        <v>13</v>
      </c>
      <c r="L85" s="186" t="str">
        <f>K6</f>
        <v>Úprava venkovního schodiště na p.p.č. 2870, k.ú. Děčín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17</v>
      </c>
      <c r="L87" s="46" t="str">
        <f>IF(K8="","",K8)</f>
        <v>p.p.č. 2870</v>
      </c>
      <c r="AI87" s="24" t="s">
        <v>19</v>
      </c>
      <c r="AM87" s="188">
        <f>IF(AN8= "","",AN8)</f>
        <v>45596</v>
      </c>
      <c r="AN87" s="188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4" t="s">
        <v>20</v>
      </c>
      <c r="L89" s="3" t="str">
        <f>IF(E11= "","",E11)</f>
        <v>Statutární město Děčín</v>
      </c>
      <c r="AI89" s="24" t="s">
        <v>26</v>
      </c>
      <c r="AM89" s="189" t="str">
        <f>IF(E17="","",E17)</f>
        <v>NORDARCH s.r.o.</v>
      </c>
      <c r="AN89" s="190"/>
      <c r="AO89" s="190"/>
      <c r="AP89" s="190"/>
      <c r="AR89" s="27"/>
      <c r="AS89" s="191" t="s">
        <v>52</v>
      </c>
      <c r="AT89" s="192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4" t="s">
        <v>24</v>
      </c>
      <c r="L90" s="3" t="str">
        <f>IF(E14="","",E14)</f>
        <v xml:space="preserve"> </v>
      </c>
      <c r="AI90" s="24" t="s">
        <v>29</v>
      </c>
      <c r="AM90" s="189" t="str">
        <f>IF(E20="","",E20)</f>
        <v>Ing. Jan Duben</v>
      </c>
      <c r="AN90" s="190"/>
      <c r="AO90" s="190"/>
      <c r="AP90" s="190"/>
      <c r="AR90" s="27"/>
      <c r="AS90" s="193"/>
      <c r="AT90" s="194"/>
      <c r="BD90" s="51"/>
    </row>
    <row r="91" spans="1:91" s="1" customFormat="1" ht="10.9" customHeight="1">
      <c r="B91" s="27"/>
      <c r="AR91" s="27"/>
      <c r="AS91" s="193"/>
      <c r="AT91" s="194"/>
      <c r="BD91" s="51"/>
    </row>
    <row r="92" spans="1:91" s="1" customFormat="1" ht="29.25" customHeight="1">
      <c r="B92" s="27"/>
      <c r="C92" s="179" t="s">
        <v>53</v>
      </c>
      <c r="D92" s="180"/>
      <c r="E92" s="180"/>
      <c r="F92" s="180"/>
      <c r="G92" s="180"/>
      <c r="H92" s="52"/>
      <c r="I92" s="181" t="s">
        <v>54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55</v>
      </c>
      <c r="AH92" s="180"/>
      <c r="AI92" s="180"/>
      <c r="AJ92" s="180"/>
      <c r="AK92" s="180"/>
      <c r="AL92" s="180"/>
      <c r="AM92" s="180"/>
      <c r="AN92" s="181" t="s">
        <v>56</v>
      </c>
      <c r="AO92" s="180"/>
      <c r="AP92" s="183"/>
      <c r="AQ92" s="53" t="s">
        <v>57</v>
      </c>
      <c r="AR92" s="27"/>
      <c r="AS92" s="54" t="s">
        <v>58</v>
      </c>
      <c r="AT92" s="55" t="s">
        <v>59</v>
      </c>
      <c r="AU92" s="55" t="s">
        <v>60</v>
      </c>
      <c r="AV92" s="55" t="s">
        <v>61</v>
      </c>
      <c r="AW92" s="55" t="s">
        <v>62</v>
      </c>
      <c r="AX92" s="55" t="s">
        <v>63</v>
      </c>
      <c r="AY92" s="55" t="s">
        <v>64</v>
      </c>
      <c r="AZ92" s="55" t="s">
        <v>65</v>
      </c>
      <c r="BA92" s="55" t="s">
        <v>66</v>
      </c>
      <c r="BB92" s="55" t="s">
        <v>67</v>
      </c>
      <c r="BC92" s="55" t="s">
        <v>68</v>
      </c>
      <c r="BD92" s="56" t="s">
        <v>69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70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4">
        <f>ROUND(SUM(AG95:AG97),2)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2" t="s">
        <v>0</v>
      </c>
      <c r="AR94" s="58"/>
      <c r="AS94" s="63">
        <f>ROUND(SUM(AS95:AS97),2)</f>
        <v>0</v>
      </c>
      <c r="AT94" s="64">
        <f>ROUND(SUM(AV94:AW94),2)</f>
        <v>0</v>
      </c>
      <c r="AU94" s="65">
        <f>ROUND(SUM(AU95:AU97),5)</f>
        <v>219.65467000000001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ROUND(SUM(AZ95:AZ97),2)</f>
        <v>0</v>
      </c>
      <c r="BA94" s="64">
        <f>ROUND(SUM(BA95:BA97),2)</f>
        <v>0</v>
      </c>
      <c r="BB94" s="64">
        <f>ROUND(SUM(BB95:BB97),2)</f>
        <v>0</v>
      </c>
      <c r="BC94" s="64">
        <f>ROUND(SUM(BC95:BC97),2)</f>
        <v>0</v>
      </c>
      <c r="BD94" s="66">
        <f>ROUND(SUM(BD95:BD97),2)</f>
        <v>0</v>
      </c>
      <c r="BS94" s="67" t="s">
        <v>71</v>
      </c>
      <c r="BT94" s="67" t="s">
        <v>72</v>
      </c>
      <c r="BU94" s="68" t="s">
        <v>73</v>
      </c>
      <c r="BV94" s="67" t="s">
        <v>74</v>
      </c>
      <c r="BW94" s="67" t="s">
        <v>3</v>
      </c>
      <c r="BX94" s="67" t="s">
        <v>75</v>
      </c>
      <c r="CL94" s="67" t="s">
        <v>0</v>
      </c>
    </row>
    <row r="95" spans="1:91" s="6" customFormat="1" ht="24.75" customHeight="1">
      <c r="A95" s="69" t="s">
        <v>76</v>
      </c>
      <c r="B95" s="70"/>
      <c r="C95" s="71"/>
      <c r="D95" s="178" t="s">
        <v>77</v>
      </c>
      <c r="E95" s="178"/>
      <c r="F95" s="178"/>
      <c r="G95" s="178"/>
      <c r="H95" s="178"/>
      <c r="I95" s="72"/>
      <c r="J95" s="178" t="s">
        <v>78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'SO 01 - Schodišťová ramen...'!J30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3" t="s">
        <v>79</v>
      </c>
      <c r="AR95" s="70"/>
      <c r="AS95" s="74">
        <v>0</v>
      </c>
      <c r="AT95" s="75">
        <f>ROUND(SUM(AV95:AW95),2)</f>
        <v>0</v>
      </c>
      <c r="AU95" s="76">
        <f>'SO 01 - Schodišťová ramen...'!P127</f>
        <v>98.292879999999997</v>
      </c>
      <c r="AV95" s="75">
        <f>'SO 01 - Schodišťová ramen...'!J33</f>
        <v>0</v>
      </c>
      <c r="AW95" s="75">
        <f>'SO 01 - Schodišťová ramen...'!J34</f>
        <v>0</v>
      </c>
      <c r="AX95" s="75">
        <f>'SO 01 - Schodišťová ramen...'!J35</f>
        <v>0</v>
      </c>
      <c r="AY95" s="75">
        <f>'SO 01 - Schodišťová ramen...'!J36</f>
        <v>0</v>
      </c>
      <c r="AZ95" s="75">
        <f>'SO 01 - Schodišťová ramen...'!F33</f>
        <v>0</v>
      </c>
      <c r="BA95" s="75">
        <f>'SO 01 - Schodišťová ramen...'!F34</f>
        <v>0</v>
      </c>
      <c r="BB95" s="75">
        <f>'SO 01 - Schodišťová ramen...'!F35</f>
        <v>0</v>
      </c>
      <c r="BC95" s="75">
        <f>'SO 01 - Schodišťová ramen...'!F36</f>
        <v>0</v>
      </c>
      <c r="BD95" s="77">
        <f>'SO 01 - Schodišťová ramen...'!F37</f>
        <v>0</v>
      </c>
      <c r="BT95" s="78" t="s">
        <v>80</v>
      </c>
      <c r="BV95" s="78" t="s">
        <v>74</v>
      </c>
      <c r="BW95" s="78" t="s">
        <v>81</v>
      </c>
      <c r="BX95" s="78" t="s">
        <v>3</v>
      </c>
      <c r="CL95" s="78" t="s">
        <v>0</v>
      </c>
      <c r="CM95" s="78" t="s">
        <v>82</v>
      </c>
    </row>
    <row r="96" spans="1:91" s="6" customFormat="1" ht="24.75" customHeight="1">
      <c r="A96" s="69" t="s">
        <v>76</v>
      </c>
      <c r="B96" s="70"/>
      <c r="C96" s="71"/>
      <c r="D96" s="178" t="s">
        <v>83</v>
      </c>
      <c r="E96" s="178"/>
      <c r="F96" s="178"/>
      <c r="G96" s="178"/>
      <c r="H96" s="178"/>
      <c r="I96" s="72"/>
      <c r="J96" s="178" t="s">
        <v>84</v>
      </c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6">
        <f>'SO 02 - Schodišťové ramen...'!J30</f>
        <v>0</v>
      </c>
      <c r="AH96" s="177"/>
      <c r="AI96" s="177"/>
      <c r="AJ96" s="177"/>
      <c r="AK96" s="177"/>
      <c r="AL96" s="177"/>
      <c r="AM96" s="177"/>
      <c r="AN96" s="176">
        <f>SUM(AG96,AT96)</f>
        <v>0</v>
      </c>
      <c r="AO96" s="177"/>
      <c r="AP96" s="177"/>
      <c r="AQ96" s="73" t="s">
        <v>79</v>
      </c>
      <c r="AR96" s="70"/>
      <c r="AS96" s="74">
        <v>0</v>
      </c>
      <c r="AT96" s="75">
        <f>ROUND(SUM(AV96:AW96),2)</f>
        <v>0</v>
      </c>
      <c r="AU96" s="76">
        <f>'SO 02 - Schodišťové ramen...'!P129</f>
        <v>121.36178900000002</v>
      </c>
      <c r="AV96" s="75">
        <f>'SO 02 - Schodišťové ramen...'!J33</f>
        <v>0</v>
      </c>
      <c r="AW96" s="75">
        <f>'SO 02 - Schodišťové ramen...'!J34</f>
        <v>0</v>
      </c>
      <c r="AX96" s="75">
        <f>'SO 02 - Schodišťové ramen...'!J35</f>
        <v>0</v>
      </c>
      <c r="AY96" s="75">
        <f>'SO 02 - Schodišťové ramen...'!J36</f>
        <v>0</v>
      </c>
      <c r="AZ96" s="75">
        <f>'SO 02 - Schodišťové ramen...'!F33</f>
        <v>0</v>
      </c>
      <c r="BA96" s="75">
        <f>'SO 02 - Schodišťové ramen...'!F34</f>
        <v>0</v>
      </c>
      <c r="BB96" s="75">
        <f>'SO 02 - Schodišťové ramen...'!F35</f>
        <v>0</v>
      </c>
      <c r="BC96" s="75">
        <f>'SO 02 - Schodišťové ramen...'!F36</f>
        <v>0</v>
      </c>
      <c r="BD96" s="77">
        <f>'SO 02 - Schodišťové ramen...'!F37</f>
        <v>0</v>
      </c>
      <c r="BT96" s="78" t="s">
        <v>80</v>
      </c>
      <c r="BV96" s="78" t="s">
        <v>74</v>
      </c>
      <c r="BW96" s="78" t="s">
        <v>85</v>
      </c>
      <c r="BX96" s="78" t="s">
        <v>3</v>
      </c>
      <c r="CL96" s="78" t="s">
        <v>0</v>
      </c>
      <c r="CM96" s="78" t="s">
        <v>82</v>
      </c>
    </row>
    <row r="97" spans="1:91" s="6" customFormat="1" ht="16.5" customHeight="1">
      <c r="A97" s="69" t="s">
        <v>76</v>
      </c>
      <c r="B97" s="70"/>
      <c r="C97" s="71"/>
      <c r="D97" s="178" t="s">
        <v>86</v>
      </c>
      <c r="E97" s="178"/>
      <c r="F97" s="178"/>
      <c r="G97" s="178"/>
      <c r="H97" s="178"/>
      <c r="I97" s="72"/>
      <c r="J97" s="178" t="s">
        <v>87</v>
      </c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6">
        <f>'VRN - Vedlejší rozpočtové...'!J30</f>
        <v>0</v>
      </c>
      <c r="AH97" s="177"/>
      <c r="AI97" s="177"/>
      <c r="AJ97" s="177"/>
      <c r="AK97" s="177"/>
      <c r="AL97" s="177"/>
      <c r="AM97" s="177"/>
      <c r="AN97" s="176">
        <f>SUM(AG97,AT97)</f>
        <v>0</v>
      </c>
      <c r="AO97" s="177"/>
      <c r="AP97" s="177"/>
      <c r="AQ97" s="73" t="s">
        <v>79</v>
      </c>
      <c r="AR97" s="70"/>
      <c r="AS97" s="79">
        <v>0</v>
      </c>
      <c r="AT97" s="80">
        <f>ROUND(SUM(AV97:AW97),2)</f>
        <v>0</v>
      </c>
      <c r="AU97" s="81">
        <f>'VRN - Vedlejší rozpočtové...'!P121</f>
        <v>0</v>
      </c>
      <c r="AV97" s="80">
        <f>'VRN - Vedlejší rozpočtové...'!J33</f>
        <v>0</v>
      </c>
      <c r="AW97" s="80">
        <f>'VRN - Vedlejší rozpočtové...'!J34</f>
        <v>0</v>
      </c>
      <c r="AX97" s="80">
        <f>'VRN - Vedlejší rozpočtové...'!J35</f>
        <v>0</v>
      </c>
      <c r="AY97" s="80">
        <f>'VRN - Vedlejší rozpočtové...'!J36</f>
        <v>0</v>
      </c>
      <c r="AZ97" s="80">
        <f>'VRN - Vedlejší rozpočtové...'!F33</f>
        <v>0</v>
      </c>
      <c r="BA97" s="80">
        <f>'VRN - Vedlejší rozpočtové...'!F34</f>
        <v>0</v>
      </c>
      <c r="BB97" s="80">
        <f>'VRN - Vedlejší rozpočtové...'!F35</f>
        <v>0</v>
      </c>
      <c r="BC97" s="80">
        <f>'VRN - Vedlejší rozpočtové...'!F36</f>
        <v>0</v>
      </c>
      <c r="BD97" s="82">
        <f>'VRN - Vedlejší rozpočtové...'!F37</f>
        <v>0</v>
      </c>
      <c r="BT97" s="78" t="s">
        <v>80</v>
      </c>
      <c r="BV97" s="78" t="s">
        <v>74</v>
      </c>
      <c r="BW97" s="78" t="s">
        <v>88</v>
      </c>
      <c r="BX97" s="78" t="s">
        <v>3</v>
      </c>
      <c r="CL97" s="78" t="s">
        <v>0</v>
      </c>
      <c r="CM97" s="78" t="s">
        <v>82</v>
      </c>
    </row>
    <row r="98" spans="1:91" s="1" customFormat="1" ht="30" customHeight="1">
      <c r="B98" s="27"/>
      <c r="AR98" s="27"/>
    </row>
    <row r="99" spans="1:91" s="1" customFormat="1" ht="6.95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27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Schodišťová ramen...'!C2" display="/" xr:uid="{00000000-0004-0000-0000-000000000000}"/>
    <hyperlink ref="A96" location="'SO 02 - Schodišťové ramen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1"/>
  <sheetViews>
    <sheetView showGridLines="0" topLeftCell="A179" workbookViewId="0">
      <selection activeCell="V202" sqref="V2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4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>
      <c r="B4" s="18"/>
      <c r="D4" s="19" t="s">
        <v>89</v>
      </c>
      <c r="L4" s="18"/>
      <c r="M4" s="83" t="s">
        <v>9</v>
      </c>
      <c r="AT4" s="15" t="s">
        <v>2</v>
      </c>
    </row>
    <row r="5" spans="2:46" ht="6.95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16.5" customHeight="1">
      <c r="B7" s="18"/>
      <c r="E7" s="209" t="str">
        <f>'Rekapitulace stavby'!K6</f>
        <v>Úprava venkovního schodiště na p.p.č. 2870, k.ú. Děčín</v>
      </c>
      <c r="F7" s="210"/>
      <c r="G7" s="210"/>
      <c r="H7" s="210"/>
      <c r="L7" s="18"/>
    </row>
    <row r="8" spans="2:46" s="1" customFormat="1" ht="12" customHeight="1">
      <c r="B8" s="27"/>
      <c r="D8" s="24" t="s">
        <v>90</v>
      </c>
      <c r="L8" s="27"/>
    </row>
    <row r="9" spans="2:46" s="1" customFormat="1" ht="16.5" customHeight="1">
      <c r="B9" s="27"/>
      <c r="E9" s="186" t="s">
        <v>91</v>
      </c>
      <c r="F9" s="208"/>
      <c r="G9" s="208"/>
      <c r="H9" s="208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15</v>
      </c>
      <c r="F11" s="22" t="s">
        <v>0</v>
      </c>
      <c r="I11" s="24" t="s">
        <v>16</v>
      </c>
      <c r="J11" s="22" t="s">
        <v>0</v>
      </c>
      <c r="L11" s="27"/>
    </row>
    <row r="12" spans="2:46" s="1" customFormat="1" ht="12" customHeight="1">
      <c r="B12" s="27"/>
      <c r="D12" s="24" t="s">
        <v>17</v>
      </c>
      <c r="F12" s="22" t="s">
        <v>18</v>
      </c>
      <c r="I12" s="24" t="s">
        <v>19</v>
      </c>
      <c r="J12" s="47">
        <f>'Rekapitulace stavby'!AN8</f>
        <v>45596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20</v>
      </c>
      <c r="I14" s="24" t="s">
        <v>21</v>
      </c>
      <c r="J14" s="22" t="s">
        <v>0</v>
      </c>
      <c r="L14" s="27"/>
    </row>
    <row r="15" spans="2:46" s="1" customFormat="1" ht="18" customHeight="1">
      <c r="B15" s="27"/>
      <c r="E15" s="22" t="s">
        <v>22</v>
      </c>
      <c r="I15" s="24" t="s">
        <v>23</v>
      </c>
      <c r="J15" s="22" t="s">
        <v>0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21</v>
      </c>
      <c r="J17" s="22" t="str">
        <f>'Rekapitulace stavby'!AN13</f>
        <v/>
      </c>
      <c r="L17" s="27"/>
    </row>
    <row r="18" spans="2:12" s="1" customFormat="1" ht="18" customHeight="1">
      <c r="B18" s="27"/>
      <c r="E18" s="202" t="str">
        <f>'Rekapitulace stavby'!E14</f>
        <v xml:space="preserve"> </v>
      </c>
      <c r="F18" s="202"/>
      <c r="G18" s="202"/>
      <c r="H18" s="202"/>
      <c r="I18" s="24" t="s">
        <v>23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26</v>
      </c>
      <c r="I20" s="24" t="s">
        <v>21</v>
      </c>
      <c r="J20" s="22" t="s">
        <v>0</v>
      </c>
      <c r="L20" s="27"/>
    </row>
    <row r="21" spans="2:12" s="1" customFormat="1" ht="18" customHeight="1">
      <c r="B21" s="27"/>
      <c r="E21" s="22" t="s">
        <v>27</v>
      </c>
      <c r="I21" s="24" t="s">
        <v>23</v>
      </c>
      <c r="J21" s="22" t="s">
        <v>0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21</v>
      </c>
      <c r="J23" s="22" t="s">
        <v>0</v>
      </c>
      <c r="L23" s="27"/>
    </row>
    <row r="24" spans="2:12" s="1" customFormat="1" ht="18" customHeight="1">
      <c r="B24" s="27"/>
      <c r="E24" s="22" t="s">
        <v>30</v>
      </c>
      <c r="I24" s="24" t="s">
        <v>23</v>
      </c>
      <c r="J24" s="22" t="s">
        <v>0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204" t="s">
        <v>0</v>
      </c>
      <c r="F27" s="204"/>
      <c r="G27" s="204"/>
      <c r="H27" s="204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ROUND(J127,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5" customHeight="1">
      <c r="B33" s="27"/>
      <c r="D33" s="50" t="s">
        <v>36</v>
      </c>
      <c r="E33" s="24" t="s">
        <v>37</v>
      </c>
      <c r="F33" s="86">
        <f>ROUND((SUM(BE127:BE200)),  2)</f>
        <v>0</v>
      </c>
      <c r="I33" s="87">
        <v>0.21</v>
      </c>
      <c r="J33" s="86">
        <f>ROUND(((SUM(BE127:BE200))*I33),  2)</f>
        <v>0</v>
      </c>
      <c r="L33" s="27"/>
    </row>
    <row r="34" spans="2:12" s="1" customFormat="1" ht="14.45" customHeight="1">
      <c r="B34" s="27"/>
      <c r="E34" s="24" t="s">
        <v>38</v>
      </c>
      <c r="F34" s="86">
        <f>ROUND((SUM(BF127:BF200)),  2)</f>
        <v>0</v>
      </c>
      <c r="I34" s="87">
        <v>0.12</v>
      </c>
      <c r="J34" s="86">
        <f>ROUND(((SUM(BF127:BF200))*I34),  2)</f>
        <v>0</v>
      </c>
      <c r="L34" s="27"/>
    </row>
    <row r="35" spans="2:12" s="1" customFormat="1" ht="14.45" hidden="1" customHeight="1">
      <c r="B35" s="27"/>
      <c r="E35" s="24" t="s">
        <v>39</v>
      </c>
      <c r="F35" s="86">
        <f>ROUND((SUM(BG127:BG200)),  2)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4" t="s">
        <v>40</v>
      </c>
      <c r="F36" s="86">
        <f>ROUND((SUM(BH127:BH200)),  2)</f>
        <v>0</v>
      </c>
      <c r="I36" s="87">
        <v>0.12</v>
      </c>
      <c r="J36" s="86">
        <f>0</f>
        <v>0</v>
      </c>
      <c r="L36" s="27"/>
    </row>
    <row r="37" spans="2:12" s="1" customFormat="1" ht="14.45" hidden="1" customHeight="1">
      <c r="B37" s="27"/>
      <c r="E37" s="24" t="s">
        <v>41</v>
      </c>
      <c r="F37" s="86">
        <f>ROUND((SUM(BI127:BI200)),  2)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92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16.5" customHeight="1">
      <c r="B85" s="27"/>
      <c r="E85" s="209" t="str">
        <f>E7</f>
        <v>Úprava venkovního schodiště na p.p.č. 2870, k.ú. Děčín</v>
      </c>
      <c r="F85" s="210"/>
      <c r="G85" s="210"/>
      <c r="H85" s="210"/>
      <c r="L85" s="27"/>
    </row>
    <row r="86" spans="2:47" s="1" customFormat="1" ht="12" customHeight="1">
      <c r="B86" s="27"/>
      <c r="C86" s="24" t="s">
        <v>90</v>
      </c>
      <c r="L86" s="27"/>
    </row>
    <row r="87" spans="2:47" s="1" customFormat="1" ht="16.5" customHeight="1">
      <c r="B87" s="27"/>
      <c r="E87" s="186" t="str">
        <f>E9</f>
        <v>SO 01 - Schodišťová ramena 1 a 2 a podesty 1 a 2</v>
      </c>
      <c r="F87" s="208"/>
      <c r="G87" s="208"/>
      <c r="H87" s="208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17</v>
      </c>
      <c r="F89" s="22" t="str">
        <f>F12</f>
        <v>p.p.č. 2870</v>
      </c>
      <c r="I89" s="24" t="s">
        <v>19</v>
      </c>
      <c r="J89" s="47">
        <f>IF(J12="","",J12)</f>
        <v>45596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20</v>
      </c>
      <c r="F91" s="22" t="str">
        <f>E15</f>
        <v>Statutární město Děčín</v>
      </c>
      <c r="I91" s="24" t="s">
        <v>26</v>
      </c>
      <c r="J91" s="25" t="str">
        <f>E21</f>
        <v>NORDARCH s.r.o.</v>
      </c>
      <c r="L91" s="27"/>
    </row>
    <row r="92" spans="2:47" s="1" customFormat="1" ht="15.2" customHeight="1">
      <c r="B92" s="27"/>
      <c r="C92" s="24" t="s">
        <v>24</v>
      </c>
      <c r="F92" s="22" t="str">
        <f>IF(E18="","",E18)</f>
        <v xml:space="preserve"> </v>
      </c>
      <c r="I92" s="24" t="s">
        <v>29</v>
      </c>
      <c r="J92" s="25" t="str">
        <f>E24</f>
        <v>Ing. Jan Duben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93</v>
      </c>
      <c r="D94" s="88"/>
      <c r="E94" s="88"/>
      <c r="F94" s="88"/>
      <c r="G94" s="88"/>
      <c r="H94" s="88"/>
      <c r="I94" s="88"/>
      <c r="J94" s="97" t="s">
        <v>94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95</v>
      </c>
      <c r="J96" s="61">
        <f>J127</f>
        <v>0</v>
      </c>
      <c r="L96" s="27"/>
      <c r="AU96" s="15" t="s">
        <v>96</v>
      </c>
    </row>
    <row r="97" spans="2:12" s="8" customFormat="1" ht="24.95" customHeight="1">
      <c r="B97" s="99"/>
      <c r="D97" s="100" t="s">
        <v>97</v>
      </c>
      <c r="E97" s="101"/>
      <c r="F97" s="101"/>
      <c r="G97" s="101"/>
      <c r="H97" s="101"/>
      <c r="I97" s="101"/>
      <c r="J97" s="102">
        <f>J128</f>
        <v>0</v>
      </c>
      <c r="L97" s="99"/>
    </row>
    <row r="98" spans="2:12" s="9" customFormat="1" ht="19.899999999999999" customHeight="1">
      <c r="B98" s="103"/>
      <c r="D98" s="104" t="s">
        <v>98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9" customFormat="1" ht="19.899999999999999" customHeight="1">
      <c r="B99" s="103"/>
      <c r="D99" s="104" t="s">
        <v>99</v>
      </c>
      <c r="E99" s="105"/>
      <c r="F99" s="105"/>
      <c r="G99" s="105"/>
      <c r="H99" s="105"/>
      <c r="I99" s="105"/>
      <c r="J99" s="106">
        <f>J135</f>
        <v>0</v>
      </c>
      <c r="L99" s="103"/>
    </row>
    <row r="100" spans="2:12" s="9" customFormat="1" ht="19.899999999999999" customHeight="1">
      <c r="B100" s="103"/>
      <c r="D100" s="104" t="s">
        <v>100</v>
      </c>
      <c r="E100" s="105"/>
      <c r="F100" s="105"/>
      <c r="G100" s="105"/>
      <c r="H100" s="105"/>
      <c r="I100" s="105"/>
      <c r="J100" s="106">
        <f>J157</f>
        <v>0</v>
      </c>
      <c r="L100" s="103"/>
    </row>
    <row r="101" spans="2:12" s="9" customFormat="1" ht="19.899999999999999" customHeight="1">
      <c r="B101" s="103"/>
      <c r="D101" s="104" t="s">
        <v>101</v>
      </c>
      <c r="E101" s="105"/>
      <c r="F101" s="105"/>
      <c r="G101" s="105"/>
      <c r="H101" s="105"/>
      <c r="I101" s="105"/>
      <c r="J101" s="106">
        <f>J163</f>
        <v>0</v>
      </c>
      <c r="L101" s="103"/>
    </row>
    <row r="102" spans="2:12" s="8" customFormat="1" ht="24.95" customHeight="1">
      <c r="B102" s="99"/>
      <c r="D102" s="100" t="s">
        <v>102</v>
      </c>
      <c r="E102" s="101"/>
      <c r="F102" s="101"/>
      <c r="G102" s="101"/>
      <c r="H102" s="101"/>
      <c r="I102" s="101"/>
      <c r="J102" s="102">
        <f>J165</f>
        <v>0</v>
      </c>
      <c r="L102" s="99"/>
    </row>
    <row r="103" spans="2:12" s="9" customFormat="1" ht="19.899999999999999" customHeight="1">
      <c r="B103" s="103"/>
      <c r="D103" s="104" t="s">
        <v>103</v>
      </c>
      <c r="E103" s="105"/>
      <c r="F103" s="105"/>
      <c r="G103" s="105"/>
      <c r="H103" s="105"/>
      <c r="I103" s="105"/>
      <c r="J103" s="106">
        <f>J166</f>
        <v>0</v>
      </c>
      <c r="L103" s="103"/>
    </row>
    <row r="104" spans="2:12" s="9" customFormat="1" ht="19.899999999999999" customHeight="1">
      <c r="B104" s="103"/>
      <c r="D104" s="104" t="s">
        <v>104</v>
      </c>
      <c r="E104" s="105"/>
      <c r="F104" s="105"/>
      <c r="G104" s="105"/>
      <c r="H104" s="105"/>
      <c r="I104" s="105"/>
      <c r="J104" s="106">
        <f>J169</f>
        <v>0</v>
      </c>
      <c r="L104" s="103"/>
    </row>
    <row r="105" spans="2:12" s="9" customFormat="1" ht="19.899999999999999" customHeight="1">
      <c r="B105" s="103"/>
      <c r="D105" s="104" t="s">
        <v>105</v>
      </c>
      <c r="E105" s="105"/>
      <c r="F105" s="105"/>
      <c r="G105" s="105"/>
      <c r="H105" s="105"/>
      <c r="I105" s="105"/>
      <c r="J105" s="106">
        <f>J187</f>
        <v>0</v>
      </c>
      <c r="L105" s="103"/>
    </row>
    <row r="106" spans="2:12" s="9" customFormat="1" ht="19.899999999999999" customHeight="1">
      <c r="B106" s="103"/>
      <c r="D106" s="104" t="s">
        <v>106</v>
      </c>
      <c r="E106" s="105"/>
      <c r="F106" s="105"/>
      <c r="G106" s="105"/>
      <c r="H106" s="105"/>
      <c r="I106" s="105"/>
      <c r="J106" s="106">
        <f>J193</f>
        <v>0</v>
      </c>
      <c r="L106" s="103"/>
    </row>
    <row r="107" spans="2:12" s="9" customFormat="1" ht="19.899999999999999" customHeight="1">
      <c r="B107" s="103"/>
      <c r="D107" s="104" t="s">
        <v>107</v>
      </c>
      <c r="E107" s="105"/>
      <c r="F107" s="105"/>
      <c r="G107" s="105"/>
      <c r="H107" s="105"/>
      <c r="I107" s="105"/>
      <c r="J107" s="106">
        <f>J196</f>
        <v>0</v>
      </c>
      <c r="L107" s="103"/>
    </row>
    <row r="108" spans="2:12" s="1" customFormat="1" ht="21.75" customHeight="1">
      <c r="B108" s="27"/>
      <c r="L108" s="27"/>
    </row>
    <row r="109" spans="2:12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7"/>
    </row>
    <row r="113" spans="2:63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7"/>
    </row>
    <row r="114" spans="2:63" s="1" customFormat="1" ht="24.95" customHeight="1">
      <c r="B114" s="27"/>
      <c r="C114" s="19" t="s">
        <v>108</v>
      </c>
      <c r="L114" s="27"/>
    </row>
    <row r="115" spans="2:63" s="1" customFormat="1" ht="6.95" customHeight="1">
      <c r="B115" s="27"/>
      <c r="L115" s="27"/>
    </row>
    <row r="116" spans="2:63" s="1" customFormat="1" ht="12" customHeight="1">
      <c r="B116" s="27"/>
      <c r="C116" s="24" t="s">
        <v>13</v>
      </c>
      <c r="L116" s="27"/>
    </row>
    <row r="117" spans="2:63" s="1" customFormat="1" ht="16.5" customHeight="1">
      <c r="B117" s="27"/>
      <c r="E117" s="209" t="str">
        <f>E7</f>
        <v>Úprava venkovního schodiště na p.p.č. 2870, k.ú. Děčín</v>
      </c>
      <c r="F117" s="210"/>
      <c r="G117" s="210"/>
      <c r="H117" s="210"/>
      <c r="L117" s="27"/>
    </row>
    <row r="118" spans="2:63" s="1" customFormat="1" ht="12" customHeight="1">
      <c r="B118" s="27"/>
      <c r="C118" s="24" t="s">
        <v>90</v>
      </c>
      <c r="L118" s="27"/>
    </row>
    <row r="119" spans="2:63" s="1" customFormat="1" ht="16.5" customHeight="1">
      <c r="B119" s="27"/>
      <c r="E119" s="186" t="str">
        <f>E9</f>
        <v>SO 01 - Schodišťová ramena 1 a 2 a podesty 1 a 2</v>
      </c>
      <c r="F119" s="208"/>
      <c r="G119" s="208"/>
      <c r="H119" s="208"/>
      <c r="L119" s="27"/>
    </row>
    <row r="120" spans="2:63" s="1" customFormat="1" ht="6.95" customHeight="1">
      <c r="B120" s="27"/>
      <c r="L120" s="27"/>
    </row>
    <row r="121" spans="2:63" s="1" customFormat="1" ht="12" customHeight="1">
      <c r="B121" s="27"/>
      <c r="C121" s="24" t="s">
        <v>17</v>
      </c>
      <c r="F121" s="22" t="str">
        <f>F12</f>
        <v>p.p.č. 2870</v>
      </c>
      <c r="I121" s="24" t="s">
        <v>19</v>
      </c>
      <c r="J121" s="47">
        <f>IF(J12="","",J12)</f>
        <v>45596</v>
      </c>
      <c r="L121" s="27"/>
    </row>
    <row r="122" spans="2:63" s="1" customFormat="1" ht="6.95" customHeight="1">
      <c r="B122" s="27"/>
      <c r="L122" s="27"/>
    </row>
    <row r="123" spans="2:63" s="1" customFormat="1" ht="15.2" customHeight="1">
      <c r="B123" s="27"/>
      <c r="C123" s="24" t="s">
        <v>20</v>
      </c>
      <c r="F123" s="22" t="str">
        <f>E15</f>
        <v>Statutární město Děčín</v>
      </c>
      <c r="I123" s="24" t="s">
        <v>26</v>
      </c>
      <c r="J123" s="25" t="str">
        <f>E21</f>
        <v>NORDARCH s.r.o.</v>
      </c>
      <c r="L123" s="27"/>
    </row>
    <row r="124" spans="2:63" s="1" customFormat="1" ht="15.2" customHeight="1">
      <c r="B124" s="27"/>
      <c r="C124" s="24" t="s">
        <v>24</v>
      </c>
      <c r="F124" s="22" t="str">
        <f>IF(E18="","",E18)</f>
        <v xml:space="preserve"> </v>
      </c>
      <c r="I124" s="24" t="s">
        <v>29</v>
      </c>
      <c r="J124" s="25" t="str">
        <f>E24</f>
        <v>Ing. Jan Duben</v>
      </c>
      <c r="L124" s="27"/>
    </row>
    <row r="125" spans="2:63" s="1" customFormat="1" ht="10.35" customHeight="1">
      <c r="B125" s="27"/>
      <c r="L125" s="27"/>
    </row>
    <row r="126" spans="2:63" s="10" customFormat="1" ht="29.25" customHeight="1">
      <c r="B126" s="107"/>
      <c r="C126" s="108" t="s">
        <v>109</v>
      </c>
      <c r="D126" s="109" t="s">
        <v>57</v>
      </c>
      <c r="E126" s="109" t="s">
        <v>53</v>
      </c>
      <c r="F126" s="109" t="s">
        <v>54</v>
      </c>
      <c r="G126" s="109" t="s">
        <v>110</v>
      </c>
      <c r="H126" s="109" t="s">
        <v>111</v>
      </c>
      <c r="I126" s="109" t="s">
        <v>112</v>
      </c>
      <c r="J126" s="110" t="s">
        <v>94</v>
      </c>
      <c r="K126" s="111" t="s">
        <v>113</v>
      </c>
      <c r="L126" s="107"/>
      <c r="M126" s="54" t="s">
        <v>0</v>
      </c>
      <c r="N126" s="55" t="s">
        <v>36</v>
      </c>
      <c r="O126" s="55" t="s">
        <v>114</v>
      </c>
      <c r="P126" s="55" t="s">
        <v>115</v>
      </c>
      <c r="Q126" s="55" t="s">
        <v>116</v>
      </c>
      <c r="R126" s="55" t="s">
        <v>117</v>
      </c>
      <c r="S126" s="55" t="s">
        <v>118</v>
      </c>
      <c r="T126" s="56" t="s">
        <v>119</v>
      </c>
    </row>
    <row r="127" spans="2:63" s="1" customFormat="1" ht="22.9" customHeight="1">
      <c r="B127" s="27"/>
      <c r="C127" s="59" t="s">
        <v>120</v>
      </c>
      <c r="J127" s="112">
        <f>BK127</f>
        <v>0</v>
      </c>
      <c r="L127" s="27"/>
      <c r="M127" s="57"/>
      <c r="N127" s="48"/>
      <c r="O127" s="48"/>
      <c r="P127" s="113">
        <f>P128+P165</f>
        <v>98.292879999999997</v>
      </c>
      <c r="Q127" s="48"/>
      <c r="R127" s="113">
        <f>R128+R165</f>
        <v>4.3666036300000002</v>
      </c>
      <c r="S127" s="48"/>
      <c r="T127" s="114">
        <f>T128+T165</f>
        <v>2.2024210000000002</v>
      </c>
      <c r="AT127" s="15" t="s">
        <v>71</v>
      </c>
      <c r="AU127" s="15" t="s">
        <v>96</v>
      </c>
      <c r="BK127" s="115">
        <f>BK128+BK165</f>
        <v>0</v>
      </c>
    </row>
    <row r="128" spans="2:63" s="11" customFormat="1" ht="25.9" customHeight="1">
      <c r="B128" s="116"/>
      <c r="D128" s="117" t="s">
        <v>71</v>
      </c>
      <c r="E128" s="118" t="s">
        <v>121</v>
      </c>
      <c r="F128" s="118" t="s">
        <v>122</v>
      </c>
      <c r="J128" s="119">
        <f>BK128</f>
        <v>0</v>
      </c>
      <c r="L128" s="116"/>
      <c r="M128" s="120"/>
      <c r="P128" s="121">
        <f>P129+P135+P157+P163</f>
        <v>37.215840999999998</v>
      </c>
      <c r="R128" s="121">
        <f>R129+R135+R157+R163</f>
        <v>0.75487236000000002</v>
      </c>
      <c r="T128" s="122">
        <f>T129+T135+T157+T163</f>
        <v>1.994496</v>
      </c>
      <c r="AR128" s="117" t="s">
        <v>80</v>
      </c>
      <c r="AT128" s="123" t="s">
        <v>71</v>
      </c>
      <c r="AU128" s="123" t="s">
        <v>72</v>
      </c>
      <c r="AY128" s="117" t="s">
        <v>123</v>
      </c>
      <c r="BK128" s="124">
        <f>BK129+BK135+BK157+BK163</f>
        <v>0</v>
      </c>
    </row>
    <row r="129" spans="2:65" s="11" customFormat="1" ht="22.9" customHeight="1">
      <c r="B129" s="116"/>
      <c r="D129" s="117" t="s">
        <v>71</v>
      </c>
      <c r="E129" s="125" t="s">
        <v>124</v>
      </c>
      <c r="F129" s="125" t="s">
        <v>125</v>
      </c>
      <c r="J129" s="126">
        <f>BK129</f>
        <v>0</v>
      </c>
      <c r="L129" s="116"/>
      <c r="M129" s="120"/>
      <c r="P129" s="121">
        <f>SUM(P130:P134)</f>
        <v>1.3557890000000001</v>
      </c>
      <c r="R129" s="121">
        <f>SUM(R130:R134)</f>
        <v>0.31665636000000003</v>
      </c>
      <c r="T129" s="122">
        <f>SUM(T130:T134)</f>
        <v>0</v>
      </c>
      <c r="AR129" s="117" t="s">
        <v>80</v>
      </c>
      <c r="AT129" s="123" t="s">
        <v>71</v>
      </c>
      <c r="AU129" s="123" t="s">
        <v>80</v>
      </c>
      <c r="AY129" s="117" t="s">
        <v>123</v>
      </c>
      <c r="BK129" s="124">
        <f>SUM(BK130:BK134)</f>
        <v>0</v>
      </c>
    </row>
    <row r="130" spans="2:65" s="1" customFormat="1" ht="24.2" customHeight="1">
      <c r="B130" s="127"/>
      <c r="C130" s="128" t="s">
        <v>80</v>
      </c>
      <c r="D130" s="128" t="s">
        <v>126</v>
      </c>
      <c r="E130" s="129" t="s">
        <v>127</v>
      </c>
      <c r="F130" s="130" t="s">
        <v>128</v>
      </c>
      <c r="G130" s="131" t="s">
        <v>129</v>
      </c>
      <c r="H130" s="132">
        <v>2.85</v>
      </c>
      <c r="I130" s="133"/>
      <c r="J130" s="133">
        <f>ROUND(I130*H130,2)</f>
        <v>0</v>
      </c>
      <c r="K130" s="134"/>
      <c r="L130" s="27"/>
      <c r="M130" s="135" t="s">
        <v>0</v>
      </c>
      <c r="N130" s="136" t="s">
        <v>37</v>
      </c>
      <c r="O130" s="137">
        <v>0.379</v>
      </c>
      <c r="P130" s="137">
        <f>O130*H130</f>
        <v>1.0801499999999999</v>
      </c>
      <c r="Q130" s="137">
        <v>0.11046</v>
      </c>
      <c r="R130" s="137">
        <f>Q130*H130</f>
        <v>0.31481100000000001</v>
      </c>
      <c r="S130" s="137">
        <v>0</v>
      </c>
      <c r="T130" s="138">
        <f>S130*H130</f>
        <v>0</v>
      </c>
      <c r="AR130" s="139" t="s">
        <v>124</v>
      </c>
      <c r="AT130" s="139" t="s">
        <v>126</v>
      </c>
      <c r="AU130" s="139" t="s">
        <v>82</v>
      </c>
      <c r="AY130" s="15" t="s">
        <v>123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5" t="s">
        <v>80</v>
      </c>
      <c r="BK130" s="140">
        <f>ROUND(I130*H130,2)</f>
        <v>0</v>
      </c>
      <c r="BL130" s="15" t="s">
        <v>124</v>
      </c>
      <c r="BM130" s="139" t="s">
        <v>130</v>
      </c>
    </row>
    <row r="131" spans="2:65" s="12" customFormat="1" ht="22.5">
      <c r="B131" s="141"/>
      <c r="D131" s="142" t="s">
        <v>131</v>
      </c>
      <c r="E131" s="143" t="s">
        <v>0</v>
      </c>
      <c r="F131" s="144" t="s">
        <v>132</v>
      </c>
      <c r="H131" s="145">
        <v>2.85</v>
      </c>
      <c r="L131" s="141"/>
      <c r="M131" s="146"/>
      <c r="T131" s="147"/>
      <c r="AT131" s="143" t="s">
        <v>131</v>
      </c>
      <c r="AU131" s="143" t="s">
        <v>82</v>
      </c>
      <c r="AV131" s="12" t="s">
        <v>82</v>
      </c>
      <c r="AW131" s="12" t="s">
        <v>28</v>
      </c>
      <c r="AX131" s="12" t="s">
        <v>80</v>
      </c>
      <c r="AY131" s="143" t="s">
        <v>123</v>
      </c>
    </row>
    <row r="132" spans="2:65" s="1" customFormat="1" ht="16.5" customHeight="1">
      <c r="B132" s="127"/>
      <c r="C132" s="128" t="s">
        <v>82</v>
      </c>
      <c r="D132" s="128" t="s">
        <v>126</v>
      </c>
      <c r="E132" s="129" t="s">
        <v>133</v>
      </c>
      <c r="F132" s="130" t="s">
        <v>134</v>
      </c>
      <c r="G132" s="131" t="s">
        <v>135</v>
      </c>
      <c r="H132" s="132">
        <v>0.23300000000000001</v>
      </c>
      <c r="I132" s="133"/>
      <c r="J132" s="133">
        <f>ROUND(I132*H132,2)</f>
        <v>0</v>
      </c>
      <c r="K132" s="134"/>
      <c r="L132" s="27"/>
      <c r="M132" s="135" t="s">
        <v>0</v>
      </c>
      <c r="N132" s="136" t="s">
        <v>37</v>
      </c>
      <c r="O132" s="137">
        <v>0.92300000000000004</v>
      </c>
      <c r="P132" s="137">
        <f>O132*H132</f>
        <v>0.21505900000000003</v>
      </c>
      <c r="Q132" s="137">
        <v>7.92E-3</v>
      </c>
      <c r="R132" s="137">
        <f>Q132*H132</f>
        <v>1.8453600000000001E-3</v>
      </c>
      <c r="S132" s="137">
        <v>0</v>
      </c>
      <c r="T132" s="138">
        <f>S132*H132</f>
        <v>0</v>
      </c>
      <c r="AR132" s="139" t="s">
        <v>124</v>
      </c>
      <c r="AT132" s="139" t="s">
        <v>126</v>
      </c>
      <c r="AU132" s="139" t="s">
        <v>82</v>
      </c>
      <c r="AY132" s="15" t="s">
        <v>123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5" t="s">
        <v>80</v>
      </c>
      <c r="BK132" s="140">
        <f>ROUND(I132*H132,2)</f>
        <v>0</v>
      </c>
      <c r="BL132" s="15" t="s">
        <v>124</v>
      </c>
      <c r="BM132" s="139" t="s">
        <v>136</v>
      </c>
    </row>
    <row r="133" spans="2:65" s="12" customFormat="1" ht="22.5">
      <c r="B133" s="141"/>
      <c r="D133" s="142" t="s">
        <v>131</v>
      </c>
      <c r="E133" s="143" t="s">
        <v>0</v>
      </c>
      <c r="F133" s="144" t="s">
        <v>137</v>
      </c>
      <c r="H133" s="145">
        <v>0.23300000000000001</v>
      </c>
      <c r="L133" s="141"/>
      <c r="M133" s="146"/>
      <c r="T133" s="147"/>
      <c r="AT133" s="143" t="s">
        <v>131</v>
      </c>
      <c r="AU133" s="143" t="s">
        <v>82</v>
      </c>
      <c r="AV133" s="12" t="s">
        <v>82</v>
      </c>
      <c r="AW133" s="12" t="s">
        <v>28</v>
      </c>
      <c r="AX133" s="12" t="s">
        <v>80</v>
      </c>
      <c r="AY133" s="143" t="s">
        <v>123</v>
      </c>
    </row>
    <row r="134" spans="2:65" s="1" customFormat="1" ht="16.5" customHeight="1">
      <c r="B134" s="127"/>
      <c r="C134" s="128" t="s">
        <v>138</v>
      </c>
      <c r="D134" s="128" t="s">
        <v>126</v>
      </c>
      <c r="E134" s="129" t="s">
        <v>139</v>
      </c>
      <c r="F134" s="130" t="s">
        <v>140</v>
      </c>
      <c r="G134" s="131" t="s">
        <v>135</v>
      </c>
      <c r="H134" s="132">
        <v>0.23300000000000001</v>
      </c>
      <c r="I134" s="133"/>
      <c r="J134" s="133">
        <f>ROUND(I134*H134,2)</f>
        <v>0</v>
      </c>
      <c r="K134" s="134"/>
      <c r="L134" s="27"/>
      <c r="M134" s="135" t="s">
        <v>0</v>
      </c>
      <c r="N134" s="136" t="s">
        <v>37</v>
      </c>
      <c r="O134" s="137">
        <v>0.26</v>
      </c>
      <c r="P134" s="137">
        <f>O134*H134</f>
        <v>6.0580000000000002E-2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124</v>
      </c>
      <c r="AT134" s="139" t="s">
        <v>126</v>
      </c>
      <c r="AU134" s="139" t="s">
        <v>82</v>
      </c>
      <c r="AY134" s="15" t="s">
        <v>123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5" t="s">
        <v>80</v>
      </c>
      <c r="BK134" s="140">
        <f>ROUND(I134*H134,2)</f>
        <v>0</v>
      </c>
      <c r="BL134" s="15" t="s">
        <v>124</v>
      </c>
      <c r="BM134" s="139" t="s">
        <v>141</v>
      </c>
    </row>
    <row r="135" spans="2:65" s="11" customFormat="1" ht="22.9" customHeight="1">
      <c r="B135" s="116"/>
      <c r="D135" s="117" t="s">
        <v>71</v>
      </c>
      <c r="E135" s="125" t="s">
        <v>142</v>
      </c>
      <c r="F135" s="125" t="s">
        <v>143</v>
      </c>
      <c r="J135" s="126">
        <f>BK135</f>
        <v>0</v>
      </c>
      <c r="L135" s="116"/>
      <c r="M135" s="120"/>
      <c r="P135" s="121">
        <f>SUM(P136:P156)</f>
        <v>23.143239000000001</v>
      </c>
      <c r="R135" s="121">
        <f>SUM(R136:R156)</f>
        <v>0.43821599999999999</v>
      </c>
      <c r="T135" s="122">
        <f>SUM(T136:T156)</f>
        <v>1.994496</v>
      </c>
      <c r="AR135" s="117" t="s">
        <v>80</v>
      </c>
      <c r="AT135" s="123" t="s">
        <v>71</v>
      </c>
      <c r="AU135" s="123" t="s">
        <v>80</v>
      </c>
      <c r="AY135" s="117" t="s">
        <v>123</v>
      </c>
      <c r="BK135" s="124">
        <f>SUM(BK136:BK156)</f>
        <v>0</v>
      </c>
    </row>
    <row r="136" spans="2:65" s="1" customFormat="1" ht="24.2" customHeight="1">
      <c r="B136" s="127"/>
      <c r="C136" s="128" t="s">
        <v>124</v>
      </c>
      <c r="D136" s="128" t="s">
        <v>126</v>
      </c>
      <c r="E136" s="129" t="s">
        <v>144</v>
      </c>
      <c r="F136" s="130" t="s">
        <v>145</v>
      </c>
      <c r="G136" s="131" t="s">
        <v>135</v>
      </c>
      <c r="H136" s="132">
        <v>5.79</v>
      </c>
      <c r="I136" s="133"/>
      <c r="J136" s="133">
        <f>ROUND(I136*H136,2)</f>
        <v>0</v>
      </c>
      <c r="K136" s="134"/>
      <c r="L136" s="27"/>
      <c r="M136" s="135" t="s">
        <v>0</v>
      </c>
      <c r="N136" s="136" t="s">
        <v>37</v>
      </c>
      <c r="O136" s="137">
        <v>1.383</v>
      </c>
      <c r="P136" s="137">
        <f>O136*H136</f>
        <v>8.0075699999999994</v>
      </c>
      <c r="Q136" s="137">
        <v>0</v>
      </c>
      <c r="R136" s="137">
        <f>Q136*H136</f>
        <v>0</v>
      </c>
      <c r="S136" s="137">
        <v>0.25</v>
      </c>
      <c r="T136" s="138">
        <f>S136*H136</f>
        <v>1.4475</v>
      </c>
      <c r="AR136" s="139" t="s">
        <v>124</v>
      </c>
      <c r="AT136" s="139" t="s">
        <v>126</v>
      </c>
      <c r="AU136" s="139" t="s">
        <v>82</v>
      </c>
      <c r="AY136" s="15" t="s">
        <v>123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5" t="s">
        <v>80</v>
      </c>
      <c r="BK136" s="140">
        <f>ROUND(I136*H136,2)</f>
        <v>0</v>
      </c>
      <c r="BL136" s="15" t="s">
        <v>124</v>
      </c>
      <c r="BM136" s="139" t="s">
        <v>146</v>
      </c>
    </row>
    <row r="137" spans="2:65" s="12" customFormat="1" ht="22.5">
      <c r="B137" s="141"/>
      <c r="D137" s="142" t="s">
        <v>131</v>
      </c>
      <c r="E137" s="143" t="s">
        <v>0</v>
      </c>
      <c r="F137" s="144" t="s">
        <v>147</v>
      </c>
      <c r="H137" s="145">
        <v>2.82</v>
      </c>
      <c r="L137" s="141"/>
      <c r="M137" s="146"/>
      <c r="T137" s="147"/>
      <c r="AT137" s="143" t="s">
        <v>131</v>
      </c>
      <c r="AU137" s="143" t="s">
        <v>82</v>
      </c>
      <c r="AV137" s="12" t="s">
        <v>82</v>
      </c>
      <c r="AW137" s="12" t="s">
        <v>28</v>
      </c>
      <c r="AX137" s="12" t="s">
        <v>72</v>
      </c>
      <c r="AY137" s="143" t="s">
        <v>123</v>
      </c>
    </row>
    <row r="138" spans="2:65" s="12" customFormat="1" ht="22.5">
      <c r="B138" s="141"/>
      <c r="D138" s="142" t="s">
        <v>131</v>
      </c>
      <c r="E138" s="143" t="s">
        <v>0</v>
      </c>
      <c r="F138" s="144" t="s">
        <v>148</v>
      </c>
      <c r="H138" s="145">
        <v>2.97</v>
      </c>
      <c r="L138" s="141"/>
      <c r="M138" s="146"/>
      <c r="T138" s="147"/>
      <c r="AT138" s="143" t="s">
        <v>131</v>
      </c>
      <c r="AU138" s="143" t="s">
        <v>82</v>
      </c>
      <c r="AV138" s="12" t="s">
        <v>82</v>
      </c>
      <c r="AW138" s="12" t="s">
        <v>28</v>
      </c>
      <c r="AX138" s="12" t="s">
        <v>72</v>
      </c>
      <c r="AY138" s="143" t="s">
        <v>123</v>
      </c>
    </row>
    <row r="139" spans="2:65" s="13" customFormat="1">
      <c r="B139" s="148"/>
      <c r="D139" s="142" t="s">
        <v>131</v>
      </c>
      <c r="E139" s="149" t="s">
        <v>0</v>
      </c>
      <c r="F139" s="150" t="s">
        <v>149</v>
      </c>
      <c r="H139" s="151">
        <v>5.79</v>
      </c>
      <c r="L139" s="148"/>
      <c r="M139" s="152"/>
      <c r="T139" s="153"/>
      <c r="AT139" s="149" t="s">
        <v>131</v>
      </c>
      <c r="AU139" s="149" t="s">
        <v>82</v>
      </c>
      <c r="AV139" s="13" t="s">
        <v>124</v>
      </c>
      <c r="AW139" s="13" t="s">
        <v>28</v>
      </c>
      <c r="AX139" s="13" t="s">
        <v>80</v>
      </c>
      <c r="AY139" s="149" t="s">
        <v>123</v>
      </c>
    </row>
    <row r="140" spans="2:65" s="1" customFormat="1" ht="37.9" customHeight="1">
      <c r="B140" s="127"/>
      <c r="C140" s="128" t="s">
        <v>150</v>
      </c>
      <c r="D140" s="128" t="s">
        <v>126</v>
      </c>
      <c r="E140" s="129" t="s">
        <v>151</v>
      </c>
      <c r="F140" s="130" t="s">
        <v>152</v>
      </c>
      <c r="G140" s="131" t="s">
        <v>135</v>
      </c>
      <c r="H140" s="132">
        <v>2.2200000000000002</v>
      </c>
      <c r="I140" s="133"/>
      <c r="J140" s="133">
        <f>ROUND(I140*H140,2)</f>
        <v>0</v>
      </c>
      <c r="K140" s="134"/>
      <c r="L140" s="27"/>
      <c r="M140" s="135" t="s">
        <v>0</v>
      </c>
      <c r="N140" s="136" t="s">
        <v>37</v>
      </c>
      <c r="O140" s="137">
        <v>0.22</v>
      </c>
      <c r="P140" s="137">
        <f>O140*H140</f>
        <v>0.48840000000000006</v>
      </c>
      <c r="Q140" s="137">
        <v>0</v>
      </c>
      <c r="R140" s="137">
        <f>Q140*H140</f>
        <v>0</v>
      </c>
      <c r="S140" s="137">
        <v>5.8999999999999997E-2</v>
      </c>
      <c r="T140" s="138">
        <f>S140*H140</f>
        <v>0.13098000000000001</v>
      </c>
      <c r="AR140" s="139" t="s">
        <v>124</v>
      </c>
      <c r="AT140" s="139" t="s">
        <v>126</v>
      </c>
      <c r="AU140" s="139" t="s">
        <v>82</v>
      </c>
      <c r="AY140" s="15" t="s">
        <v>123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5" t="s">
        <v>80</v>
      </c>
      <c r="BK140" s="140">
        <f>ROUND(I140*H140,2)</f>
        <v>0</v>
      </c>
      <c r="BL140" s="15" t="s">
        <v>124</v>
      </c>
      <c r="BM140" s="139" t="s">
        <v>153</v>
      </c>
    </row>
    <row r="141" spans="2:65" s="12" customFormat="1">
      <c r="B141" s="141"/>
      <c r="D141" s="142" t="s">
        <v>131</v>
      </c>
      <c r="E141" s="143" t="s">
        <v>0</v>
      </c>
      <c r="F141" s="144" t="s">
        <v>154</v>
      </c>
      <c r="H141" s="145">
        <v>2.2200000000000002</v>
      </c>
      <c r="L141" s="141"/>
      <c r="M141" s="146"/>
      <c r="T141" s="147"/>
      <c r="AT141" s="143" t="s">
        <v>131</v>
      </c>
      <c r="AU141" s="143" t="s">
        <v>82</v>
      </c>
      <c r="AV141" s="12" t="s">
        <v>82</v>
      </c>
      <c r="AW141" s="12" t="s">
        <v>28</v>
      </c>
      <c r="AX141" s="12" t="s">
        <v>80</v>
      </c>
      <c r="AY141" s="143" t="s">
        <v>123</v>
      </c>
    </row>
    <row r="142" spans="2:65" s="1" customFormat="1" ht="24.2" customHeight="1">
      <c r="B142" s="127"/>
      <c r="C142" s="128" t="s">
        <v>155</v>
      </c>
      <c r="D142" s="128" t="s">
        <v>126</v>
      </c>
      <c r="E142" s="129" t="s">
        <v>156</v>
      </c>
      <c r="F142" s="130" t="s">
        <v>157</v>
      </c>
      <c r="G142" s="131" t="s">
        <v>135</v>
      </c>
      <c r="H142" s="132">
        <v>39.68</v>
      </c>
      <c r="I142" s="133"/>
      <c r="J142" s="133">
        <f>ROUND(I142*H142,2)</f>
        <v>0</v>
      </c>
      <c r="K142" s="134"/>
      <c r="L142" s="27"/>
      <c r="M142" s="135" t="s">
        <v>0</v>
      </c>
      <c r="N142" s="136" t="s">
        <v>37</v>
      </c>
      <c r="O142" s="137">
        <v>0.27300000000000002</v>
      </c>
      <c r="P142" s="137">
        <f>O142*H142</f>
        <v>10.832640000000001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124</v>
      </c>
      <c r="AT142" s="139" t="s">
        <v>126</v>
      </c>
      <c r="AU142" s="139" t="s">
        <v>82</v>
      </c>
      <c r="AY142" s="15" t="s">
        <v>123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5" t="s">
        <v>80</v>
      </c>
      <c r="BK142" s="140">
        <f>ROUND(I142*H142,2)</f>
        <v>0</v>
      </c>
      <c r="BL142" s="15" t="s">
        <v>124</v>
      </c>
      <c r="BM142" s="139" t="s">
        <v>158</v>
      </c>
    </row>
    <row r="143" spans="2:65" s="12" customFormat="1">
      <c r="B143" s="141"/>
      <c r="D143" s="142" t="s">
        <v>131</v>
      </c>
      <c r="E143" s="143" t="s">
        <v>0</v>
      </c>
      <c r="F143" s="144" t="s">
        <v>159</v>
      </c>
      <c r="H143" s="145">
        <v>17.004999999999999</v>
      </c>
      <c r="L143" s="141"/>
      <c r="M143" s="146"/>
      <c r="T143" s="147"/>
      <c r="AT143" s="143" t="s">
        <v>131</v>
      </c>
      <c r="AU143" s="143" t="s">
        <v>82</v>
      </c>
      <c r="AV143" s="12" t="s">
        <v>82</v>
      </c>
      <c r="AW143" s="12" t="s">
        <v>28</v>
      </c>
      <c r="AX143" s="12" t="s">
        <v>72</v>
      </c>
      <c r="AY143" s="143" t="s">
        <v>123</v>
      </c>
    </row>
    <row r="144" spans="2:65" s="12" customFormat="1">
      <c r="B144" s="141"/>
      <c r="D144" s="142" t="s">
        <v>131</v>
      </c>
      <c r="E144" s="143" t="s">
        <v>0</v>
      </c>
      <c r="F144" s="144" t="s">
        <v>160</v>
      </c>
      <c r="H144" s="145">
        <v>15.074999999999999</v>
      </c>
      <c r="L144" s="141"/>
      <c r="M144" s="146"/>
      <c r="T144" s="147"/>
      <c r="AT144" s="143" t="s">
        <v>131</v>
      </c>
      <c r="AU144" s="143" t="s">
        <v>82</v>
      </c>
      <c r="AV144" s="12" t="s">
        <v>82</v>
      </c>
      <c r="AW144" s="12" t="s">
        <v>28</v>
      </c>
      <c r="AX144" s="12" t="s">
        <v>72</v>
      </c>
      <c r="AY144" s="143" t="s">
        <v>123</v>
      </c>
    </row>
    <row r="145" spans="2:65" s="12" customFormat="1">
      <c r="B145" s="141"/>
      <c r="D145" s="142" t="s">
        <v>131</v>
      </c>
      <c r="E145" s="143" t="s">
        <v>0</v>
      </c>
      <c r="F145" s="144" t="s">
        <v>161</v>
      </c>
      <c r="H145" s="145">
        <v>0.6</v>
      </c>
      <c r="L145" s="141"/>
      <c r="M145" s="146"/>
      <c r="T145" s="147"/>
      <c r="AT145" s="143" t="s">
        <v>131</v>
      </c>
      <c r="AU145" s="143" t="s">
        <v>82</v>
      </c>
      <c r="AV145" s="12" t="s">
        <v>82</v>
      </c>
      <c r="AW145" s="12" t="s">
        <v>28</v>
      </c>
      <c r="AX145" s="12" t="s">
        <v>72</v>
      </c>
      <c r="AY145" s="143" t="s">
        <v>123</v>
      </c>
    </row>
    <row r="146" spans="2:65" s="12" customFormat="1">
      <c r="B146" s="141"/>
      <c r="D146" s="142" t="s">
        <v>131</v>
      </c>
      <c r="E146" s="143" t="s">
        <v>0</v>
      </c>
      <c r="F146" s="144" t="s">
        <v>162</v>
      </c>
      <c r="H146" s="145">
        <v>4.5</v>
      </c>
      <c r="L146" s="141"/>
      <c r="M146" s="146"/>
      <c r="T146" s="147"/>
      <c r="AT146" s="143" t="s">
        <v>131</v>
      </c>
      <c r="AU146" s="143" t="s">
        <v>82</v>
      </c>
      <c r="AV146" s="12" t="s">
        <v>82</v>
      </c>
      <c r="AW146" s="12" t="s">
        <v>28</v>
      </c>
      <c r="AX146" s="12" t="s">
        <v>72</v>
      </c>
      <c r="AY146" s="143" t="s">
        <v>123</v>
      </c>
    </row>
    <row r="147" spans="2:65" s="12" customFormat="1">
      <c r="B147" s="141"/>
      <c r="D147" s="142" t="s">
        <v>131</v>
      </c>
      <c r="E147" s="143" t="s">
        <v>0</v>
      </c>
      <c r="F147" s="144" t="s">
        <v>163</v>
      </c>
      <c r="H147" s="145">
        <v>2.5</v>
      </c>
      <c r="L147" s="141"/>
      <c r="M147" s="146"/>
      <c r="T147" s="147"/>
      <c r="AT147" s="143" t="s">
        <v>131</v>
      </c>
      <c r="AU147" s="143" t="s">
        <v>82</v>
      </c>
      <c r="AV147" s="12" t="s">
        <v>82</v>
      </c>
      <c r="AW147" s="12" t="s">
        <v>28</v>
      </c>
      <c r="AX147" s="12" t="s">
        <v>72</v>
      </c>
      <c r="AY147" s="143" t="s">
        <v>123</v>
      </c>
    </row>
    <row r="148" spans="2:65" s="13" customFormat="1">
      <c r="B148" s="148"/>
      <c r="D148" s="142" t="s">
        <v>131</v>
      </c>
      <c r="E148" s="149" t="s">
        <v>0</v>
      </c>
      <c r="F148" s="150" t="s">
        <v>149</v>
      </c>
      <c r="H148" s="151">
        <v>39.68</v>
      </c>
      <c r="L148" s="148"/>
      <c r="M148" s="152"/>
      <c r="T148" s="153"/>
      <c r="AT148" s="149" t="s">
        <v>131</v>
      </c>
      <c r="AU148" s="149" t="s">
        <v>82</v>
      </c>
      <c r="AV148" s="13" t="s">
        <v>124</v>
      </c>
      <c r="AW148" s="13" t="s">
        <v>28</v>
      </c>
      <c r="AX148" s="13" t="s">
        <v>80</v>
      </c>
      <c r="AY148" s="149" t="s">
        <v>123</v>
      </c>
    </row>
    <row r="149" spans="2:65" s="1" customFormat="1" ht="24.2" customHeight="1">
      <c r="B149" s="127"/>
      <c r="C149" s="128" t="s">
        <v>164</v>
      </c>
      <c r="D149" s="128" t="s">
        <v>126</v>
      </c>
      <c r="E149" s="129" t="s">
        <v>165</v>
      </c>
      <c r="F149" s="130" t="s">
        <v>166</v>
      </c>
      <c r="G149" s="131" t="s">
        <v>135</v>
      </c>
      <c r="H149" s="132">
        <v>8.6669999999999998</v>
      </c>
      <c r="I149" s="133"/>
      <c r="J149" s="133">
        <f>ROUND(I149*H149,2)</f>
        <v>0</v>
      </c>
      <c r="K149" s="134"/>
      <c r="L149" s="27"/>
      <c r="M149" s="135" t="s">
        <v>0</v>
      </c>
      <c r="N149" s="136" t="s">
        <v>37</v>
      </c>
      <c r="O149" s="137">
        <v>0.247</v>
      </c>
      <c r="P149" s="137">
        <f>O149*H149</f>
        <v>2.140749</v>
      </c>
      <c r="Q149" s="137">
        <v>4.8000000000000001E-2</v>
      </c>
      <c r="R149" s="137">
        <f>Q149*H149</f>
        <v>0.416016</v>
      </c>
      <c r="S149" s="137">
        <v>4.8000000000000001E-2</v>
      </c>
      <c r="T149" s="138">
        <f>S149*H149</f>
        <v>0.416016</v>
      </c>
      <c r="AR149" s="139" t="s">
        <v>124</v>
      </c>
      <c r="AT149" s="139" t="s">
        <v>126</v>
      </c>
      <c r="AU149" s="139" t="s">
        <v>82</v>
      </c>
      <c r="AY149" s="15" t="s">
        <v>123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5" t="s">
        <v>80</v>
      </c>
      <c r="BK149" s="140">
        <f>ROUND(I149*H149,2)</f>
        <v>0</v>
      </c>
      <c r="BL149" s="15" t="s">
        <v>124</v>
      </c>
      <c r="BM149" s="139" t="s">
        <v>167</v>
      </c>
    </row>
    <row r="150" spans="2:65" s="12" customFormat="1">
      <c r="B150" s="141"/>
      <c r="D150" s="142" t="s">
        <v>131</v>
      </c>
      <c r="E150" s="143" t="s">
        <v>0</v>
      </c>
      <c r="F150" s="144" t="s">
        <v>168</v>
      </c>
      <c r="H150" s="145">
        <v>6.6</v>
      </c>
      <c r="L150" s="141"/>
      <c r="M150" s="146"/>
      <c r="T150" s="147"/>
      <c r="AT150" s="143" t="s">
        <v>131</v>
      </c>
      <c r="AU150" s="143" t="s">
        <v>82</v>
      </c>
      <c r="AV150" s="12" t="s">
        <v>82</v>
      </c>
      <c r="AW150" s="12" t="s">
        <v>28</v>
      </c>
      <c r="AX150" s="12" t="s">
        <v>72</v>
      </c>
      <c r="AY150" s="143" t="s">
        <v>123</v>
      </c>
    </row>
    <row r="151" spans="2:65" s="12" customFormat="1">
      <c r="B151" s="141"/>
      <c r="D151" s="142" t="s">
        <v>131</v>
      </c>
      <c r="E151" s="143" t="s">
        <v>0</v>
      </c>
      <c r="F151" s="144" t="s">
        <v>169</v>
      </c>
      <c r="H151" s="145">
        <v>2.0670000000000002</v>
      </c>
      <c r="L151" s="141"/>
      <c r="M151" s="146"/>
      <c r="T151" s="147"/>
      <c r="AT151" s="143" t="s">
        <v>131</v>
      </c>
      <c r="AU151" s="143" t="s">
        <v>82</v>
      </c>
      <c r="AV151" s="12" t="s">
        <v>82</v>
      </c>
      <c r="AW151" s="12" t="s">
        <v>28</v>
      </c>
      <c r="AX151" s="12" t="s">
        <v>72</v>
      </c>
      <c r="AY151" s="143" t="s">
        <v>123</v>
      </c>
    </row>
    <row r="152" spans="2:65" s="13" customFormat="1">
      <c r="B152" s="148"/>
      <c r="D152" s="142" t="s">
        <v>131</v>
      </c>
      <c r="E152" s="149" t="s">
        <v>0</v>
      </c>
      <c r="F152" s="150" t="s">
        <v>149</v>
      </c>
      <c r="H152" s="151">
        <v>8.6669999999999998</v>
      </c>
      <c r="L152" s="148"/>
      <c r="M152" s="152"/>
      <c r="T152" s="153"/>
      <c r="AT152" s="149" t="s">
        <v>131</v>
      </c>
      <c r="AU152" s="149" t="s">
        <v>82</v>
      </c>
      <c r="AV152" s="13" t="s">
        <v>124</v>
      </c>
      <c r="AW152" s="13" t="s">
        <v>28</v>
      </c>
      <c r="AX152" s="13" t="s">
        <v>80</v>
      </c>
      <c r="AY152" s="149" t="s">
        <v>123</v>
      </c>
    </row>
    <row r="153" spans="2:65" s="1" customFormat="1" ht="21.75" customHeight="1">
      <c r="B153" s="127"/>
      <c r="C153" s="128" t="s">
        <v>170</v>
      </c>
      <c r="D153" s="128" t="s">
        <v>126</v>
      </c>
      <c r="E153" s="129" t="s">
        <v>171</v>
      </c>
      <c r="F153" s="130" t="s">
        <v>172</v>
      </c>
      <c r="G153" s="131" t="s">
        <v>135</v>
      </c>
      <c r="H153" s="132">
        <v>2.2200000000000002</v>
      </c>
      <c r="I153" s="133"/>
      <c r="J153" s="133">
        <f>ROUND(I153*H153,2)</f>
        <v>0</v>
      </c>
      <c r="K153" s="134"/>
      <c r="L153" s="27"/>
      <c r="M153" s="135" t="s">
        <v>0</v>
      </c>
      <c r="N153" s="136" t="s">
        <v>37</v>
      </c>
      <c r="O153" s="137">
        <v>0.70399999999999996</v>
      </c>
      <c r="P153" s="137">
        <f>O153*H153</f>
        <v>1.56288</v>
      </c>
      <c r="Q153" s="137">
        <v>0.01</v>
      </c>
      <c r="R153" s="137">
        <f>Q153*H153</f>
        <v>2.2200000000000001E-2</v>
      </c>
      <c r="S153" s="137">
        <v>0</v>
      </c>
      <c r="T153" s="138">
        <f>S153*H153</f>
        <v>0</v>
      </c>
      <c r="AR153" s="139" t="s">
        <v>124</v>
      </c>
      <c r="AT153" s="139" t="s">
        <v>126</v>
      </c>
      <c r="AU153" s="139" t="s">
        <v>82</v>
      </c>
      <c r="AY153" s="15" t="s">
        <v>123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5" t="s">
        <v>80</v>
      </c>
      <c r="BK153" s="140">
        <f>ROUND(I153*H153,2)</f>
        <v>0</v>
      </c>
      <c r="BL153" s="15" t="s">
        <v>124</v>
      </c>
      <c r="BM153" s="139" t="s">
        <v>173</v>
      </c>
    </row>
    <row r="154" spans="2:65" s="12" customFormat="1">
      <c r="B154" s="141"/>
      <c r="D154" s="142" t="s">
        <v>131</v>
      </c>
      <c r="E154" s="143" t="s">
        <v>0</v>
      </c>
      <c r="F154" s="144" t="s">
        <v>174</v>
      </c>
      <c r="H154" s="145">
        <v>2.2200000000000002</v>
      </c>
      <c r="L154" s="141"/>
      <c r="M154" s="146"/>
      <c r="T154" s="147"/>
      <c r="AT154" s="143" t="s">
        <v>131</v>
      </c>
      <c r="AU154" s="143" t="s">
        <v>82</v>
      </c>
      <c r="AV154" s="12" t="s">
        <v>82</v>
      </c>
      <c r="AW154" s="12" t="s">
        <v>28</v>
      </c>
      <c r="AX154" s="12" t="s">
        <v>80</v>
      </c>
      <c r="AY154" s="143" t="s">
        <v>123</v>
      </c>
    </row>
    <row r="155" spans="2:65" s="1" customFormat="1" ht="24.2" customHeight="1">
      <c r="B155" s="127"/>
      <c r="C155" s="128" t="s">
        <v>142</v>
      </c>
      <c r="D155" s="128" t="s">
        <v>126</v>
      </c>
      <c r="E155" s="129" t="s">
        <v>175</v>
      </c>
      <c r="F155" s="130" t="s">
        <v>176</v>
      </c>
      <c r="G155" s="131" t="s">
        <v>135</v>
      </c>
      <c r="H155" s="132">
        <v>2.2200000000000002</v>
      </c>
      <c r="I155" s="133"/>
      <c r="J155" s="133">
        <f>ROUND(I155*H155,2)</f>
        <v>0</v>
      </c>
      <c r="K155" s="134"/>
      <c r="L155" s="27"/>
      <c r="M155" s="135" t="s">
        <v>0</v>
      </c>
      <c r="N155" s="136" t="s">
        <v>37</v>
      </c>
      <c r="O155" s="137">
        <v>0.05</v>
      </c>
      <c r="P155" s="137">
        <f>O155*H155</f>
        <v>0.11100000000000002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124</v>
      </c>
      <c r="AT155" s="139" t="s">
        <v>126</v>
      </c>
      <c r="AU155" s="139" t="s">
        <v>82</v>
      </c>
      <c r="AY155" s="15" t="s">
        <v>123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5" t="s">
        <v>80</v>
      </c>
      <c r="BK155" s="140">
        <f>ROUND(I155*H155,2)</f>
        <v>0</v>
      </c>
      <c r="BL155" s="15" t="s">
        <v>124</v>
      </c>
      <c r="BM155" s="139" t="s">
        <v>177</v>
      </c>
    </row>
    <row r="156" spans="2:65" s="12" customFormat="1">
      <c r="B156" s="141"/>
      <c r="D156" s="142" t="s">
        <v>131</v>
      </c>
      <c r="E156" s="143" t="s">
        <v>0</v>
      </c>
      <c r="F156" s="144" t="s">
        <v>174</v>
      </c>
      <c r="H156" s="145">
        <v>2.2200000000000002</v>
      </c>
      <c r="L156" s="141"/>
      <c r="M156" s="146"/>
      <c r="T156" s="147"/>
      <c r="AT156" s="143" t="s">
        <v>131</v>
      </c>
      <c r="AU156" s="143" t="s">
        <v>82</v>
      </c>
      <c r="AV156" s="12" t="s">
        <v>82</v>
      </c>
      <c r="AW156" s="12" t="s">
        <v>28</v>
      </c>
      <c r="AX156" s="12" t="s">
        <v>80</v>
      </c>
      <c r="AY156" s="143" t="s">
        <v>123</v>
      </c>
    </row>
    <row r="157" spans="2:65" s="11" customFormat="1" ht="22.9" customHeight="1">
      <c r="B157" s="116"/>
      <c r="D157" s="117" t="s">
        <v>71</v>
      </c>
      <c r="E157" s="125" t="s">
        <v>178</v>
      </c>
      <c r="F157" s="125" t="s">
        <v>179</v>
      </c>
      <c r="J157" s="126">
        <f>BK157</f>
        <v>0</v>
      </c>
      <c r="L157" s="116"/>
      <c r="M157" s="120"/>
      <c r="P157" s="121">
        <f>SUM(P158:P162)</f>
        <v>12.417077999999998</v>
      </c>
      <c r="R157" s="121">
        <f>SUM(R158:R162)</f>
        <v>0</v>
      </c>
      <c r="T157" s="122">
        <f>SUM(T158:T162)</f>
        <v>0</v>
      </c>
      <c r="AR157" s="117" t="s">
        <v>80</v>
      </c>
      <c r="AT157" s="123" t="s">
        <v>71</v>
      </c>
      <c r="AU157" s="123" t="s">
        <v>80</v>
      </c>
      <c r="AY157" s="117" t="s">
        <v>123</v>
      </c>
      <c r="BK157" s="124">
        <f>SUM(BK158:BK162)</f>
        <v>0</v>
      </c>
    </row>
    <row r="158" spans="2:65" s="1" customFormat="1" ht="24.2" customHeight="1">
      <c r="B158" s="127"/>
      <c r="C158" s="128" t="s">
        <v>180</v>
      </c>
      <c r="D158" s="128" t="s">
        <v>126</v>
      </c>
      <c r="E158" s="129" t="s">
        <v>181</v>
      </c>
      <c r="F158" s="130" t="s">
        <v>182</v>
      </c>
      <c r="G158" s="131" t="s">
        <v>183</v>
      </c>
      <c r="H158" s="132">
        <v>2.202</v>
      </c>
      <c r="I158" s="133"/>
      <c r="J158" s="133">
        <f>ROUND(I158*H158,2)</f>
        <v>0</v>
      </c>
      <c r="K158" s="134"/>
      <c r="L158" s="27"/>
      <c r="M158" s="135" t="s">
        <v>0</v>
      </c>
      <c r="N158" s="136" t="s">
        <v>37</v>
      </c>
      <c r="O158" s="137">
        <v>5.46</v>
      </c>
      <c r="P158" s="137">
        <f>O158*H158</f>
        <v>12.022919999999999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124</v>
      </c>
      <c r="AT158" s="139" t="s">
        <v>126</v>
      </c>
      <c r="AU158" s="139" t="s">
        <v>82</v>
      </c>
      <c r="AY158" s="15" t="s">
        <v>123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5" t="s">
        <v>80</v>
      </c>
      <c r="BK158" s="140">
        <f>ROUND(I158*H158,2)</f>
        <v>0</v>
      </c>
      <c r="BL158" s="15" t="s">
        <v>124</v>
      </c>
      <c r="BM158" s="139" t="s">
        <v>184</v>
      </c>
    </row>
    <row r="159" spans="2:65" s="1" customFormat="1" ht="24.2" customHeight="1">
      <c r="B159" s="127"/>
      <c r="C159" s="128" t="s">
        <v>185</v>
      </c>
      <c r="D159" s="128" t="s">
        <v>126</v>
      </c>
      <c r="E159" s="129" t="s">
        <v>186</v>
      </c>
      <c r="F159" s="130" t="s">
        <v>187</v>
      </c>
      <c r="G159" s="131" t="s">
        <v>183</v>
      </c>
      <c r="H159" s="132">
        <v>2.202</v>
      </c>
      <c r="I159" s="133"/>
      <c r="J159" s="133">
        <f>ROUND(I159*H159,2)</f>
        <v>0</v>
      </c>
      <c r="K159" s="134"/>
      <c r="L159" s="27"/>
      <c r="M159" s="135" t="s">
        <v>0</v>
      </c>
      <c r="N159" s="136" t="s">
        <v>37</v>
      </c>
      <c r="O159" s="137">
        <v>0.125</v>
      </c>
      <c r="P159" s="137">
        <f>O159*H159</f>
        <v>0.27524999999999999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124</v>
      </c>
      <c r="AT159" s="139" t="s">
        <v>126</v>
      </c>
      <c r="AU159" s="139" t="s">
        <v>82</v>
      </c>
      <c r="AY159" s="15" t="s">
        <v>123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5" t="s">
        <v>80</v>
      </c>
      <c r="BK159" s="140">
        <f>ROUND(I159*H159,2)</f>
        <v>0</v>
      </c>
      <c r="BL159" s="15" t="s">
        <v>124</v>
      </c>
      <c r="BM159" s="139" t="s">
        <v>188</v>
      </c>
    </row>
    <row r="160" spans="2:65" s="1" customFormat="1" ht="24.2" customHeight="1">
      <c r="B160" s="127"/>
      <c r="C160" s="128" t="s">
        <v>7</v>
      </c>
      <c r="D160" s="128" t="s">
        <v>126</v>
      </c>
      <c r="E160" s="129" t="s">
        <v>189</v>
      </c>
      <c r="F160" s="130" t="s">
        <v>190</v>
      </c>
      <c r="G160" s="131" t="s">
        <v>183</v>
      </c>
      <c r="H160" s="132">
        <v>19.818000000000001</v>
      </c>
      <c r="I160" s="133"/>
      <c r="J160" s="133">
        <f>ROUND(I160*H160,2)</f>
        <v>0</v>
      </c>
      <c r="K160" s="134"/>
      <c r="L160" s="27"/>
      <c r="M160" s="135" t="s">
        <v>0</v>
      </c>
      <c r="N160" s="136" t="s">
        <v>37</v>
      </c>
      <c r="O160" s="137">
        <v>6.0000000000000001E-3</v>
      </c>
      <c r="P160" s="137">
        <f>O160*H160</f>
        <v>0.11890800000000001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124</v>
      </c>
      <c r="AT160" s="139" t="s">
        <v>126</v>
      </c>
      <c r="AU160" s="139" t="s">
        <v>82</v>
      </c>
      <c r="AY160" s="15" t="s">
        <v>123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5" t="s">
        <v>80</v>
      </c>
      <c r="BK160" s="140">
        <f>ROUND(I160*H160,2)</f>
        <v>0</v>
      </c>
      <c r="BL160" s="15" t="s">
        <v>124</v>
      </c>
      <c r="BM160" s="139" t="s">
        <v>191</v>
      </c>
    </row>
    <row r="161" spans="2:65" s="12" customFormat="1">
      <c r="B161" s="141"/>
      <c r="D161" s="142" t="s">
        <v>131</v>
      </c>
      <c r="F161" s="144" t="s">
        <v>192</v>
      </c>
      <c r="H161" s="145">
        <v>19.818000000000001</v>
      </c>
      <c r="L161" s="141"/>
      <c r="M161" s="146"/>
      <c r="T161" s="147"/>
      <c r="AT161" s="143" t="s">
        <v>131</v>
      </c>
      <c r="AU161" s="143" t="s">
        <v>82</v>
      </c>
      <c r="AV161" s="12" t="s">
        <v>82</v>
      </c>
      <c r="AW161" s="12" t="s">
        <v>2</v>
      </c>
      <c r="AX161" s="12" t="s">
        <v>80</v>
      </c>
      <c r="AY161" s="143" t="s">
        <v>123</v>
      </c>
    </row>
    <row r="162" spans="2:65" s="1" customFormat="1" ht="33" customHeight="1">
      <c r="B162" s="127"/>
      <c r="C162" s="128" t="s">
        <v>193</v>
      </c>
      <c r="D162" s="128" t="s">
        <v>126</v>
      </c>
      <c r="E162" s="129" t="s">
        <v>194</v>
      </c>
      <c r="F162" s="130" t="s">
        <v>195</v>
      </c>
      <c r="G162" s="131" t="s">
        <v>183</v>
      </c>
      <c r="H162" s="132">
        <v>2.202</v>
      </c>
      <c r="I162" s="133"/>
      <c r="J162" s="133">
        <f>ROUND(I162*H162,2)</f>
        <v>0</v>
      </c>
      <c r="K162" s="134"/>
      <c r="L162" s="27"/>
      <c r="M162" s="135" t="s">
        <v>0</v>
      </c>
      <c r="N162" s="136" t="s">
        <v>37</v>
      </c>
      <c r="O162" s="137">
        <v>0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124</v>
      </c>
      <c r="AT162" s="139" t="s">
        <v>126</v>
      </c>
      <c r="AU162" s="139" t="s">
        <v>82</v>
      </c>
      <c r="AY162" s="15" t="s">
        <v>123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5" t="s">
        <v>80</v>
      </c>
      <c r="BK162" s="140">
        <f>ROUND(I162*H162,2)</f>
        <v>0</v>
      </c>
      <c r="BL162" s="15" t="s">
        <v>124</v>
      </c>
      <c r="BM162" s="139" t="s">
        <v>196</v>
      </c>
    </row>
    <row r="163" spans="2:65" s="11" customFormat="1" ht="22.9" customHeight="1">
      <c r="B163" s="116"/>
      <c r="D163" s="117" t="s">
        <v>71</v>
      </c>
      <c r="E163" s="125" t="s">
        <v>197</v>
      </c>
      <c r="F163" s="125" t="s">
        <v>198</v>
      </c>
      <c r="J163" s="126">
        <f>BK163</f>
        <v>0</v>
      </c>
      <c r="L163" s="116"/>
      <c r="M163" s="120"/>
      <c r="P163" s="121">
        <f>P164</f>
        <v>0.29973500000000003</v>
      </c>
      <c r="R163" s="121">
        <f>R164</f>
        <v>0</v>
      </c>
      <c r="T163" s="122">
        <f>T164</f>
        <v>0</v>
      </c>
      <c r="AR163" s="117" t="s">
        <v>80</v>
      </c>
      <c r="AT163" s="123" t="s">
        <v>71</v>
      </c>
      <c r="AU163" s="123" t="s">
        <v>80</v>
      </c>
      <c r="AY163" s="117" t="s">
        <v>123</v>
      </c>
      <c r="BK163" s="124">
        <f>BK164</f>
        <v>0</v>
      </c>
    </row>
    <row r="164" spans="2:65" s="1" customFormat="1" ht="24.2" customHeight="1">
      <c r="B164" s="127"/>
      <c r="C164" s="128" t="s">
        <v>199</v>
      </c>
      <c r="D164" s="128" t="s">
        <v>126</v>
      </c>
      <c r="E164" s="129" t="s">
        <v>200</v>
      </c>
      <c r="F164" s="130" t="s">
        <v>201</v>
      </c>
      <c r="G164" s="131" t="s">
        <v>183</v>
      </c>
      <c r="H164" s="132">
        <v>0.755</v>
      </c>
      <c r="I164" s="133"/>
      <c r="J164" s="133">
        <f>ROUND(I164*H164,2)</f>
        <v>0</v>
      </c>
      <c r="K164" s="134"/>
      <c r="L164" s="27"/>
      <c r="M164" s="135" t="s">
        <v>0</v>
      </c>
      <c r="N164" s="136" t="s">
        <v>37</v>
      </c>
      <c r="O164" s="137">
        <v>0.39700000000000002</v>
      </c>
      <c r="P164" s="137">
        <f>O164*H164</f>
        <v>0.29973500000000003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124</v>
      </c>
      <c r="AT164" s="139" t="s">
        <v>126</v>
      </c>
      <c r="AU164" s="139" t="s">
        <v>82</v>
      </c>
      <c r="AY164" s="15" t="s">
        <v>123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5" t="s">
        <v>80</v>
      </c>
      <c r="BK164" s="140">
        <f>ROUND(I164*H164,2)</f>
        <v>0</v>
      </c>
      <c r="BL164" s="15" t="s">
        <v>124</v>
      </c>
      <c r="BM164" s="139" t="s">
        <v>202</v>
      </c>
    </row>
    <row r="165" spans="2:65" s="11" customFormat="1" ht="25.9" customHeight="1">
      <c r="B165" s="116"/>
      <c r="D165" s="117" t="s">
        <v>71</v>
      </c>
      <c r="E165" s="118" t="s">
        <v>203</v>
      </c>
      <c r="F165" s="118" t="s">
        <v>204</v>
      </c>
      <c r="J165" s="119">
        <f>BK165</f>
        <v>0</v>
      </c>
      <c r="L165" s="116"/>
      <c r="M165" s="120"/>
      <c r="P165" s="121">
        <f>P166+P169+P187+P193+P196</f>
        <v>61.077038999999999</v>
      </c>
      <c r="R165" s="121">
        <f>R166+R169+R187+R193+R196</f>
        <v>3.6117312699999999</v>
      </c>
      <c r="T165" s="122">
        <f>T166+T169+T187+T193+T196</f>
        <v>0.20792499999999997</v>
      </c>
      <c r="AR165" s="117" t="s">
        <v>82</v>
      </c>
      <c r="AT165" s="123" t="s">
        <v>71</v>
      </c>
      <c r="AU165" s="123" t="s">
        <v>72</v>
      </c>
      <c r="AY165" s="117" t="s">
        <v>123</v>
      </c>
      <c r="BK165" s="124">
        <f>BK166+BK169+BK187+BK193+BK196</f>
        <v>0</v>
      </c>
    </row>
    <row r="166" spans="2:65" s="11" customFormat="1" ht="22.9" customHeight="1">
      <c r="B166" s="116"/>
      <c r="D166" s="117" t="s">
        <v>71</v>
      </c>
      <c r="E166" s="125" t="s">
        <v>205</v>
      </c>
      <c r="F166" s="125" t="s">
        <v>206</v>
      </c>
      <c r="J166" s="126">
        <f>BK166</f>
        <v>0</v>
      </c>
      <c r="L166" s="116"/>
      <c r="M166" s="120"/>
      <c r="P166" s="121">
        <f>SUM(P167:P168)</f>
        <v>5.2617600000000007</v>
      </c>
      <c r="R166" s="121">
        <f>SUM(R167:R168)</f>
        <v>4.6980000000000004E-4</v>
      </c>
      <c r="T166" s="122">
        <f>SUM(T167:T168)</f>
        <v>0</v>
      </c>
      <c r="AR166" s="117" t="s">
        <v>82</v>
      </c>
      <c r="AT166" s="123" t="s">
        <v>71</v>
      </c>
      <c r="AU166" s="123" t="s">
        <v>80</v>
      </c>
      <c r="AY166" s="117" t="s">
        <v>123</v>
      </c>
      <c r="BK166" s="124">
        <f>SUM(BK167:BK168)</f>
        <v>0</v>
      </c>
    </row>
    <row r="167" spans="2:65" s="1" customFormat="1" ht="37.9" customHeight="1">
      <c r="B167" s="127"/>
      <c r="C167" s="128" t="s">
        <v>207</v>
      </c>
      <c r="D167" s="128" t="s">
        <v>126</v>
      </c>
      <c r="E167" s="129" t="s">
        <v>208</v>
      </c>
      <c r="F167" s="130" t="s">
        <v>209</v>
      </c>
      <c r="G167" s="131" t="s">
        <v>129</v>
      </c>
      <c r="H167" s="132">
        <v>5.35</v>
      </c>
      <c r="I167" s="133"/>
      <c r="J167" s="133">
        <f>ROUND(I167*H167,2)</f>
        <v>0</v>
      </c>
      <c r="K167" s="134"/>
      <c r="L167" s="27"/>
      <c r="M167" s="135" t="s">
        <v>0</v>
      </c>
      <c r="N167" s="136" t="s">
        <v>37</v>
      </c>
      <c r="O167" s="137">
        <v>0.67200000000000004</v>
      </c>
      <c r="P167" s="137">
        <f>O167*H167</f>
        <v>3.5952000000000002</v>
      </c>
      <c r="Q167" s="137">
        <v>6.0000000000000002E-5</v>
      </c>
      <c r="R167" s="137">
        <f>Q167*H167</f>
        <v>3.21E-4</v>
      </c>
      <c r="S167" s="137">
        <v>0</v>
      </c>
      <c r="T167" s="138">
        <f>S167*H167</f>
        <v>0</v>
      </c>
      <c r="AR167" s="139" t="s">
        <v>210</v>
      </c>
      <c r="AT167" s="139" t="s">
        <v>126</v>
      </c>
      <c r="AU167" s="139" t="s">
        <v>82</v>
      </c>
      <c r="AY167" s="15" t="s">
        <v>123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5" t="s">
        <v>80</v>
      </c>
      <c r="BK167" s="140">
        <f>ROUND(I167*H167,2)</f>
        <v>0</v>
      </c>
      <c r="BL167" s="15" t="s">
        <v>210</v>
      </c>
      <c r="BM167" s="139" t="s">
        <v>211</v>
      </c>
    </row>
    <row r="168" spans="2:65" s="1" customFormat="1" ht="37.9" customHeight="1">
      <c r="B168" s="127"/>
      <c r="C168" s="128" t="s">
        <v>210</v>
      </c>
      <c r="D168" s="128" t="s">
        <v>126</v>
      </c>
      <c r="E168" s="129" t="s">
        <v>212</v>
      </c>
      <c r="F168" s="130" t="s">
        <v>213</v>
      </c>
      <c r="G168" s="131" t="s">
        <v>129</v>
      </c>
      <c r="H168" s="132">
        <v>2.48</v>
      </c>
      <c r="I168" s="133"/>
      <c r="J168" s="133">
        <f>ROUND(I168*H168,2)</f>
        <v>0</v>
      </c>
      <c r="K168" s="134"/>
      <c r="L168" s="27"/>
      <c r="M168" s="135" t="s">
        <v>0</v>
      </c>
      <c r="N168" s="136" t="s">
        <v>37</v>
      </c>
      <c r="O168" s="137">
        <v>0.67200000000000004</v>
      </c>
      <c r="P168" s="137">
        <f>O168*H168</f>
        <v>1.66656</v>
      </c>
      <c r="Q168" s="137">
        <v>6.0000000000000002E-5</v>
      </c>
      <c r="R168" s="137">
        <f>Q168*H168</f>
        <v>1.4880000000000001E-4</v>
      </c>
      <c r="S168" s="137">
        <v>0</v>
      </c>
      <c r="T168" s="138">
        <f>S168*H168</f>
        <v>0</v>
      </c>
      <c r="AR168" s="139" t="s">
        <v>210</v>
      </c>
      <c r="AT168" s="139" t="s">
        <v>126</v>
      </c>
      <c r="AU168" s="139" t="s">
        <v>82</v>
      </c>
      <c r="AY168" s="15" t="s">
        <v>123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5" t="s">
        <v>80</v>
      </c>
      <c r="BK168" s="140">
        <f>ROUND(I168*H168,2)</f>
        <v>0</v>
      </c>
      <c r="BL168" s="15" t="s">
        <v>210</v>
      </c>
      <c r="BM168" s="139" t="s">
        <v>214</v>
      </c>
    </row>
    <row r="169" spans="2:65" s="11" customFormat="1" ht="22.9" customHeight="1">
      <c r="B169" s="116"/>
      <c r="D169" s="117" t="s">
        <v>71</v>
      </c>
      <c r="E169" s="125" t="s">
        <v>215</v>
      </c>
      <c r="F169" s="125" t="s">
        <v>216</v>
      </c>
      <c r="J169" s="126">
        <f>BK169</f>
        <v>0</v>
      </c>
      <c r="L169" s="116"/>
      <c r="M169" s="120"/>
      <c r="P169" s="121">
        <f>SUM(P170:P186)</f>
        <v>51.639713999999998</v>
      </c>
      <c r="R169" s="121">
        <f>SUM(R170:R186)</f>
        <v>3.5417199999999998</v>
      </c>
      <c r="T169" s="122">
        <f>SUM(T170:T186)</f>
        <v>0.20792499999999997</v>
      </c>
      <c r="AR169" s="117" t="s">
        <v>82</v>
      </c>
      <c r="AT169" s="123" t="s">
        <v>71</v>
      </c>
      <c r="AU169" s="123" t="s">
        <v>80</v>
      </c>
      <c r="AY169" s="117" t="s">
        <v>123</v>
      </c>
      <c r="BK169" s="124">
        <f>SUM(BK170:BK186)</f>
        <v>0</v>
      </c>
    </row>
    <row r="170" spans="2:65" s="1" customFormat="1" ht="44.25" customHeight="1">
      <c r="B170" s="127"/>
      <c r="C170" s="128" t="s">
        <v>217</v>
      </c>
      <c r="D170" s="128" t="s">
        <v>126</v>
      </c>
      <c r="E170" s="129" t="s">
        <v>218</v>
      </c>
      <c r="F170" s="130" t="s">
        <v>219</v>
      </c>
      <c r="G170" s="131" t="s">
        <v>129</v>
      </c>
      <c r="H170" s="132">
        <v>57.9</v>
      </c>
      <c r="I170" s="133"/>
      <c r="J170" s="133">
        <f>ROUND(I170*H170,2)</f>
        <v>0</v>
      </c>
      <c r="K170" s="134"/>
      <c r="L170" s="27"/>
      <c r="M170" s="135" t="s">
        <v>0</v>
      </c>
      <c r="N170" s="136" t="s">
        <v>37</v>
      </c>
      <c r="O170" s="137">
        <v>0.63300000000000001</v>
      </c>
      <c r="P170" s="137">
        <f>O170*H170</f>
        <v>36.650700000000001</v>
      </c>
      <c r="Q170" s="137">
        <v>1.8E-3</v>
      </c>
      <c r="R170" s="137">
        <f>Q170*H170</f>
        <v>0.10421999999999999</v>
      </c>
      <c r="S170" s="137">
        <v>0</v>
      </c>
      <c r="T170" s="138">
        <f>S170*H170</f>
        <v>0</v>
      </c>
      <c r="AR170" s="139" t="s">
        <v>210</v>
      </c>
      <c r="AT170" s="139" t="s">
        <v>126</v>
      </c>
      <c r="AU170" s="139" t="s">
        <v>82</v>
      </c>
      <c r="AY170" s="15" t="s">
        <v>123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5" t="s">
        <v>80</v>
      </c>
      <c r="BK170" s="140">
        <f>ROUND(I170*H170,2)</f>
        <v>0</v>
      </c>
      <c r="BL170" s="15" t="s">
        <v>210</v>
      </c>
      <c r="BM170" s="139" t="s">
        <v>220</v>
      </c>
    </row>
    <row r="171" spans="2:65" s="12" customFormat="1">
      <c r="B171" s="141"/>
      <c r="D171" s="142" t="s">
        <v>131</v>
      </c>
      <c r="E171" s="143" t="s">
        <v>0</v>
      </c>
      <c r="F171" s="144" t="s">
        <v>221</v>
      </c>
      <c r="H171" s="145">
        <v>28.2</v>
      </c>
      <c r="L171" s="141"/>
      <c r="M171" s="146"/>
      <c r="T171" s="147"/>
      <c r="AT171" s="143" t="s">
        <v>131</v>
      </c>
      <c r="AU171" s="143" t="s">
        <v>82</v>
      </c>
      <c r="AV171" s="12" t="s">
        <v>82</v>
      </c>
      <c r="AW171" s="12" t="s">
        <v>28</v>
      </c>
      <c r="AX171" s="12" t="s">
        <v>72</v>
      </c>
      <c r="AY171" s="143" t="s">
        <v>123</v>
      </c>
    </row>
    <row r="172" spans="2:65" s="12" customFormat="1">
      <c r="B172" s="141"/>
      <c r="D172" s="142" t="s">
        <v>131</v>
      </c>
      <c r="E172" s="143" t="s">
        <v>0</v>
      </c>
      <c r="F172" s="144" t="s">
        <v>222</v>
      </c>
      <c r="H172" s="145">
        <v>29.7</v>
      </c>
      <c r="L172" s="141"/>
      <c r="M172" s="146"/>
      <c r="T172" s="147"/>
      <c r="AT172" s="143" t="s">
        <v>131</v>
      </c>
      <c r="AU172" s="143" t="s">
        <v>82</v>
      </c>
      <c r="AV172" s="12" t="s">
        <v>82</v>
      </c>
      <c r="AW172" s="12" t="s">
        <v>28</v>
      </c>
      <c r="AX172" s="12" t="s">
        <v>72</v>
      </c>
      <c r="AY172" s="143" t="s">
        <v>123</v>
      </c>
    </row>
    <row r="173" spans="2:65" s="13" customFormat="1">
      <c r="B173" s="148"/>
      <c r="D173" s="142" t="s">
        <v>131</v>
      </c>
      <c r="E173" s="149" t="s">
        <v>0</v>
      </c>
      <c r="F173" s="150" t="s">
        <v>149</v>
      </c>
      <c r="H173" s="151">
        <v>57.9</v>
      </c>
      <c r="L173" s="148"/>
      <c r="M173" s="152"/>
      <c r="T173" s="153"/>
      <c r="AT173" s="149" t="s">
        <v>131</v>
      </c>
      <c r="AU173" s="149" t="s">
        <v>82</v>
      </c>
      <c r="AV173" s="13" t="s">
        <v>124</v>
      </c>
      <c r="AW173" s="13" t="s">
        <v>28</v>
      </c>
      <c r="AX173" s="13" t="s">
        <v>80</v>
      </c>
      <c r="AY173" s="149" t="s">
        <v>123</v>
      </c>
    </row>
    <row r="174" spans="2:65" s="1" customFormat="1" ht="33" customHeight="1">
      <c r="B174" s="127"/>
      <c r="C174" s="154" t="s">
        <v>223</v>
      </c>
      <c r="D174" s="154" t="s">
        <v>224</v>
      </c>
      <c r="E174" s="155" t="s">
        <v>225</v>
      </c>
      <c r="F174" s="156" t="s">
        <v>226</v>
      </c>
      <c r="G174" s="157" t="s">
        <v>129</v>
      </c>
      <c r="H174" s="158">
        <v>63.69</v>
      </c>
      <c r="I174" s="159"/>
      <c r="J174" s="159">
        <f>ROUND(I174*H174,2)</f>
        <v>0</v>
      </c>
      <c r="K174" s="160"/>
      <c r="L174" s="161"/>
      <c r="M174" s="162" t="s">
        <v>0</v>
      </c>
      <c r="N174" s="163" t="s">
        <v>37</v>
      </c>
      <c r="O174" s="137">
        <v>0</v>
      </c>
      <c r="P174" s="137">
        <f>O174*H174</f>
        <v>0</v>
      </c>
      <c r="Q174" s="137">
        <v>4.8000000000000001E-2</v>
      </c>
      <c r="R174" s="137">
        <f>Q174*H174</f>
        <v>3.0571199999999998</v>
      </c>
      <c r="S174" s="137">
        <v>0</v>
      </c>
      <c r="T174" s="138">
        <f>S174*H174</f>
        <v>0</v>
      </c>
      <c r="AR174" s="139" t="s">
        <v>227</v>
      </c>
      <c r="AT174" s="139" t="s">
        <v>224</v>
      </c>
      <c r="AU174" s="139" t="s">
        <v>82</v>
      </c>
      <c r="AY174" s="15" t="s">
        <v>123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5" t="s">
        <v>80</v>
      </c>
      <c r="BK174" s="140">
        <f>ROUND(I174*H174,2)</f>
        <v>0</v>
      </c>
      <c r="BL174" s="15" t="s">
        <v>210</v>
      </c>
      <c r="BM174" s="139" t="s">
        <v>228</v>
      </c>
    </row>
    <row r="175" spans="2:65" s="12" customFormat="1">
      <c r="B175" s="141"/>
      <c r="D175" s="142" t="s">
        <v>131</v>
      </c>
      <c r="F175" s="144" t="s">
        <v>229</v>
      </c>
      <c r="H175" s="145">
        <v>63.69</v>
      </c>
      <c r="L175" s="141"/>
      <c r="M175" s="146"/>
      <c r="T175" s="147"/>
      <c r="AT175" s="143" t="s">
        <v>131</v>
      </c>
      <c r="AU175" s="143" t="s">
        <v>82</v>
      </c>
      <c r="AV175" s="12" t="s">
        <v>82</v>
      </c>
      <c r="AW175" s="12" t="s">
        <v>2</v>
      </c>
      <c r="AX175" s="12" t="s">
        <v>80</v>
      </c>
      <c r="AY175" s="143" t="s">
        <v>123</v>
      </c>
    </row>
    <row r="176" spans="2:65" s="1" customFormat="1" ht="24.2" customHeight="1">
      <c r="B176" s="127"/>
      <c r="C176" s="128" t="s">
        <v>230</v>
      </c>
      <c r="D176" s="128" t="s">
        <v>126</v>
      </c>
      <c r="E176" s="129" t="s">
        <v>231</v>
      </c>
      <c r="F176" s="130" t="s">
        <v>232</v>
      </c>
      <c r="G176" s="131" t="s">
        <v>135</v>
      </c>
      <c r="H176" s="132">
        <v>3.7</v>
      </c>
      <c r="I176" s="133"/>
      <c r="J176" s="133">
        <f>ROUND(I176*H176,2)</f>
        <v>0</v>
      </c>
      <c r="K176" s="134"/>
      <c r="L176" s="27"/>
      <c r="M176" s="135" t="s">
        <v>0</v>
      </c>
      <c r="N176" s="136" t="s">
        <v>37</v>
      </c>
      <c r="O176" s="137">
        <v>0.42699999999999999</v>
      </c>
      <c r="P176" s="137">
        <f>O176*H176</f>
        <v>1.5799000000000001</v>
      </c>
      <c r="Q176" s="137">
        <v>5.4000000000000003E-3</v>
      </c>
      <c r="R176" s="137">
        <f>Q176*H176</f>
        <v>1.9980000000000001E-2</v>
      </c>
      <c r="S176" s="137">
        <v>0</v>
      </c>
      <c r="T176" s="138">
        <f>S176*H176</f>
        <v>0</v>
      </c>
      <c r="AR176" s="139" t="s">
        <v>210</v>
      </c>
      <c r="AT176" s="139" t="s">
        <v>126</v>
      </c>
      <c r="AU176" s="139" t="s">
        <v>82</v>
      </c>
      <c r="AY176" s="15" t="s">
        <v>123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5" t="s">
        <v>80</v>
      </c>
      <c r="BK176" s="140">
        <f>ROUND(I176*H176,2)</f>
        <v>0</v>
      </c>
      <c r="BL176" s="15" t="s">
        <v>210</v>
      </c>
      <c r="BM176" s="139" t="s">
        <v>233</v>
      </c>
    </row>
    <row r="177" spans="2:65" s="12" customFormat="1">
      <c r="B177" s="141"/>
      <c r="D177" s="142" t="s">
        <v>131</v>
      </c>
      <c r="E177" s="143" t="s">
        <v>0</v>
      </c>
      <c r="F177" s="144" t="s">
        <v>234</v>
      </c>
      <c r="H177" s="145">
        <v>3.7</v>
      </c>
      <c r="L177" s="141"/>
      <c r="M177" s="146"/>
      <c r="T177" s="147"/>
      <c r="AT177" s="143" t="s">
        <v>131</v>
      </c>
      <c r="AU177" s="143" t="s">
        <v>82</v>
      </c>
      <c r="AV177" s="12" t="s">
        <v>82</v>
      </c>
      <c r="AW177" s="12" t="s">
        <v>28</v>
      </c>
      <c r="AX177" s="12" t="s">
        <v>80</v>
      </c>
      <c r="AY177" s="143" t="s">
        <v>123</v>
      </c>
    </row>
    <row r="178" spans="2:65" s="1" customFormat="1" ht="16.5" customHeight="1">
      <c r="B178" s="127"/>
      <c r="C178" s="154" t="s">
        <v>235</v>
      </c>
      <c r="D178" s="154" t="s">
        <v>224</v>
      </c>
      <c r="E178" s="155" t="s">
        <v>236</v>
      </c>
      <c r="F178" s="156" t="s">
        <v>237</v>
      </c>
      <c r="G178" s="157" t="s">
        <v>135</v>
      </c>
      <c r="H178" s="158">
        <v>4.07</v>
      </c>
      <c r="I178" s="159"/>
      <c r="J178" s="159">
        <f>ROUND(I178*H178,2)</f>
        <v>0</v>
      </c>
      <c r="K178" s="160"/>
      <c r="L178" s="161"/>
      <c r="M178" s="162" t="s">
        <v>0</v>
      </c>
      <c r="N178" s="163" t="s">
        <v>37</v>
      </c>
      <c r="O178" s="137">
        <v>0</v>
      </c>
      <c r="P178" s="137">
        <f>O178*H178</f>
        <v>0</v>
      </c>
      <c r="Q178" s="137">
        <v>7.0000000000000007E-2</v>
      </c>
      <c r="R178" s="137">
        <f>Q178*H178</f>
        <v>0.28490000000000004</v>
      </c>
      <c r="S178" s="137">
        <v>0</v>
      </c>
      <c r="T178" s="138">
        <f>S178*H178</f>
        <v>0</v>
      </c>
      <c r="AR178" s="139" t="s">
        <v>227</v>
      </c>
      <c r="AT178" s="139" t="s">
        <v>224</v>
      </c>
      <c r="AU178" s="139" t="s">
        <v>82</v>
      </c>
      <c r="AY178" s="15" t="s">
        <v>123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5" t="s">
        <v>80</v>
      </c>
      <c r="BK178" s="140">
        <f>ROUND(I178*H178,2)</f>
        <v>0</v>
      </c>
      <c r="BL178" s="15" t="s">
        <v>210</v>
      </c>
      <c r="BM178" s="139" t="s">
        <v>238</v>
      </c>
    </row>
    <row r="179" spans="2:65" s="12" customFormat="1">
      <c r="B179" s="141"/>
      <c r="D179" s="142" t="s">
        <v>131</v>
      </c>
      <c r="F179" s="144" t="s">
        <v>239</v>
      </c>
      <c r="H179" s="145">
        <v>4.07</v>
      </c>
      <c r="L179" s="141"/>
      <c r="M179" s="146"/>
      <c r="T179" s="147"/>
      <c r="AT179" s="143" t="s">
        <v>131</v>
      </c>
      <c r="AU179" s="143" t="s">
        <v>82</v>
      </c>
      <c r="AV179" s="12" t="s">
        <v>82</v>
      </c>
      <c r="AW179" s="12" t="s">
        <v>2</v>
      </c>
      <c r="AX179" s="12" t="s">
        <v>80</v>
      </c>
      <c r="AY179" s="143" t="s">
        <v>123</v>
      </c>
    </row>
    <row r="180" spans="2:65" s="1" customFormat="1" ht="24.2" customHeight="1">
      <c r="B180" s="127"/>
      <c r="C180" s="128" t="s">
        <v>6</v>
      </c>
      <c r="D180" s="128" t="s">
        <v>126</v>
      </c>
      <c r="E180" s="129" t="s">
        <v>240</v>
      </c>
      <c r="F180" s="130" t="s">
        <v>241</v>
      </c>
      <c r="G180" s="131" t="s">
        <v>135</v>
      </c>
      <c r="H180" s="132">
        <v>2.5</v>
      </c>
      <c r="I180" s="133"/>
      <c r="J180" s="133">
        <f>ROUND(I180*H180,2)</f>
        <v>0</v>
      </c>
      <c r="K180" s="134"/>
      <c r="L180" s="27"/>
      <c r="M180" s="135" t="s">
        <v>0</v>
      </c>
      <c r="N180" s="136" t="s">
        <v>37</v>
      </c>
      <c r="O180" s="137">
        <v>0.36799999999999999</v>
      </c>
      <c r="P180" s="137">
        <f>O180*H180</f>
        <v>0.91999999999999993</v>
      </c>
      <c r="Q180" s="137">
        <v>0</v>
      </c>
      <c r="R180" s="137">
        <f>Q180*H180</f>
        <v>0</v>
      </c>
      <c r="S180" s="137">
        <v>8.3169999999999994E-2</v>
      </c>
      <c r="T180" s="138">
        <f>S180*H180</f>
        <v>0.20792499999999997</v>
      </c>
      <c r="AR180" s="139" t="s">
        <v>210</v>
      </c>
      <c r="AT180" s="139" t="s">
        <v>126</v>
      </c>
      <c r="AU180" s="139" t="s">
        <v>82</v>
      </c>
      <c r="AY180" s="15" t="s">
        <v>123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5" t="s">
        <v>80</v>
      </c>
      <c r="BK180" s="140">
        <f>ROUND(I180*H180,2)</f>
        <v>0</v>
      </c>
      <c r="BL180" s="15" t="s">
        <v>210</v>
      </c>
      <c r="BM180" s="139" t="s">
        <v>242</v>
      </c>
    </row>
    <row r="181" spans="2:65" s="12" customFormat="1">
      <c r="B181" s="141"/>
      <c r="D181" s="142" t="s">
        <v>131</v>
      </c>
      <c r="E181" s="143" t="s">
        <v>0</v>
      </c>
      <c r="F181" s="144" t="s">
        <v>163</v>
      </c>
      <c r="H181" s="145">
        <v>2.5</v>
      </c>
      <c r="L181" s="141"/>
      <c r="M181" s="146"/>
      <c r="T181" s="147"/>
      <c r="AT181" s="143" t="s">
        <v>131</v>
      </c>
      <c r="AU181" s="143" t="s">
        <v>82</v>
      </c>
      <c r="AV181" s="12" t="s">
        <v>82</v>
      </c>
      <c r="AW181" s="12" t="s">
        <v>28</v>
      </c>
      <c r="AX181" s="12" t="s">
        <v>80</v>
      </c>
      <c r="AY181" s="143" t="s">
        <v>123</v>
      </c>
    </row>
    <row r="182" spans="2:65" s="1" customFormat="1" ht="33" customHeight="1">
      <c r="B182" s="127"/>
      <c r="C182" s="128" t="s">
        <v>243</v>
      </c>
      <c r="D182" s="128" t="s">
        <v>126</v>
      </c>
      <c r="E182" s="129" t="s">
        <v>244</v>
      </c>
      <c r="F182" s="130" t="s">
        <v>245</v>
      </c>
      <c r="G182" s="131" t="s">
        <v>135</v>
      </c>
      <c r="H182" s="132">
        <v>2.5</v>
      </c>
      <c r="I182" s="133"/>
      <c r="J182" s="133">
        <f>ROUND(I182*H182,2)</f>
        <v>0</v>
      </c>
      <c r="K182" s="134"/>
      <c r="L182" s="27"/>
      <c r="M182" s="135" t="s">
        <v>0</v>
      </c>
      <c r="N182" s="136" t="s">
        <v>37</v>
      </c>
      <c r="O182" s="137">
        <v>0.79200000000000004</v>
      </c>
      <c r="P182" s="137">
        <f>O182*H182</f>
        <v>1.98</v>
      </c>
      <c r="Q182" s="137">
        <v>6.0000000000000001E-3</v>
      </c>
      <c r="R182" s="137">
        <f>Q182*H182</f>
        <v>1.4999999999999999E-2</v>
      </c>
      <c r="S182" s="137">
        <v>0</v>
      </c>
      <c r="T182" s="138">
        <f>S182*H182</f>
        <v>0</v>
      </c>
      <c r="AR182" s="139" t="s">
        <v>210</v>
      </c>
      <c r="AT182" s="139" t="s">
        <v>126</v>
      </c>
      <c r="AU182" s="139" t="s">
        <v>82</v>
      </c>
      <c r="AY182" s="15" t="s">
        <v>123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5" t="s">
        <v>80</v>
      </c>
      <c r="BK182" s="140">
        <f>ROUND(I182*H182,2)</f>
        <v>0</v>
      </c>
      <c r="BL182" s="15" t="s">
        <v>210</v>
      </c>
      <c r="BM182" s="139" t="s">
        <v>246</v>
      </c>
    </row>
    <row r="183" spans="2:65" s="12" customFormat="1">
      <c r="B183" s="141"/>
      <c r="D183" s="142" t="s">
        <v>131</v>
      </c>
      <c r="E183" s="143" t="s">
        <v>0</v>
      </c>
      <c r="F183" s="144" t="s">
        <v>163</v>
      </c>
      <c r="H183" s="145">
        <v>2.5</v>
      </c>
      <c r="L183" s="141"/>
      <c r="M183" s="146"/>
      <c r="T183" s="147"/>
      <c r="AT183" s="143" t="s">
        <v>131</v>
      </c>
      <c r="AU183" s="143" t="s">
        <v>82</v>
      </c>
      <c r="AV183" s="12" t="s">
        <v>82</v>
      </c>
      <c r="AW183" s="12" t="s">
        <v>28</v>
      </c>
      <c r="AX183" s="12" t="s">
        <v>80</v>
      </c>
      <c r="AY183" s="143" t="s">
        <v>123</v>
      </c>
    </row>
    <row r="184" spans="2:65" s="1" customFormat="1" ht="24.2" customHeight="1">
      <c r="B184" s="127"/>
      <c r="C184" s="154" t="s">
        <v>247</v>
      </c>
      <c r="D184" s="154" t="s">
        <v>224</v>
      </c>
      <c r="E184" s="155" t="s">
        <v>248</v>
      </c>
      <c r="F184" s="156" t="s">
        <v>249</v>
      </c>
      <c r="G184" s="157" t="s">
        <v>135</v>
      </c>
      <c r="H184" s="158">
        <v>2.75</v>
      </c>
      <c r="I184" s="159"/>
      <c r="J184" s="159">
        <f>ROUND(I184*H184,2)</f>
        <v>0</v>
      </c>
      <c r="K184" s="160"/>
      <c r="L184" s="161"/>
      <c r="M184" s="162" t="s">
        <v>0</v>
      </c>
      <c r="N184" s="163" t="s">
        <v>37</v>
      </c>
      <c r="O184" s="137">
        <v>0</v>
      </c>
      <c r="P184" s="137">
        <f>O184*H184</f>
        <v>0</v>
      </c>
      <c r="Q184" s="137">
        <v>2.1999999999999999E-2</v>
      </c>
      <c r="R184" s="137">
        <f>Q184*H184</f>
        <v>6.0499999999999998E-2</v>
      </c>
      <c r="S184" s="137">
        <v>0</v>
      </c>
      <c r="T184" s="138">
        <f>S184*H184</f>
        <v>0</v>
      </c>
      <c r="AR184" s="139" t="s">
        <v>227</v>
      </c>
      <c r="AT184" s="139" t="s">
        <v>224</v>
      </c>
      <c r="AU184" s="139" t="s">
        <v>82</v>
      </c>
      <c r="AY184" s="15" t="s">
        <v>123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5" t="s">
        <v>80</v>
      </c>
      <c r="BK184" s="140">
        <f>ROUND(I184*H184,2)</f>
        <v>0</v>
      </c>
      <c r="BL184" s="15" t="s">
        <v>210</v>
      </c>
      <c r="BM184" s="139" t="s">
        <v>250</v>
      </c>
    </row>
    <row r="185" spans="2:65" s="12" customFormat="1">
      <c r="B185" s="141"/>
      <c r="D185" s="142" t="s">
        <v>131</v>
      </c>
      <c r="F185" s="144" t="s">
        <v>251</v>
      </c>
      <c r="H185" s="145">
        <v>2.75</v>
      </c>
      <c r="L185" s="141"/>
      <c r="M185" s="146"/>
      <c r="T185" s="147"/>
      <c r="AT185" s="143" t="s">
        <v>131</v>
      </c>
      <c r="AU185" s="143" t="s">
        <v>82</v>
      </c>
      <c r="AV185" s="12" t="s">
        <v>82</v>
      </c>
      <c r="AW185" s="12" t="s">
        <v>2</v>
      </c>
      <c r="AX185" s="12" t="s">
        <v>80</v>
      </c>
      <c r="AY185" s="143" t="s">
        <v>123</v>
      </c>
    </row>
    <row r="186" spans="2:65" s="1" customFormat="1" ht="24.2" customHeight="1">
      <c r="B186" s="127"/>
      <c r="C186" s="128" t="s">
        <v>252</v>
      </c>
      <c r="D186" s="128" t="s">
        <v>126</v>
      </c>
      <c r="E186" s="129" t="s">
        <v>253</v>
      </c>
      <c r="F186" s="130" t="s">
        <v>254</v>
      </c>
      <c r="G186" s="131" t="s">
        <v>183</v>
      </c>
      <c r="H186" s="132">
        <v>3.5419999999999998</v>
      </c>
      <c r="I186" s="133"/>
      <c r="J186" s="133">
        <f>ROUND(I186*H186,2)</f>
        <v>0</v>
      </c>
      <c r="K186" s="134"/>
      <c r="L186" s="27"/>
      <c r="M186" s="135" t="s">
        <v>0</v>
      </c>
      <c r="N186" s="136" t="s">
        <v>37</v>
      </c>
      <c r="O186" s="137">
        <v>2.9670000000000001</v>
      </c>
      <c r="P186" s="137">
        <f>O186*H186</f>
        <v>10.509114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210</v>
      </c>
      <c r="AT186" s="139" t="s">
        <v>126</v>
      </c>
      <c r="AU186" s="139" t="s">
        <v>82</v>
      </c>
      <c r="AY186" s="15" t="s">
        <v>123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5" t="s">
        <v>80</v>
      </c>
      <c r="BK186" s="140">
        <f>ROUND(I186*H186,2)</f>
        <v>0</v>
      </c>
      <c r="BL186" s="15" t="s">
        <v>210</v>
      </c>
      <c r="BM186" s="139" t="s">
        <v>255</v>
      </c>
    </row>
    <row r="187" spans="2:65" s="11" customFormat="1" ht="22.9" customHeight="1">
      <c r="B187" s="116"/>
      <c r="D187" s="117" t="s">
        <v>71</v>
      </c>
      <c r="E187" s="125" t="s">
        <v>256</v>
      </c>
      <c r="F187" s="125" t="s">
        <v>257</v>
      </c>
      <c r="J187" s="126">
        <f>BK187</f>
        <v>0</v>
      </c>
      <c r="L187" s="116"/>
      <c r="M187" s="120"/>
      <c r="P187" s="121">
        <f>SUM(P188:P192)</f>
        <v>2.0413890000000001</v>
      </c>
      <c r="R187" s="121">
        <f>SUM(R188:R192)</f>
        <v>6.7044000000000006E-2</v>
      </c>
      <c r="T187" s="122">
        <f>SUM(T188:T192)</f>
        <v>0</v>
      </c>
      <c r="AR187" s="117" t="s">
        <v>82</v>
      </c>
      <c r="AT187" s="123" t="s">
        <v>71</v>
      </c>
      <c r="AU187" s="123" t="s">
        <v>80</v>
      </c>
      <c r="AY187" s="117" t="s">
        <v>123</v>
      </c>
      <c r="BK187" s="124">
        <f>SUM(BK188:BK192)</f>
        <v>0</v>
      </c>
    </row>
    <row r="188" spans="2:65" s="1" customFormat="1" ht="33" customHeight="1">
      <c r="B188" s="127"/>
      <c r="C188" s="128" t="s">
        <v>258</v>
      </c>
      <c r="D188" s="128" t="s">
        <v>126</v>
      </c>
      <c r="E188" s="129" t="s">
        <v>259</v>
      </c>
      <c r="F188" s="130" t="s">
        <v>260</v>
      </c>
      <c r="G188" s="131" t="s">
        <v>135</v>
      </c>
      <c r="H188" s="132">
        <v>2.2200000000000002</v>
      </c>
      <c r="I188" s="133"/>
      <c r="J188" s="133">
        <f>ROUND(I188*H188,2)</f>
        <v>0</v>
      </c>
      <c r="K188" s="134"/>
      <c r="L188" s="27"/>
      <c r="M188" s="135" t="s">
        <v>0</v>
      </c>
      <c r="N188" s="136" t="s">
        <v>37</v>
      </c>
      <c r="O188" s="137">
        <v>0.83</v>
      </c>
      <c r="P188" s="137">
        <f>O188*H188</f>
        <v>1.8426</v>
      </c>
      <c r="Q188" s="137">
        <v>6.0000000000000001E-3</v>
      </c>
      <c r="R188" s="137">
        <f>Q188*H188</f>
        <v>1.3320000000000002E-2</v>
      </c>
      <c r="S188" s="137">
        <v>0</v>
      </c>
      <c r="T188" s="138">
        <f>S188*H188</f>
        <v>0</v>
      </c>
      <c r="AR188" s="139" t="s">
        <v>210</v>
      </c>
      <c r="AT188" s="139" t="s">
        <v>126</v>
      </c>
      <c r="AU188" s="139" t="s">
        <v>82</v>
      </c>
      <c r="AY188" s="15" t="s">
        <v>123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5" t="s">
        <v>80</v>
      </c>
      <c r="BK188" s="140">
        <f>ROUND(I188*H188,2)</f>
        <v>0</v>
      </c>
      <c r="BL188" s="15" t="s">
        <v>210</v>
      </c>
      <c r="BM188" s="139" t="s">
        <v>261</v>
      </c>
    </row>
    <row r="189" spans="2:65" s="12" customFormat="1">
      <c r="B189" s="141"/>
      <c r="D189" s="142" t="s">
        <v>131</v>
      </c>
      <c r="E189" s="143" t="s">
        <v>0</v>
      </c>
      <c r="F189" s="144" t="s">
        <v>262</v>
      </c>
      <c r="H189" s="145">
        <v>2.2200000000000002</v>
      </c>
      <c r="L189" s="141"/>
      <c r="M189" s="146"/>
      <c r="T189" s="147"/>
      <c r="AT189" s="143" t="s">
        <v>131</v>
      </c>
      <c r="AU189" s="143" t="s">
        <v>82</v>
      </c>
      <c r="AV189" s="12" t="s">
        <v>82</v>
      </c>
      <c r="AW189" s="12" t="s">
        <v>28</v>
      </c>
      <c r="AX189" s="12" t="s">
        <v>80</v>
      </c>
      <c r="AY189" s="143" t="s">
        <v>123</v>
      </c>
    </row>
    <row r="190" spans="2:65" s="1" customFormat="1" ht="24.2" customHeight="1">
      <c r="B190" s="127"/>
      <c r="C190" s="154" t="s">
        <v>263</v>
      </c>
      <c r="D190" s="154" t="s">
        <v>224</v>
      </c>
      <c r="E190" s="155" t="s">
        <v>248</v>
      </c>
      <c r="F190" s="156" t="s">
        <v>249</v>
      </c>
      <c r="G190" s="157" t="s">
        <v>135</v>
      </c>
      <c r="H190" s="158">
        <v>2.4420000000000002</v>
      </c>
      <c r="I190" s="159"/>
      <c r="J190" s="159">
        <f>ROUND(I190*H190,2)</f>
        <v>0</v>
      </c>
      <c r="K190" s="160"/>
      <c r="L190" s="161"/>
      <c r="M190" s="162" t="s">
        <v>0</v>
      </c>
      <c r="N190" s="163" t="s">
        <v>37</v>
      </c>
      <c r="O190" s="137">
        <v>0</v>
      </c>
      <c r="P190" s="137">
        <f>O190*H190</f>
        <v>0</v>
      </c>
      <c r="Q190" s="137">
        <v>2.1999999999999999E-2</v>
      </c>
      <c r="R190" s="137">
        <f>Q190*H190</f>
        <v>5.3724000000000001E-2</v>
      </c>
      <c r="S190" s="137">
        <v>0</v>
      </c>
      <c r="T190" s="138">
        <f>S190*H190</f>
        <v>0</v>
      </c>
      <c r="AR190" s="139" t="s">
        <v>227</v>
      </c>
      <c r="AT190" s="139" t="s">
        <v>224</v>
      </c>
      <c r="AU190" s="139" t="s">
        <v>82</v>
      </c>
      <c r="AY190" s="15" t="s">
        <v>123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5" t="s">
        <v>80</v>
      </c>
      <c r="BK190" s="140">
        <f>ROUND(I190*H190,2)</f>
        <v>0</v>
      </c>
      <c r="BL190" s="15" t="s">
        <v>210</v>
      </c>
      <c r="BM190" s="139" t="s">
        <v>264</v>
      </c>
    </row>
    <row r="191" spans="2:65" s="12" customFormat="1">
      <c r="B191" s="141"/>
      <c r="D191" s="142" t="s">
        <v>131</v>
      </c>
      <c r="F191" s="144" t="s">
        <v>265</v>
      </c>
      <c r="H191" s="145">
        <v>2.4420000000000002</v>
      </c>
      <c r="L191" s="141"/>
      <c r="M191" s="146"/>
      <c r="T191" s="147"/>
      <c r="AT191" s="143" t="s">
        <v>131</v>
      </c>
      <c r="AU191" s="143" t="s">
        <v>82</v>
      </c>
      <c r="AV191" s="12" t="s">
        <v>82</v>
      </c>
      <c r="AW191" s="12" t="s">
        <v>2</v>
      </c>
      <c r="AX191" s="12" t="s">
        <v>80</v>
      </c>
      <c r="AY191" s="143" t="s">
        <v>123</v>
      </c>
    </row>
    <row r="192" spans="2:65" s="1" customFormat="1" ht="24.2" customHeight="1">
      <c r="B192" s="127"/>
      <c r="C192" s="128" t="s">
        <v>266</v>
      </c>
      <c r="D192" s="128" t="s">
        <v>126</v>
      </c>
      <c r="E192" s="129" t="s">
        <v>267</v>
      </c>
      <c r="F192" s="130" t="s">
        <v>268</v>
      </c>
      <c r="G192" s="131" t="s">
        <v>183</v>
      </c>
      <c r="H192" s="132">
        <v>6.7000000000000004E-2</v>
      </c>
      <c r="I192" s="133"/>
      <c r="J192" s="133">
        <f>ROUND(I192*H192,2)</f>
        <v>0</v>
      </c>
      <c r="K192" s="134"/>
      <c r="L192" s="27"/>
      <c r="M192" s="135" t="s">
        <v>0</v>
      </c>
      <c r="N192" s="136" t="s">
        <v>37</v>
      </c>
      <c r="O192" s="137">
        <v>2.9670000000000001</v>
      </c>
      <c r="P192" s="137">
        <f>O192*H192</f>
        <v>0.19878900000000002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210</v>
      </c>
      <c r="AT192" s="139" t="s">
        <v>126</v>
      </c>
      <c r="AU192" s="139" t="s">
        <v>82</v>
      </c>
      <c r="AY192" s="15" t="s">
        <v>123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5" t="s">
        <v>80</v>
      </c>
      <c r="BK192" s="140">
        <f>ROUND(I192*H192,2)</f>
        <v>0</v>
      </c>
      <c r="BL192" s="15" t="s">
        <v>210</v>
      </c>
      <c r="BM192" s="139" t="s">
        <v>269</v>
      </c>
    </row>
    <row r="193" spans="2:65" s="11" customFormat="1" ht="22.9" customHeight="1">
      <c r="B193" s="116"/>
      <c r="D193" s="117" t="s">
        <v>71</v>
      </c>
      <c r="E193" s="125" t="s">
        <v>270</v>
      </c>
      <c r="F193" s="125" t="s">
        <v>271</v>
      </c>
      <c r="J193" s="126">
        <f>BK193</f>
        <v>0</v>
      </c>
      <c r="L193" s="116"/>
      <c r="M193" s="120"/>
      <c r="P193" s="121">
        <f>SUM(P194:P195)</f>
        <v>1.0427999999999999</v>
      </c>
      <c r="R193" s="121">
        <f>SUM(R194:R195)</f>
        <v>1.65E-3</v>
      </c>
      <c r="T193" s="122">
        <f>SUM(T194:T195)</f>
        <v>0</v>
      </c>
      <c r="AR193" s="117" t="s">
        <v>82</v>
      </c>
      <c r="AT193" s="123" t="s">
        <v>71</v>
      </c>
      <c r="AU193" s="123" t="s">
        <v>80</v>
      </c>
      <c r="AY193" s="117" t="s">
        <v>123</v>
      </c>
      <c r="BK193" s="124">
        <f>SUM(BK194:BK195)</f>
        <v>0</v>
      </c>
    </row>
    <row r="194" spans="2:65" s="1" customFormat="1" ht="24.2" customHeight="1">
      <c r="B194" s="127"/>
      <c r="C194" s="128" t="s">
        <v>272</v>
      </c>
      <c r="D194" s="128" t="s">
        <v>126</v>
      </c>
      <c r="E194" s="129" t="s">
        <v>273</v>
      </c>
      <c r="F194" s="130" t="s">
        <v>274</v>
      </c>
      <c r="G194" s="131" t="s">
        <v>135</v>
      </c>
      <c r="H194" s="132">
        <v>6.6</v>
      </c>
      <c r="I194" s="133"/>
      <c r="J194" s="133">
        <f>ROUND(I194*H194,2)</f>
        <v>0</v>
      </c>
      <c r="K194" s="134"/>
      <c r="L194" s="27"/>
      <c r="M194" s="135" t="s">
        <v>0</v>
      </c>
      <c r="N194" s="136" t="s">
        <v>37</v>
      </c>
      <c r="O194" s="137">
        <v>0.158</v>
      </c>
      <c r="P194" s="137">
        <f>O194*H194</f>
        <v>1.0427999999999999</v>
      </c>
      <c r="Q194" s="137">
        <v>2.5000000000000001E-4</v>
      </c>
      <c r="R194" s="137">
        <f>Q194*H194</f>
        <v>1.65E-3</v>
      </c>
      <c r="S194" s="137">
        <v>0</v>
      </c>
      <c r="T194" s="138">
        <f>S194*H194</f>
        <v>0</v>
      </c>
      <c r="AR194" s="139" t="s">
        <v>210</v>
      </c>
      <c r="AT194" s="139" t="s">
        <v>126</v>
      </c>
      <c r="AU194" s="139" t="s">
        <v>82</v>
      </c>
      <c r="AY194" s="15" t="s">
        <v>123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5" t="s">
        <v>80</v>
      </c>
      <c r="BK194" s="140">
        <f>ROUND(I194*H194,2)</f>
        <v>0</v>
      </c>
      <c r="BL194" s="15" t="s">
        <v>210</v>
      </c>
      <c r="BM194" s="139" t="s">
        <v>275</v>
      </c>
    </row>
    <row r="195" spans="2:65" s="12" customFormat="1">
      <c r="B195" s="141"/>
      <c r="D195" s="142" t="s">
        <v>131</v>
      </c>
      <c r="E195" s="143" t="s">
        <v>0</v>
      </c>
      <c r="F195" s="144" t="s">
        <v>168</v>
      </c>
      <c r="H195" s="145">
        <v>6.6</v>
      </c>
      <c r="L195" s="141"/>
      <c r="M195" s="146"/>
      <c r="T195" s="147"/>
      <c r="AT195" s="143" t="s">
        <v>131</v>
      </c>
      <c r="AU195" s="143" t="s">
        <v>82</v>
      </c>
      <c r="AV195" s="12" t="s">
        <v>82</v>
      </c>
      <c r="AW195" s="12" t="s">
        <v>28</v>
      </c>
      <c r="AX195" s="12" t="s">
        <v>80</v>
      </c>
      <c r="AY195" s="143" t="s">
        <v>123</v>
      </c>
    </row>
    <row r="196" spans="2:65" s="11" customFormat="1" ht="22.9" customHeight="1">
      <c r="B196" s="116"/>
      <c r="D196" s="117" t="s">
        <v>71</v>
      </c>
      <c r="E196" s="125" t="s">
        <v>276</v>
      </c>
      <c r="F196" s="125" t="s">
        <v>277</v>
      </c>
      <c r="J196" s="126">
        <f>BK196</f>
        <v>0</v>
      </c>
      <c r="L196" s="116"/>
      <c r="M196" s="120"/>
      <c r="P196" s="121">
        <f>SUM(P197:P200)</f>
        <v>1.0913759999999999</v>
      </c>
      <c r="R196" s="121">
        <f>SUM(R197:R200)</f>
        <v>8.4747000000000012E-4</v>
      </c>
      <c r="T196" s="122">
        <f>SUM(T197:T200)</f>
        <v>0</v>
      </c>
      <c r="AR196" s="117" t="s">
        <v>82</v>
      </c>
      <c r="AT196" s="123" t="s">
        <v>71</v>
      </c>
      <c r="AU196" s="123" t="s">
        <v>80</v>
      </c>
      <c r="AY196" s="117" t="s">
        <v>123</v>
      </c>
      <c r="BK196" s="124">
        <f>SUM(BK197:BK200)</f>
        <v>0</v>
      </c>
    </row>
    <row r="197" spans="2:65" s="1" customFormat="1" ht="24.2" customHeight="1">
      <c r="B197" s="127"/>
      <c r="C197" s="128" t="s">
        <v>278</v>
      </c>
      <c r="D197" s="128" t="s">
        <v>126</v>
      </c>
      <c r="E197" s="129" t="s">
        <v>279</v>
      </c>
      <c r="F197" s="130" t="s">
        <v>280</v>
      </c>
      <c r="G197" s="131" t="s">
        <v>135</v>
      </c>
      <c r="H197" s="132">
        <v>2.0670000000000002</v>
      </c>
      <c r="I197" s="133"/>
      <c r="J197" s="133">
        <f>ROUND(I197*H197,2)</f>
        <v>0</v>
      </c>
      <c r="K197" s="134"/>
      <c r="L197" s="27"/>
      <c r="M197" s="135" t="s">
        <v>0</v>
      </c>
      <c r="N197" s="136" t="s">
        <v>37</v>
      </c>
      <c r="O197" s="137">
        <v>0.184</v>
      </c>
      <c r="P197" s="137">
        <f>O197*H197</f>
        <v>0.380328</v>
      </c>
      <c r="Q197" s="137">
        <v>1.7000000000000001E-4</v>
      </c>
      <c r="R197" s="137">
        <f>Q197*H197</f>
        <v>3.5139000000000004E-4</v>
      </c>
      <c r="S197" s="137">
        <v>0</v>
      </c>
      <c r="T197" s="138">
        <f>S197*H197</f>
        <v>0</v>
      </c>
      <c r="AR197" s="139" t="s">
        <v>210</v>
      </c>
      <c r="AT197" s="139" t="s">
        <v>126</v>
      </c>
      <c r="AU197" s="139" t="s">
        <v>82</v>
      </c>
      <c r="AY197" s="15" t="s">
        <v>123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5" t="s">
        <v>80</v>
      </c>
      <c r="BK197" s="140">
        <f>ROUND(I197*H197,2)</f>
        <v>0</v>
      </c>
      <c r="BL197" s="15" t="s">
        <v>210</v>
      </c>
      <c r="BM197" s="139" t="s">
        <v>281</v>
      </c>
    </row>
    <row r="198" spans="2:65" s="12" customFormat="1">
      <c r="B198" s="141"/>
      <c r="D198" s="142" t="s">
        <v>131</v>
      </c>
      <c r="E198" s="143" t="s">
        <v>0</v>
      </c>
      <c r="F198" s="144" t="s">
        <v>169</v>
      </c>
      <c r="H198" s="145">
        <v>2.0670000000000002</v>
      </c>
      <c r="L198" s="141"/>
      <c r="M198" s="146"/>
      <c r="T198" s="147"/>
      <c r="AT198" s="143" t="s">
        <v>131</v>
      </c>
      <c r="AU198" s="143" t="s">
        <v>82</v>
      </c>
      <c r="AV198" s="12" t="s">
        <v>82</v>
      </c>
      <c r="AW198" s="12" t="s">
        <v>28</v>
      </c>
      <c r="AX198" s="12" t="s">
        <v>80</v>
      </c>
      <c r="AY198" s="143" t="s">
        <v>123</v>
      </c>
    </row>
    <row r="199" spans="2:65" s="1" customFormat="1" ht="24.2" customHeight="1">
      <c r="B199" s="127"/>
      <c r="C199" s="128" t="s">
        <v>282</v>
      </c>
      <c r="D199" s="128" t="s">
        <v>126</v>
      </c>
      <c r="E199" s="129" t="s">
        <v>283</v>
      </c>
      <c r="F199" s="130" t="s">
        <v>284</v>
      </c>
      <c r="G199" s="131" t="s">
        <v>135</v>
      </c>
      <c r="H199" s="132">
        <v>4.1340000000000003</v>
      </c>
      <c r="I199" s="133"/>
      <c r="J199" s="133">
        <f>ROUND(I199*H199,2)</f>
        <v>0</v>
      </c>
      <c r="K199" s="134"/>
      <c r="L199" s="27"/>
      <c r="M199" s="135" t="s">
        <v>0</v>
      </c>
      <c r="N199" s="136" t="s">
        <v>37</v>
      </c>
      <c r="O199" s="137">
        <v>0.17199999999999999</v>
      </c>
      <c r="P199" s="137">
        <f>O199*H199</f>
        <v>0.71104800000000001</v>
      </c>
      <c r="Q199" s="137">
        <v>1.2E-4</v>
      </c>
      <c r="R199" s="137">
        <f>Q199*H199</f>
        <v>4.9608000000000009E-4</v>
      </c>
      <c r="S199" s="137">
        <v>0</v>
      </c>
      <c r="T199" s="138">
        <f>S199*H199</f>
        <v>0</v>
      </c>
      <c r="AR199" s="139" t="s">
        <v>210</v>
      </c>
      <c r="AT199" s="139" t="s">
        <v>126</v>
      </c>
      <c r="AU199" s="139" t="s">
        <v>82</v>
      </c>
      <c r="AY199" s="15" t="s">
        <v>123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5" t="s">
        <v>80</v>
      </c>
      <c r="BK199" s="140">
        <f>ROUND(I199*H199,2)</f>
        <v>0</v>
      </c>
      <c r="BL199" s="15" t="s">
        <v>210</v>
      </c>
      <c r="BM199" s="139" t="s">
        <v>285</v>
      </c>
    </row>
    <row r="200" spans="2:65" s="12" customFormat="1">
      <c r="B200" s="141"/>
      <c r="D200" s="142" t="s">
        <v>131</v>
      </c>
      <c r="E200" s="143" t="s">
        <v>0</v>
      </c>
      <c r="F200" s="144" t="s">
        <v>286</v>
      </c>
      <c r="H200" s="145">
        <v>4.1340000000000003</v>
      </c>
      <c r="L200" s="141"/>
      <c r="M200" s="164"/>
      <c r="N200" s="165"/>
      <c r="O200" s="165"/>
      <c r="P200" s="165"/>
      <c r="Q200" s="165"/>
      <c r="R200" s="165"/>
      <c r="S200" s="165"/>
      <c r="T200" s="166"/>
      <c r="AT200" s="143" t="s">
        <v>131</v>
      </c>
      <c r="AU200" s="143" t="s">
        <v>82</v>
      </c>
      <c r="AV200" s="12" t="s">
        <v>82</v>
      </c>
      <c r="AW200" s="12" t="s">
        <v>28</v>
      </c>
      <c r="AX200" s="12" t="s">
        <v>80</v>
      </c>
      <c r="AY200" s="143" t="s">
        <v>123</v>
      </c>
    </row>
    <row r="201" spans="2:65" s="1" customFormat="1" ht="6.95" customHeight="1">
      <c r="B201" s="39"/>
      <c r="C201" s="40"/>
      <c r="D201" s="40"/>
      <c r="E201" s="40"/>
      <c r="F201" s="40"/>
      <c r="G201" s="40"/>
      <c r="H201" s="40"/>
      <c r="I201" s="40"/>
      <c r="J201" s="40"/>
      <c r="K201" s="40"/>
      <c r="L201" s="27"/>
    </row>
  </sheetData>
  <autoFilter ref="C126:K200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1"/>
  <sheetViews>
    <sheetView showGridLines="0" topLeftCell="A184" workbookViewId="0">
      <selection activeCell="I200" sqref="I200:I20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4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>
      <c r="B4" s="18"/>
      <c r="D4" s="19" t="s">
        <v>89</v>
      </c>
      <c r="L4" s="18"/>
      <c r="M4" s="83" t="s">
        <v>9</v>
      </c>
      <c r="AT4" s="15" t="s">
        <v>2</v>
      </c>
    </row>
    <row r="5" spans="2:46" ht="6.95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16.5" customHeight="1">
      <c r="B7" s="18"/>
      <c r="E7" s="209" t="str">
        <f>'Rekapitulace stavby'!K6</f>
        <v>Úprava venkovního schodiště na p.p.č. 2870, k.ú. Děčín</v>
      </c>
      <c r="F7" s="210"/>
      <c r="G7" s="210"/>
      <c r="H7" s="210"/>
      <c r="L7" s="18"/>
    </row>
    <row r="8" spans="2:46" s="1" customFormat="1" ht="12" customHeight="1">
      <c r="B8" s="27"/>
      <c r="D8" s="24" t="s">
        <v>90</v>
      </c>
      <c r="L8" s="27"/>
    </row>
    <row r="9" spans="2:46" s="1" customFormat="1" ht="16.5" customHeight="1">
      <c r="B9" s="27"/>
      <c r="E9" s="186" t="s">
        <v>287</v>
      </c>
      <c r="F9" s="208"/>
      <c r="G9" s="208"/>
      <c r="H9" s="208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15</v>
      </c>
      <c r="F11" s="22" t="s">
        <v>0</v>
      </c>
      <c r="I11" s="24" t="s">
        <v>16</v>
      </c>
      <c r="J11" s="22" t="s">
        <v>0</v>
      </c>
      <c r="L11" s="27"/>
    </row>
    <row r="12" spans="2:46" s="1" customFormat="1" ht="12" customHeight="1">
      <c r="B12" s="27"/>
      <c r="D12" s="24" t="s">
        <v>17</v>
      </c>
      <c r="F12" s="22" t="s">
        <v>18</v>
      </c>
      <c r="I12" s="24" t="s">
        <v>19</v>
      </c>
      <c r="J12" s="47">
        <f>'Rekapitulace stavby'!AN8</f>
        <v>45596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20</v>
      </c>
      <c r="I14" s="24" t="s">
        <v>21</v>
      </c>
      <c r="J14" s="22" t="s">
        <v>0</v>
      </c>
      <c r="L14" s="27"/>
    </row>
    <row r="15" spans="2:46" s="1" customFormat="1" ht="18" customHeight="1">
      <c r="B15" s="27"/>
      <c r="E15" s="22" t="s">
        <v>22</v>
      </c>
      <c r="I15" s="24" t="s">
        <v>23</v>
      </c>
      <c r="J15" s="22" t="s">
        <v>0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21</v>
      </c>
      <c r="J17" s="22" t="str">
        <f>'Rekapitulace stavby'!AN13</f>
        <v/>
      </c>
      <c r="L17" s="27"/>
    </row>
    <row r="18" spans="2:12" s="1" customFormat="1" ht="18" customHeight="1">
      <c r="B18" s="27"/>
      <c r="E18" s="202" t="str">
        <f>'Rekapitulace stavby'!E14</f>
        <v xml:space="preserve"> </v>
      </c>
      <c r="F18" s="202"/>
      <c r="G18" s="202"/>
      <c r="H18" s="202"/>
      <c r="I18" s="24" t="s">
        <v>23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26</v>
      </c>
      <c r="I20" s="24" t="s">
        <v>21</v>
      </c>
      <c r="J20" s="22" t="s">
        <v>0</v>
      </c>
      <c r="L20" s="27"/>
    </row>
    <row r="21" spans="2:12" s="1" customFormat="1" ht="18" customHeight="1">
      <c r="B21" s="27"/>
      <c r="E21" s="22" t="s">
        <v>27</v>
      </c>
      <c r="I21" s="24" t="s">
        <v>23</v>
      </c>
      <c r="J21" s="22" t="s">
        <v>0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21</v>
      </c>
      <c r="J23" s="22" t="s">
        <v>0</v>
      </c>
      <c r="L23" s="27"/>
    </row>
    <row r="24" spans="2:12" s="1" customFormat="1" ht="18" customHeight="1">
      <c r="B24" s="27"/>
      <c r="E24" s="22" t="s">
        <v>30</v>
      </c>
      <c r="I24" s="24" t="s">
        <v>23</v>
      </c>
      <c r="J24" s="22" t="s">
        <v>0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204" t="s">
        <v>0</v>
      </c>
      <c r="F27" s="204"/>
      <c r="G27" s="204"/>
      <c r="H27" s="204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ROUND(J129,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5" customHeight="1">
      <c r="B33" s="27"/>
      <c r="D33" s="50" t="s">
        <v>36</v>
      </c>
      <c r="E33" s="24" t="s">
        <v>37</v>
      </c>
      <c r="F33" s="86">
        <f>ROUND((SUM(BE129:BE210)),  2)</f>
        <v>0</v>
      </c>
      <c r="I33" s="87">
        <v>0.21</v>
      </c>
      <c r="J33" s="86">
        <f>ROUND(((SUM(BE129:BE210))*I33),  2)</f>
        <v>0</v>
      </c>
      <c r="L33" s="27"/>
    </row>
    <row r="34" spans="2:12" s="1" customFormat="1" ht="14.45" customHeight="1">
      <c r="B34" s="27"/>
      <c r="E34" s="24" t="s">
        <v>38</v>
      </c>
      <c r="F34" s="86">
        <f>ROUND((SUM(BF129:BF210)),  2)</f>
        <v>0</v>
      </c>
      <c r="I34" s="87">
        <v>0.12</v>
      </c>
      <c r="J34" s="86">
        <f>ROUND(((SUM(BF129:BF210))*I34),  2)</f>
        <v>0</v>
      </c>
      <c r="L34" s="27"/>
    </row>
    <row r="35" spans="2:12" s="1" customFormat="1" ht="14.45" hidden="1" customHeight="1">
      <c r="B35" s="27"/>
      <c r="E35" s="24" t="s">
        <v>39</v>
      </c>
      <c r="F35" s="86">
        <f>ROUND((SUM(BG129:BG210)),  2)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4" t="s">
        <v>40</v>
      </c>
      <c r="F36" s="86">
        <f>ROUND((SUM(BH129:BH210)),  2)</f>
        <v>0</v>
      </c>
      <c r="I36" s="87">
        <v>0.12</v>
      </c>
      <c r="J36" s="86">
        <f>0</f>
        <v>0</v>
      </c>
      <c r="L36" s="27"/>
    </row>
    <row r="37" spans="2:12" s="1" customFormat="1" ht="14.45" hidden="1" customHeight="1">
      <c r="B37" s="27"/>
      <c r="E37" s="24" t="s">
        <v>41</v>
      </c>
      <c r="F37" s="86">
        <f>ROUND((SUM(BI129:BI210)),  2)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92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16.5" customHeight="1">
      <c r="B85" s="27"/>
      <c r="E85" s="209" t="str">
        <f>E7</f>
        <v>Úprava venkovního schodiště na p.p.č. 2870, k.ú. Děčín</v>
      </c>
      <c r="F85" s="210"/>
      <c r="G85" s="210"/>
      <c r="H85" s="210"/>
      <c r="L85" s="27"/>
    </row>
    <row r="86" spans="2:47" s="1" customFormat="1" ht="12" customHeight="1">
      <c r="B86" s="27"/>
      <c r="C86" s="24" t="s">
        <v>90</v>
      </c>
      <c r="L86" s="27"/>
    </row>
    <row r="87" spans="2:47" s="1" customFormat="1" ht="16.5" customHeight="1">
      <c r="B87" s="27"/>
      <c r="E87" s="186" t="str">
        <f>E9</f>
        <v>SO 02 - Schodišťové rameno 3 a podesty 3 a 4</v>
      </c>
      <c r="F87" s="208"/>
      <c r="G87" s="208"/>
      <c r="H87" s="208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17</v>
      </c>
      <c r="F89" s="22" t="str">
        <f>F12</f>
        <v>p.p.č. 2870</v>
      </c>
      <c r="I89" s="24" t="s">
        <v>19</v>
      </c>
      <c r="J89" s="47">
        <f>IF(J12="","",J12)</f>
        <v>45596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20</v>
      </c>
      <c r="F91" s="22" t="str">
        <f>E15</f>
        <v>Statutární město Děčín</v>
      </c>
      <c r="I91" s="24" t="s">
        <v>26</v>
      </c>
      <c r="J91" s="25" t="str">
        <f>E21</f>
        <v>NORDARCH s.r.o.</v>
      </c>
      <c r="L91" s="27"/>
    </row>
    <row r="92" spans="2:47" s="1" customFormat="1" ht="15.2" customHeight="1">
      <c r="B92" s="27"/>
      <c r="C92" s="24" t="s">
        <v>24</v>
      </c>
      <c r="F92" s="22" t="str">
        <f>IF(E18="","",E18)</f>
        <v xml:space="preserve"> </v>
      </c>
      <c r="I92" s="24" t="s">
        <v>29</v>
      </c>
      <c r="J92" s="25" t="str">
        <f>E24</f>
        <v>Ing. Jan Duben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93</v>
      </c>
      <c r="D94" s="88"/>
      <c r="E94" s="88"/>
      <c r="F94" s="88"/>
      <c r="G94" s="88"/>
      <c r="H94" s="88"/>
      <c r="I94" s="88"/>
      <c r="J94" s="97" t="s">
        <v>94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95</v>
      </c>
      <c r="J96" s="61">
        <f>J129</f>
        <v>0</v>
      </c>
      <c r="L96" s="27"/>
      <c r="AU96" s="15" t="s">
        <v>96</v>
      </c>
    </row>
    <row r="97" spans="2:12" s="8" customFormat="1" ht="24.95" customHeight="1">
      <c r="B97" s="99"/>
      <c r="D97" s="100" t="s">
        <v>97</v>
      </c>
      <c r="E97" s="101"/>
      <c r="F97" s="101"/>
      <c r="G97" s="101"/>
      <c r="H97" s="101"/>
      <c r="I97" s="101"/>
      <c r="J97" s="102">
        <f>J130</f>
        <v>0</v>
      </c>
      <c r="L97" s="99"/>
    </row>
    <row r="98" spans="2:12" s="9" customFormat="1" ht="19.899999999999999" customHeight="1">
      <c r="B98" s="103"/>
      <c r="D98" s="104" t="s">
        <v>288</v>
      </c>
      <c r="E98" s="105"/>
      <c r="F98" s="105"/>
      <c r="G98" s="105"/>
      <c r="H98" s="105"/>
      <c r="I98" s="105"/>
      <c r="J98" s="106">
        <f>J131</f>
        <v>0</v>
      </c>
      <c r="L98" s="103"/>
    </row>
    <row r="99" spans="2:12" s="9" customFormat="1" ht="19.899999999999999" customHeight="1">
      <c r="B99" s="103"/>
      <c r="D99" s="104" t="s">
        <v>289</v>
      </c>
      <c r="E99" s="105"/>
      <c r="F99" s="105"/>
      <c r="G99" s="105"/>
      <c r="H99" s="105"/>
      <c r="I99" s="105"/>
      <c r="J99" s="106">
        <f>J136</f>
        <v>0</v>
      </c>
      <c r="L99" s="103"/>
    </row>
    <row r="100" spans="2:12" s="9" customFormat="1" ht="19.899999999999999" customHeight="1">
      <c r="B100" s="103"/>
      <c r="D100" s="104" t="s">
        <v>290</v>
      </c>
      <c r="E100" s="105"/>
      <c r="F100" s="105"/>
      <c r="G100" s="105"/>
      <c r="H100" s="105"/>
      <c r="I100" s="105"/>
      <c r="J100" s="106">
        <f>J141</f>
        <v>0</v>
      </c>
      <c r="L100" s="103"/>
    </row>
    <row r="101" spans="2:12" s="9" customFormat="1" ht="19.899999999999999" customHeight="1">
      <c r="B101" s="103"/>
      <c r="D101" s="104" t="s">
        <v>99</v>
      </c>
      <c r="E101" s="105"/>
      <c r="F101" s="105"/>
      <c r="G101" s="105"/>
      <c r="H101" s="105"/>
      <c r="I101" s="105"/>
      <c r="J101" s="106">
        <f>J146</f>
        <v>0</v>
      </c>
      <c r="L101" s="103"/>
    </row>
    <row r="102" spans="2:12" s="9" customFormat="1" ht="19.899999999999999" customHeight="1">
      <c r="B102" s="103"/>
      <c r="D102" s="104" t="s">
        <v>100</v>
      </c>
      <c r="E102" s="105"/>
      <c r="F102" s="105"/>
      <c r="G102" s="105"/>
      <c r="H102" s="105"/>
      <c r="I102" s="105"/>
      <c r="J102" s="106">
        <f>J168</f>
        <v>0</v>
      </c>
      <c r="L102" s="103"/>
    </row>
    <row r="103" spans="2:12" s="9" customFormat="1" ht="19.899999999999999" customHeight="1">
      <c r="B103" s="103"/>
      <c r="D103" s="104" t="s">
        <v>101</v>
      </c>
      <c r="E103" s="105"/>
      <c r="F103" s="105"/>
      <c r="G103" s="105"/>
      <c r="H103" s="105"/>
      <c r="I103" s="105"/>
      <c r="J103" s="106">
        <f>J174</f>
        <v>0</v>
      </c>
      <c r="L103" s="103"/>
    </row>
    <row r="104" spans="2:12" s="8" customFormat="1" ht="24.95" customHeight="1">
      <c r="B104" s="99"/>
      <c r="D104" s="100" t="s">
        <v>102</v>
      </c>
      <c r="E104" s="101"/>
      <c r="F104" s="101"/>
      <c r="G104" s="101"/>
      <c r="H104" s="101"/>
      <c r="I104" s="101"/>
      <c r="J104" s="102">
        <f>J176</f>
        <v>0</v>
      </c>
      <c r="L104" s="99"/>
    </row>
    <row r="105" spans="2:12" s="9" customFormat="1" ht="19.899999999999999" customHeight="1">
      <c r="B105" s="103"/>
      <c r="D105" s="104" t="s">
        <v>291</v>
      </c>
      <c r="E105" s="105"/>
      <c r="F105" s="105"/>
      <c r="G105" s="105"/>
      <c r="H105" s="105"/>
      <c r="I105" s="105"/>
      <c r="J105" s="106">
        <f>J177</f>
        <v>0</v>
      </c>
      <c r="L105" s="103"/>
    </row>
    <row r="106" spans="2:12" s="9" customFormat="1" ht="19.899999999999999" customHeight="1">
      <c r="B106" s="103"/>
      <c r="D106" s="104" t="s">
        <v>104</v>
      </c>
      <c r="E106" s="105"/>
      <c r="F106" s="105"/>
      <c r="G106" s="105"/>
      <c r="H106" s="105"/>
      <c r="I106" s="105"/>
      <c r="J106" s="106">
        <f>J181</f>
        <v>0</v>
      </c>
      <c r="L106" s="103"/>
    </row>
    <row r="107" spans="2:12" s="9" customFormat="1" ht="19.899999999999999" customHeight="1">
      <c r="B107" s="103"/>
      <c r="D107" s="104" t="s">
        <v>292</v>
      </c>
      <c r="E107" s="105"/>
      <c r="F107" s="105"/>
      <c r="G107" s="105"/>
      <c r="H107" s="105"/>
      <c r="I107" s="105"/>
      <c r="J107" s="106">
        <f>J197</f>
        <v>0</v>
      </c>
      <c r="L107" s="103"/>
    </row>
    <row r="108" spans="2:12" s="9" customFormat="1" ht="19.899999999999999" customHeight="1">
      <c r="B108" s="103"/>
      <c r="D108" s="104" t="s">
        <v>106</v>
      </c>
      <c r="E108" s="105"/>
      <c r="F108" s="105"/>
      <c r="G108" s="105"/>
      <c r="H108" s="105"/>
      <c r="I108" s="105"/>
      <c r="J108" s="106">
        <f>J199</f>
        <v>0</v>
      </c>
      <c r="L108" s="103"/>
    </row>
    <row r="109" spans="2:12" s="9" customFormat="1" ht="19.899999999999999" customHeight="1">
      <c r="B109" s="103"/>
      <c r="D109" s="104" t="s">
        <v>107</v>
      </c>
      <c r="E109" s="105"/>
      <c r="F109" s="105"/>
      <c r="G109" s="105"/>
      <c r="H109" s="105"/>
      <c r="I109" s="105"/>
      <c r="J109" s="106">
        <f>J202</f>
        <v>0</v>
      </c>
      <c r="L109" s="103"/>
    </row>
    <row r="110" spans="2:12" s="1" customFormat="1" ht="21.75" customHeight="1">
      <c r="B110" s="27"/>
      <c r="L110" s="27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7"/>
    </row>
    <row r="115" spans="2:20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7"/>
    </row>
    <row r="116" spans="2:20" s="1" customFormat="1" ht="24.95" customHeight="1">
      <c r="B116" s="27"/>
      <c r="C116" s="19" t="s">
        <v>108</v>
      </c>
      <c r="L116" s="27"/>
    </row>
    <row r="117" spans="2:20" s="1" customFormat="1" ht="6.95" customHeight="1">
      <c r="B117" s="27"/>
      <c r="L117" s="27"/>
    </row>
    <row r="118" spans="2:20" s="1" customFormat="1" ht="12" customHeight="1">
      <c r="B118" s="27"/>
      <c r="C118" s="24" t="s">
        <v>13</v>
      </c>
      <c r="L118" s="27"/>
    </row>
    <row r="119" spans="2:20" s="1" customFormat="1" ht="16.5" customHeight="1">
      <c r="B119" s="27"/>
      <c r="E119" s="209" t="str">
        <f>E7</f>
        <v>Úprava venkovního schodiště na p.p.č. 2870, k.ú. Děčín</v>
      </c>
      <c r="F119" s="210"/>
      <c r="G119" s="210"/>
      <c r="H119" s="210"/>
      <c r="L119" s="27"/>
    </row>
    <row r="120" spans="2:20" s="1" customFormat="1" ht="12" customHeight="1">
      <c r="B120" s="27"/>
      <c r="C120" s="24" t="s">
        <v>90</v>
      </c>
      <c r="L120" s="27"/>
    </row>
    <row r="121" spans="2:20" s="1" customFormat="1" ht="16.5" customHeight="1">
      <c r="B121" s="27"/>
      <c r="E121" s="186" t="str">
        <f>E9</f>
        <v>SO 02 - Schodišťové rameno 3 a podesty 3 a 4</v>
      </c>
      <c r="F121" s="208"/>
      <c r="G121" s="208"/>
      <c r="H121" s="208"/>
      <c r="L121" s="27"/>
    </row>
    <row r="122" spans="2:20" s="1" customFormat="1" ht="6.95" customHeight="1">
      <c r="B122" s="27"/>
      <c r="L122" s="27"/>
    </row>
    <row r="123" spans="2:20" s="1" customFormat="1" ht="12" customHeight="1">
      <c r="B123" s="27"/>
      <c r="C123" s="24" t="s">
        <v>17</v>
      </c>
      <c r="F123" s="22" t="str">
        <f>F12</f>
        <v>p.p.č. 2870</v>
      </c>
      <c r="I123" s="24" t="s">
        <v>19</v>
      </c>
      <c r="J123" s="47">
        <f>IF(J12="","",J12)</f>
        <v>45596</v>
      </c>
      <c r="L123" s="27"/>
    </row>
    <row r="124" spans="2:20" s="1" customFormat="1" ht="6.95" customHeight="1">
      <c r="B124" s="27"/>
      <c r="L124" s="27"/>
    </row>
    <row r="125" spans="2:20" s="1" customFormat="1" ht="15.2" customHeight="1">
      <c r="B125" s="27"/>
      <c r="C125" s="24" t="s">
        <v>20</v>
      </c>
      <c r="F125" s="22" t="str">
        <f>E15</f>
        <v>Statutární město Děčín</v>
      </c>
      <c r="I125" s="24" t="s">
        <v>26</v>
      </c>
      <c r="J125" s="25" t="str">
        <f>E21</f>
        <v>NORDARCH s.r.o.</v>
      </c>
      <c r="L125" s="27"/>
    </row>
    <row r="126" spans="2:20" s="1" customFormat="1" ht="15.2" customHeight="1">
      <c r="B126" s="27"/>
      <c r="C126" s="24" t="s">
        <v>24</v>
      </c>
      <c r="F126" s="22" t="str">
        <f>IF(E18="","",E18)</f>
        <v xml:space="preserve"> </v>
      </c>
      <c r="I126" s="24" t="s">
        <v>29</v>
      </c>
      <c r="J126" s="25" t="str">
        <f>E24</f>
        <v>Ing. Jan Duben</v>
      </c>
      <c r="L126" s="27"/>
    </row>
    <row r="127" spans="2:20" s="1" customFormat="1" ht="10.35" customHeight="1">
      <c r="B127" s="27"/>
      <c r="L127" s="27"/>
    </row>
    <row r="128" spans="2:20" s="10" customFormat="1" ht="29.25" customHeight="1">
      <c r="B128" s="107"/>
      <c r="C128" s="108" t="s">
        <v>109</v>
      </c>
      <c r="D128" s="109" t="s">
        <v>57</v>
      </c>
      <c r="E128" s="109" t="s">
        <v>53</v>
      </c>
      <c r="F128" s="109" t="s">
        <v>54</v>
      </c>
      <c r="G128" s="109" t="s">
        <v>110</v>
      </c>
      <c r="H128" s="109" t="s">
        <v>111</v>
      </c>
      <c r="I128" s="109" t="s">
        <v>112</v>
      </c>
      <c r="J128" s="110" t="s">
        <v>94</v>
      </c>
      <c r="K128" s="111" t="s">
        <v>113</v>
      </c>
      <c r="L128" s="107"/>
      <c r="M128" s="54" t="s">
        <v>0</v>
      </c>
      <c r="N128" s="55" t="s">
        <v>36</v>
      </c>
      <c r="O128" s="55" t="s">
        <v>114</v>
      </c>
      <c r="P128" s="55" t="s">
        <v>115</v>
      </c>
      <c r="Q128" s="55" t="s">
        <v>116</v>
      </c>
      <c r="R128" s="55" t="s">
        <v>117</v>
      </c>
      <c r="S128" s="55" t="s">
        <v>118</v>
      </c>
      <c r="T128" s="56" t="s">
        <v>119</v>
      </c>
    </row>
    <row r="129" spans="2:65" s="1" customFormat="1" ht="22.9" customHeight="1">
      <c r="B129" s="27"/>
      <c r="C129" s="59" t="s">
        <v>120</v>
      </c>
      <c r="J129" s="112">
        <f>BK129</f>
        <v>0</v>
      </c>
      <c r="L129" s="27"/>
      <c r="M129" s="57"/>
      <c r="N129" s="48"/>
      <c r="O129" s="48"/>
      <c r="P129" s="113">
        <f>P130+P176</f>
        <v>121.36178900000002</v>
      </c>
      <c r="Q129" s="48"/>
      <c r="R129" s="113">
        <f>R130+R176</f>
        <v>4.7071218199999993</v>
      </c>
      <c r="S129" s="48"/>
      <c r="T129" s="114">
        <f>T130+T176</f>
        <v>5.5210499999999998</v>
      </c>
      <c r="AT129" s="15" t="s">
        <v>71</v>
      </c>
      <c r="AU129" s="15" t="s">
        <v>96</v>
      </c>
      <c r="BK129" s="115">
        <f>BK130+BK176</f>
        <v>0</v>
      </c>
    </row>
    <row r="130" spans="2:65" s="11" customFormat="1" ht="25.9" customHeight="1">
      <c r="B130" s="116"/>
      <c r="D130" s="117" t="s">
        <v>71</v>
      </c>
      <c r="E130" s="118" t="s">
        <v>121</v>
      </c>
      <c r="F130" s="118" t="s">
        <v>122</v>
      </c>
      <c r="J130" s="119">
        <f>BK130</f>
        <v>0</v>
      </c>
      <c r="L130" s="116"/>
      <c r="M130" s="120"/>
      <c r="P130" s="121">
        <f>P131+P136+P141+P146+P168+P174</f>
        <v>71.069534000000004</v>
      </c>
      <c r="R130" s="121">
        <f>R131+R136+R141+R146+R168+R174</f>
        <v>2.5681385399999996</v>
      </c>
      <c r="T130" s="122">
        <f>T131+T136+T141+T146+T168+T174</f>
        <v>4.4814249999999998</v>
      </c>
      <c r="AR130" s="117" t="s">
        <v>80</v>
      </c>
      <c r="AT130" s="123" t="s">
        <v>71</v>
      </c>
      <c r="AU130" s="123" t="s">
        <v>72</v>
      </c>
      <c r="AY130" s="117" t="s">
        <v>123</v>
      </c>
      <c r="BK130" s="124">
        <f>BK131+BK136+BK141+BK146+BK168+BK174</f>
        <v>0</v>
      </c>
    </row>
    <row r="131" spans="2:65" s="11" customFormat="1" ht="22.9" customHeight="1">
      <c r="B131" s="116"/>
      <c r="D131" s="117" t="s">
        <v>71</v>
      </c>
      <c r="E131" s="125" t="s">
        <v>80</v>
      </c>
      <c r="F131" s="125" t="s">
        <v>293</v>
      </c>
      <c r="J131" s="126">
        <f>BK131</f>
        <v>0</v>
      </c>
      <c r="L131" s="116"/>
      <c r="M131" s="120"/>
      <c r="P131" s="121">
        <f>SUM(P132:P135)</f>
        <v>12.574999999999999</v>
      </c>
      <c r="R131" s="121">
        <f>SUM(R132:R135)</f>
        <v>0</v>
      </c>
      <c r="T131" s="122">
        <f>SUM(T132:T135)</f>
        <v>2.4749999999999996</v>
      </c>
      <c r="AR131" s="117" t="s">
        <v>80</v>
      </c>
      <c r="AT131" s="123" t="s">
        <v>71</v>
      </c>
      <c r="AU131" s="123" t="s">
        <v>80</v>
      </c>
      <c r="AY131" s="117" t="s">
        <v>123</v>
      </c>
      <c r="BK131" s="124">
        <f>SUM(BK132:BK135)</f>
        <v>0</v>
      </c>
    </row>
    <row r="132" spans="2:65" s="1" customFormat="1" ht="24.2" customHeight="1">
      <c r="B132" s="127"/>
      <c r="C132" s="128" t="s">
        <v>80</v>
      </c>
      <c r="D132" s="128" t="s">
        <v>126</v>
      </c>
      <c r="E132" s="129" t="s">
        <v>294</v>
      </c>
      <c r="F132" s="130" t="s">
        <v>295</v>
      </c>
      <c r="G132" s="131" t="s">
        <v>135</v>
      </c>
      <c r="H132" s="132">
        <v>5</v>
      </c>
      <c r="I132" s="133"/>
      <c r="J132" s="133">
        <f>ROUND(I132*H132,2)</f>
        <v>0</v>
      </c>
      <c r="K132" s="134"/>
      <c r="L132" s="27"/>
      <c r="M132" s="135" t="s">
        <v>0</v>
      </c>
      <c r="N132" s="136" t="s">
        <v>37</v>
      </c>
      <c r="O132" s="137">
        <v>0.20799999999999999</v>
      </c>
      <c r="P132" s="137">
        <f>O132*H132</f>
        <v>1.04</v>
      </c>
      <c r="Q132" s="137">
        <v>0</v>
      </c>
      <c r="R132" s="137">
        <f>Q132*H132</f>
        <v>0</v>
      </c>
      <c r="S132" s="137">
        <v>0.255</v>
      </c>
      <c r="T132" s="138">
        <f>S132*H132</f>
        <v>1.2749999999999999</v>
      </c>
      <c r="AR132" s="139" t="s">
        <v>124</v>
      </c>
      <c r="AT132" s="139" t="s">
        <v>126</v>
      </c>
      <c r="AU132" s="139" t="s">
        <v>82</v>
      </c>
      <c r="AY132" s="15" t="s">
        <v>123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5" t="s">
        <v>80</v>
      </c>
      <c r="BK132" s="140">
        <f>ROUND(I132*H132,2)</f>
        <v>0</v>
      </c>
      <c r="BL132" s="15" t="s">
        <v>124</v>
      </c>
      <c r="BM132" s="139" t="s">
        <v>296</v>
      </c>
    </row>
    <row r="133" spans="2:65" s="12" customFormat="1">
      <c r="B133" s="141"/>
      <c r="D133" s="142" t="s">
        <v>131</v>
      </c>
      <c r="E133" s="143" t="s">
        <v>0</v>
      </c>
      <c r="F133" s="144" t="s">
        <v>297</v>
      </c>
      <c r="H133" s="145">
        <v>5</v>
      </c>
      <c r="L133" s="141"/>
      <c r="M133" s="146"/>
      <c r="T133" s="147"/>
      <c r="AT133" s="143" t="s">
        <v>131</v>
      </c>
      <c r="AU133" s="143" t="s">
        <v>82</v>
      </c>
      <c r="AV133" s="12" t="s">
        <v>82</v>
      </c>
      <c r="AW133" s="12" t="s">
        <v>28</v>
      </c>
      <c r="AX133" s="12" t="s">
        <v>80</v>
      </c>
      <c r="AY133" s="143" t="s">
        <v>123</v>
      </c>
    </row>
    <row r="134" spans="2:65" s="1" customFormat="1" ht="24.2" customHeight="1">
      <c r="B134" s="127"/>
      <c r="C134" s="128" t="s">
        <v>82</v>
      </c>
      <c r="D134" s="128" t="s">
        <v>126</v>
      </c>
      <c r="E134" s="129" t="s">
        <v>298</v>
      </c>
      <c r="F134" s="130" t="s">
        <v>299</v>
      </c>
      <c r="G134" s="131" t="s">
        <v>135</v>
      </c>
      <c r="H134" s="132">
        <v>5</v>
      </c>
      <c r="I134" s="133"/>
      <c r="J134" s="133">
        <f>ROUND(I134*H134,2)</f>
        <v>0</v>
      </c>
      <c r="K134" s="134"/>
      <c r="L134" s="27"/>
      <c r="M134" s="135" t="s">
        <v>0</v>
      </c>
      <c r="N134" s="136" t="s">
        <v>37</v>
      </c>
      <c r="O134" s="137">
        <v>2.3069999999999999</v>
      </c>
      <c r="P134" s="137">
        <f>O134*H134</f>
        <v>11.535</v>
      </c>
      <c r="Q134" s="137">
        <v>0</v>
      </c>
      <c r="R134" s="137">
        <f>Q134*H134</f>
        <v>0</v>
      </c>
      <c r="S134" s="137">
        <v>0.24</v>
      </c>
      <c r="T134" s="138">
        <f>S134*H134</f>
        <v>1.2</v>
      </c>
      <c r="AR134" s="139" t="s">
        <v>124</v>
      </c>
      <c r="AT134" s="139" t="s">
        <v>126</v>
      </c>
      <c r="AU134" s="139" t="s">
        <v>82</v>
      </c>
      <c r="AY134" s="15" t="s">
        <v>123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5" t="s">
        <v>80</v>
      </c>
      <c r="BK134" s="140">
        <f>ROUND(I134*H134,2)</f>
        <v>0</v>
      </c>
      <c r="BL134" s="15" t="s">
        <v>124</v>
      </c>
      <c r="BM134" s="139" t="s">
        <v>300</v>
      </c>
    </row>
    <row r="135" spans="2:65" s="12" customFormat="1">
      <c r="B135" s="141"/>
      <c r="D135" s="142" t="s">
        <v>131</v>
      </c>
      <c r="E135" s="143" t="s">
        <v>0</v>
      </c>
      <c r="F135" s="144" t="s">
        <v>301</v>
      </c>
      <c r="H135" s="145">
        <v>5</v>
      </c>
      <c r="L135" s="141"/>
      <c r="M135" s="146"/>
      <c r="T135" s="147"/>
      <c r="AT135" s="143" t="s">
        <v>131</v>
      </c>
      <c r="AU135" s="143" t="s">
        <v>82</v>
      </c>
      <c r="AV135" s="12" t="s">
        <v>82</v>
      </c>
      <c r="AW135" s="12" t="s">
        <v>28</v>
      </c>
      <c r="AX135" s="12" t="s">
        <v>80</v>
      </c>
      <c r="AY135" s="143" t="s">
        <v>123</v>
      </c>
    </row>
    <row r="136" spans="2:65" s="11" customFormat="1" ht="22.9" customHeight="1">
      <c r="B136" s="116"/>
      <c r="D136" s="117" t="s">
        <v>71</v>
      </c>
      <c r="E136" s="125" t="s">
        <v>150</v>
      </c>
      <c r="F136" s="125" t="s">
        <v>302</v>
      </c>
      <c r="J136" s="126">
        <f>BK136</f>
        <v>0</v>
      </c>
      <c r="L136" s="116"/>
      <c r="M136" s="120"/>
      <c r="P136" s="121">
        <f>SUM(P137:P140)</f>
        <v>3.8250000000000002</v>
      </c>
      <c r="R136" s="121">
        <f>SUM(R137:R140)</f>
        <v>1.4103000000000001</v>
      </c>
      <c r="T136" s="122">
        <f>SUM(T137:T140)</f>
        <v>0</v>
      </c>
      <c r="AR136" s="117" t="s">
        <v>80</v>
      </c>
      <c r="AT136" s="123" t="s">
        <v>71</v>
      </c>
      <c r="AU136" s="123" t="s">
        <v>80</v>
      </c>
      <c r="AY136" s="117" t="s">
        <v>123</v>
      </c>
      <c r="BK136" s="124">
        <f>SUM(BK137:BK140)</f>
        <v>0</v>
      </c>
    </row>
    <row r="137" spans="2:65" s="1" customFormat="1" ht="33" customHeight="1">
      <c r="B137" s="127"/>
      <c r="C137" s="128" t="s">
        <v>138</v>
      </c>
      <c r="D137" s="128" t="s">
        <v>126</v>
      </c>
      <c r="E137" s="129" t="s">
        <v>303</v>
      </c>
      <c r="F137" s="130" t="s">
        <v>304</v>
      </c>
      <c r="G137" s="131" t="s">
        <v>135</v>
      </c>
      <c r="H137" s="132">
        <v>5</v>
      </c>
      <c r="I137" s="133"/>
      <c r="J137" s="133">
        <f>ROUND(I137*H137,2)</f>
        <v>0</v>
      </c>
      <c r="K137" s="134"/>
      <c r="L137" s="27"/>
      <c r="M137" s="135" t="s">
        <v>0</v>
      </c>
      <c r="N137" s="136" t="s">
        <v>37</v>
      </c>
      <c r="O137" s="137">
        <v>0.76500000000000001</v>
      </c>
      <c r="P137" s="137">
        <f>O137*H137</f>
        <v>3.8250000000000002</v>
      </c>
      <c r="Q137" s="137">
        <v>0.14610000000000001</v>
      </c>
      <c r="R137" s="137">
        <f>Q137*H137</f>
        <v>0.73050000000000004</v>
      </c>
      <c r="S137" s="137">
        <v>0</v>
      </c>
      <c r="T137" s="138">
        <f>S137*H137</f>
        <v>0</v>
      </c>
      <c r="AR137" s="139" t="s">
        <v>124</v>
      </c>
      <c r="AT137" s="139" t="s">
        <v>126</v>
      </c>
      <c r="AU137" s="139" t="s">
        <v>82</v>
      </c>
      <c r="AY137" s="15" t="s">
        <v>123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5" t="s">
        <v>80</v>
      </c>
      <c r="BK137" s="140">
        <f>ROUND(I137*H137,2)</f>
        <v>0</v>
      </c>
      <c r="BL137" s="15" t="s">
        <v>124</v>
      </c>
      <c r="BM137" s="139" t="s">
        <v>305</v>
      </c>
    </row>
    <row r="138" spans="2:65" s="12" customFormat="1">
      <c r="B138" s="141"/>
      <c r="D138" s="142" t="s">
        <v>131</v>
      </c>
      <c r="E138" s="143" t="s">
        <v>0</v>
      </c>
      <c r="F138" s="144" t="s">
        <v>297</v>
      </c>
      <c r="H138" s="145">
        <v>5</v>
      </c>
      <c r="L138" s="141"/>
      <c r="M138" s="146"/>
      <c r="T138" s="147"/>
      <c r="AT138" s="143" t="s">
        <v>131</v>
      </c>
      <c r="AU138" s="143" t="s">
        <v>82</v>
      </c>
      <c r="AV138" s="12" t="s">
        <v>82</v>
      </c>
      <c r="AW138" s="12" t="s">
        <v>28</v>
      </c>
      <c r="AX138" s="12" t="s">
        <v>80</v>
      </c>
      <c r="AY138" s="143" t="s">
        <v>123</v>
      </c>
    </row>
    <row r="139" spans="2:65" s="1" customFormat="1" ht="16.5" customHeight="1">
      <c r="B139" s="127"/>
      <c r="C139" s="154" t="s">
        <v>124</v>
      </c>
      <c r="D139" s="154" t="s">
        <v>224</v>
      </c>
      <c r="E139" s="155" t="s">
        <v>306</v>
      </c>
      <c r="F139" s="156" t="s">
        <v>307</v>
      </c>
      <c r="G139" s="157" t="s">
        <v>135</v>
      </c>
      <c r="H139" s="158">
        <v>5.15</v>
      </c>
      <c r="I139" s="159"/>
      <c r="J139" s="159">
        <f>ROUND(I139*H139,2)</f>
        <v>0</v>
      </c>
      <c r="K139" s="160"/>
      <c r="L139" s="161"/>
      <c r="M139" s="162" t="s">
        <v>0</v>
      </c>
      <c r="N139" s="163" t="s">
        <v>37</v>
      </c>
      <c r="O139" s="137">
        <v>0</v>
      </c>
      <c r="P139" s="137">
        <f>O139*H139</f>
        <v>0</v>
      </c>
      <c r="Q139" s="137">
        <v>0.13200000000000001</v>
      </c>
      <c r="R139" s="137">
        <f>Q139*H139</f>
        <v>0.67980000000000007</v>
      </c>
      <c r="S139" s="137">
        <v>0</v>
      </c>
      <c r="T139" s="138">
        <f>S139*H139</f>
        <v>0</v>
      </c>
      <c r="AR139" s="139" t="s">
        <v>170</v>
      </c>
      <c r="AT139" s="139" t="s">
        <v>224</v>
      </c>
      <c r="AU139" s="139" t="s">
        <v>82</v>
      </c>
      <c r="AY139" s="15" t="s">
        <v>123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5" t="s">
        <v>80</v>
      </c>
      <c r="BK139" s="140">
        <f>ROUND(I139*H139,2)</f>
        <v>0</v>
      </c>
      <c r="BL139" s="15" t="s">
        <v>124</v>
      </c>
      <c r="BM139" s="139" t="s">
        <v>308</v>
      </c>
    </row>
    <row r="140" spans="2:65" s="12" customFormat="1">
      <c r="B140" s="141"/>
      <c r="D140" s="142" t="s">
        <v>131</v>
      </c>
      <c r="F140" s="144" t="s">
        <v>309</v>
      </c>
      <c r="H140" s="145">
        <v>5.15</v>
      </c>
      <c r="L140" s="141"/>
      <c r="M140" s="146"/>
      <c r="T140" s="147"/>
      <c r="AT140" s="143" t="s">
        <v>131</v>
      </c>
      <c r="AU140" s="143" t="s">
        <v>82</v>
      </c>
      <c r="AV140" s="12" t="s">
        <v>82</v>
      </c>
      <c r="AW140" s="12" t="s">
        <v>2</v>
      </c>
      <c r="AX140" s="12" t="s">
        <v>80</v>
      </c>
      <c r="AY140" s="143" t="s">
        <v>123</v>
      </c>
    </row>
    <row r="141" spans="2:65" s="11" customFormat="1" ht="22.9" customHeight="1">
      <c r="B141" s="116"/>
      <c r="D141" s="117" t="s">
        <v>71</v>
      </c>
      <c r="E141" s="125" t="s">
        <v>155</v>
      </c>
      <c r="F141" s="125" t="s">
        <v>310</v>
      </c>
      <c r="J141" s="126">
        <f>BK141</f>
        <v>0</v>
      </c>
      <c r="L141" s="116"/>
      <c r="M141" s="120"/>
      <c r="P141" s="121">
        <f>SUM(P142:P145)</f>
        <v>1.4100239999999999</v>
      </c>
      <c r="R141" s="121">
        <f>SUM(R142:R145)</f>
        <v>9.1076040000000011E-2</v>
      </c>
      <c r="T141" s="122">
        <f>SUM(T142:T145)</f>
        <v>0</v>
      </c>
      <c r="AR141" s="117" t="s">
        <v>80</v>
      </c>
      <c r="AT141" s="123" t="s">
        <v>71</v>
      </c>
      <c r="AU141" s="123" t="s">
        <v>80</v>
      </c>
      <c r="AY141" s="117" t="s">
        <v>123</v>
      </c>
      <c r="BK141" s="124">
        <f>SUM(BK142:BK145)</f>
        <v>0</v>
      </c>
    </row>
    <row r="142" spans="2:65" s="1" customFormat="1" ht="24.2" customHeight="1">
      <c r="B142" s="127"/>
      <c r="C142" s="128" t="s">
        <v>150</v>
      </c>
      <c r="D142" s="128" t="s">
        <v>126</v>
      </c>
      <c r="E142" s="129" t="s">
        <v>311</v>
      </c>
      <c r="F142" s="130" t="s">
        <v>312</v>
      </c>
      <c r="G142" s="131" t="s">
        <v>135</v>
      </c>
      <c r="H142" s="132">
        <v>2.3980000000000001</v>
      </c>
      <c r="I142" s="133"/>
      <c r="J142" s="133">
        <f>ROUND(I142*H142,2)</f>
        <v>0</v>
      </c>
      <c r="K142" s="134"/>
      <c r="L142" s="27"/>
      <c r="M142" s="135" t="s">
        <v>0</v>
      </c>
      <c r="N142" s="136" t="s">
        <v>37</v>
      </c>
      <c r="O142" s="137">
        <v>0.58799999999999997</v>
      </c>
      <c r="P142" s="137">
        <f>O142*H142</f>
        <v>1.4100239999999999</v>
      </c>
      <c r="Q142" s="137">
        <v>3.798E-2</v>
      </c>
      <c r="R142" s="137">
        <f>Q142*H142</f>
        <v>9.1076040000000011E-2</v>
      </c>
      <c r="S142" s="137">
        <v>0</v>
      </c>
      <c r="T142" s="138">
        <f>S142*H142</f>
        <v>0</v>
      </c>
      <c r="AR142" s="139" t="s">
        <v>124</v>
      </c>
      <c r="AT142" s="139" t="s">
        <v>126</v>
      </c>
      <c r="AU142" s="139" t="s">
        <v>82</v>
      </c>
      <c r="AY142" s="15" t="s">
        <v>123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5" t="s">
        <v>80</v>
      </c>
      <c r="BK142" s="140">
        <f>ROUND(I142*H142,2)</f>
        <v>0</v>
      </c>
      <c r="BL142" s="15" t="s">
        <v>124</v>
      </c>
      <c r="BM142" s="139" t="s">
        <v>313</v>
      </c>
    </row>
    <row r="143" spans="2:65" s="12" customFormat="1">
      <c r="B143" s="141"/>
      <c r="D143" s="142" t="s">
        <v>131</v>
      </c>
      <c r="E143" s="143" t="s">
        <v>0</v>
      </c>
      <c r="F143" s="144" t="s">
        <v>314</v>
      </c>
      <c r="H143" s="145">
        <v>1.298</v>
      </c>
      <c r="L143" s="141"/>
      <c r="M143" s="146"/>
      <c r="T143" s="147"/>
      <c r="AT143" s="143" t="s">
        <v>131</v>
      </c>
      <c r="AU143" s="143" t="s">
        <v>82</v>
      </c>
      <c r="AV143" s="12" t="s">
        <v>82</v>
      </c>
      <c r="AW143" s="12" t="s">
        <v>28</v>
      </c>
      <c r="AX143" s="12" t="s">
        <v>72</v>
      </c>
      <c r="AY143" s="143" t="s">
        <v>123</v>
      </c>
    </row>
    <row r="144" spans="2:65" s="12" customFormat="1">
      <c r="B144" s="141"/>
      <c r="D144" s="142" t="s">
        <v>131</v>
      </c>
      <c r="E144" s="143" t="s">
        <v>0</v>
      </c>
      <c r="F144" s="144" t="s">
        <v>315</v>
      </c>
      <c r="H144" s="145">
        <v>1.1000000000000001</v>
      </c>
      <c r="L144" s="141"/>
      <c r="M144" s="146"/>
      <c r="T144" s="147"/>
      <c r="AT144" s="143" t="s">
        <v>131</v>
      </c>
      <c r="AU144" s="143" t="s">
        <v>82</v>
      </c>
      <c r="AV144" s="12" t="s">
        <v>82</v>
      </c>
      <c r="AW144" s="12" t="s">
        <v>28</v>
      </c>
      <c r="AX144" s="12" t="s">
        <v>72</v>
      </c>
      <c r="AY144" s="143" t="s">
        <v>123</v>
      </c>
    </row>
    <row r="145" spans="2:65" s="13" customFormat="1">
      <c r="B145" s="148"/>
      <c r="D145" s="142" t="s">
        <v>131</v>
      </c>
      <c r="E145" s="149" t="s">
        <v>0</v>
      </c>
      <c r="F145" s="150" t="s">
        <v>149</v>
      </c>
      <c r="H145" s="151">
        <v>2.3980000000000001</v>
      </c>
      <c r="L145" s="148"/>
      <c r="M145" s="152"/>
      <c r="T145" s="153"/>
      <c r="AT145" s="149" t="s">
        <v>131</v>
      </c>
      <c r="AU145" s="149" t="s">
        <v>82</v>
      </c>
      <c r="AV145" s="13" t="s">
        <v>124</v>
      </c>
      <c r="AW145" s="13" t="s">
        <v>28</v>
      </c>
      <c r="AX145" s="13" t="s">
        <v>80</v>
      </c>
      <c r="AY145" s="149" t="s">
        <v>123</v>
      </c>
    </row>
    <row r="146" spans="2:65" s="11" customFormat="1" ht="22.9" customHeight="1">
      <c r="B146" s="116"/>
      <c r="D146" s="117" t="s">
        <v>71</v>
      </c>
      <c r="E146" s="125" t="s">
        <v>142</v>
      </c>
      <c r="F146" s="125" t="s">
        <v>143</v>
      </c>
      <c r="J146" s="126">
        <f>BK146</f>
        <v>0</v>
      </c>
      <c r="L146" s="116"/>
      <c r="M146" s="120"/>
      <c r="P146" s="121">
        <f>SUM(P147:P167)</f>
        <v>21.107095000000001</v>
      </c>
      <c r="R146" s="121">
        <f>SUM(R147:R167)</f>
        <v>1.0667624999999998</v>
      </c>
      <c r="T146" s="122">
        <f>SUM(T147:T167)</f>
        <v>2.0064249999999997</v>
      </c>
      <c r="AR146" s="117" t="s">
        <v>80</v>
      </c>
      <c r="AT146" s="123" t="s">
        <v>71</v>
      </c>
      <c r="AU146" s="123" t="s">
        <v>80</v>
      </c>
      <c r="AY146" s="117" t="s">
        <v>123</v>
      </c>
      <c r="BK146" s="124">
        <f>SUM(BK147:BK167)</f>
        <v>0</v>
      </c>
    </row>
    <row r="147" spans="2:65" s="1" customFormat="1" ht="33" customHeight="1">
      <c r="B147" s="127"/>
      <c r="C147" s="128" t="s">
        <v>155</v>
      </c>
      <c r="D147" s="128" t="s">
        <v>126</v>
      </c>
      <c r="E147" s="129" t="s">
        <v>316</v>
      </c>
      <c r="F147" s="130" t="s">
        <v>317</v>
      </c>
      <c r="G147" s="131" t="s">
        <v>129</v>
      </c>
      <c r="H147" s="132">
        <v>3.7349999999999999</v>
      </c>
      <c r="I147" s="133"/>
      <c r="J147" s="133">
        <f>ROUND(I147*H147,2)</f>
        <v>0</v>
      </c>
      <c r="K147" s="134"/>
      <c r="L147" s="27"/>
      <c r="M147" s="135" t="s">
        <v>0</v>
      </c>
      <c r="N147" s="136" t="s">
        <v>37</v>
      </c>
      <c r="O147" s="137">
        <v>0.23899999999999999</v>
      </c>
      <c r="P147" s="137">
        <f>O147*H147</f>
        <v>0.89266499999999993</v>
      </c>
      <c r="Q147" s="137">
        <v>0.1295</v>
      </c>
      <c r="R147" s="137">
        <f>Q147*H147</f>
        <v>0.48368250000000002</v>
      </c>
      <c r="S147" s="137">
        <v>0</v>
      </c>
      <c r="T147" s="138">
        <f>S147*H147</f>
        <v>0</v>
      </c>
      <c r="AR147" s="139" t="s">
        <v>124</v>
      </c>
      <c r="AT147" s="139" t="s">
        <v>126</v>
      </c>
      <c r="AU147" s="139" t="s">
        <v>82</v>
      </c>
      <c r="AY147" s="15" t="s">
        <v>123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5" t="s">
        <v>80</v>
      </c>
      <c r="BK147" s="140">
        <f>ROUND(I147*H147,2)</f>
        <v>0</v>
      </c>
      <c r="BL147" s="15" t="s">
        <v>124</v>
      </c>
      <c r="BM147" s="139" t="s">
        <v>318</v>
      </c>
    </row>
    <row r="148" spans="2:65" s="12" customFormat="1">
      <c r="B148" s="141"/>
      <c r="D148" s="142" t="s">
        <v>131</v>
      </c>
      <c r="E148" s="143" t="s">
        <v>0</v>
      </c>
      <c r="F148" s="144" t="s">
        <v>319</v>
      </c>
      <c r="H148" s="145">
        <v>3.7349999999999999</v>
      </c>
      <c r="L148" s="141"/>
      <c r="M148" s="146"/>
      <c r="T148" s="147"/>
      <c r="AT148" s="143" t="s">
        <v>131</v>
      </c>
      <c r="AU148" s="143" t="s">
        <v>82</v>
      </c>
      <c r="AV148" s="12" t="s">
        <v>82</v>
      </c>
      <c r="AW148" s="12" t="s">
        <v>28</v>
      </c>
      <c r="AX148" s="12" t="s">
        <v>80</v>
      </c>
      <c r="AY148" s="143" t="s">
        <v>123</v>
      </c>
    </row>
    <row r="149" spans="2:65" s="1" customFormat="1" ht="16.5" customHeight="1">
      <c r="B149" s="127"/>
      <c r="C149" s="154" t="s">
        <v>164</v>
      </c>
      <c r="D149" s="154" t="s">
        <v>224</v>
      </c>
      <c r="E149" s="155" t="s">
        <v>320</v>
      </c>
      <c r="F149" s="156" t="s">
        <v>321</v>
      </c>
      <c r="G149" s="157" t="s">
        <v>129</v>
      </c>
      <c r="H149" s="158">
        <v>3.81</v>
      </c>
      <c r="I149" s="159"/>
      <c r="J149" s="159">
        <f>ROUND(I149*H149,2)</f>
        <v>0</v>
      </c>
      <c r="K149" s="160"/>
      <c r="L149" s="161"/>
      <c r="M149" s="162" t="s">
        <v>0</v>
      </c>
      <c r="N149" s="163" t="s">
        <v>37</v>
      </c>
      <c r="O149" s="137">
        <v>0</v>
      </c>
      <c r="P149" s="137">
        <f>O149*H149</f>
        <v>0</v>
      </c>
      <c r="Q149" s="137">
        <v>3.5999999999999997E-2</v>
      </c>
      <c r="R149" s="137">
        <f>Q149*H149</f>
        <v>0.13716</v>
      </c>
      <c r="S149" s="137">
        <v>0</v>
      </c>
      <c r="T149" s="138">
        <f>S149*H149</f>
        <v>0</v>
      </c>
      <c r="AR149" s="139" t="s">
        <v>170</v>
      </c>
      <c r="AT149" s="139" t="s">
        <v>224</v>
      </c>
      <c r="AU149" s="139" t="s">
        <v>82</v>
      </c>
      <c r="AY149" s="15" t="s">
        <v>123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5" t="s">
        <v>80</v>
      </c>
      <c r="BK149" s="140">
        <f>ROUND(I149*H149,2)</f>
        <v>0</v>
      </c>
      <c r="BL149" s="15" t="s">
        <v>124</v>
      </c>
      <c r="BM149" s="139" t="s">
        <v>322</v>
      </c>
    </row>
    <row r="150" spans="2:65" s="12" customFormat="1">
      <c r="B150" s="141"/>
      <c r="D150" s="142" t="s">
        <v>131</v>
      </c>
      <c r="F150" s="144" t="s">
        <v>323</v>
      </c>
      <c r="H150" s="145">
        <v>3.81</v>
      </c>
      <c r="L150" s="141"/>
      <c r="M150" s="146"/>
      <c r="T150" s="147"/>
      <c r="AT150" s="143" t="s">
        <v>131</v>
      </c>
      <c r="AU150" s="143" t="s">
        <v>82</v>
      </c>
      <c r="AV150" s="12" t="s">
        <v>82</v>
      </c>
      <c r="AW150" s="12" t="s">
        <v>2</v>
      </c>
      <c r="AX150" s="12" t="s">
        <v>80</v>
      </c>
      <c r="AY150" s="143" t="s">
        <v>123</v>
      </c>
    </row>
    <row r="151" spans="2:65" s="1" customFormat="1" ht="24.2" customHeight="1">
      <c r="B151" s="127"/>
      <c r="C151" s="128" t="s">
        <v>170</v>
      </c>
      <c r="D151" s="128" t="s">
        <v>126</v>
      </c>
      <c r="E151" s="129" t="s">
        <v>324</v>
      </c>
      <c r="F151" s="130" t="s">
        <v>325</v>
      </c>
      <c r="G151" s="131" t="s">
        <v>129</v>
      </c>
      <c r="H151" s="132">
        <v>1.5</v>
      </c>
      <c r="I151" s="133"/>
      <c r="J151" s="133">
        <f>ROUND(I151*H151,2)</f>
        <v>0</v>
      </c>
      <c r="K151" s="134"/>
      <c r="L151" s="27"/>
      <c r="M151" s="135" t="s">
        <v>0</v>
      </c>
      <c r="N151" s="136" t="s">
        <v>37</v>
      </c>
      <c r="O151" s="137">
        <v>1.6479999999999999</v>
      </c>
      <c r="P151" s="137">
        <f>O151*H151</f>
        <v>2.472</v>
      </c>
      <c r="Q151" s="137">
        <v>0</v>
      </c>
      <c r="R151" s="137">
        <f>Q151*H151</f>
        <v>0</v>
      </c>
      <c r="S151" s="137">
        <v>0.37</v>
      </c>
      <c r="T151" s="138">
        <f>S151*H151</f>
        <v>0.55499999999999994</v>
      </c>
      <c r="AR151" s="139" t="s">
        <v>124</v>
      </c>
      <c r="AT151" s="139" t="s">
        <v>126</v>
      </c>
      <c r="AU151" s="139" t="s">
        <v>82</v>
      </c>
      <c r="AY151" s="15" t="s">
        <v>123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5" t="s">
        <v>80</v>
      </c>
      <c r="BK151" s="140">
        <f>ROUND(I151*H151,2)</f>
        <v>0</v>
      </c>
      <c r="BL151" s="15" t="s">
        <v>124</v>
      </c>
      <c r="BM151" s="139" t="s">
        <v>326</v>
      </c>
    </row>
    <row r="152" spans="2:65" s="12" customFormat="1">
      <c r="B152" s="141"/>
      <c r="D152" s="142" t="s">
        <v>131</v>
      </c>
      <c r="E152" s="143" t="s">
        <v>0</v>
      </c>
      <c r="F152" s="144" t="s">
        <v>327</v>
      </c>
      <c r="H152" s="145">
        <v>1.5</v>
      </c>
      <c r="L152" s="141"/>
      <c r="M152" s="146"/>
      <c r="T152" s="147"/>
      <c r="AT152" s="143" t="s">
        <v>131</v>
      </c>
      <c r="AU152" s="143" t="s">
        <v>82</v>
      </c>
      <c r="AV152" s="12" t="s">
        <v>82</v>
      </c>
      <c r="AW152" s="12" t="s">
        <v>28</v>
      </c>
      <c r="AX152" s="12" t="s">
        <v>80</v>
      </c>
      <c r="AY152" s="143" t="s">
        <v>123</v>
      </c>
    </row>
    <row r="153" spans="2:65" s="1" customFormat="1" ht="24.2" customHeight="1">
      <c r="B153" s="127"/>
      <c r="C153" s="128" t="s">
        <v>142</v>
      </c>
      <c r="D153" s="128" t="s">
        <v>126</v>
      </c>
      <c r="E153" s="129" t="s">
        <v>144</v>
      </c>
      <c r="F153" s="130" t="s">
        <v>145</v>
      </c>
      <c r="G153" s="131" t="s">
        <v>135</v>
      </c>
      <c r="H153" s="132">
        <v>3.15</v>
      </c>
      <c r="I153" s="133"/>
      <c r="J153" s="133">
        <f>ROUND(I153*H153,2)</f>
        <v>0</v>
      </c>
      <c r="K153" s="134"/>
      <c r="L153" s="27"/>
      <c r="M153" s="135" t="s">
        <v>0</v>
      </c>
      <c r="N153" s="136" t="s">
        <v>37</v>
      </c>
      <c r="O153" s="137">
        <v>1.383</v>
      </c>
      <c r="P153" s="137">
        <f>O153*H153</f>
        <v>4.3564499999999997</v>
      </c>
      <c r="Q153" s="137">
        <v>0</v>
      </c>
      <c r="R153" s="137">
        <f>Q153*H153</f>
        <v>0</v>
      </c>
      <c r="S153" s="137">
        <v>0.25</v>
      </c>
      <c r="T153" s="138">
        <f>S153*H153</f>
        <v>0.78749999999999998</v>
      </c>
      <c r="AR153" s="139" t="s">
        <v>124</v>
      </c>
      <c r="AT153" s="139" t="s">
        <v>126</v>
      </c>
      <c r="AU153" s="139" t="s">
        <v>82</v>
      </c>
      <c r="AY153" s="15" t="s">
        <v>123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5" t="s">
        <v>80</v>
      </c>
      <c r="BK153" s="140">
        <f>ROUND(I153*H153,2)</f>
        <v>0</v>
      </c>
      <c r="BL153" s="15" t="s">
        <v>124</v>
      </c>
      <c r="BM153" s="139" t="s">
        <v>328</v>
      </c>
    </row>
    <row r="154" spans="2:65" s="12" customFormat="1" ht="22.5">
      <c r="B154" s="141"/>
      <c r="D154" s="142" t="s">
        <v>131</v>
      </c>
      <c r="E154" s="143" t="s">
        <v>0</v>
      </c>
      <c r="F154" s="144" t="s">
        <v>329</v>
      </c>
      <c r="H154" s="145">
        <v>3.15</v>
      </c>
      <c r="L154" s="141"/>
      <c r="M154" s="146"/>
      <c r="T154" s="147"/>
      <c r="AT154" s="143" t="s">
        <v>131</v>
      </c>
      <c r="AU154" s="143" t="s">
        <v>82</v>
      </c>
      <c r="AV154" s="12" t="s">
        <v>82</v>
      </c>
      <c r="AW154" s="12" t="s">
        <v>28</v>
      </c>
      <c r="AX154" s="12" t="s">
        <v>80</v>
      </c>
      <c r="AY154" s="143" t="s">
        <v>123</v>
      </c>
    </row>
    <row r="155" spans="2:65" s="1" customFormat="1" ht="37.9" customHeight="1">
      <c r="B155" s="127"/>
      <c r="C155" s="128" t="s">
        <v>180</v>
      </c>
      <c r="D155" s="128" t="s">
        <v>126</v>
      </c>
      <c r="E155" s="129" t="s">
        <v>151</v>
      </c>
      <c r="F155" s="130" t="s">
        <v>152</v>
      </c>
      <c r="G155" s="131" t="s">
        <v>135</v>
      </c>
      <c r="H155" s="132">
        <v>3.6949999999999998</v>
      </c>
      <c r="I155" s="133"/>
      <c r="J155" s="133">
        <f>ROUND(I155*H155,2)</f>
        <v>0</v>
      </c>
      <c r="K155" s="134"/>
      <c r="L155" s="27"/>
      <c r="M155" s="135" t="s">
        <v>0</v>
      </c>
      <c r="N155" s="136" t="s">
        <v>37</v>
      </c>
      <c r="O155" s="137">
        <v>0.22</v>
      </c>
      <c r="P155" s="137">
        <f>O155*H155</f>
        <v>0.81289999999999996</v>
      </c>
      <c r="Q155" s="137">
        <v>0</v>
      </c>
      <c r="R155" s="137">
        <f>Q155*H155</f>
        <v>0</v>
      </c>
      <c r="S155" s="137">
        <v>5.8999999999999997E-2</v>
      </c>
      <c r="T155" s="138">
        <f>S155*H155</f>
        <v>0.21800499999999998</v>
      </c>
      <c r="AR155" s="139" t="s">
        <v>124</v>
      </c>
      <c r="AT155" s="139" t="s">
        <v>126</v>
      </c>
      <c r="AU155" s="139" t="s">
        <v>82</v>
      </c>
      <c r="AY155" s="15" t="s">
        <v>123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5" t="s">
        <v>80</v>
      </c>
      <c r="BK155" s="140">
        <f>ROUND(I155*H155,2)</f>
        <v>0</v>
      </c>
      <c r="BL155" s="15" t="s">
        <v>124</v>
      </c>
      <c r="BM155" s="139" t="s">
        <v>330</v>
      </c>
    </row>
    <row r="156" spans="2:65" s="12" customFormat="1" ht="22.5">
      <c r="B156" s="141"/>
      <c r="D156" s="142" t="s">
        <v>131</v>
      </c>
      <c r="E156" s="143" t="s">
        <v>0</v>
      </c>
      <c r="F156" s="144" t="s">
        <v>331</v>
      </c>
      <c r="H156" s="145">
        <v>3.6949999999999998</v>
      </c>
      <c r="L156" s="141"/>
      <c r="M156" s="146"/>
      <c r="T156" s="147"/>
      <c r="AT156" s="143" t="s">
        <v>131</v>
      </c>
      <c r="AU156" s="143" t="s">
        <v>82</v>
      </c>
      <c r="AV156" s="12" t="s">
        <v>82</v>
      </c>
      <c r="AW156" s="12" t="s">
        <v>28</v>
      </c>
      <c r="AX156" s="12" t="s">
        <v>80</v>
      </c>
      <c r="AY156" s="143" t="s">
        <v>123</v>
      </c>
    </row>
    <row r="157" spans="2:65" s="1" customFormat="1" ht="24.2" customHeight="1">
      <c r="B157" s="127"/>
      <c r="C157" s="128" t="s">
        <v>185</v>
      </c>
      <c r="D157" s="128" t="s">
        <v>126</v>
      </c>
      <c r="E157" s="129" t="s">
        <v>156</v>
      </c>
      <c r="F157" s="130" t="s">
        <v>157</v>
      </c>
      <c r="G157" s="131" t="s">
        <v>135</v>
      </c>
      <c r="H157" s="132">
        <v>37.65</v>
      </c>
      <c r="I157" s="133"/>
      <c r="J157" s="133">
        <f>ROUND(I157*H157,2)</f>
        <v>0</v>
      </c>
      <c r="K157" s="134"/>
      <c r="L157" s="27"/>
      <c r="M157" s="135" t="s">
        <v>0</v>
      </c>
      <c r="N157" s="136" t="s">
        <v>37</v>
      </c>
      <c r="O157" s="137">
        <v>0.27300000000000002</v>
      </c>
      <c r="P157" s="137">
        <f>O157*H157</f>
        <v>10.278450000000001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124</v>
      </c>
      <c r="AT157" s="139" t="s">
        <v>126</v>
      </c>
      <c r="AU157" s="139" t="s">
        <v>82</v>
      </c>
      <c r="AY157" s="15" t="s">
        <v>123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5" t="s">
        <v>80</v>
      </c>
      <c r="BK157" s="140">
        <f>ROUND(I157*H157,2)</f>
        <v>0</v>
      </c>
      <c r="BL157" s="15" t="s">
        <v>124</v>
      </c>
      <c r="BM157" s="139" t="s">
        <v>332</v>
      </c>
    </row>
    <row r="158" spans="2:65" s="12" customFormat="1">
      <c r="B158" s="141"/>
      <c r="D158" s="142" t="s">
        <v>131</v>
      </c>
      <c r="E158" s="143" t="s">
        <v>0</v>
      </c>
      <c r="F158" s="144" t="s">
        <v>297</v>
      </c>
      <c r="H158" s="145">
        <v>5</v>
      </c>
      <c r="L158" s="141"/>
      <c r="M158" s="146"/>
      <c r="T158" s="147"/>
      <c r="AT158" s="143" t="s">
        <v>131</v>
      </c>
      <c r="AU158" s="143" t="s">
        <v>82</v>
      </c>
      <c r="AV158" s="12" t="s">
        <v>82</v>
      </c>
      <c r="AW158" s="12" t="s">
        <v>28</v>
      </c>
      <c r="AX158" s="12" t="s">
        <v>72</v>
      </c>
      <c r="AY158" s="143" t="s">
        <v>123</v>
      </c>
    </row>
    <row r="159" spans="2:65" s="12" customFormat="1" ht="22.5">
      <c r="B159" s="141"/>
      <c r="D159" s="142" t="s">
        <v>131</v>
      </c>
      <c r="E159" s="143" t="s">
        <v>0</v>
      </c>
      <c r="F159" s="144" t="s">
        <v>333</v>
      </c>
      <c r="H159" s="145">
        <v>3.95</v>
      </c>
      <c r="L159" s="141"/>
      <c r="M159" s="146"/>
      <c r="T159" s="147"/>
      <c r="AT159" s="143" t="s">
        <v>131</v>
      </c>
      <c r="AU159" s="143" t="s">
        <v>82</v>
      </c>
      <c r="AV159" s="12" t="s">
        <v>82</v>
      </c>
      <c r="AW159" s="12" t="s">
        <v>28</v>
      </c>
      <c r="AX159" s="12" t="s">
        <v>72</v>
      </c>
      <c r="AY159" s="143" t="s">
        <v>123</v>
      </c>
    </row>
    <row r="160" spans="2:65" s="12" customFormat="1">
      <c r="B160" s="141"/>
      <c r="D160" s="142" t="s">
        <v>131</v>
      </c>
      <c r="E160" s="143" t="s">
        <v>0</v>
      </c>
      <c r="F160" s="144" t="s">
        <v>334</v>
      </c>
      <c r="H160" s="145">
        <v>12.5</v>
      </c>
      <c r="L160" s="141"/>
      <c r="M160" s="146"/>
      <c r="T160" s="147"/>
      <c r="AT160" s="143" t="s">
        <v>131</v>
      </c>
      <c r="AU160" s="143" t="s">
        <v>82</v>
      </c>
      <c r="AV160" s="12" t="s">
        <v>82</v>
      </c>
      <c r="AW160" s="12" t="s">
        <v>28</v>
      </c>
      <c r="AX160" s="12" t="s">
        <v>72</v>
      </c>
      <c r="AY160" s="143" t="s">
        <v>123</v>
      </c>
    </row>
    <row r="161" spans="2:65" s="12" customFormat="1">
      <c r="B161" s="141"/>
      <c r="D161" s="142" t="s">
        <v>131</v>
      </c>
      <c r="E161" s="143" t="s">
        <v>0</v>
      </c>
      <c r="F161" s="144" t="s">
        <v>335</v>
      </c>
      <c r="H161" s="145">
        <v>16.2</v>
      </c>
      <c r="L161" s="141"/>
      <c r="M161" s="146"/>
      <c r="T161" s="147"/>
      <c r="AT161" s="143" t="s">
        <v>131</v>
      </c>
      <c r="AU161" s="143" t="s">
        <v>82</v>
      </c>
      <c r="AV161" s="12" t="s">
        <v>82</v>
      </c>
      <c r="AW161" s="12" t="s">
        <v>28</v>
      </c>
      <c r="AX161" s="12" t="s">
        <v>72</v>
      </c>
      <c r="AY161" s="143" t="s">
        <v>123</v>
      </c>
    </row>
    <row r="162" spans="2:65" s="13" customFormat="1">
      <c r="B162" s="148"/>
      <c r="D162" s="142" t="s">
        <v>131</v>
      </c>
      <c r="E162" s="149" t="s">
        <v>0</v>
      </c>
      <c r="F162" s="150" t="s">
        <v>149</v>
      </c>
      <c r="H162" s="151">
        <v>37.65</v>
      </c>
      <c r="L162" s="148"/>
      <c r="M162" s="152"/>
      <c r="T162" s="153"/>
      <c r="AT162" s="149" t="s">
        <v>131</v>
      </c>
      <c r="AU162" s="149" t="s">
        <v>82</v>
      </c>
      <c r="AV162" s="13" t="s">
        <v>124</v>
      </c>
      <c r="AW162" s="13" t="s">
        <v>28</v>
      </c>
      <c r="AX162" s="13" t="s">
        <v>80</v>
      </c>
      <c r="AY162" s="149" t="s">
        <v>123</v>
      </c>
    </row>
    <row r="163" spans="2:65" s="1" customFormat="1" ht="24.2" customHeight="1">
      <c r="B163" s="127"/>
      <c r="C163" s="128" t="s">
        <v>7</v>
      </c>
      <c r="D163" s="128" t="s">
        <v>126</v>
      </c>
      <c r="E163" s="129" t="s">
        <v>165</v>
      </c>
      <c r="F163" s="130" t="s">
        <v>166</v>
      </c>
      <c r="G163" s="131" t="s">
        <v>135</v>
      </c>
      <c r="H163" s="132">
        <v>9.2899999999999991</v>
      </c>
      <c r="I163" s="133"/>
      <c r="J163" s="133">
        <f>ROUND(I163*H163,2)</f>
        <v>0</v>
      </c>
      <c r="K163" s="134"/>
      <c r="L163" s="27"/>
      <c r="M163" s="135" t="s">
        <v>0</v>
      </c>
      <c r="N163" s="136" t="s">
        <v>37</v>
      </c>
      <c r="O163" s="137">
        <v>0.247</v>
      </c>
      <c r="P163" s="137">
        <f>O163*H163</f>
        <v>2.2946299999999997</v>
      </c>
      <c r="Q163" s="137">
        <v>4.8000000000000001E-2</v>
      </c>
      <c r="R163" s="137">
        <f>Q163*H163</f>
        <v>0.44591999999999998</v>
      </c>
      <c r="S163" s="137">
        <v>4.8000000000000001E-2</v>
      </c>
      <c r="T163" s="138">
        <f>S163*H163</f>
        <v>0.44591999999999998</v>
      </c>
      <c r="AR163" s="139" t="s">
        <v>124</v>
      </c>
      <c r="AT163" s="139" t="s">
        <v>126</v>
      </c>
      <c r="AU163" s="139" t="s">
        <v>82</v>
      </c>
      <c r="AY163" s="15" t="s">
        <v>123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5" t="s">
        <v>80</v>
      </c>
      <c r="BK163" s="140">
        <f>ROUND(I163*H163,2)</f>
        <v>0</v>
      </c>
      <c r="BL163" s="15" t="s">
        <v>124</v>
      </c>
      <c r="BM163" s="139" t="s">
        <v>336</v>
      </c>
    </row>
    <row r="164" spans="2:65" s="12" customFormat="1">
      <c r="B164" s="141"/>
      <c r="D164" s="142" t="s">
        <v>131</v>
      </c>
      <c r="E164" s="143" t="s">
        <v>0</v>
      </c>
      <c r="F164" s="144" t="s">
        <v>337</v>
      </c>
      <c r="H164" s="145">
        <v>0.95</v>
      </c>
      <c r="L164" s="141"/>
      <c r="M164" s="146"/>
      <c r="T164" s="147"/>
      <c r="AT164" s="143" t="s">
        <v>131</v>
      </c>
      <c r="AU164" s="143" t="s">
        <v>82</v>
      </c>
      <c r="AV164" s="12" t="s">
        <v>82</v>
      </c>
      <c r="AW164" s="12" t="s">
        <v>28</v>
      </c>
      <c r="AX164" s="12" t="s">
        <v>72</v>
      </c>
      <c r="AY164" s="143" t="s">
        <v>123</v>
      </c>
    </row>
    <row r="165" spans="2:65" s="12" customFormat="1">
      <c r="B165" s="141"/>
      <c r="D165" s="142" t="s">
        <v>131</v>
      </c>
      <c r="E165" s="143" t="s">
        <v>0</v>
      </c>
      <c r="F165" s="144" t="s">
        <v>338</v>
      </c>
      <c r="H165" s="145">
        <v>3.367</v>
      </c>
      <c r="L165" s="141"/>
      <c r="M165" s="146"/>
      <c r="T165" s="147"/>
      <c r="AT165" s="143" t="s">
        <v>131</v>
      </c>
      <c r="AU165" s="143" t="s">
        <v>82</v>
      </c>
      <c r="AV165" s="12" t="s">
        <v>82</v>
      </c>
      <c r="AW165" s="12" t="s">
        <v>28</v>
      </c>
      <c r="AX165" s="12" t="s">
        <v>72</v>
      </c>
      <c r="AY165" s="143" t="s">
        <v>123</v>
      </c>
    </row>
    <row r="166" spans="2:65" s="12" customFormat="1">
      <c r="B166" s="141"/>
      <c r="D166" s="142" t="s">
        <v>131</v>
      </c>
      <c r="E166" s="143" t="s">
        <v>0</v>
      </c>
      <c r="F166" s="144" t="s">
        <v>339</v>
      </c>
      <c r="H166" s="145">
        <v>4.9729999999999999</v>
      </c>
      <c r="L166" s="141"/>
      <c r="M166" s="146"/>
      <c r="T166" s="147"/>
      <c r="AT166" s="143" t="s">
        <v>131</v>
      </c>
      <c r="AU166" s="143" t="s">
        <v>82</v>
      </c>
      <c r="AV166" s="12" t="s">
        <v>82</v>
      </c>
      <c r="AW166" s="12" t="s">
        <v>28</v>
      </c>
      <c r="AX166" s="12" t="s">
        <v>72</v>
      </c>
      <c r="AY166" s="143" t="s">
        <v>123</v>
      </c>
    </row>
    <row r="167" spans="2:65" s="13" customFormat="1">
      <c r="B167" s="148"/>
      <c r="D167" s="142" t="s">
        <v>131</v>
      </c>
      <c r="E167" s="149" t="s">
        <v>0</v>
      </c>
      <c r="F167" s="150" t="s">
        <v>149</v>
      </c>
      <c r="H167" s="151">
        <v>9.2899999999999991</v>
      </c>
      <c r="L167" s="148"/>
      <c r="M167" s="152"/>
      <c r="T167" s="153"/>
      <c r="AT167" s="149" t="s">
        <v>131</v>
      </c>
      <c r="AU167" s="149" t="s">
        <v>82</v>
      </c>
      <c r="AV167" s="13" t="s">
        <v>124</v>
      </c>
      <c r="AW167" s="13" t="s">
        <v>28</v>
      </c>
      <c r="AX167" s="13" t="s">
        <v>80</v>
      </c>
      <c r="AY167" s="149" t="s">
        <v>123</v>
      </c>
    </row>
    <row r="168" spans="2:65" s="11" customFormat="1" ht="22.9" customHeight="1">
      <c r="B168" s="116"/>
      <c r="D168" s="117" t="s">
        <v>71</v>
      </c>
      <c r="E168" s="125" t="s">
        <v>178</v>
      </c>
      <c r="F168" s="125" t="s">
        <v>179</v>
      </c>
      <c r="J168" s="126">
        <f>BK168</f>
        <v>0</v>
      </c>
      <c r="L168" s="116"/>
      <c r="M168" s="120"/>
      <c r="P168" s="121">
        <f>SUM(P169:P173)</f>
        <v>31.132918999999998</v>
      </c>
      <c r="R168" s="121">
        <f>SUM(R169:R173)</f>
        <v>0</v>
      </c>
      <c r="T168" s="122">
        <f>SUM(T169:T173)</f>
        <v>0</v>
      </c>
      <c r="AR168" s="117" t="s">
        <v>80</v>
      </c>
      <c r="AT168" s="123" t="s">
        <v>71</v>
      </c>
      <c r="AU168" s="123" t="s">
        <v>80</v>
      </c>
      <c r="AY168" s="117" t="s">
        <v>123</v>
      </c>
      <c r="BK168" s="124">
        <f>SUM(BK169:BK173)</f>
        <v>0</v>
      </c>
    </row>
    <row r="169" spans="2:65" s="1" customFormat="1" ht="24.2" customHeight="1">
      <c r="B169" s="127"/>
      <c r="C169" s="128" t="s">
        <v>193</v>
      </c>
      <c r="D169" s="128" t="s">
        <v>126</v>
      </c>
      <c r="E169" s="129" t="s">
        <v>181</v>
      </c>
      <c r="F169" s="130" t="s">
        <v>182</v>
      </c>
      <c r="G169" s="131" t="s">
        <v>183</v>
      </c>
      <c r="H169" s="132">
        <v>5.5209999999999999</v>
      </c>
      <c r="I169" s="133"/>
      <c r="J169" s="133">
        <f>ROUND(I169*H169,2)</f>
        <v>0</v>
      </c>
      <c r="K169" s="134"/>
      <c r="L169" s="27"/>
      <c r="M169" s="135" t="s">
        <v>0</v>
      </c>
      <c r="N169" s="136" t="s">
        <v>37</v>
      </c>
      <c r="O169" s="137">
        <v>5.46</v>
      </c>
      <c r="P169" s="137">
        <f>O169*H169</f>
        <v>30.144659999999998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124</v>
      </c>
      <c r="AT169" s="139" t="s">
        <v>126</v>
      </c>
      <c r="AU169" s="139" t="s">
        <v>82</v>
      </c>
      <c r="AY169" s="15" t="s">
        <v>123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5" t="s">
        <v>80</v>
      </c>
      <c r="BK169" s="140">
        <f>ROUND(I169*H169,2)</f>
        <v>0</v>
      </c>
      <c r="BL169" s="15" t="s">
        <v>124</v>
      </c>
      <c r="BM169" s="139" t="s">
        <v>340</v>
      </c>
    </row>
    <row r="170" spans="2:65" s="1" customFormat="1" ht="24.2" customHeight="1">
      <c r="B170" s="127"/>
      <c r="C170" s="128" t="s">
        <v>199</v>
      </c>
      <c r="D170" s="128" t="s">
        <v>126</v>
      </c>
      <c r="E170" s="129" t="s">
        <v>186</v>
      </c>
      <c r="F170" s="130" t="s">
        <v>187</v>
      </c>
      <c r="G170" s="131" t="s">
        <v>183</v>
      </c>
      <c r="H170" s="132">
        <v>5.5209999999999999</v>
      </c>
      <c r="I170" s="133"/>
      <c r="J170" s="133">
        <f>ROUND(I170*H170,2)</f>
        <v>0</v>
      </c>
      <c r="K170" s="134"/>
      <c r="L170" s="27"/>
      <c r="M170" s="135" t="s">
        <v>0</v>
      </c>
      <c r="N170" s="136" t="s">
        <v>37</v>
      </c>
      <c r="O170" s="137">
        <v>0.125</v>
      </c>
      <c r="P170" s="137">
        <f>O170*H170</f>
        <v>0.69012499999999999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124</v>
      </c>
      <c r="AT170" s="139" t="s">
        <v>126</v>
      </c>
      <c r="AU170" s="139" t="s">
        <v>82</v>
      </c>
      <c r="AY170" s="15" t="s">
        <v>123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5" t="s">
        <v>80</v>
      </c>
      <c r="BK170" s="140">
        <f>ROUND(I170*H170,2)</f>
        <v>0</v>
      </c>
      <c r="BL170" s="15" t="s">
        <v>124</v>
      </c>
      <c r="BM170" s="139" t="s">
        <v>341</v>
      </c>
    </row>
    <row r="171" spans="2:65" s="1" customFormat="1" ht="24.2" customHeight="1">
      <c r="B171" s="127"/>
      <c r="C171" s="128" t="s">
        <v>207</v>
      </c>
      <c r="D171" s="128" t="s">
        <v>126</v>
      </c>
      <c r="E171" s="129" t="s">
        <v>189</v>
      </c>
      <c r="F171" s="130" t="s">
        <v>190</v>
      </c>
      <c r="G171" s="131" t="s">
        <v>183</v>
      </c>
      <c r="H171" s="132">
        <v>49.689</v>
      </c>
      <c r="I171" s="133"/>
      <c r="J171" s="133">
        <f>ROUND(I171*H171,2)</f>
        <v>0</v>
      </c>
      <c r="K171" s="134"/>
      <c r="L171" s="27"/>
      <c r="M171" s="135" t="s">
        <v>0</v>
      </c>
      <c r="N171" s="136" t="s">
        <v>37</v>
      </c>
      <c r="O171" s="137">
        <v>6.0000000000000001E-3</v>
      </c>
      <c r="P171" s="137">
        <f>O171*H171</f>
        <v>0.29813400000000001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124</v>
      </c>
      <c r="AT171" s="139" t="s">
        <v>126</v>
      </c>
      <c r="AU171" s="139" t="s">
        <v>82</v>
      </c>
      <c r="AY171" s="15" t="s">
        <v>123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5" t="s">
        <v>80</v>
      </c>
      <c r="BK171" s="140">
        <f>ROUND(I171*H171,2)</f>
        <v>0</v>
      </c>
      <c r="BL171" s="15" t="s">
        <v>124</v>
      </c>
      <c r="BM171" s="139" t="s">
        <v>342</v>
      </c>
    </row>
    <row r="172" spans="2:65" s="12" customFormat="1">
      <c r="B172" s="141"/>
      <c r="D172" s="142" t="s">
        <v>131</v>
      </c>
      <c r="F172" s="144" t="s">
        <v>343</v>
      </c>
      <c r="H172" s="145">
        <v>49.689</v>
      </c>
      <c r="L172" s="141"/>
      <c r="M172" s="146"/>
      <c r="T172" s="147"/>
      <c r="AT172" s="143" t="s">
        <v>131</v>
      </c>
      <c r="AU172" s="143" t="s">
        <v>82</v>
      </c>
      <c r="AV172" s="12" t="s">
        <v>82</v>
      </c>
      <c r="AW172" s="12" t="s">
        <v>2</v>
      </c>
      <c r="AX172" s="12" t="s">
        <v>80</v>
      </c>
      <c r="AY172" s="143" t="s">
        <v>123</v>
      </c>
    </row>
    <row r="173" spans="2:65" s="1" customFormat="1" ht="33" customHeight="1">
      <c r="B173" s="127"/>
      <c r="C173" s="128" t="s">
        <v>210</v>
      </c>
      <c r="D173" s="128" t="s">
        <v>126</v>
      </c>
      <c r="E173" s="129" t="s">
        <v>194</v>
      </c>
      <c r="F173" s="130" t="s">
        <v>195</v>
      </c>
      <c r="G173" s="131" t="s">
        <v>183</v>
      </c>
      <c r="H173" s="132">
        <v>5.5209999999999999</v>
      </c>
      <c r="I173" s="133"/>
      <c r="J173" s="133">
        <f>ROUND(I173*H173,2)</f>
        <v>0</v>
      </c>
      <c r="K173" s="134"/>
      <c r="L173" s="27"/>
      <c r="M173" s="135" t="s">
        <v>0</v>
      </c>
      <c r="N173" s="136" t="s">
        <v>37</v>
      </c>
      <c r="O173" s="137">
        <v>0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124</v>
      </c>
      <c r="AT173" s="139" t="s">
        <v>126</v>
      </c>
      <c r="AU173" s="139" t="s">
        <v>82</v>
      </c>
      <c r="AY173" s="15" t="s">
        <v>123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5" t="s">
        <v>80</v>
      </c>
      <c r="BK173" s="140">
        <f>ROUND(I173*H173,2)</f>
        <v>0</v>
      </c>
      <c r="BL173" s="15" t="s">
        <v>124</v>
      </c>
      <c r="BM173" s="139" t="s">
        <v>344</v>
      </c>
    </row>
    <row r="174" spans="2:65" s="11" customFormat="1" ht="22.9" customHeight="1">
      <c r="B174" s="116"/>
      <c r="D174" s="117" t="s">
        <v>71</v>
      </c>
      <c r="E174" s="125" t="s">
        <v>197</v>
      </c>
      <c r="F174" s="125" t="s">
        <v>198</v>
      </c>
      <c r="J174" s="126">
        <f>BK174</f>
        <v>0</v>
      </c>
      <c r="L174" s="116"/>
      <c r="M174" s="120"/>
      <c r="P174" s="121">
        <f>P175</f>
        <v>1.0194960000000002</v>
      </c>
      <c r="R174" s="121">
        <f>R175</f>
        <v>0</v>
      </c>
      <c r="T174" s="122">
        <f>T175</f>
        <v>0</v>
      </c>
      <c r="AR174" s="117" t="s">
        <v>80</v>
      </c>
      <c r="AT174" s="123" t="s">
        <v>71</v>
      </c>
      <c r="AU174" s="123" t="s">
        <v>80</v>
      </c>
      <c r="AY174" s="117" t="s">
        <v>123</v>
      </c>
      <c r="BK174" s="124">
        <f>BK175</f>
        <v>0</v>
      </c>
    </row>
    <row r="175" spans="2:65" s="1" customFormat="1" ht="24.2" customHeight="1">
      <c r="B175" s="127"/>
      <c r="C175" s="128" t="s">
        <v>217</v>
      </c>
      <c r="D175" s="128" t="s">
        <v>126</v>
      </c>
      <c r="E175" s="129" t="s">
        <v>200</v>
      </c>
      <c r="F175" s="130" t="s">
        <v>201</v>
      </c>
      <c r="G175" s="131" t="s">
        <v>183</v>
      </c>
      <c r="H175" s="132">
        <v>2.5680000000000001</v>
      </c>
      <c r="I175" s="133"/>
      <c r="J175" s="133">
        <f>ROUND(I175*H175,2)</f>
        <v>0</v>
      </c>
      <c r="K175" s="134"/>
      <c r="L175" s="27"/>
      <c r="M175" s="135" t="s">
        <v>0</v>
      </c>
      <c r="N175" s="136" t="s">
        <v>37</v>
      </c>
      <c r="O175" s="137">
        <v>0.39700000000000002</v>
      </c>
      <c r="P175" s="137">
        <f>O175*H175</f>
        <v>1.0194960000000002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124</v>
      </c>
      <c r="AT175" s="139" t="s">
        <v>126</v>
      </c>
      <c r="AU175" s="139" t="s">
        <v>82</v>
      </c>
      <c r="AY175" s="15" t="s">
        <v>123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5" t="s">
        <v>80</v>
      </c>
      <c r="BK175" s="140">
        <f>ROUND(I175*H175,2)</f>
        <v>0</v>
      </c>
      <c r="BL175" s="15" t="s">
        <v>124</v>
      </c>
      <c r="BM175" s="139" t="s">
        <v>345</v>
      </c>
    </row>
    <row r="176" spans="2:65" s="11" customFormat="1" ht="25.9" customHeight="1">
      <c r="B176" s="116"/>
      <c r="D176" s="117" t="s">
        <v>71</v>
      </c>
      <c r="E176" s="118" t="s">
        <v>203</v>
      </c>
      <c r="F176" s="118" t="s">
        <v>204</v>
      </c>
      <c r="J176" s="119">
        <f>BK176</f>
        <v>0</v>
      </c>
      <c r="L176" s="116"/>
      <c r="M176" s="120"/>
      <c r="P176" s="121">
        <f>P177+P181+P197+P199+P202</f>
        <v>50.292255000000004</v>
      </c>
      <c r="R176" s="121">
        <f>R177+R181+R197+R199+R202</f>
        <v>2.1389832799999997</v>
      </c>
      <c r="T176" s="122">
        <f>T177+T181+T197+T199+T202</f>
        <v>1.039625</v>
      </c>
      <c r="AR176" s="117" t="s">
        <v>82</v>
      </c>
      <c r="AT176" s="123" t="s">
        <v>71</v>
      </c>
      <c r="AU176" s="123" t="s">
        <v>72</v>
      </c>
      <c r="AY176" s="117" t="s">
        <v>123</v>
      </c>
      <c r="BK176" s="124">
        <f>BK177+BK181+BK197+BK199+BK202</f>
        <v>0</v>
      </c>
    </row>
    <row r="177" spans="2:65" s="11" customFormat="1" ht="22.9" customHeight="1">
      <c r="B177" s="116"/>
      <c r="D177" s="117" t="s">
        <v>71</v>
      </c>
      <c r="E177" s="125" t="s">
        <v>346</v>
      </c>
      <c r="F177" s="125" t="s">
        <v>347</v>
      </c>
      <c r="J177" s="126">
        <f>BK177</f>
        <v>0</v>
      </c>
      <c r="L177" s="116"/>
      <c r="M177" s="120"/>
      <c r="P177" s="121">
        <f>SUM(P178:P180)</f>
        <v>1.5922020000000001</v>
      </c>
      <c r="R177" s="121">
        <f>SUM(R178:R180)</f>
        <v>1.16775E-2</v>
      </c>
      <c r="T177" s="122">
        <f>SUM(T178:T180)</f>
        <v>0</v>
      </c>
      <c r="AR177" s="117" t="s">
        <v>82</v>
      </c>
      <c r="AT177" s="123" t="s">
        <v>71</v>
      </c>
      <c r="AU177" s="123" t="s">
        <v>80</v>
      </c>
      <c r="AY177" s="117" t="s">
        <v>123</v>
      </c>
      <c r="BK177" s="124">
        <f>SUM(BK178:BK180)</f>
        <v>0</v>
      </c>
    </row>
    <row r="178" spans="2:65" s="1" customFormat="1" ht="24.2" customHeight="1">
      <c r="B178" s="127"/>
      <c r="C178" s="128" t="s">
        <v>223</v>
      </c>
      <c r="D178" s="128" t="s">
        <v>126</v>
      </c>
      <c r="E178" s="129" t="s">
        <v>348</v>
      </c>
      <c r="F178" s="130" t="s">
        <v>349</v>
      </c>
      <c r="G178" s="131" t="s">
        <v>135</v>
      </c>
      <c r="H178" s="132">
        <v>2.5950000000000002</v>
      </c>
      <c r="I178" s="133"/>
      <c r="J178" s="133">
        <f>ROUND(I178*H178,2)</f>
        <v>0</v>
      </c>
      <c r="K178" s="134"/>
      <c r="L178" s="27"/>
      <c r="M178" s="135" t="s">
        <v>0</v>
      </c>
      <c r="N178" s="136" t="s">
        <v>37</v>
      </c>
      <c r="O178" s="137">
        <v>0.59</v>
      </c>
      <c r="P178" s="137">
        <f>O178*H178</f>
        <v>1.53105</v>
      </c>
      <c r="Q178" s="137">
        <v>4.4999999999999997E-3</v>
      </c>
      <c r="R178" s="137">
        <f>Q178*H178</f>
        <v>1.16775E-2</v>
      </c>
      <c r="S178" s="137">
        <v>0</v>
      </c>
      <c r="T178" s="138">
        <f>S178*H178</f>
        <v>0</v>
      </c>
      <c r="AR178" s="139" t="s">
        <v>210</v>
      </c>
      <c r="AT178" s="139" t="s">
        <v>126</v>
      </c>
      <c r="AU178" s="139" t="s">
        <v>82</v>
      </c>
      <c r="AY178" s="15" t="s">
        <v>123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5" t="s">
        <v>80</v>
      </c>
      <c r="BK178" s="140">
        <f>ROUND(I178*H178,2)</f>
        <v>0</v>
      </c>
      <c r="BL178" s="15" t="s">
        <v>210</v>
      </c>
      <c r="BM178" s="139" t="s">
        <v>350</v>
      </c>
    </row>
    <row r="179" spans="2:65" s="12" customFormat="1">
      <c r="B179" s="141"/>
      <c r="D179" s="142" t="s">
        <v>131</v>
      </c>
      <c r="E179" s="143" t="s">
        <v>0</v>
      </c>
      <c r="F179" s="144" t="s">
        <v>351</v>
      </c>
      <c r="H179" s="145">
        <v>2.5950000000000002</v>
      </c>
      <c r="L179" s="141"/>
      <c r="M179" s="146"/>
      <c r="T179" s="147"/>
      <c r="AT179" s="143" t="s">
        <v>131</v>
      </c>
      <c r="AU179" s="143" t="s">
        <v>82</v>
      </c>
      <c r="AV179" s="12" t="s">
        <v>82</v>
      </c>
      <c r="AW179" s="12" t="s">
        <v>28</v>
      </c>
      <c r="AX179" s="12" t="s">
        <v>80</v>
      </c>
      <c r="AY179" s="143" t="s">
        <v>123</v>
      </c>
    </row>
    <row r="180" spans="2:65" s="1" customFormat="1" ht="24.2" customHeight="1">
      <c r="B180" s="127"/>
      <c r="C180" s="128" t="s">
        <v>230</v>
      </c>
      <c r="D180" s="128" t="s">
        <v>126</v>
      </c>
      <c r="E180" s="129" t="s">
        <v>352</v>
      </c>
      <c r="F180" s="130" t="s">
        <v>353</v>
      </c>
      <c r="G180" s="131" t="s">
        <v>183</v>
      </c>
      <c r="H180" s="132">
        <v>1.2E-2</v>
      </c>
      <c r="I180" s="133"/>
      <c r="J180" s="133">
        <f>ROUND(I180*H180,2)</f>
        <v>0</v>
      </c>
      <c r="K180" s="134"/>
      <c r="L180" s="27"/>
      <c r="M180" s="135" t="s">
        <v>0</v>
      </c>
      <c r="N180" s="136" t="s">
        <v>37</v>
      </c>
      <c r="O180" s="137">
        <v>5.0960000000000001</v>
      </c>
      <c r="P180" s="137">
        <f>O180*H180</f>
        <v>6.1152000000000005E-2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210</v>
      </c>
      <c r="AT180" s="139" t="s">
        <v>126</v>
      </c>
      <c r="AU180" s="139" t="s">
        <v>82</v>
      </c>
      <c r="AY180" s="15" t="s">
        <v>123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5" t="s">
        <v>80</v>
      </c>
      <c r="BK180" s="140">
        <f>ROUND(I180*H180,2)</f>
        <v>0</v>
      </c>
      <c r="BL180" s="15" t="s">
        <v>210</v>
      </c>
      <c r="BM180" s="139" t="s">
        <v>354</v>
      </c>
    </row>
    <row r="181" spans="2:65" s="11" customFormat="1" ht="22.9" customHeight="1">
      <c r="B181" s="116"/>
      <c r="D181" s="117" t="s">
        <v>71</v>
      </c>
      <c r="E181" s="125" t="s">
        <v>215</v>
      </c>
      <c r="F181" s="125" t="s">
        <v>216</v>
      </c>
      <c r="J181" s="126">
        <f>BK181</f>
        <v>0</v>
      </c>
      <c r="L181" s="116"/>
      <c r="M181" s="120"/>
      <c r="P181" s="121">
        <f>SUM(P182:P196)</f>
        <v>42.842604999999999</v>
      </c>
      <c r="R181" s="121">
        <f>SUM(R182:R196)</f>
        <v>2.1152189999999997</v>
      </c>
      <c r="T181" s="122">
        <f>SUM(T182:T196)</f>
        <v>1.039625</v>
      </c>
      <c r="AR181" s="117" t="s">
        <v>82</v>
      </c>
      <c r="AT181" s="123" t="s">
        <v>71</v>
      </c>
      <c r="AU181" s="123" t="s">
        <v>80</v>
      </c>
      <c r="AY181" s="117" t="s">
        <v>123</v>
      </c>
      <c r="BK181" s="124">
        <f>SUM(BK182:BK196)</f>
        <v>0</v>
      </c>
    </row>
    <row r="182" spans="2:65" s="1" customFormat="1" ht="44.25" customHeight="1">
      <c r="B182" s="127"/>
      <c r="C182" s="128" t="s">
        <v>235</v>
      </c>
      <c r="D182" s="128" t="s">
        <v>126</v>
      </c>
      <c r="E182" s="129" t="s">
        <v>218</v>
      </c>
      <c r="F182" s="130" t="s">
        <v>219</v>
      </c>
      <c r="G182" s="131" t="s">
        <v>129</v>
      </c>
      <c r="H182" s="132">
        <v>31.5</v>
      </c>
      <c r="I182" s="133"/>
      <c r="J182" s="133">
        <f>ROUND(I182*H182,2)</f>
        <v>0</v>
      </c>
      <c r="K182" s="134"/>
      <c r="L182" s="27"/>
      <c r="M182" s="135" t="s">
        <v>0</v>
      </c>
      <c r="N182" s="136" t="s">
        <v>37</v>
      </c>
      <c r="O182" s="137">
        <v>0.63300000000000001</v>
      </c>
      <c r="P182" s="137">
        <f>O182*H182</f>
        <v>19.939499999999999</v>
      </c>
      <c r="Q182" s="137">
        <v>1.8E-3</v>
      </c>
      <c r="R182" s="137">
        <f>Q182*H182</f>
        <v>5.67E-2</v>
      </c>
      <c r="S182" s="137">
        <v>0</v>
      </c>
      <c r="T182" s="138">
        <f>S182*H182</f>
        <v>0</v>
      </c>
      <c r="AR182" s="139" t="s">
        <v>210</v>
      </c>
      <c r="AT182" s="139" t="s">
        <v>126</v>
      </c>
      <c r="AU182" s="139" t="s">
        <v>82</v>
      </c>
      <c r="AY182" s="15" t="s">
        <v>123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5" t="s">
        <v>80</v>
      </c>
      <c r="BK182" s="140">
        <f>ROUND(I182*H182,2)</f>
        <v>0</v>
      </c>
      <c r="BL182" s="15" t="s">
        <v>210</v>
      </c>
      <c r="BM182" s="139" t="s">
        <v>355</v>
      </c>
    </row>
    <row r="183" spans="2:65" s="12" customFormat="1">
      <c r="B183" s="141"/>
      <c r="D183" s="142" t="s">
        <v>131</v>
      </c>
      <c r="E183" s="143" t="s">
        <v>0</v>
      </c>
      <c r="F183" s="144" t="s">
        <v>356</v>
      </c>
      <c r="H183" s="145">
        <v>31.5</v>
      </c>
      <c r="L183" s="141"/>
      <c r="M183" s="146"/>
      <c r="T183" s="147"/>
      <c r="AT183" s="143" t="s">
        <v>131</v>
      </c>
      <c r="AU183" s="143" t="s">
        <v>82</v>
      </c>
      <c r="AV183" s="12" t="s">
        <v>82</v>
      </c>
      <c r="AW183" s="12" t="s">
        <v>28</v>
      </c>
      <c r="AX183" s="12" t="s">
        <v>80</v>
      </c>
      <c r="AY183" s="143" t="s">
        <v>123</v>
      </c>
    </row>
    <row r="184" spans="2:65" s="1" customFormat="1" ht="33" customHeight="1">
      <c r="B184" s="127"/>
      <c r="C184" s="154" t="s">
        <v>6</v>
      </c>
      <c r="D184" s="154" t="s">
        <v>224</v>
      </c>
      <c r="E184" s="155" t="s">
        <v>225</v>
      </c>
      <c r="F184" s="156" t="s">
        <v>226</v>
      </c>
      <c r="G184" s="157" t="s">
        <v>129</v>
      </c>
      <c r="H184" s="158">
        <v>34.65</v>
      </c>
      <c r="I184" s="159"/>
      <c r="J184" s="159">
        <f>ROUND(I184*H184,2)</f>
        <v>0</v>
      </c>
      <c r="K184" s="160"/>
      <c r="L184" s="161"/>
      <c r="M184" s="162" t="s">
        <v>0</v>
      </c>
      <c r="N184" s="163" t="s">
        <v>37</v>
      </c>
      <c r="O184" s="137">
        <v>0</v>
      </c>
      <c r="P184" s="137">
        <f>O184*H184</f>
        <v>0</v>
      </c>
      <c r="Q184" s="137">
        <v>4.8000000000000001E-2</v>
      </c>
      <c r="R184" s="137">
        <f>Q184*H184</f>
        <v>1.6632</v>
      </c>
      <c r="S184" s="137">
        <v>0</v>
      </c>
      <c r="T184" s="138">
        <f>S184*H184</f>
        <v>0</v>
      </c>
      <c r="AR184" s="139" t="s">
        <v>227</v>
      </c>
      <c r="AT184" s="139" t="s">
        <v>224</v>
      </c>
      <c r="AU184" s="139" t="s">
        <v>82</v>
      </c>
      <c r="AY184" s="15" t="s">
        <v>123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5" t="s">
        <v>80</v>
      </c>
      <c r="BK184" s="140">
        <f>ROUND(I184*H184,2)</f>
        <v>0</v>
      </c>
      <c r="BL184" s="15" t="s">
        <v>210</v>
      </c>
      <c r="BM184" s="139" t="s">
        <v>357</v>
      </c>
    </row>
    <row r="185" spans="2:65" s="12" customFormat="1">
      <c r="B185" s="141"/>
      <c r="D185" s="142" t="s">
        <v>131</v>
      </c>
      <c r="F185" s="144" t="s">
        <v>358</v>
      </c>
      <c r="H185" s="145">
        <v>34.65</v>
      </c>
      <c r="L185" s="141"/>
      <c r="M185" s="146"/>
      <c r="T185" s="147"/>
      <c r="AT185" s="143" t="s">
        <v>131</v>
      </c>
      <c r="AU185" s="143" t="s">
        <v>82</v>
      </c>
      <c r="AV185" s="12" t="s">
        <v>82</v>
      </c>
      <c r="AW185" s="12" t="s">
        <v>2</v>
      </c>
      <c r="AX185" s="12" t="s">
        <v>80</v>
      </c>
      <c r="AY185" s="143" t="s">
        <v>123</v>
      </c>
    </row>
    <row r="186" spans="2:65" s="1" customFormat="1" ht="37.9" customHeight="1">
      <c r="B186" s="127"/>
      <c r="C186" s="128" t="s">
        <v>243</v>
      </c>
      <c r="D186" s="128" t="s">
        <v>126</v>
      </c>
      <c r="E186" s="129" t="s">
        <v>359</v>
      </c>
      <c r="F186" s="130" t="s">
        <v>360</v>
      </c>
      <c r="G186" s="131" t="s">
        <v>129</v>
      </c>
      <c r="H186" s="132">
        <v>8.65</v>
      </c>
      <c r="I186" s="133"/>
      <c r="J186" s="133">
        <f>ROUND(I186*H186,2)</f>
        <v>0</v>
      </c>
      <c r="K186" s="134"/>
      <c r="L186" s="27"/>
      <c r="M186" s="135" t="s">
        <v>0</v>
      </c>
      <c r="N186" s="136" t="s">
        <v>37</v>
      </c>
      <c r="O186" s="137">
        <v>0.246</v>
      </c>
      <c r="P186" s="137">
        <f>O186*H186</f>
        <v>2.1278999999999999</v>
      </c>
      <c r="Q186" s="137">
        <v>7.3999999999999999E-4</v>
      </c>
      <c r="R186" s="137">
        <f>Q186*H186</f>
        <v>6.4010000000000004E-3</v>
      </c>
      <c r="S186" s="137">
        <v>0</v>
      </c>
      <c r="T186" s="138">
        <f>S186*H186</f>
        <v>0</v>
      </c>
      <c r="AR186" s="139" t="s">
        <v>210</v>
      </c>
      <c r="AT186" s="139" t="s">
        <v>126</v>
      </c>
      <c r="AU186" s="139" t="s">
        <v>82</v>
      </c>
      <c r="AY186" s="15" t="s">
        <v>123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5" t="s">
        <v>80</v>
      </c>
      <c r="BK186" s="140">
        <f>ROUND(I186*H186,2)</f>
        <v>0</v>
      </c>
      <c r="BL186" s="15" t="s">
        <v>210</v>
      </c>
      <c r="BM186" s="139" t="s">
        <v>361</v>
      </c>
    </row>
    <row r="187" spans="2:65" s="12" customFormat="1">
      <c r="B187" s="141"/>
      <c r="D187" s="142" t="s">
        <v>131</v>
      </c>
      <c r="E187" s="143" t="s">
        <v>0</v>
      </c>
      <c r="F187" s="144" t="s">
        <v>362</v>
      </c>
      <c r="H187" s="145">
        <v>8.65</v>
      </c>
      <c r="L187" s="141"/>
      <c r="M187" s="146"/>
      <c r="T187" s="147"/>
      <c r="AT187" s="143" t="s">
        <v>131</v>
      </c>
      <c r="AU187" s="143" t="s">
        <v>82</v>
      </c>
      <c r="AV187" s="12" t="s">
        <v>82</v>
      </c>
      <c r="AW187" s="12" t="s">
        <v>28</v>
      </c>
      <c r="AX187" s="12" t="s">
        <v>80</v>
      </c>
      <c r="AY187" s="143" t="s">
        <v>123</v>
      </c>
    </row>
    <row r="188" spans="2:65" s="1" customFormat="1" ht="16.5" customHeight="1">
      <c r="B188" s="127"/>
      <c r="C188" s="154" t="s">
        <v>247</v>
      </c>
      <c r="D188" s="154" t="s">
        <v>224</v>
      </c>
      <c r="E188" s="155" t="s">
        <v>363</v>
      </c>
      <c r="F188" s="156" t="s">
        <v>364</v>
      </c>
      <c r="G188" s="157" t="s">
        <v>129</v>
      </c>
      <c r="H188" s="158">
        <v>9.5150000000000006</v>
      </c>
      <c r="I188" s="159"/>
      <c r="J188" s="159">
        <f>ROUND(I188*H188,2)</f>
        <v>0</v>
      </c>
      <c r="K188" s="160"/>
      <c r="L188" s="161"/>
      <c r="M188" s="162" t="s">
        <v>0</v>
      </c>
      <c r="N188" s="163" t="s">
        <v>37</v>
      </c>
      <c r="O188" s="137">
        <v>0</v>
      </c>
      <c r="P188" s="137">
        <f>O188*H188</f>
        <v>0</v>
      </c>
      <c r="Q188" s="137">
        <v>1.1999999999999999E-3</v>
      </c>
      <c r="R188" s="137">
        <f>Q188*H188</f>
        <v>1.1417999999999999E-2</v>
      </c>
      <c r="S188" s="137">
        <v>0</v>
      </c>
      <c r="T188" s="138">
        <f>S188*H188</f>
        <v>0</v>
      </c>
      <c r="AR188" s="139" t="s">
        <v>227</v>
      </c>
      <c r="AT188" s="139" t="s">
        <v>224</v>
      </c>
      <c r="AU188" s="139" t="s">
        <v>82</v>
      </c>
      <c r="AY188" s="15" t="s">
        <v>123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5" t="s">
        <v>80</v>
      </c>
      <c r="BK188" s="140">
        <f>ROUND(I188*H188,2)</f>
        <v>0</v>
      </c>
      <c r="BL188" s="15" t="s">
        <v>210</v>
      </c>
      <c r="BM188" s="139" t="s">
        <v>365</v>
      </c>
    </row>
    <row r="189" spans="2:65" s="12" customFormat="1">
      <c r="B189" s="141"/>
      <c r="D189" s="142" t="s">
        <v>131</v>
      </c>
      <c r="F189" s="144" t="s">
        <v>366</v>
      </c>
      <c r="H189" s="145">
        <v>9.5150000000000006</v>
      </c>
      <c r="L189" s="141"/>
      <c r="M189" s="146"/>
      <c r="T189" s="147"/>
      <c r="AT189" s="143" t="s">
        <v>131</v>
      </c>
      <c r="AU189" s="143" t="s">
        <v>82</v>
      </c>
      <c r="AV189" s="12" t="s">
        <v>82</v>
      </c>
      <c r="AW189" s="12" t="s">
        <v>2</v>
      </c>
      <c r="AX189" s="12" t="s">
        <v>80</v>
      </c>
      <c r="AY189" s="143" t="s">
        <v>123</v>
      </c>
    </row>
    <row r="190" spans="2:65" s="1" customFormat="1" ht="24.2" customHeight="1">
      <c r="B190" s="127"/>
      <c r="C190" s="128" t="s">
        <v>252</v>
      </c>
      <c r="D190" s="128" t="s">
        <v>126</v>
      </c>
      <c r="E190" s="129" t="s">
        <v>240</v>
      </c>
      <c r="F190" s="130" t="s">
        <v>241</v>
      </c>
      <c r="G190" s="131" t="s">
        <v>135</v>
      </c>
      <c r="H190" s="132">
        <v>12.5</v>
      </c>
      <c r="I190" s="133"/>
      <c r="J190" s="133">
        <f>ROUND(I190*H190,2)</f>
        <v>0</v>
      </c>
      <c r="K190" s="134"/>
      <c r="L190" s="27"/>
      <c r="M190" s="135" t="s">
        <v>0</v>
      </c>
      <c r="N190" s="136" t="s">
        <v>37</v>
      </c>
      <c r="O190" s="137">
        <v>0.36799999999999999</v>
      </c>
      <c r="P190" s="137">
        <f>O190*H190</f>
        <v>4.5999999999999996</v>
      </c>
      <c r="Q190" s="137">
        <v>0</v>
      </c>
      <c r="R190" s="137">
        <f>Q190*H190</f>
        <v>0</v>
      </c>
      <c r="S190" s="137">
        <v>8.3169999999999994E-2</v>
      </c>
      <c r="T190" s="138">
        <f>S190*H190</f>
        <v>1.039625</v>
      </c>
      <c r="AR190" s="139" t="s">
        <v>210</v>
      </c>
      <c r="AT190" s="139" t="s">
        <v>126</v>
      </c>
      <c r="AU190" s="139" t="s">
        <v>82</v>
      </c>
      <c r="AY190" s="15" t="s">
        <v>123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5" t="s">
        <v>80</v>
      </c>
      <c r="BK190" s="140">
        <f>ROUND(I190*H190,2)</f>
        <v>0</v>
      </c>
      <c r="BL190" s="15" t="s">
        <v>210</v>
      </c>
      <c r="BM190" s="139" t="s">
        <v>242</v>
      </c>
    </row>
    <row r="191" spans="2:65" s="12" customFormat="1">
      <c r="B191" s="141"/>
      <c r="D191" s="142" t="s">
        <v>131</v>
      </c>
      <c r="E191" s="143" t="s">
        <v>0</v>
      </c>
      <c r="F191" s="144" t="s">
        <v>334</v>
      </c>
      <c r="H191" s="145">
        <v>12.5</v>
      </c>
      <c r="L191" s="141"/>
      <c r="M191" s="146"/>
      <c r="T191" s="147"/>
      <c r="AT191" s="143" t="s">
        <v>131</v>
      </c>
      <c r="AU191" s="143" t="s">
        <v>82</v>
      </c>
      <c r="AV191" s="12" t="s">
        <v>82</v>
      </c>
      <c r="AW191" s="12" t="s">
        <v>28</v>
      </c>
      <c r="AX191" s="12" t="s">
        <v>80</v>
      </c>
      <c r="AY191" s="143" t="s">
        <v>123</v>
      </c>
    </row>
    <row r="192" spans="2:65" s="1" customFormat="1" ht="33" customHeight="1">
      <c r="B192" s="127"/>
      <c r="C192" s="128" t="s">
        <v>258</v>
      </c>
      <c r="D192" s="128" t="s">
        <v>126</v>
      </c>
      <c r="E192" s="129" t="s">
        <v>244</v>
      </c>
      <c r="F192" s="130" t="s">
        <v>245</v>
      </c>
      <c r="G192" s="131" t="s">
        <v>135</v>
      </c>
      <c r="H192" s="132">
        <v>12.5</v>
      </c>
      <c r="I192" s="133"/>
      <c r="J192" s="133">
        <f>ROUND(I192*H192,2)</f>
        <v>0</v>
      </c>
      <c r="K192" s="134"/>
      <c r="L192" s="27"/>
      <c r="M192" s="135" t="s">
        <v>0</v>
      </c>
      <c r="N192" s="136" t="s">
        <v>37</v>
      </c>
      <c r="O192" s="137">
        <v>0.79200000000000004</v>
      </c>
      <c r="P192" s="137">
        <f>O192*H192</f>
        <v>9.9</v>
      </c>
      <c r="Q192" s="137">
        <v>6.0000000000000001E-3</v>
      </c>
      <c r="R192" s="137">
        <f>Q192*H192</f>
        <v>7.4999999999999997E-2</v>
      </c>
      <c r="S192" s="137">
        <v>0</v>
      </c>
      <c r="T192" s="138">
        <f>S192*H192</f>
        <v>0</v>
      </c>
      <c r="AR192" s="139" t="s">
        <v>210</v>
      </c>
      <c r="AT192" s="139" t="s">
        <v>126</v>
      </c>
      <c r="AU192" s="139" t="s">
        <v>82</v>
      </c>
      <c r="AY192" s="15" t="s">
        <v>123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5" t="s">
        <v>80</v>
      </c>
      <c r="BK192" s="140">
        <f>ROUND(I192*H192,2)</f>
        <v>0</v>
      </c>
      <c r="BL192" s="15" t="s">
        <v>210</v>
      </c>
      <c r="BM192" s="139" t="s">
        <v>367</v>
      </c>
    </row>
    <row r="193" spans="2:65" s="12" customFormat="1">
      <c r="B193" s="141"/>
      <c r="D193" s="142" t="s">
        <v>131</v>
      </c>
      <c r="E193" s="143" t="s">
        <v>0</v>
      </c>
      <c r="F193" s="144" t="s">
        <v>334</v>
      </c>
      <c r="H193" s="145">
        <v>12.5</v>
      </c>
      <c r="L193" s="141"/>
      <c r="M193" s="146"/>
      <c r="T193" s="147"/>
      <c r="AT193" s="143" t="s">
        <v>131</v>
      </c>
      <c r="AU193" s="143" t="s">
        <v>82</v>
      </c>
      <c r="AV193" s="12" t="s">
        <v>82</v>
      </c>
      <c r="AW193" s="12" t="s">
        <v>28</v>
      </c>
      <c r="AX193" s="12" t="s">
        <v>80</v>
      </c>
      <c r="AY193" s="143" t="s">
        <v>123</v>
      </c>
    </row>
    <row r="194" spans="2:65" s="1" customFormat="1" ht="24.2" customHeight="1">
      <c r="B194" s="127"/>
      <c r="C194" s="154" t="s">
        <v>263</v>
      </c>
      <c r="D194" s="154" t="s">
        <v>224</v>
      </c>
      <c r="E194" s="155" t="s">
        <v>248</v>
      </c>
      <c r="F194" s="156" t="s">
        <v>249</v>
      </c>
      <c r="G194" s="157" t="s">
        <v>135</v>
      </c>
      <c r="H194" s="158">
        <v>13.75</v>
      </c>
      <c r="I194" s="159"/>
      <c r="J194" s="159">
        <f>ROUND(I194*H194,2)</f>
        <v>0</v>
      </c>
      <c r="K194" s="160"/>
      <c r="L194" s="161"/>
      <c r="M194" s="162" t="s">
        <v>0</v>
      </c>
      <c r="N194" s="163" t="s">
        <v>37</v>
      </c>
      <c r="O194" s="137">
        <v>0</v>
      </c>
      <c r="P194" s="137">
        <f>O194*H194</f>
        <v>0</v>
      </c>
      <c r="Q194" s="137">
        <v>2.1999999999999999E-2</v>
      </c>
      <c r="R194" s="137">
        <f>Q194*H194</f>
        <v>0.30249999999999999</v>
      </c>
      <c r="S194" s="137">
        <v>0</v>
      </c>
      <c r="T194" s="138">
        <f>S194*H194</f>
        <v>0</v>
      </c>
      <c r="AR194" s="139" t="s">
        <v>227</v>
      </c>
      <c r="AT194" s="139" t="s">
        <v>224</v>
      </c>
      <c r="AU194" s="139" t="s">
        <v>82</v>
      </c>
      <c r="AY194" s="15" t="s">
        <v>123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5" t="s">
        <v>80</v>
      </c>
      <c r="BK194" s="140">
        <f>ROUND(I194*H194,2)</f>
        <v>0</v>
      </c>
      <c r="BL194" s="15" t="s">
        <v>210</v>
      </c>
      <c r="BM194" s="139" t="s">
        <v>368</v>
      </c>
    </row>
    <row r="195" spans="2:65" s="12" customFormat="1">
      <c r="B195" s="141"/>
      <c r="D195" s="142" t="s">
        <v>131</v>
      </c>
      <c r="F195" s="144" t="s">
        <v>369</v>
      </c>
      <c r="H195" s="145">
        <v>13.75</v>
      </c>
      <c r="L195" s="141"/>
      <c r="M195" s="146"/>
      <c r="T195" s="147"/>
      <c r="AT195" s="143" t="s">
        <v>131</v>
      </c>
      <c r="AU195" s="143" t="s">
        <v>82</v>
      </c>
      <c r="AV195" s="12" t="s">
        <v>82</v>
      </c>
      <c r="AW195" s="12" t="s">
        <v>2</v>
      </c>
      <c r="AX195" s="12" t="s">
        <v>80</v>
      </c>
      <c r="AY195" s="143" t="s">
        <v>123</v>
      </c>
    </row>
    <row r="196" spans="2:65" s="1" customFormat="1" ht="24.2" customHeight="1">
      <c r="B196" s="127"/>
      <c r="C196" s="128" t="s">
        <v>266</v>
      </c>
      <c r="D196" s="128" t="s">
        <v>126</v>
      </c>
      <c r="E196" s="129" t="s">
        <v>253</v>
      </c>
      <c r="F196" s="130" t="s">
        <v>254</v>
      </c>
      <c r="G196" s="131" t="s">
        <v>183</v>
      </c>
      <c r="H196" s="132">
        <v>2.1150000000000002</v>
      </c>
      <c r="I196" s="133"/>
      <c r="J196" s="133">
        <f>ROUND(I196*H196,2)</f>
        <v>0</v>
      </c>
      <c r="K196" s="134"/>
      <c r="L196" s="27"/>
      <c r="M196" s="135" t="s">
        <v>0</v>
      </c>
      <c r="N196" s="136" t="s">
        <v>37</v>
      </c>
      <c r="O196" s="137">
        <v>2.9670000000000001</v>
      </c>
      <c r="P196" s="137">
        <f>O196*H196</f>
        <v>6.2752050000000006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210</v>
      </c>
      <c r="AT196" s="139" t="s">
        <v>126</v>
      </c>
      <c r="AU196" s="139" t="s">
        <v>82</v>
      </c>
      <c r="AY196" s="15" t="s">
        <v>123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5" t="s">
        <v>80</v>
      </c>
      <c r="BK196" s="140">
        <f>ROUND(I196*H196,2)</f>
        <v>0</v>
      </c>
      <c r="BL196" s="15" t="s">
        <v>210</v>
      </c>
      <c r="BM196" s="139" t="s">
        <v>370</v>
      </c>
    </row>
    <row r="197" spans="2:65" s="11" customFormat="1" ht="22.9" customHeight="1">
      <c r="B197" s="116"/>
      <c r="D197" s="117" t="s">
        <v>71</v>
      </c>
      <c r="E197" s="125" t="s">
        <v>371</v>
      </c>
      <c r="F197" s="125" t="s">
        <v>372</v>
      </c>
      <c r="J197" s="126">
        <f>BK197</f>
        <v>0</v>
      </c>
      <c r="L197" s="116"/>
      <c r="M197" s="120"/>
      <c r="P197" s="121">
        <f>P198</f>
        <v>1.304</v>
      </c>
      <c r="R197" s="121">
        <f>R198</f>
        <v>8.43E-3</v>
      </c>
      <c r="T197" s="122">
        <f>T198</f>
        <v>0</v>
      </c>
      <c r="AR197" s="117" t="s">
        <v>82</v>
      </c>
      <c r="AT197" s="123" t="s">
        <v>71</v>
      </c>
      <c r="AU197" s="123" t="s">
        <v>80</v>
      </c>
      <c r="AY197" s="117" t="s">
        <v>123</v>
      </c>
      <c r="BK197" s="124">
        <f>BK198</f>
        <v>0</v>
      </c>
    </row>
    <row r="198" spans="2:65" s="1" customFormat="1" ht="21.75" customHeight="1">
      <c r="B198" s="127"/>
      <c r="C198" s="128" t="s">
        <v>272</v>
      </c>
      <c r="D198" s="128" t="s">
        <v>126</v>
      </c>
      <c r="E198" s="129" t="s">
        <v>373</v>
      </c>
      <c r="F198" s="130" t="s">
        <v>374</v>
      </c>
      <c r="G198" s="131" t="s">
        <v>375</v>
      </c>
      <c r="H198" s="132">
        <v>1</v>
      </c>
      <c r="I198" s="133"/>
      <c r="J198" s="133">
        <f>ROUND(I198*H198,2)</f>
        <v>0</v>
      </c>
      <c r="K198" s="134"/>
      <c r="L198" s="27"/>
      <c r="M198" s="135" t="s">
        <v>0</v>
      </c>
      <c r="N198" s="136" t="s">
        <v>37</v>
      </c>
      <c r="O198" s="137">
        <v>1.304</v>
      </c>
      <c r="P198" s="137">
        <f>O198*H198</f>
        <v>1.304</v>
      </c>
      <c r="Q198" s="137">
        <v>8.43E-3</v>
      </c>
      <c r="R198" s="137">
        <f>Q198*H198</f>
        <v>8.43E-3</v>
      </c>
      <c r="S198" s="137">
        <v>0</v>
      </c>
      <c r="T198" s="138">
        <f>S198*H198</f>
        <v>0</v>
      </c>
      <c r="AR198" s="139" t="s">
        <v>210</v>
      </c>
      <c r="AT198" s="139" t="s">
        <v>126</v>
      </c>
      <c r="AU198" s="139" t="s">
        <v>82</v>
      </c>
      <c r="AY198" s="15" t="s">
        <v>123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5" t="s">
        <v>80</v>
      </c>
      <c r="BK198" s="140">
        <f>ROUND(I198*H198,2)</f>
        <v>0</v>
      </c>
      <c r="BL198" s="15" t="s">
        <v>210</v>
      </c>
      <c r="BM198" s="139" t="s">
        <v>376</v>
      </c>
    </row>
    <row r="199" spans="2:65" s="11" customFormat="1" ht="22.9" customHeight="1">
      <c r="B199" s="116"/>
      <c r="D199" s="117" t="s">
        <v>71</v>
      </c>
      <c r="E199" s="125" t="s">
        <v>270</v>
      </c>
      <c r="F199" s="125" t="s">
        <v>271</v>
      </c>
      <c r="J199" s="126">
        <f>BK199</f>
        <v>0</v>
      </c>
      <c r="L199" s="116"/>
      <c r="M199" s="120"/>
      <c r="P199" s="121">
        <f>SUM(P200:P201)</f>
        <v>0.15009999999999998</v>
      </c>
      <c r="R199" s="121">
        <f>SUM(R200:R201)</f>
        <v>2.375E-4</v>
      </c>
      <c r="T199" s="122">
        <f>SUM(T200:T201)</f>
        <v>0</v>
      </c>
      <c r="AR199" s="117" t="s">
        <v>82</v>
      </c>
      <c r="AT199" s="123" t="s">
        <v>71</v>
      </c>
      <c r="AU199" s="123" t="s">
        <v>80</v>
      </c>
      <c r="AY199" s="117" t="s">
        <v>123</v>
      </c>
      <c r="BK199" s="124">
        <f>SUM(BK200:BK201)</f>
        <v>0</v>
      </c>
    </row>
    <row r="200" spans="2:65" s="1" customFormat="1" ht="24.2" customHeight="1">
      <c r="B200" s="127"/>
      <c r="C200" s="128" t="s">
        <v>278</v>
      </c>
      <c r="D200" s="128" t="s">
        <v>126</v>
      </c>
      <c r="E200" s="129" t="s">
        <v>273</v>
      </c>
      <c r="F200" s="130" t="s">
        <v>274</v>
      </c>
      <c r="G200" s="131" t="s">
        <v>135</v>
      </c>
      <c r="H200" s="132">
        <v>0.95</v>
      </c>
      <c r="I200" s="133"/>
      <c r="J200" s="133">
        <f>ROUND(I200*H200,2)</f>
        <v>0</v>
      </c>
      <c r="K200" s="134"/>
      <c r="L200" s="27"/>
      <c r="M200" s="135" t="s">
        <v>0</v>
      </c>
      <c r="N200" s="136" t="s">
        <v>37</v>
      </c>
      <c r="O200" s="137">
        <v>0.158</v>
      </c>
      <c r="P200" s="137">
        <f>O200*H200</f>
        <v>0.15009999999999998</v>
      </c>
      <c r="Q200" s="137">
        <v>2.5000000000000001E-4</v>
      </c>
      <c r="R200" s="137">
        <f>Q200*H200</f>
        <v>2.375E-4</v>
      </c>
      <c r="S200" s="137">
        <v>0</v>
      </c>
      <c r="T200" s="138">
        <f>S200*H200</f>
        <v>0</v>
      </c>
      <c r="AR200" s="139" t="s">
        <v>210</v>
      </c>
      <c r="AT200" s="139" t="s">
        <v>126</v>
      </c>
      <c r="AU200" s="139" t="s">
        <v>82</v>
      </c>
      <c r="AY200" s="15" t="s">
        <v>123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5" t="s">
        <v>80</v>
      </c>
      <c r="BK200" s="140">
        <f>ROUND(I200*H200,2)</f>
        <v>0</v>
      </c>
      <c r="BL200" s="15" t="s">
        <v>210</v>
      </c>
      <c r="BM200" s="139" t="s">
        <v>377</v>
      </c>
    </row>
    <row r="201" spans="2:65" s="12" customFormat="1">
      <c r="B201" s="141"/>
      <c r="D201" s="142" t="s">
        <v>131</v>
      </c>
      <c r="E201" s="143" t="s">
        <v>0</v>
      </c>
      <c r="F201" s="144" t="s">
        <v>337</v>
      </c>
      <c r="H201" s="145">
        <v>0.95</v>
      </c>
      <c r="L201" s="141"/>
      <c r="M201" s="146"/>
      <c r="T201" s="147"/>
      <c r="AT201" s="143" t="s">
        <v>131</v>
      </c>
      <c r="AU201" s="143" t="s">
        <v>82</v>
      </c>
      <c r="AV201" s="12" t="s">
        <v>82</v>
      </c>
      <c r="AW201" s="12" t="s">
        <v>28</v>
      </c>
      <c r="AX201" s="12" t="s">
        <v>80</v>
      </c>
      <c r="AY201" s="143" t="s">
        <v>123</v>
      </c>
    </row>
    <row r="202" spans="2:65" s="11" customFormat="1" ht="22.9" customHeight="1">
      <c r="B202" s="116"/>
      <c r="D202" s="117" t="s">
        <v>71</v>
      </c>
      <c r="E202" s="125" t="s">
        <v>276</v>
      </c>
      <c r="F202" s="125" t="s">
        <v>277</v>
      </c>
      <c r="J202" s="126">
        <f>BK202</f>
        <v>0</v>
      </c>
      <c r="L202" s="116"/>
      <c r="M202" s="120"/>
      <c r="P202" s="121">
        <f>SUM(P203:P210)</f>
        <v>4.4033479999999994</v>
      </c>
      <c r="R202" s="121">
        <f>SUM(R203:R210)</f>
        <v>3.4192800000000002E-3</v>
      </c>
      <c r="T202" s="122">
        <f>SUM(T203:T210)</f>
        <v>0</v>
      </c>
      <c r="AR202" s="117" t="s">
        <v>82</v>
      </c>
      <c r="AT202" s="123" t="s">
        <v>71</v>
      </c>
      <c r="AU202" s="123" t="s">
        <v>80</v>
      </c>
      <c r="AY202" s="117" t="s">
        <v>123</v>
      </c>
      <c r="BK202" s="124">
        <f>SUM(BK203:BK210)</f>
        <v>0</v>
      </c>
    </row>
    <row r="203" spans="2:65" s="1" customFormat="1" ht="24.2" customHeight="1">
      <c r="B203" s="127"/>
      <c r="C203" s="128" t="s">
        <v>282</v>
      </c>
      <c r="D203" s="128" t="s">
        <v>126</v>
      </c>
      <c r="E203" s="129" t="s">
        <v>279</v>
      </c>
      <c r="F203" s="130" t="s">
        <v>280</v>
      </c>
      <c r="G203" s="131" t="s">
        <v>135</v>
      </c>
      <c r="H203" s="132">
        <v>8.34</v>
      </c>
      <c r="I203" s="133"/>
      <c r="J203" s="133">
        <f>ROUND(I203*H203,2)</f>
        <v>0</v>
      </c>
      <c r="K203" s="134"/>
      <c r="L203" s="27"/>
      <c r="M203" s="135" t="s">
        <v>0</v>
      </c>
      <c r="N203" s="136" t="s">
        <v>37</v>
      </c>
      <c r="O203" s="137">
        <v>0.184</v>
      </c>
      <c r="P203" s="137">
        <f>O203*H203</f>
        <v>1.5345599999999999</v>
      </c>
      <c r="Q203" s="137">
        <v>1.7000000000000001E-4</v>
      </c>
      <c r="R203" s="137">
        <f>Q203*H203</f>
        <v>1.4178000000000001E-3</v>
      </c>
      <c r="S203" s="137">
        <v>0</v>
      </c>
      <c r="T203" s="138">
        <f>S203*H203</f>
        <v>0</v>
      </c>
      <c r="AR203" s="139" t="s">
        <v>210</v>
      </c>
      <c r="AT203" s="139" t="s">
        <v>126</v>
      </c>
      <c r="AU203" s="139" t="s">
        <v>82</v>
      </c>
      <c r="AY203" s="15" t="s">
        <v>123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5" t="s">
        <v>80</v>
      </c>
      <c r="BK203" s="140">
        <f>ROUND(I203*H203,2)</f>
        <v>0</v>
      </c>
      <c r="BL203" s="15" t="s">
        <v>210</v>
      </c>
      <c r="BM203" s="139" t="s">
        <v>378</v>
      </c>
    </row>
    <row r="204" spans="2:65" s="12" customFormat="1">
      <c r="B204" s="141"/>
      <c r="D204" s="142" t="s">
        <v>131</v>
      </c>
      <c r="E204" s="143" t="s">
        <v>0</v>
      </c>
      <c r="F204" s="144" t="s">
        <v>338</v>
      </c>
      <c r="H204" s="145">
        <v>3.367</v>
      </c>
      <c r="L204" s="141"/>
      <c r="M204" s="146"/>
      <c r="T204" s="147"/>
      <c r="AT204" s="143" t="s">
        <v>131</v>
      </c>
      <c r="AU204" s="143" t="s">
        <v>82</v>
      </c>
      <c r="AV204" s="12" t="s">
        <v>82</v>
      </c>
      <c r="AW204" s="12" t="s">
        <v>28</v>
      </c>
      <c r="AX204" s="12" t="s">
        <v>72</v>
      </c>
      <c r="AY204" s="143" t="s">
        <v>123</v>
      </c>
    </row>
    <row r="205" spans="2:65" s="12" customFormat="1">
      <c r="B205" s="141"/>
      <c r="D205" s="142" t="s">
        <v>131</v>
      </c>
      <c r="E205" s="143" t="s">
        <v>0</v>
      </c>
      <c r="F205" s="144" t="s">
        <v>339</v>
      </c>
      <c r="H205" s="145">
        <v>4.9729999999999999</v>
      </c>
      <c r="L205" s="141"/>
      <c r="M205" s="146"/>
      <c r="T205" s="147"/>
      <c r="AT205" s="143" t="s">
        <v>131</v>
      </c>
      <c r="AU205" s="143" t="s">
        <v>82</v>
      </c>
      <c r="AV205" s="12" t="s">
        <v>82</v>
      </c>
      <c r="AW205" s="12" t="s">
        <v>28</v>
      </c>
      <c r="AX205" s="12" t="s">
        <v>72</v>
      </c>
      <c r="AY205" s="143" t="s">
        <v>123</v>
      </c>
    </row>
    <row r="206" spans="2:65" s="13" customFormat="1">
      <c r="B206" s="148"/>
      <c r="D206" s="142" t="s">
        <v>131</v>
      </c>
      <c r="E206" s="149" t="s">
        <v>0</v>
      </c>
      <c r="F206" s="150" t="s">
        <v>149</v>
      </c>
      <c r="H206" s="151">
        <v>8.34</v>
      </c>
      <c r="L206" s="148"/>
      <c r="M206" s="152"/>
      <c r="T206" s="153"/>
      <c r="AT206" s="149" t="s">
        <v>131</v>
      </c>
      <c r="AU206" s="149" t="s">
        <v>82</v>
      </c>
      <c r="AV206" s="13" t="s">
        <v>124</v>
      </c>
      <c r="AW206" s="13" t="s">
        <v>28</v>
      </c>
      <c r="AX206" s="13" t="s">
        <v>80</v>
      </c>
      <c r="AY206" s="149" t="s">
        <v>123</v>
      </c>
    </row>
    <row r="207" spans="2:65" s="1" customFormat="1" ht="24.2" customHeight="1">
      <c r="B207" s="127"/>
      <c r="C207" s="128" t="s">
        <v>379</v>
      </c>
      <c r="D207" s="128" t="s">
        <v>126</v>
      </c>
      <c r="E207" s="129" t="s">
        <v>283</v>
      </c>
      <c r="F207" s="130" t="s">
        <v>284</v>
      </c>
      <c r="G207" s="131" t="s">
        <v>135</v>
      </c>
      <c r="H207" s="132">
        <v>16.678999999999998</v>
      </c>
      <c r="I207" s="133"/>
      <c r="J207" s="133">
        <f>ROUND(I207*H207,2)</f>
        <v>0</v>
      </c>
      <c r="K207" s="134"/>
      <c r="L207" s="27"/>
      <c r="M207" s="135" t="s">
        <v>0</v>
      </c>
      <c r="N207" s="136" t="s">
        <v>37</v>
      </c>
      <c r="O207" s="137">
        <v>0.17199999999999999</v>
      </c>
      <c r="P207" s="137">
        <f>O207*H207</f>
        <v>2.8687879999999994</v>
      </c>
      <c r="Q207" s="137">
        <v>1.2E-4</v>
      </c>
      <c r="R207" s="137">
        <f>Q207*H207</f>
        <v>2.0014799999999999E-3</v>
      </c>
      <c r="S207" s="137">
        <v>0</v>
      </c>
      <c r="T207" s="138">
        <f>S207*H207</f>
        <v>0</v>
      </c>
      <c r="AR207" s="139" t="s">
        <v>210</v>
      </c>
      <c r="AT207" s="139" t="s">
        <v>126</v>
      </c>
      <c r="AU207" s="139" t="s">
        <v>82</v>
      </c>
      <c r="AY207" s="15" t="s">
        <v>123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5" t="s">
        <v>80</v>
      </c>
      <c r="BK207" s="140">
        <f>ROUND(I207*H207,2)</f>
        <v>0</v>
      </c>
      <c r="BL207" s="15" t="s">
        <v>210</v>
      </c>
      <c r="BM207" s="139" t="s">
        <v>380</v>
      </c>
    </row>
    <row r="208" spans="2:65" s="12" customFormat="1" ht="22.5">
      <c r="B208" s="141"/>
      <c r="D208" s="142" t="s">
        <v>131</v>
      </c>
      <c r="E208" s="143" t="s">
        <v>0</v>
      </c>
      <c r="F208" s="144" t="s">
        <v>381</v>
      </c>
      <c r="H208" s="145">
        <v>6.734</v>
      </c>
      <c r="L208" s="141"/>
      <c r="M208" s="146"/>
      <c r="T208" s="147"/>
      <c r="AT208" s="143" t="s">
        <v>131</v>
      </c>
      <c r="AU208" s="143" t="s">
        <v>82</v>
      </c>
      <c r="AV208" s="12" t="s">
        <v>82</v>
      </c>
      <c r="AW208" s="12" t="s">
        <v>28</v>
      </c>
      <c r="AX208" s="12" t="s">
        <v>72</v>
      </c>
      <c r="AY208" s="143" t="s">
        <v>123</v>
      </c>
    </row>
    <row r="209" spans="2:51" s="12" customFormat="1">
      <c r="B209" s="141"/>
      <c r="D209" s="142" t="s">
        <v>131</v>
      </c>
      <c r="E209" s="143" t="s">
        <v>0</v>
      </c>
      <c r="F209" s="144" t="s">
        <v>382</v>
      </c>
      <c r="H209" s="145">
        <v>9.9450000000000003</v>
      </c>
      <c r="L209" s="141"/>
      <c r="M209" s="146"/>
      <c r="T209" s="147"/>
      <c r="AT209" s="143" t="s">
        <v>131</v>
      </c>
      <c r="AU209" s="143" t="s">
        <v>82</v>
      </c>
      <c r="AV209" s="12" t="s">
        <v>82</v>
      </c>
      <c r="AW209" s="12" t="s">
        <v>28</v>
      </c>
      <c r="AX209" s="12" t="s">
        <v>72</v>
      </c>
      <c r="AY209" s="143" t="s">
        <v>123</v>
      </c>
    </row>
    <row r="210" spans="2:51" s="13" customFormat="1">
      <c r="B210" s="148"/>
      <c r="D210" s="142" t="s">
        <v>131</v>
      </c>
      <c r="E210" s="149" t="s">
        <v>0</v>
      </c>
      <c r="F210" s="150" t="s">
        <v>149</v>
      </c>
      <c r="H210" s="151">
        <v>16.679000000000002</v>
      </c>
      <c r="L210" s="148"/>
      <c r="M210" s="167"/>
      <c r="N210" s="168"/>
      <c r="O210" s="168"/>
      <c r="P210" s="168"/>
      <c r="Q210" s="168"/>
      <c r="R210" s="168"/>
      <c r="S210" s="168"/>
      <c r="T210" s="169"/>
      <c r="AT210" s="149" t="s">
        <v>131</v>
      </c>
      <c r="AU210" s="149" t="s">
        <v>82</v>
      </c>
      <c r="AV210" s="13" t="s">
        <v>124</v>
      </c>
      <c r="AW210" s="13" t="s">
        <v>28</v>
      </c>
      <c r="AX210" s="13" t="s">
        <v>80</v>
      </c>
      <c r="AY210" s="149" t="s">
        <v>123</v>
      </c>
    </row>
    <row r="211" spans="2:51" s="1" customFormat="1" ht="6.95" customHeight="1">
      <c r="B211" s="39"/>
      <c r="C211" s="40"/>
      <c r="D211" s="40"/>
      <c r="E211" s="40"/>
      <c r="F211" s="40"/>
      <c r="G211" s="40"/>
      <c r="H211" s="40"/>
      <c r="I211" s="40"/>
      <c r="J211" s="40"/>
      <c r="K211" s="40"/>
      <c r="L211" s="27"/>
    </row>
  </sheetData>
  <autoFilter ref="C128:K210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1"/>
  <sheetViews>
    <sheetView showGridLines="0" topLeftCell="A117" workbookViewId="0">
      <selection activeCell="I136" sqref="I1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4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customHeight="1">
      <c r="B4" s="18"/>
      <c r="D4" s="19" t="s">
        <v>89</v>
      </c>
      <c r="L4" s="18"/>
      <c r="M4" s="83" t="s">
        <v>9</v>
      </c>
      <c r="AT4" s="15" t="s">
        <v>2</v>
      </c>
    </row>
    <row r="5" spans="2:46" ht="6.95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16.5" customHeight="1">
      <c r="B7" s="18"/>
      <c r="E7" s="209" t="str">
        <f>'Rekapitulace stavby'!K6</f>
        <v>Úprava venkovního schodiště na p.p.č. 2870, k.ú. Děčín</v>
      </c>
      <c r="F7" s="210"/>
      <c r="G7" s="210"/>
      <c r="H7" s="210"/>
      <c r="L7" s="18"/>
    </row>
    <row r="8" spans="2:46" s="1" customFormat="1" ht="12" customHeight="1">
      <c r="B8" s="27"/>
      <c r="D8" s="24" t="s">
        <v>90</v>
      </c>
      <c r="L8" s="27"/>
    </row>
    <row r="9" spans="2:46" s="1" customFormat="1" ht="16.5" customHeight="1">
      <c r="B9" s="27"/>
      <c r="E9" s="186" t="s">
        <v>383</v>
      </c>
      <c r="F9" s="208"/>
      <c r="G9" s="208"/>
      <c r="H9" s="208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15</v>
      </c>
      <c r="F11" s="22" t="s">
        <v>0</v>
      </c>
      <c r="I11" s="24" t="s">
        <v>16</v>
      </c>
      <c r="J11" s="22" t="s">
        <v>0</v>
      </c>
      <c r="L11" s="27"/>
    </row>
    <row r="12" spans="2:46" s="1" customFormat="1" ht="12" customHeight="1">
      <c r="B12" s="27"/>
      <c r="D12" s="24" t="s">
        <v>17</v>
      </c>
      <c r="F12" s="22" t="s">
        <v>18</v>
      </c>
      <c r="I12" s="24" t="s">
        <v>19</v>
      </c>
      <c r="J12" s="47">
        <f>'Rekapitulace stavby'!AN8</f>
        <v>45596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20</v>
      </c>
      <c r="I14" s="24" t="s">
        <v>21</v>
      </c>
      <c r="J14" s="22" t="s">
        <v>0</v>
      </c>
      <c r="L14" s="27"/>
    </row>
    <row r="15" spans="2:46" s="1" customFormat="1" ht="18" customHeight="1">
      <c r="B15" s="27"/>
      <c r="E15" s="22" t="s">
        <v>22</v>
      </c>
      <c r="I15" s="24" t="s">
        <v>23</v>
      </c>
      <c r="J15" s="22" t="s">
        <v>0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21</v>
      </c>
      <c r="J17" s="22" t="str">
        <f>'Rekapitulace stavby'!AN13</f>
        <v/>
      </c>
      <c r="L17" s="27"/>
    </row>
    <row r="18" spans="2:12" s="1" customFormat="1" ht="18" customHeight="1">
      <c r="B18" s="27"/>
      <c r="E18" s="202" t="str">
        <f>'Rekapitulace stavby'!E14</f>
        <v xml:space="preserve"> </v>
      </c>
      <c r="F18" s="202"/>
      <c r="G18" s="202"/>
      <c r="H18" s="202"/>
      <c r="I18" s="24" t="s">
        <v>23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26</v>
      </c>
      <c r="I20" s="24" t="s">
        <v>21</v>
      </c>
      <c r="J20" s="22" t="s">
        <v>0</v>
      </c>
      <c r="L20" s="27"/>
    </row>
    <row r="21" spans="2:12" s="1" customFormat="1" ht="18" customHeight="1">
      <c r="B21" s="27"/>
      <c r="E21" s="22" t="s">
        <v>27</v>
      </c>
      <c r="I21" s="24" t="s">
        <v>23</v>
      </c>
      <c r="J21" s="22" t="s">
        <v>0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21</v>
      </c>
      <c r="J23" s="22" t="s">
        <v>0</v>
      </c>
      <c r="L23" s="27"/>
    </row>
    <row r="24" spans="2:12" s="1" customFormat="1" ht="18" customHeight="1">
      <c r="B24" s="27"/>
      <c r="E24" s="22" t="s">
        <v>30</v>
      </c>
      <c r="I24" s="24" t="s">
        <v>23</v>
      </c>
      <c r="J24" s="22" t="s">
        <v>0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204" t="s">
        <v>0</v>
      </c>
      <c r="F27" s="204"/>
      <c r="G27" s="204"/>
      <c r="H27" s="204"/>
      <c r="L27" s="84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ROUND(J121,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5" customHeight="1">
      <c r="B33" s="27"/>
      <c r="D33" s="50" t="s">
        <v>36</v>
      </c>
      <c r="E33" s="24" t="s">
        <v>37</v>
      </c>
      <c r="F33" s="86">
        <f>ROUND((SUM(BE121:BE130)),  2)</f>
        <v>0</v>
      </c>
      <c r="I33" s="87">
        <v>0.21</v>
      </c>
      <c r="J33" s="86">
        <f>ROUND(((SUM(BE121:BE130))*I33),  2)</f>
        <v>0</v>
      </c>
      <c r="L33" s="27"/>
    </row>
    <row r="34" spans="2:12" s="1" customFormat="1" ht="14.45" customHeight="1">
      <c r="B34" s="27"/>
      <c r="E34" s="24" t="s">
        <v>38</v>
      </c>
      <c r="F34" s="86">
        <f>ROUND((SUM(BF121:BF130)),  2)</f>
        <v>0</v>
      </c>
      <c r="I34" s="87">
        <v>0.12</v>
      </c>
      <c r="J34" s="86">
        <f>ROUND(((SUM(BF121:BF130))*I34),  2)</f>
        <v>0</v>
      </c>
      <c r="L34" s="27"/>
    </row>
    <row r="35" spans="2:12" s="1" customFormat="1" ht="14.45" hidden="1" customHeight="1">
      <c r="B35" s="27"/>
      <c r="E35" s="24" t="s">
        <v>39</v>
      </c>
      <c r="F35" s="86">
        <f>ROUND((SUM(BG121:BG130)),  2)</f>
        <v>0</v>
      </c>
      <c r="I35" s="87">
        <v>0.21</v>
      </c>
      <c r="J35" s="86">
        <f>0</f>
        <v>0</v>
      </c>
      <c r="L35" s="27"/>
    </row>
    <row r="36" spans="2:12" s="1" customFormat="1" ht="14.45" hidden="1" customHeight="1">
      <c r="B36" s="27"/>
      <c r="E36" s="24" t="s">
        <v>40</v>
      </c>
      <c r="F36" s="86">
        <f>ROUND((SUM(BH121:BH130)),  2)</f>
        <v>0</v>
      </c>
      <c r="I36" s="87">
        <v>0.12</v>
      </c>
      <c r="J36" s="86">
        <f>0</f>
        <v>0</v>
      </c>
      <c r="L36" s="27"/>
    </row>
    <row r="37" spans="2:12" s="1" customFormat="1" ht="14.45" hidden="1" customHeight="1">
      <c r="B37" s="27"/>
      <c r="E37" s="24" t="s">
        <v>41</v>
      </c>
      <c r="F37" s="86">
        <f>ROUND((SUM(BI121:BI130)),  2)</f>
        <v>0</v>
      </c>
      <c r="I37" s="87">
        <v>0</v>
      </c>
      <c r="J37" s="86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92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16.5" customHeight="1">
      <c r="B85" s="27"/>
      <c r="E85" s="209" t="str">
        <f>E7</f>
        <v>Úprava venkovního schodiště na p.p.č. 2870, k.ú. Děčín</v>
      </c>
      <c r="F85" s="210"/>
      <c r="G85" s="210"/>
      <c r="H85" s="210"/>
      <c r="L85" s="27"/>
    </row>
    <row r="86" spans="2:47" s="1" customFormat="1" ht="12" customHeight="1">
      <c r="B86" s="27"/>
      <c r="C86" s="24" t="s">
        <v>90</v>
      </c>
      <c r="L86" s="27"/>
    </row>
    <row r="87" spans="2:47" s="1" customFormat="1" ht="16.5" customHeight="1">
      <c r="B87" s="27"/>
      <c r="E87" s="186" t="str">
        <f>E9</f>
        <v>VRN - Vedlejší rozpočtové náklady</v>
      </c>
      <c r="F87" s="208"/>
      <c r="G87" s="208"/>
      <c r="H87" s="208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17</v>
      </c>
      <c r="F89" s="22" t="str">
        <f>F12</f>
        <v>p.p.č. 2870</v>
      </c>
      <c r="I89" s="24" t="s">
        <v>19</v>
      </c>
      <c r="J89" s="47">
        <f>IF(J12="","",J12)</f>
        <v>45596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20</v>
      </c>
      <c r="F91" s="22" t="str">
        <f>E15</f>
        <v>Statutární město Děčín</v>
      </c>
      <c r="I91" s="24" t="s">
        <v>26</v>
      </c>
      <c r="J91" s="25" t="str">
        <f>E21</f>
        <v>NORDARCH s.r.o.</v>
      </c>
      <c r="L91" s="27"/>
    </row>
    <row r="92" spans="2:47" s="1" customFormat="1" ht="15.2" customHeight="1">
      <c r="B92" s="27"/>
      <c r="C92" s="24" t="s">
        <v>24</v>
      </c>
      <c r="F92" s="22" t="str">
        <f>IF(E18="","",E18)</f>
        <v xml:space="preserve"> </v>
      </c>
      <c r="I92" s="24" t="s">
        <v>29</v>
      </c>
      <c r="J92" s="25" t="str">
        <f>E24</f>
        <v>Ing. Jan Duben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93</v>
      </c>
      <c r="D94" s="88"/>
      <c r="E94" s="88"/>
      <c r="F94" s="88"/>
      <c r="G94" s="88"/>
      <c r="H94" s="88"/>
      <c r="I94" s="88"/>
      <c r="J94" s="97" t="s">
        <v>94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8" t="s">
        <v>95</v>
      </c>
      <c r="J96" s="61">
        <f>J121</f>
        <v>0</v>
      </c>
      <c r="L96" s="27"/>
      <c r="AU96" s="15" t="s">
        <v>96</v>
      </c>
    </row>
    <row r="97" spans="2:12" s="8" customFormat="1" ht="24.95" customHeight="1">
      <c r="B97" s="99"/>
      <c r="D97" s="100" t="s">
        <v>383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9" customFormat="1" ht="19.899999999999999" customHeight="1">
      <c r="B98" s="103"/>
      <c r="D98" s="104" t="s">
        <v>384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9" customFormat="1" ht="19.899999999999999" customHeight="1">
      <c r="B99" s="103"/>
      <c r="D99" s="104" t="s">
        <v>385</v>
      </c>
      <c r="E99" s="105"/>
      <c r="F99" s="105"/>
      <c r="G99" s="105"/>
      <c r="H99" s="105"/>
      <c r="I99" s="105"/>
      <c r="J99" s="106">
        <f>J125</f>
        <v>0</v>
      </c>
      <c r="L99" s="103"/>
    </row>
    <row r="100" spans="2:12" s="9" customFormat="1" ht="19.899999999999999" customHeight="1">
      <c r="B100" s="103"/>
      <c r="D100" s="104" t="s">
        <v>386</v>
      </c>
      <c r="E100" s="105"/>
      <c r="F100" s="105"/>
      <c r="G100" s="105"/>
      <c r="H100" s="105"/>
      <c r="I100" s="105"/>
      <c r="J100" s="106">
        <f>J127</f>
        <v>0</v>
      </c>
      <c r="L100" s="103"/>
    </row>
    <row r="101" spans="2:12" s="9" customFormat="1" ht="19.899999999999999" customHeight="1">
      <c r="B101" s="103"/>
      <c r="D101" s="104" t="s">
        <v>387</v>
      </c>
      <c r="E101" s="105"/>
      <c r="F101" s="105"/>
      <c r="G101" s="105"/>
      <c r="H101" s="105"/>
      <c r="I101" s="105"/>
      <c r="J101" s="106">
        <f>J129</f>
        <v>0</v>
      </c>
      <c r="L101" s="103"/>
    </row>
    <row r="102" spans="2:12" s="1" customFormat="1" ht="21.75" customHeight="1">
      <c r="B102" s="27"/>
      <c r="L102" s="27"/>
    </row>
    <row r="103" spans="2:12" s="1" customFormat="1" ht="6.95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12" s="1" customFormat="1" ht="24.95" customHeight="1">
      <c r="B108" s="27"/>
      <c r="C108" s="19" t="s">
        <v>108</v>
      </c>
      <c r="L108" s="27"/>
    </row>
    <row r="109" spans="2:12" s="1" customFormat="1" ht="6.95" customHeight="1">
      <c r="B109" s="27"/>
      <c r="L109" s="27"/>
    </row>
    <row r="110" spans="2:12" s="1" customFormat="1" ht="12" customHeight="1">
      <c r="B110" s="27"/>
      <c r="C110" s="24" t="s">
        <v>13</v>
      </c>
      <c r="L110" s="27"/>
    </row>
    <row r="111" spans="2:12" s="1" customFormat="1" ht="16.5" customHeight="1">
      <c r="B111" s="27"/>
      <c r="E111" s="209" t="str">
        <f>E7</f>
        <v>Úprava venkovního schodiště na p.p.č. 2870, k.ú. Děčín</v>
      </c>
      <c r="F111" s="210"/>
      <c r="G111" s="210"/>
      <c r="H111" s="210"/>
      <c r="L111" s="27"/>
    </row>
    <row r="112" spans="2:12" s="1" customFormat="1" ht="12" customHeight="1">
      <c r="B112" s="27"/>
      <c r="C112" s="24" t="s">
        <v>90</v>
      </c>
      <c r="L112" s="27"/>
    </row>
    <row r="113" spans="2:65" s="1" customFormat="1" ht="16.5" customHeight="1">
      <c r="B113" s="27"/>
      <c r="E113" s="186" t="str">
        <f>E9</f>
        <v>VRN - Vedlejší rozpočtové náklady</v>
      </c>
      <c r="F113" s="208"/>
      <c r="G113" s="208"/>
      <c r="H113" s="208"/>
      <c r="L113" s="27"/>
    </row>
    <row r="114" spans="2:65" s="1" customFormat="1" ht="6.95" customHeight="1">
      <c r="B114" s="27"/>
      <c r="L114" s="27"/>
    </row>
    <row r="115" spans="2:65" s="1" customFormat="1" ht="12" customHeight="1">
      <c r="B115" s="27"/>
      <c r="C115" s="24" t="s">
        <v>17</v>
      </c>
      <c r="F115" s="22" t="str">
        <f>F12</f>
        <v>p.p.č. 2870</v>
      </c>
      <c r="I115" s="24" t="s">
        <v>19</v>
      </c>
      <c r="J115" s="47">
        <f>IF(J12="","",J12)</f>
        <v>45596</v>
      </c>
      <c r="L115" s="27"/>
    </row>
    <row r="116" spans="2:65" s="1" customFormat="1" ht="6.95" customHeight="1">
      <c r="B116" s="27"/>
      <c r="L116" s="27"/>
    </row>
    <row r="117" spans="2:65" s="1" customFormat="1" ht="15.2" customHeight="1">
      <c r="B117" s="27"/>
      <c r="C117" s="24" t="s">
        <v>20</v>
      </c>
      <c r="F117" s="22" t="str">
        <f>E15</f>
        <v>Statutární město Děčín</v>
      </c>
      <c r="I117" s="24" t="s">
        <v>26</v>
      </c>
      <c r="J117" s="25" t="str">
        <f>E21</f>
        <v>NORDARCH s.r.o.</v>
      </c>
      <c r="L117" s="27"/>
    </row>
    <row r="118" spans="2:65" s="1" customFormat="1" ht="15.2" customHeight="1">
      <c r="B118" s="27"/>
      <c r="C118" s="24" t="s">
        <v>24</v>
      </c>
      <c r="F118" s="22" t="str">
        <f>IF(E18="","",E18)</f>
        <v xml:space="preserve"> </v>
      </c>
      <c r="I118" s="24" t="s">
        <v>29</v>
      </c>
      <c r="J118" s="25" t="str">
        <f>E24</f>
        <v>Ing. Jan Duben</v>
      </c>
      <c r="L118" s="27"/>
    </row>
    <row r="119" spans="2:65" s="1" customFormat="1" ht="10.35" customHeight="1">
      <c r="B119" s="27"/>
      <c r="L119" s="27"/>
    </row>
    <row r="120" spans="2:65" s="10" customFormat="1" ht="29.25" customHeight="1">
      <c r="B120" s="107"/>
      <c r="C120" s="108" t="s">
        <v>109</v>
      </c>
      <c r="D120" s="109" t="s">
        <v>57</v>
      </c>
      <c r="E120" s="109" t="s">
        <v>53</v>
      </c>
      <c r="F120" s="109" t="s">
        <v>54</v>
      </c>
      <c r="G120" s="109" t="s">
        <v>110</v>
      </c>
      <c r="H120" s="109" t="s">
        <v>111</v>
      </c>
      <c r="I120" s="109" t="s">
        <v>112</v>
      </c>
      <c r="J120" s="110" t="s">
        <v>94</v>
      </c>
      <c r="K120" s="111" t="s">
        <v>113</v>
      </c>
      <c r="L120" s="107"/>
      <c r="M120" s="54" t="s">
        <v>0</v>
      </c>
      <c r="N120" s="55" t="s">
        <v>36</v>
      </c>
      <c r="O120" s="55" t="s">
        <v>114</v>
      </c>
      <c r="P120" s="55" t="s">
        <v>115</v>
      </c>
      <c r="Q120" s="55" t="s">
        <v>116</v>
      </c>
      <c r="R120" s="55" t="s">
        <v>117</v>
      </c>
      <c r="S120" s="55" t="s">
        <v>118</v>
      </c>
      <c r="T120" s="56" t="s">
        <v>119</v>
      </c>
    </row>
    <row r="121" spans="2:65" s="1" customFormat="1" ht="22.9" customHeight="1">
      <c r="B121" s="27"/>
      <c r="C121" s="59" t="s">
        <v>120</v>
      </c>
      <c r="J121" s="112">
        <f>BK121</f>
        <v>0</v>
      </c>
      <c r="L121" s="27"/>
      <c r="M121" s="57"/>
      <c r="N121" s="48"/>
      <c r="O121" s="48"/>
      <c r="P121" s="113">
        <f>P122</f>
        <v>0</v>
      </c>
      <c r="Q121" s="48"/>
      <c r="R121" s="113">
        <f>R122</f>
        <v>0</v>
      </c>
      <c r="S121" s="48"/>
      <c r="T121" s="114">
        <f>T122</f>
        <v>0</v>
      </c>
      <c r="AT121" s="15" t="s">
        <v>71</v>
      </c>
      <c r="AU121" s="15" t="s">
        <v>96</v>
      </c>
      <c r="BK121" s="115">
        <f>BK122</f>
        <v>0</v>
      </c>
    </row>
    <row r="122" spans="2:65" s="11" customFormat="1" ht="25.9" customHeight="1">
      <c r="B122" s="116"/>
      <c r="D122" s="117" t="s">
        <v>71</v>
      </c>
      <c r="E122" s="118" t="s">
        <v>86</v>
      </c>
      <c r="F122" s="118" t="s">
        <v>87</v>
      </c>
      <c r="J122" s="119">
        <f>BK122</f>
        <v>0</v>
      </c>
      <c r="L122" s="116"/>
      <c r="M122" s="120"/>
      <c r="P122" s="121">
        <f>P123+P125+P127+P129</f>
        <v>0</v>
      </c>
      <c r="R122" s="121">
        <f>R123+R125+R127+R129</f>
        <v>0</v>
      </c>
      <c r="T122" s="122">
        <f>T123+T125+T127+T129</f>
        <v>0</v>
      </c>
      <c r="AR122" s="117" t="s">
        <v>150</v>
      </c>
      <c r="AT122" s="123" t="s">
        <v>71</v>
      </c>
      <c r="AU122" s="123" t="s">
        <v>72</v>
      </c>
      <c r="AY122" s="117" t="s">
        <v>123</v>
      </c>
      <c r="BK122" s="124">
        <f>BK123+BK125+BK127+BK129</f>
        <v>0</v>
      </c>
    </row>
    <row r="123" spans="2:65" s="11" customFormat="1" ht="22.9" customHeight="1">
      <c r="B123" s="116"/>
      <c r="D123" s="117" t="s">
        <v>71</v>
      </c>
      <c r="E123" s="125" t="s">
        <v>388</v>
      </c>
      <c r="F123" s="125" t="s">
        <v>389</v>
      </c>
      <c r="J123" s="126">
        <f>BK123</f>
        <v>0</v>
      </c>
      <c r="L123" s="116"/>
      <c r="M123" s="120"/>
      <c r="P123" s="121">
        <f>P124</f>
        <v>0</v>
      </c>
      <c r="R123" s="121">
        <f>R124</f>
        <v>0</v>
      </c>
      <c r="T123" s="122">
        <f>T124</f>
        <v>0</v>
      </c>
      <c r="AR123" s="117" t="s">
        <v>150</v>
      </c>
      <c r="AT123" s="123" t="s">
        <v>71</v>
      </c>
      <c r="AU123" s="123" t="s">
        <v>80</v>
      </c>
      <c r="AY123" s="117" t="s">
        <v>123</v>
      </c>
      <c r="BK123" s="124">
        <f>BK124</f>
        <v>0</v>
      </c>
    </row>
    <row r="124" spans="2:65" s="1" customFormat="1" ht="16.5" customHeight="1">
      <c r="B124" s="127"/>
      <c r="C124" s="128" t="s">
        <v>80</v>
      </c>
      <c r="D124" s="128" t="s">
        <v>126</v>
      </c>
      <c r="E124" s="129" t="s">
        <v>390</v>
      </c>
      <c r="F124" s="130" t="s">
        <v>389</v>
      </c>
      <c r="G124" s="131" t="s">
        <v>391</v>
      </c>
      <c r="H124" s="132">
        <v>2</v>
      </c>
      <c r="I124" s="133"/>
      <c r="J124" s="133">
        <f>ROUND(I124*H124,2)</f>
        <v>0</v>
      </c>
      <c r="K124" s="134"/>
      <c r="L124" s="27"/>
      <c r="M124" s="135" t="s">
        <v>0</v>
      </c>
      <c r="N124" s="136" t="s">
        <v>37</v>
      </c>
      <c r="O124" s="137">
        <v>0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392</v>
      </c>
      <c r="AT124" s="139" t="s">
        <v>126</v>
      </c>
      <c r="AU124" s="139" t="s">
        <v>82</v>
      </c>
      <c r="AY124" s="15" t="s">
        <v>123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5" t="s">
        <v>80</v>
      </c>
      <c r="BK124" s="140">
        <f>ROUND(I124*H124,2)</f>
        <v>0</v>
      </c>
      <c r="BL124" s="15" t="s">
        <v>392</v>
      </c>
      <c r="BM124" s="139" t="s">
        <v>393</v>
      </c>
    </row>
    <row r="125" spans="2:65" s="11" customFormat="1" ht="22.9" customHeight="1">
      <c r="B125" s="116"/>
      <c r="D125" s="117" t="s">
        <v>71</v>
      </c>
      <c r="E125" s="125" t="s">
        <v>394</v>
      </c>
      <c r="F125" s="125" t="s">
        <v>395</v>
      </c>
      <c r="J125" s="126">
        <f>BK125</f>
        <v>0</v>
      </c>
      <c r="L125" s="116"/>
      <c r="M125" s="120"/>
      <c r="P125" s="121">
        <f>P126</f>
        <v>0</v>
      </c>
      <c r="R125" s="121">
        <f>R126</f>
        <v>0</v>
      </c>
      <c r="T125" s="122">
        <f>T126</f>
        <v>0</v>
      </c>
      <c r="AR125" s="117" t="s">
        <v>150</v>
      </c>
      <c r="AT125" s="123" t="s">
        <v>71</v>
      </c>
      <c r="AU125" s="123" t="s">
        <v>80</v>
      </c>
      <c r="AY125" s="117" t="s">
        <v>123</v>
      </c>
      <c r="BK125" s="124">
        <f>BK126</f>
        <v>0</v>
      </c>
    </row>
    <row r="126" spans="2:65" s="1" customFormat="1" ht="16.5" customHeight="1">
      <c r="B126" s="127"/>
      <c r="C126" s="128" t="s">
        <v>82</v>
      </c>
      <c r="D126" s="128" t="s">
        <v>126</v>
      </c>
      <c r="E126" s="129" t="s">
        <v>396</v>
      </c>
      <c r="F126" s="130" t="s">
        <v>397</v>
      </c>
      <c r="G126" s="131" t="s">
        <v>391</v>
      </c>
      <c r="H126" s="132">
        <v>2</v>
      </c>
      <c r="I126" s="133"/>
      <c r="J126" s="133">
        <f>ROUND(I126*H126,2)</f>
        <v>0</v>
      </c>
      <c r="K126" s="134"/>
      <c r="L126" s="27"/>
      <c r="M126" s="135" t="s">
        <v>0</v>
      </c>
      <c r="N126" s="136" t="s">
        <v>37</v>
      </c>
      <c r="O126" s="137">
        <v>0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392</v>
      </c>
      <c r="AT126" s="139" t="s">
        <v>126</v>
      </c>
      <c r="AU126" s="139" t="s">
        <v>82</v>
      </c>
      <c r="AY126" s="15" t="s">
        <v>123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5" t="s">
        <v>80</v>
      </c>
      <c r="BK126" s="140">
        <f>ROUND(I126*H126,2)</f>
        <v>0</v>
      </c>
      <c r="BL126" s="15" t="s">
        <v>392</v>
      </c>
      <c r="BM126" s="139" t="s">
        <v>398</v>
      </c>
    </row>
    <row r="127" spans="2:65" s="11" customFormat="1" ht="22.9" customHeight="1">
      <c r="B127" s="116"/>
      <c r="D127" s="117" t="s">
        <v>71</v>
      </c>
      <c r="E127" s="125" t="s">
        <v>399</v>
      </c>
      <c r="F127" s="125" t="s">
        <v>400</v>
      </c>
      <c r="J127" s="126">
        <f>BK127</f>
        <v>0</v>
      </c>
      <c r="L127" s="116"/>
      <c r="M127" s="120"/>
      <c r="P127" s="121">
        <f>P128</f>
        <v>0</v>
      </c>
      <c r="R127" s="121">
        <f>R128</f>
        <v>0</v>
      </c>
      <c r="T127" s="122">
        <f>T128</f>
        <v>0</v>
      </c>
      <c r="AR127" s="117" t="s">
        <v>150</v>
      </c>
      <c r="AT127" s="123" t="s">
        <v>71</v>
      </c>
      <c r="AU127" s="123" t="s">
        <v>80</v>
      </c>
      <c r="AY127" s="117" t="s">
        <v>123</v>
      </c>
      <c r="BK127" s="124">
        <f>BK128</f>
        <v>0</v>
      </c>
    </row>
    <row r="128" spans="2:65" s="1" customFormat="1" ht="16.5" customHeight="1">
      <c r="B128" s="127"/>
      <c r="C128" s="128" t="s">
        <v>138</v>
      </c>
      <c r="D128" s="128" t="s">
        <v>126</v>
      </c>
      <c r="E128" s="129" t="s">
        <v>401</v>
      </c>
      <c r="F128" s="130" t="s">
        <v>400</v>
      </c>
      <c r="G128" s="131" t="s">
        <v>391</v>
      </c>
      <c r="H128" s="132">
        <v>2</v>
      </c>
      <c r="I128" s="133"/>
      <c r="J128" s="133">
        <f>ROUND(I128*H128,2)</f>
        <v>0</v>
      </c>
      <c r="K128" s="134"/>
      <c r="L128" s="27"/>
      <c r="M128" s="135" t="s">
        <v>0</v>
      </c>
      <c r="N128" s="136" t="s">
        <v>37</v>
      </c>
      <c r="O128" s="137">
        <v>0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392</v>
      </c>
      <c r="AT128" s="139" t="s">
        <v>126</v>
      </c>
      <c r="AU128" s="139" t="s">
        <v>82</v>
      </c>
      <c r="AY128" s="15" t="s">
        <v>123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5" t="s">
        <v>80</v>
      </c>
      <c r="BK128" s="140">
        <f>ROUND(I128*H128,2)</f>
        <v>0</v>
      </c>
      <c r="BL128" s="15" t="s">
        <v>392</v>
      </c>
      <c r="BM128" s="139" t="s">
        <v>402</v>
      </c>
    </row>
    <row r="129" spans="2:65" s="11" customFormat="1" ht="22.9" customHeight="1">
      <c r="B129" s="116"/>
      <c r="D129" s="117" t="s">
        <v>71</v>
      </c>
      <c r="E129" s="125" t="s">
        <v>403</v>
      </c>
      <c r="F129" s="125" t="s">
        <v>404</v>
      </c>
      <c r="J129" s="126">
        <f>BK129</f>
        <v>0</v>
      </c>
      <c r="L129" s="116"/>
      <c r="M129" s="120"/>
      <c r="P129" s="121">
        <f>P130</f>
        <v>0</v>
      </c>
      <c r="R129" s="121">
        <f>R130</f>
        <v>0</v>
      </c>
      <c r="T129" s="122">
        <f>T130</f>
        <v>0</v>
      </c>
      <c r="AR129" s="117" t="s">
        <v>150</v>
      </c>
      <c r="AT129" s="123" t="s">
        <v>71</v>
      </c>
      <c r="AU129" s="123" t="s">
        <v>80</v>
      </c>
      <c r="AY129" s="117" t="s">
        <v>123</v>
      </c>
      <c r="BK129" s="124">
        <f>BK130</f>
        <v>0</v>
      </c>
    </row>
    <row r="130" spans="2:65" s="1" customFormat="1" ht="16.5" customHeight="1">
      <c r="B130" s="127"/>
      <c r="C130" s="128" t="s">
        <v>124</v>
      </c>
      <c r="D130" s="128" t="s">
        <v>126</v>
      </c>
      <c r="E130" s="129" t="s">
        <v>405</v>
      </c>
      <c r="F130" s="130" t="s">
        <v>404</v>
      </c>
      <c r="G130" s="131" t="s">
        <v>391</v>
      </c>
      <c r="H130" s="132">
        <v>2</v>
      </c>
      <c r="I130" s="133"/>
      <c r="J130" s="133">
        <f>ROUND(I130*H130,2)</f>
        <v>0</v>
      </c>
      <c r="K130" s="134"/>
      <c r="L130" s="27"/>
      <c r="M130" s="170" t="s">
        <v>0</v>
      </c>
      <c r="N130" s="171" t="s">
        <v>37</v>
      </c>
      <c r="O130" s="172">
        <v>0</v>
      </c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AR130" s="139" t="s">
        <v>392</v>
      </c>
      <c r="AT130" s="139" t="s">
        <v>126</v>
      </c>
      <c r="AU130" s="139" t="s">
        <v>82</v>
      </c>
      <c r="AY130" s="15" t="s">
        <v>123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5" t="s">
        <v>80</v>
      </c>
      <c r="BK130" s="140">
        <f>ROUND(I130*H130,2)</f>
        <v>0</v>
      </c>
      <c r="BL130" s="15" t="s">
        <v>392</v>
      </c>
      <c r="BM130" s="139" t="s">
        <v>406</v>
      </c>
    </row>
    <row r="131" spans="2:65" s="1" customFormat="1" ht="6.95" customHeight="1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27"/>
    </row>
  </sheetData>
  <autoFilter ref="C120:K13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Schodišťová ramen...</vt:lpstr>
      <vt:lpstr>SO 02 - Schodišťové ramen...</vt:lpstr>
      <vt:lpstr>VRN - Vedlejší rozpočtové...</vt:lpstr>
      <vt:lpstr>'Rekapitulace stavby'!Názvy_tisku</vt:lpstr>
      <vt:lpstr>'SO 01 - Schodišťová ramen...'!Názvy_tisku</vt:lpstr>
      <vt:lpstr>'SO 02 - Schodišťové ramen...'!Názvy_tisku</vt:lpstr>
      <vt:lpstr>'VRN - Vedlejší rozpočtové...'!Názvy_tisku</vt:lpstr>
      <vt:lpstr>'Rekapitulace stavby'!Oblast_tisku</vt:lpstr>
      <vt:lpstr>'SO 01 - Schodišťová ramen...'!Oblast_tisku</vt:lpstr>
      <vt:lpstr>'SO 02 - Schodišťové ramen...'!Oblast_tisku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Matějíček Jaromír</cp:lastModifiedBy>
  <dcterms:created xsi:type="dcterms:W3CDTF">2024-10-30T17:12:12Z</dcterms:created>
  <dcterms:modified xsi:type="dcterms:W3CDTF">2025-01-23T14:50:06Z</dcterms:modified>
</cp:coreProperties>
</file>