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petra\Downloads\"/>
    </mc:Choice>
  </mc:AlternateContent>
  <xr:revisionPtr revIDLastSave="0" documentId="8_{BF439EFB-BD2D-48DD-ADA8-FCBCEBA79B1F}" xr6:coauthVersionLast="47" xr6:coauthVersionMax="47" xr10:uidLastSave="{00000000-0000-0000-0000-000000000000}"/>
  <bookViews>
    <workbookView xWindow="105" yWindow="-16320" windowWidth="29040" windowHeight="15840" tabRatio="803" xr2:uid="{00000000-000D-0000-FFFF-FFFF00000000}"/>
  </bookViews>
  <sheets>
    <sheet name="Rekapitulace stavby" sheetId="1" r:id="rId1"/>
    <sheet name="SO 01 - Demolice stávajíc..." sheetId="2" r:id="rId2"/>
    <sheet name="SO 02 - Rekonstrukce most..." sheetId="3" r:id="rId3"/>
    <sheet name="SO 03 - Rekonstrukce komu..." sheetId="4" r:id="rId4"/>
    <sheet name="SO 04 - Přeložka vodovodu..." sheetId="5" r:id="rId5"/>
    <sheet name="SO 05 - Úprava sítě VO" sheetId="6" r:id="rId6"/>
    <sheet name="SO 06 - Mostní provizorium" sheetId="9" r:id="rId7"/>
    <sheet name="VRN - Vedlejší rozpočtové..." sheetId="7" r:id="rId8"/>
    <sheet name="Pokyny pro vyplnění" sheetId="8" r:id="rId9"/>
  </sheets>
  <externalReferences>
    <externalReference r:id="rId10"/>
  </externalReferences>
  <definedNames>
    <definedName name="_xlnm._FilterDatabase" localSheetId="1" hidden="1">'SO 01 - Demolice stávajíc...'!$C$82:$K$138</definedName>
    <definedName name="_xlnm._FilterDatabase" localSheetId="2" hidden="1">'SO 02 - Rekonstrukce most...'!$C$89:$K$436</definedName>
    <definedName name="_xlnm._FilterDatabase" localSheetId="3" hidden="1">'SO 03 - Rekonstrukce komu...'!$C$85:$K$212</definedName>
    <definedName name="_xlnm._FilterDatabase" localSheetId="4" hidden="1">'SO 04 - Přeložka vodovodu...'!$C$81:$K$121</definedName>
    <definedName name="_xlnm._FilterDatabase" localSheetId="5" hidden="1">'SO 05 - Úprava sítě VO'!$C$81:$K$133</definedName>
    <definedName name="_xlnm._FilterDatabase" localSheetId="7" hidden="1">'VRN - Vedlejší rozpočtové...'!$C$83:$K$107</definedName>
    <definedName name="_xlnm.Print_Titles" localSheetId="0">'Rekapitulace stavby'!$52:$52</definedName>
    <definedName name="_xlnm.Print_Titles" localSheetId="1">'SO 01 - Demolice stávajíc...'!$82:$82</definedName>
    <definedName name="_xlnm.Print_Titles" localSheetId="2">'SO 02 - Rekonstrukce most...'!$89:$89</definedName>
    <definedName name="_xlnm.Print_Titles" localSheetId="3">'SO 03 - Rekonstrukce komu...'!$85:$85</definedName>
    <definedName name="_xlnm.Print_Titles" localSheetId="4">'SO 04 - Přeložka vodovodu...'!$81:$81</definedName>
    <definedName name="_xlnm.Print_Titles" localSheetId="5">'SO 05 - Úprava sítě VO'!$81:$81</definedName>
    <definedName name="_xlnm.Print_Titles" localSheetId="7">'VRN - Vedlejší rozpočtové...'!$83:$83</definedName>
    <definedName name="_xlnm.Print_Area" localSheetId="8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stavby'!$C$42:$AQ$61</definedName>
    <definedName name="_xlnm.Print_Area" localSheetId="1">'SO 01 - Demolice stávajíc...'!$C$4:$J$39,'SO 01 - Demolice stávajíc...'!$C$45:$J$64,'SO 01 - Demolice stávajíc...'!$C$70:$K$138</definedName>
    <definedName name="_xlnm.Print_Area" localSheetId="2">'SO 02 - Rekonstrukce most...'!$C$4:$J$39,'SO 02 - Rekonstrukce most...'!$C$45:$J$71,'SO 02 - Rekonstrukce most...'!$C$77:$K$436</definedName>
    <definedName name="_xlnm.Print_Area" localSheetId="3">'SO 03 - Rekonstrukce komu...'!$C$4:$J$39,'SO 03 - Rekonstrukce komu...'!$C$45:$J$67,'SO 03 - Rekonstrukce komu...'!$C$73:$K$212</definedName>
    <definedName name="_xlnm.Print_Area" localSheetId="4">'SO 04 - Přeložka vodovodu...'!$C$4:$J$39,'SO 04 - Přeložka vodovodu...'!$C$45:$J$63,'SO 04 - Přeložka vodovodu...'!$C$69:$K$121</definedName>
    <definedName name="_xlnm.Print_Area" localSheetId="5">'SO 05 - Úprava sítě VO'!$C$4:$J$39,'SO 05 - Úprava sítě VO'!$C$45:$J$63,'SO 05 - Úprava sítě VO'!$C$69:$K$133</definedName>
    <definedName name="_xlnm.Print_Area" localSheetId="7">'VRN - Vedlejší rozpočtové...'!$C$4:$J$39,'VRN - Vedlejší rozpočtové...'!$C$45:$J$65,'VRN - Vedlejší rozpočtové...'!$C$71:$K$107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29" i="9" l="1"/>
  <c r="BI129" i="9"/>
  <c r="BH129" i="9"/>
  <c r="BG129" i="9"/>
  <c r="BF129" i="9"/>
  <c r="T129" i="9"/>
  <c r="R129" i="9"/>
  <c r="P129" i="9"/>
  <c r="J129" i="9"/>
  <c r="BE129" i="9" s="1"/>
  <c r="BK128" i="9"/>
  <c r="BI128" i="9"/>
  <c r="BH128" i="9"/>
  <c r="BG128" i="9"/>
  <c r="BF128" i="9"/>
  <c r="BE128" i="9"/>
  <c r="T128" i="9"/>
  <c r="R128" i="9"/>
  <c r="P128" i="9"/>
  <c r="J128" i="9"/>
  <c r="BK127" i="9"/>
  <c r="BI127" i="9"/>
  <c r="BH127" i="9"/>
  <c r="BG127" i="9"/>
  <c r="BF127" i="9"/>
  <c r="T127" i="9"/>
  <c r="R127" i="9"/>
  <c r="P127" i="9"/>
  <c r="J127" i="9"/>
  <c r="BE127" i="9" s="1"/>
  <c r="BK126" i="9"/>
  <c r="BK124" i="9" s="1"/>
  <c r="J124" i="9" s="1"/>
  <c r="J65" i="9" s="1"/>
  <c r="BI126" i="9"/>
  <c r="BH126" i="9"/>
  <c r="BG126" i="9"/>
  <c r="BF126" i="9"/>
  <c r="T126" i="9"/>
  <c r="R126" i="9"/>
  <c r="P126" i="9"/>
  <c r="P124" i="9" s="1"/>
  <c r="J126" i="9"/>
  <c r="BE126" i="9" s="1"/>
  <c r="BK125" i="9"/>
  <c r="BI125" i="9"/>
  <c r="BH125" i="9"/>
  <c r="BG125" i="9"/>
  <c r="BF125" i="9"/>
  <c r="BE125" i="9"/>
  <c r="T125" i="9"/>
  <c r="T124" i="9" s="1"/>
  <c r="R125" i="9"/>
  <c r="R124" i="9" s="1"/>
  <c r="P125" i="9"/>
  <c r="J125" i="9"/>
  <c r="BK123" i="9"/>
  <c r="BK120" i="9" s="1"/>
  <c r="J120" i="9" s="1"/>
  <c r="J64" i="9" s="1"/>
  <c r="BI123" i="9"/>
  <c r="BH123" i="9"/>
  <c r="BG123" i="9"/>
  <c r="BF123" i="9"/>
  <c r="BE123" i="9"/>
  <c r="T123" i="9"/>
  <c r="R123" i="9"/>
  <c r="R120" i="9" s="1"/>
  <c r="P123" i="9"/>
  <c r="P120" i="9" s="1"/>
  <c r="J123" i="9"/>
  <c r="BK121" i="9"/>
  <c r="BI121" i="9"/>
  <c r="BH121" i="9"/>
  <c r="BG121" i="9"/>
  <c r="BF121" i="9"/>
  <c r="BE121" i="9"/>
  <c r="T121" i="9"/>
  <c r="T120" i="9" s="1"/>
  <c r="R121" i="9"/>
  <c r="P121" i="9"/>
  <c r="J121" i="9"/>
  <c r="BK119" i="9"/>
  <c r="BI119" i="9"/>
  <c r="BH119" i="9"/>
  <c r="BG119" i="9"/>
  <c r="BF119" i="9"/>
  <c r="BE119" i="9"/>
  <c r="T119" i="9"/>
  <c r="R119" i="9"/>
  <c r="P119" i="9"/>
  <c r="J119" i="9"/>
  <c r="BK118" i="9"/>
  <c r="BI118" i="9"/>
  <c r="BH118" i="9"/>
  <c r="BG118" i="9"/>
  <c r="BF118" i="9"/>
  <c r="BE118" i="9"/>
  <c r="T118" i="9"/>
  <c r="R118" i="9"/>
  <c r="P118" i="9"/>
  <c r="J118" i="9"/>
  <c r="BK117" i="9"/>
  <c r="BI117" i="9"/>
  <c r="BH117" i="9"/>
  <c r="BG117" i="9"/>
  <c r="BF117" i="9"/>
  <c r="T117" i="9"/>
  <c r="R117" i="9"/>
  <c r="P117" i="9"/>
  <c r="J117" i="9"/>
  <c r="BE117" i="9" s="1"/>
  <c r="BK116" i="9"/>
  <c r="BK113" i="9" s="1"/>
  <c r="J113" i="9" s="1"/>
  <c r="J63" i="9" s="1"/>
  <c r="BI116" i="9"/>
  <c r="BH116" i="9"/>
  <c r="BG116" i="9"/>
  <c r="BF116" i="9"/>
  <c r="T116" i="9"/>
  <c r="R116" i="9"/>
  <c r="P116" i="9"/>
  <c r="P113" i="9" s="1"/>
  <c r="J116" i="9"/>
  <c r="BE116" i="9" s="1"/>
  <c r="BK114" i="9"/>
  <c r="BI114" i="9"/>
  <c r="BH114" i="9"/>
  <c r="BG114" i="9"/>
  <c r="BF114" i="9"/>
  <c r="BE114" i="9"/>
  <c r="T114" i="9"/>
  <c r="T113" i="9" s="1"/>
  <c r="R114" i="9"/>
  <c r="R113" i="9" s="1"/>
  <c r="P114" i="9"/>
  <c r="J114" i="9"/>
  <c r="BK112" i="9"/>
  <c r="BI112" i="9"/>
  <c r="BH112" i="9"/>
  <c r="BG112" i="9"/>
  <c r="BF112" i="9"/>
  <c r="BE112" i="9"/>
  <c r="T112" i="9"/>
  <c r="R112" i="9"/>
  <c r="P112" i="9"/>
  <c r="J112" i="9"/>
  <c r="BK107" i="9"/>
  <c r="BI107" i="9"/>
  <c r="BH107" i="9"/>
  <c r="BG107" i="9"/>
  <c r="BF107" i="9"/>
  <c r="BE107" i="9"/>
  <c r="T107" i="9"/>
  <c r="T100" i="9" s="1"/>
  <c r="R107" i="9"/>
  <c r="P107" i="9"/>
  <c r="J107" i="9"/>
  <c r="BK101" i="9"/>
  <c r="BK100" i="9" s="1"/>
  <c r="J100" i="9" s="1"/>
  <c r="J62" i="9" s="1"/>
  <c r="BI101" i="9"/>
  <c r="BH101" i="9"/>
  <c r="BG101" i="9"/>
  <c r="BF101" i="9"/>
  <c r="F34" i="9" s="1"/>
  <c r="T101" i="9"/>
  <c r="R101" i="9"/>
  <c r="P101" i="9"/>
  <c r="P100" i="9" s="1"/>
  <c r="J101" i="9"/>
  <c r="BE101" i="9" s="1"/>
  <c r="R100" i="9"/>
  <c r="BK95" i="9"/>
  <c r="BI95" i="9"/>
  <c r="BH95" i="9"/>
  <c r="BG95" i="9"/>
  <c r="BF95" i="9"/>
  <c r="J34" i="9" s="1"/>
  <c r="BE95" i="9"/>
  <c r="T95" i="9"/>
  <c r="R95" i="9"/>
  <c r="P95" i="9"/>
  <c r="J95" i="9"/>
  <c r="BK90" i="9"/>
  <c r="BI90" i="9"/>
  <c r="BH90" i="9"/>
  <c r="F36" i="9" s="1"/>
  <c r="BG90" i="9"/>
  <c r="F35" i="9" s="1"/>
  <c r="BF90" i="9"/>
  <c r="T90" i="9"/>
  <c r="R90" i="9"/>
  <c r="R87" i="9" s="1"/>
  <c r="P90" i="9"/>
  <c r="J90" i="9"/>
  <c r="BE90" i="9" s="1"/>
  <c r="BK88" i="9"/>
  <c r="BK87" i="9" s="1"/>
  <c r="BI88" i="9"/>
  <c r="F37" i="9" s="1"/>
  <c r="BH88" i="9"/>
  <c r="BG88" i="9"/>
  <c r="BF88" i="9"/>
  <c r="T88" i="9"/>
  <c r="T87" i="9" s="1"/>
  <c r="R88" i="9"/>
  <c r="P88" i="9"/>
  <c r="P87" i="9" s="1"/>
  <c r="J88" i="9"/>
  <c r="BE88" i="9" s="1"/>
  <c r="J82" i="9"/>
  <c r="J81" i="9"/>
  <c r="F81" i="9"/>
  <c r="F79" i="9"/>
  <c r="E77" i="9"/>
  <c r="E75" i="9"/>
  <c r="J55" i="9"/>
  <c r="F55" i="9"/>
  <c r="J54" i="9"/>
  <c r="F54" i="9"/>
  <c r="J52" i="9"/>
  <c r="F52" i="9"/>
  <c r="E50" i="9"/>
  <c r="J37" i="9"/>
  <c r="J36" i="9"/>
  <c r="J35" i="9"/>
  <c r="J24" i="9"/>
  <c r="E24" i="9"/>
  <c r="J23" i="9"/>
  <c r="J18" i="9"/>
  <c r="E18" i="9"/>
  <c r="F82" i="9" s="1"/>
  <c r="J17" i="9"/>
  <c r="J79" i="9"/>
  <c r="E7" i="9"/>
  <c r="E48" i="9" s="1"/>
  <c r="F33" i="9" l="1"/>
  <c r="J33" i="9"/>
  <c r="T86" i="9"/>
  <c r="T85" i="9" s="1"/>
  <c r="R86" i="9"/>
  <c r="R85" i="9" s="1"/>
  <c r="J87" i="9"/>
  <c r="J61" i="9" s="1"/>
  <c r="BK86" i="9"/>
  <c r="P86" i="9"/>
  <c r="P85" i="9" s="1"/>
  <c r="J86" i="9" l="1"/>
  <c r="J60" i="9" s="1"/>
  <c r="BK85" i="9"/>
  <c r="J85" i="9" s="1"/>
  <c r="J30" i="9" l="1"/>
  <c r="J39" i="9" s="1"/>
  <c r="J59" i="9"/>
  <c r="J37" i="7" l="1"/>
  <c r="J36" i="7"/>
  <c r="AY60" i="1" s="1"/>
  <c r="J35" i="7"/>
  <c r="AX60" i="1" s="1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4" i="7"/>
  <c r="BH94" i="7"/>
  <c r="BG94" i="7"/>
  <c r="BF94" i="7"/>
  <c r="T94" i="7"/>
  <c r="T93" i="7"/>
  <c r="R94" i="7"/>
  <c r="R93" i="7"/>
  <c r="P94" i="7"/>
  <c r="P93" i="7" s="1"/>
  <c r="BI92" i="7"/>
  <c r="BH92" i="7"/>
  <c r="BG92" i="7"/>
  <c r="BF92" i="7"/>
  <c r="T92" i="7"/>
  <c r="R92" i="7"/>
  <c r="P92" i="7"/>
  <c r="BI90" i="7"/>
  <c r="BH90" i="7"/>
  <c r="BG90" i="7"/>
  <c r="BF90" i="7"/>
  <c r="T90" i="7"/>
  <c r="R90" i="7"/>
  <c r="P90" i="7"/>
  <c r="BI88" i="7"/>
  <c r="BH88" i="7"/>
  <c r="BG88" i="7"/>
  <c r="BF88" i="7"/>
  <c r="T88" i="7"/>
  <c r="R88" i="7"/>
  <c r="P88" i="7"/>
  <c r="BI87" i="7"/>
  <c r="BH87" i="7"/>
  <c r="BG87" i="7"/>
  <c r="BF87" i="7"/>
  <c r="T87" i="7"/>
  <c r="R87" i="7"/>
  <c r="P87" i="7"/>
  <c r="J80" i="7"/>
  <c r="F80" i="7"/>
  <c r="F78" i="7"/>
  <c r="E76" i="7"/>
  <c r="J54" i="7"/>
  <c r="F54" i="7"/>
  <c r="F52" i="7"/>
  <c r="E50" i="7"/>
  <c r="J24" i="7"/>
  <c r="E24" i="7"/>
  <c r="J81" i="7" s="1"/>
  <c r="J23" i="7"/>
  <c r="J18" i="7"/>
  <c r="E18" i="7"/>
  <c r="F81" i="7" s="1"/>
  <c r="J17" i="7"/>
  <c r="J12" i="7"/>
  <c r="J78" i="7"/>
  <c r="E7" i="7"/>
  <c r="E74" i="7"/>
  <c r="J37" i="6"/>
  <c r="J36" i="6"/>
  <c r="AY59" i="1" s="1"/>
  <c r="J35" i="6"/>
  <c r="AX59" i="1" s="1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1" i="6"/>
  <c r="BH91" i="6"/>
  <c r="BG91" i="6"/>
  <c r="BF91" i="6"/>
  <c r="T91" i="6"/>
  <c r="R91" i="6"/>
  <c r="P91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BI88" i="6"/>
  <c r="BH88" i="6"/>
  <c r="BG88" i="6"/>
  <c r="BF88" i="6"/>
  <c r="T88" i="6"/>
  <c r="R88" i="6"/>
  <c r="P88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BI85" i="6"/>
  <c r="BH85" i="6"/>
  <c r="BG85" i="6"/>
  <c r="BF85" i="6"/>
  <c r="T85" i="6"/>
  <c r="R85" i="6"/>
  <c r="P85" i="6"/>
  <c r="BI84" i="6"/>
  <c r="BH84" i="6"/>
  <c r="BG84" i="6"/>
  <c r="BF84" i="6"/>
  <c r="T84" i="6"/>
  <c r="R84" i="6"/>
  <c r="P84" i="6"/>
  <c r="J78" i="6"/>
  <c r="F78" i="6"/>
  <c r="F76" i="6"/>
  <c r="E74" i="6"/>
  <c r="J54" i="6"/>
  <c r="F54" i="6"/>
  <c r="F52" i="6"/>
  <c r="E50" i="6"/>
  <c r="J24" i="6"/>
  <c r="E24" i="6"/>
  <c r="J55" i="6" s="1"/>
  <c r="J23" i="6"/>
  <c r="J18" i="6"/>
  <c r="E18" i="6"/>
  <c r="F55" i="6" s="1"/>
  <c r="J17" i="6"/>
  <c r="J12" i="6"/>
  <c r="J52" i="6" s="1"/>
  <c r="E7" i="6"/>
  <c r="E72" i="6" s="1"/>
  <c r="J37" i="5"/>
  <c r="J36" i="5"/>
  <c r="AY58" i="1"/>
  <c r="J35" i="5"/>
  <c r="AX58" i="1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6" i="5"/>
  <c r="BH96" i="5"/>
  <c r="BG96" i="5"/>
  <c r="BF96" i="5"/>
  <c r="T96" i="5"/>
  <c r="R96" i="5"/>
  <c r="P96" i="5"/>
  <c r="BI93" i="5"/>
  <c r="BH93" i="5"/>
  <c r="BG93" i="5"/>
  <c r="BF93" i="5"/>
  <c r="T93" i="5"/>
  <c r="R93" i="5"/>
  <c r="P93" i="5"/>
  <c r="BI90" i="5"/>
  <c r="BH90" i="5"/>
  <c r="BG90" i="5"/>
  <c r="BF90" i="5"/>
  <c r="T90" i="5"/>
  <c r="R90" i="5"/>
  <c r="P90" i="5"/>
  <c r="BI87" i="5"/>
  <c r="BH87" i="5"/>
  <c r="BG87" i="5"/>
  <c r="BF87" i="5"/>
  <c r="T87" i="5"/>
  <c r="R87" i="5"/>
  <c r="P87" i="5"/>
  <c r="BI86" i="5"/>
  <c r="BH86" i="5"/>
  <c r="BG86" i="5"/>
  <c r="BF86" i="5"/>
  <c r="T86" i="5"/>
  <c r="R86" i="5"/>
  <c r="P86" i="5"/>
  <c r="BI85" i="5"/>
  <c r="BH85" i="5"/>
  <c r="BG85" i="5"/>
  <c r="BF85" i="5"/>
  <c r="T85" i="5"/>
  <c r="R85" i="5"/>
  <c r="P85" i="5"/>
  <c r="BI84" i="5"/>
  <c r="BH84" i="5"/>
  <c r="BG84" i="5"/>
  <c r="BF84" i="5"/>
  <c r="T84" i="5"/>
  <c r="R84" i="5"/>
  <c r="P84" i="5"/>
  <c r="J78" i="5"/>
  <c r="F78" i="5"/>
  <c r="F76" i="5"/>
  <c r="E74" i="5"/>
  <c r="J54" i="5"/>
  <c r="F54" i="5"/>
  <c r="F52" i="5"/>
  <c r="E50" i="5"/>
  <c r="J24" i="5"/>
  <c r="E24" i="5"/>
  <c r="J55" i="5"/>
  <c r="J23" i="5"/>
  <c r="J18" i="5"/>
  <c r="E18" i="5"/>
  <c r="F79" i="5" s="1"/>
  <c r="J17" i="5"/>
  <c r="J12" i="5"/>
  <c r="J76" i="5"/>
  <c r="E7" i="5"/>
  <c r="E48" i="5" s="1"/>
  <c r="J37" i="4"/>
  <c r="J36" i="4"/>
  <c r="AY57" i="1" s="1"/>
  <c r="J35" i="4"/>
  <c r="AX57" i="1" s="1"/>
  <c r="BI211" i="4"/>
  <c r="BH211" i="4"/>
  <c r="BG211" i="4"/>
  <c r="BF211" i="4"/>
  <c r="T211" i="4"/>
  <c r="T210" i="4" s="1"/>
  <c r="R211" i="4"/>
  <c r="R210" i="4" s="1"/>
  <c r="P211" i="4"/>
  <c r="P210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2" i="4"/>
  <c r="BH192" i="4"/>
  <c r="BG192" i="4"/>
  <c r="BF192" i="4"/>
  <c r="T192" i="4"/>
  <c r="R192" i="4"/>
  <c r="P192" i="4"/>
  <c r="BI187" i="4"/>
  <c r="BH187" i="4"/>
  <c r="BG187" i="4"/>
  <c r="BF187" i="4"/>
  <c r="T187" i="4"/>
  <c r="R187" i="4"/>
  <c r="P187" i="4"/>
  <c r="BI185" i="4"/>
  <c r="BH185" i="4"/>
  <c r="BG185" i="4"/>
  <c r="BF185" i="4"/>
  <c r="T185" i="4"/>
  <c r="R185" i="4"/>
  <c r="P185" i="4"/>
  <c r="BI181" i="4"/>
  <c r="BH181" i="4"/>
  <c r="BG181" i="4"/>
  <c r="BF181" i="4"/>
  <c r="T181" i="4"/>
  <c r="R181" i="4"/>
  <c r="P181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7" i="4"/>
  <c r="BH127" i="4"/>
  <c r="BG127" i="4"/>
  <c r="BF127" i="4"/>
  <c r="T127" i="4"/>
  <c r="R127" i="4"/>
  <c r="P127" i="4"/>
  <c r="BI122" i="4"/>
  <c r="BH122" i="4"/>
  <c r="BG122" i="4"/>
  <c r="BF122" i="4"/>
  <c r="T122" i="4"/>
  <c r="R122" i="4"/>
  <c r="P122" i="4"/>
  <c r="BI115" i="4"/>
  <c r="BH115" i="4"/>
  <c r="BG115" i="4"/>
  <c r="BF115" i="4"/>
  <c r="T115" i="4"/>
  <c r="R115" i="4"/>
  <c r="P115" i="4"/>
  <c r="BI109" i="4"/>
  <c r="BH109" i="4"/>
  <c r="BG109" i="4"/>
  <c r="BF109" i="4"/>
  <c r="T109" i="4"/>
  <c r="R109" i="4"/>
  <c r="P109" i="4"/>
  <c r="BI104" i="4"/>
  <c r="BH104" i="4"/>
  <c r="BG104" i="4"/>
  <c r="BF104" i="4"/>
  <c r="T104" i="4"/>
  <c r="R104" i="4"/>
  <c r="P104" i="4"/>
  <c r="BI99" i="4"/>
  <c r="BH99" i="4"/>
  <c r="BG99" i="4"/>
  <c r="BF99" i="4"/>
  <c r="T99" i="4"/>
  <c r="R99" i="4"/>
  <c r="P99" i="4"/>
  <c r="BI94" i="4"/>
  <c r="BH94" i="4"/>
  <c r="BG94" i="4"/>
  <c r="BF94" i="4"/>
  <c r="T94" i="4"/>
  <c r="R94" i="4"/>
  <c r="P94" i="4"/>
  <c r="BI89" i="4"/>
  <c r="BH89" i="4"/>
  <c r="BG89" i="4"/>
  <c r="BF89" i="4"/>
  <c r="T89" i="4"/>
  <c r="R89" i="4"/>
  <c r="P89" i="4"/>
  <c r="J82" i="4"/>
  <c r="F82" i="4"/>
  <c r="F80" i="4"/>
  <c r="E78" i="4"/>
  <c r="J54" i="4"/>
  <c r="F54" i="4"/>
  <c r="F52" i="4"/>
  <c r="E50" i="4"/>
  <c r="J24" i="4"/>
  <c r="E24" i="4"/>
  <c r="J55" i="4"/>
  <c r="J23" i="4"/>
  <c r="J18" i="4"/>
  <c r="E18" i="4"/>
  <c r="F55" i="4" s="1"/>
  <c r="J17" i="4"/>
  <c r="J12" i="4"/>
  <c r="J52" i="4" s="1"/>
  <c r="E7" i="4"/>
  <c r="E76" i="4" s="1"/>
  <c r="J37" i="3"/>
  <c r="J36" i="3"/>
  <c r="AY56" i="1" s="1"/>
  <c r="J35" i="3"/>
  <c r="AX56" i="1"/>
  <c r="BI435" i="3"/>
  <c r="BH435" i="3"/>
  <c r="BG435" i="3"/>
  <c r="BF435" i="3"/>
  <c r="T435" i="3"/>
  <c r="R435" i="3"/>
  <c r="P435" i="3"/>
  <c r="BI431" i="3"/>
  <c r="BH431" i="3"/>
  <c r="BG431" i="3"/>
  <c r="BF431" i="3"/>
  <c r="T431" i="3"/>
  <c r="R431" i="3"/>
  <c r="P431" i="3"/>
  <c r="BI429" i="3"/>
  <c r="BH429" i="3"/>
  <c r="BG429" i="3"/>
  <c r="BF429" i="3"/>
  <c r="T429" i="3"/>
  <c r="R429" i="3"/>
  <c r="P429" i="3"/>
  <c r="BI425" i="3"/>
  <c r="BH425" i="3"/>
  <c r="BG425" i="3"/>
  <c r="BF425" i="3"/>
  <c r="T425" i="3"/>
  <c r="R425" i="3"/>
  <c r="P425" i="3"/>
  <c r="BI421" i="3"/>
  <c r="BH421" i="3"/>
  <c r="BG421" i="3"/>
  <c r="BF421" i="3"/>
  <c r="T421" i="3"/>
  <c r="T420" i="3"/>
  <c r="R421" i="3"/>
  <c r="R420" i="3"/>
  <c r="P421" i="3"/>
  <c r="P420" i="3" s="1"/>
  <c r="BI419" i="3"/>
  <c r="BH419" i="3"/>
  <c r="BG419" i="3"/>
  <c r="BF419" i="3"/>
  <c r="T419" i="3"/>
  <c r="R419" i="3"/>
  <c r="P419" i="3"/>
  <c r="BI417" i="3"/>
  <c r="BH417" i="3"/>
  <c r="BG417" i="3"/>
  <c r="BF417" i="3"/>
  <c r="T417" i="3"/>
  <c r="R417" i="3"/>
  <c r="P417" i="3"/>
  <c r="BI412" i="3"/>
  <c r="BH412" i="3"/>
  <c r="BG412" i="3"/>
  <c r="BF412" i="3"/>
  <c r="T412" i="3"/>
  <c r="R412" i="3"/>
  <c r="P412" i="3"/>
  <c r="BI407" i="3"/>
  <c r="BH407" i="3"/>
  <c r="BG407" i="3"/>
  <c r="BF407" i="3"/>
  <c r="T407" i="3"/>
  <c r="R407" i="3"/>
  <c r="P407" i="3"/>
  <c r="BI406" i="3"/>
  <c r="BH406" i="3"/>
  <c r="BG406" i="3"/>
  <c r="BF406" i="3"/>
  <c r="T406" i="3"/>
  <c r="R406" i="3"/>
  <c r="P406" i="3"/>
  <c r="BI402" i="3"/>
  <c r="BH402" i="3"/>
  <c r="BG402" i="3"/>
  <c r="BF402" i="3"/>
  <c r="T402" i="3"/>
  <c r="R402" i="3"/>
  <c r="P402" i="3"/>
  <c r="BI399" i="3"/>
  <c r="BH399" i="3"/>
  <c r="BG399" i="3"/>
  <c r="BF399" i="3"/>
  <c r="T399" i="3"/>
  <c r="R399" i="3"/>
  <c r="P399" i="3"/>
  <c r="BI395" i="3"/>
  <c r="BH395" i="3"/>
  <c r="BG395" i="3"/>
  <c r="BF395" i="3"/>
  <c r="T395" i="3"/>
  <c r="R395" i="3"/>
  <c r="P395" i="3"/>
  <c r="BI393" i="3"/>
  <c r="BH393" i="3"/>
  <c r="BG393" i="3"/>
  <c r="BF393" i="3"/>
  <c r="T393" i="3"/>
  <c r="R393" i="3"/>
  <c r="P393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5" i="3"/>
  <c r="BH385" i="3"/>
  <c r="BG385" i="3"/>
  <c r="BF385" i="3"/>
  <c r="T385" i="3"/>
  <c r="R385" i="3"/>
  <c r="P385" i="3"/>
  <c r="BI384" i="3"/>
  <c r="BH384" i="3"/>
  <c r="BG384" i="3"/>
  <c r="BF384" i="3"/>
  <c r="T384" i="3"/>
  <c r="R384" i="3"/>
  <c r="P384" i="3"/>
  <c r="BI380" i="3"/>
  <c r="BH380" i="3"/>
  <c r="BG380" i="3"/>
  <c r="BF380" i="3"/>
  <c r="T380" i="3"/>
  <c r="R380" i="3"/>
  <c r="P380" i="3"/>
  <c r="BI376" i="3"/>
  <c r="BH376" i="3"/>
  <c r="BG376" i="3"/>
  <c r="BF376" i="3"/>
  <c r="T376" i="3"/>
  <c r="R376" i="3"/>
  <c r="P376" i="3"/>
  <c r="BI374" i="3"/>
  <c r="BH374" i="3"/>
  <c r="BG374" i="3"/>
  <c r="BF374" i="3"/>
  <c r="T374" i="3"/>
  <c r="R374" i="3"/>
  <c r="P374" i="3"/>
  <c r="BI373" i="3"/>
  <c r="BH373" i="3"/>
  <c r="BG373" i="3"/>
  <c r="BF373" i="3"/>
  <c r="T373" i="3"/>
  <c r="R373" i="3"/>
  <c r="P373" i="3"/>
  <c r="BI371" i="3"/>
  <c r="BH371" i="3"/>
  <c r="BG371" i="3"/>
  <c r="BF371" i="3"/>
  <c r="T371" i="3"/>
  <c r="R371" i="3"/>
  <c r="P371" i="3"/>
  <c r="BI370" i="3"/>
  <c r="BH370" i="3"/>
  <c r="BG370" i="3"/>
  <c r="BF370" i="3"/>
  <c r="T370" i="3"/>
  <c r="R370" i="3"/>
  <c r="P370" i="3"/>
  <c r="BI368" i="3"/>
  <c r="BH368" i="3"/>
  <c r="BG368" i="3"/>
  <c r="BF368" i="3"/>
  <c r="T368" i="3"/>
  <c r="R368" i="3"/>
  <c r="P368" i="3"/>
  <c r="BI365" i="3"/>
  <c r="BH365" i="3"/>
  <c r="BG365" i="3"/>
  <c r="BF365" i="3"/>
  <c r="T365" i="3"/>
  <c r="R365" i="3"/>
  <c r="P365" i="3"/>
  <c r="BI361" i="3"/>
  <c r="BH361" i="3"/>
  <c r="BG361" i="3"/>
  <c r="BF361" i="3"/>
  <c r="T361" i="3"/>
  <c r="R361" i="3"/>
  <c r="P361" i="3"/>
  <c r="BI359" i="3"/>
  <c r="BH359" i="3"/>
  <c r="BG359" i="3"/>
  <c r="BF359" i="3"/>
  <c r="T359" i="3"/>
  <c r="R359" i="3"/>
  <c r="P359" i="3"/>
  <c r="BI355" i="3"/>
  <c r="BH355" i="3"/>
  <c r="BG355" i="3"/>
  <c r="BF355" i="3"/>
  <c r="T355" i="3"/>
  <c r="R355" i="3"/>
  <c r="P355" i="3"/>
  <c r="BI351" i="3"/>
  <c r="BH351" i="3"/>
  <c r="BG351" i="3"/>
  <c r="BF351" i="3"/>
  <c r="T351" i="3"/>
  <c r="R351" i="3"/>
  <c r="P351" i="3"/>
  <c r="BI347" i="3"/>
  <c r="BH347" i="3"/>
  <c r="BG347" i="3"/>
  <c r="BF347" i="3"/>
  <c r="T347" i="3"/>
  <c r="R347" i="3"/>
  <c r="P347" i="3"/>
  <c r="BI345" i="3"/>
  <c r="BH345" i="3"/>
  <c r="BG345" i="3"/>
  <c r="BF345" i="3"/>
  <c r="T345" i="3"/>
  <c r="R345" i="3"/>
  <c r="P345" i="3"/>
  <c r="BI341" i="3"/>
  <c r="BH341" i="3"/>
  <c r="BG341" i="3"/>
  <c r="BF341" i="3"/>
  <c r="T341" i="3"/>
  <c r="R341" i="3"/>
  <c r="P341" i="3"/>
  <c r="BI334" i="3"/>
  <c r="BH334" i="3"/>
  <c r="BG334" i="3"/>
  <c r="BF334" i="3"/>
  <c r="T334" i="3"/>
  <c r="R334" i="3"/>
  <c r="P334" i="3"/>
  <c r="BI333" i="3"/>
  <c r="BH333" i="3"/>
  <c r="BG333" i="3"/>
  <c r="BF333" i="3"/>
  <c r="T333" i="3"/>
  <c r="R333" i="3"/>
  <c r="P333" i="3"/>
  <c r="BI331" i="3"/>
  <c r="BH331" i="3"/>
  <c r="BG331" i="3"/>
  <c r="BF331" i="3"/>
  <c r="T331" i="3"/>
  <c r="R331" i="3"/>
  <c r="P331" i="3"/>
  <c r="BI327" i="3"/>
  <c r="BH327" i="3"/>
  <c r="BG327" i="3"/>
  <c r="BF327" i="3"/>
  <c r="T327" i="3"/>
  <c r="R327" i="3"/>
  <c r="P327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2" i="3"/>
  <c r="BH312" i="3"/>
  <c r="BG312" i="3"/>
  <c r="BF312" i="3"/>
  <c r="T312" i="3"/>
  <c r="R312" i="3"/>
  <c r="P312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287" i="3"/>
  <c r="BH287" i="3"/>
  <c r="BG287" i="3"/>
  <c r="BF287" i="3"/>
  <c r="T287" i="3"/>
  <c r="R287" i="3"/>
  <c r="P287" i="3"/>
  <c r="BI282" i="3"/>
  <c r="BH282" i="3"/>
  <c r="BG282" i="3"/>
  <c r="BF282" i="3"/>
  <c r="T282" i="3"/>
  <c r="R282" i="3"/>
  <c r="P282" i="3"/>
  <c r="BI277" i="3"/>
  <c r="BH277" i="3"/>
  <c r="BG277" i="3"/>
  <c r="BF277" i="3"/>
  <c r="T277" i="3"/>
  <c r="R277" i="3"/>
  <c r="P277" i="3"/>
  <c r="BI272" i="3"/>
  <c r="BH272" i="3"/>
  <c r="BG272" i="3"/>
  <c r="BF272" i="3"/>
  <c r="T272" i="3"/>
  <c r="R272" i="3"/>
  <c r="P272" i="3"/>
  <c r="BI267" i="3"/>
  <c r="BH267" i="3"/>
  <c r="BG267" i="3"/>
  <c r="BF267" i="3"/>
  <c r="T267" i="3"/>
  <c r="R267" i="3"/>
  <c r="P267" i="3"/>
  <c r="BI261" i="3"/>
  <c r="BH261" i="3"/>
  <c r="BG261" i="3"/>
  <c r="BF261" i="3"/>
  <c r="T261" i="3"/>
  <c r="R261" i="3"/>
  <c r="P261" i="3"/>
  <c r="BI241" i="3"/>
  <c r="BH241" i="3"/>
  <c r="BG241" i="3"/>
  <c r="BF241" i="3"/>
  <c r="T241" i="3"/>
  <c r="R241" i="3"/>
  <c r="P241" i="3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27" i="3"/>
  <c r="BH227" i="3"/>
  <c r="BG227" i="3"/>
  <c r="BF227" i="3"/>
  <c r="T227" i="3"/>
  <c r="R227" i="3"/>
  <c r="P227" i="3"/>
  <c r="BI222" i="3"/>
  <c r="BH222" i="3"/>
  <c r="BG222" i="3"/>
  <c r="BF222" i="3"/>
  <c r="T222" i="3"/>
  <c r="R222" i="3"/>
  <c r="P222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4" i="3"/>
  <c r="BH204" i="3"/>
  <c r="BG204" i="3"/>
  <c r="BF204" i="3"/>
  <c r="T204" i="3"/>
  <c r="R204" i="3"/>
  <c r="P204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8" i="3"/>
  <c r="BH128" i="3"/>
  <c r="BG128" i="3"/>
  <c r="BF128" i="3"/>
  <c r="T128" i="3"/>
  <c r="R128" i="3"/>
  <c r="P128" i="3"/>
  <c r="BI123" i="3"/>
  <c r="BH123" i="3"/>
  <c r="BG123" i="3"/>
  <c r="BF123" i="3"/>
  <c r="T123" i="3"/>
  <c r="R123" i="3"/>
  <c r="P123" i="3"/>
  <c r="BI118" i="3"/>
  <c r="BH118" i="3"/>
  <c r="BG118" i="3"/>
  <c r="BF118" i="3"/>
  <c r="T118" i="3"/>
  <c r="R118" i="3"/>
  <c r="P118" i="3"/>
  <c r="BI112" i="3"/>
  <c r="BH112" i="3"/>
  <c r="BG112" i="3"/>
  <c r="BF112" i="3"/>
  <c r="T112" i="3"/>
  <c r="R112" i="3"/>
  <c r="P112" i="3"/>
  <c r="BI108" i="3"/>
  <c r="BH108" i="3"/>
  <c r="BG108" i="3"/>
  <c r="BF108" i="3"/>
  <c r="T108" i="3"/>
  <c r="R108" i="3"/>
  <c r="P108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BI93" i="3"/>
  <c r="BH93" i="3"/>
  <c r="BG93" i="3"/>
  <c r="BF93" i="3"/>
  <c r="T93" i="3"/>
  <c r="R93" i="3"/>
  <c r="P93" i="3"/>
  <c r="J86" i="3"/>
  <c r="F86" i="3"/>
  <c r="F84" i="3"/>
  <c r="E82" i="3"/>
  <c r="J54" i="3"/>
  <c r="F54" i="3"/>
  <c r="F52" i="3"/>
  <c r="E50" i="3"/>
  <c r="J24" i="3"/>
  <c r="E24" i="3"/>
  <c r="J55" i="3"/>
  <c r="J23" i="3"/>
  <c r="J18" i="3"/>
  <c r="E18" i="3"/>
  <c r="F87" i="3"/>
  <c r="J17" i="3"/>
  <c r="J12" i="3"/>
  <c r="J52" i="3" s="1"/>
  <c r="E7" i="3"/>
  <c r="E80" i="3" s="1"/>
  <c r="J37" i="2"/>
  <c r="J36" i="2"/>
  <c r="AY55" i="1"/>
  <c r="J35" i="2"/>
  <c r="AX55" i="1" s="1"/>
  <c r="BI137" i="2"/>
  <c r="BH137" i="2"/>
  <c r="BG137" i="2"/>
  <c r="BF137" i="2"/>
  <c r="T137" i="2"/>
  <c r="T136" i="2" s="1"/>
  <c r="R137" i="2"/>
  <c r="R136" i="2" s="1"/>
  <c r="P137" i="2"/>
  <c r="P136" i="2" s="1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6" i="2"/>
  <c r="BH116" i="2"/>
  <c r="BG116" i="2"/>
  <c r="BF116" i="2"/>
  <c r="T116" i="2"/>
  <c r="R116" i="2"/>
  <c r="P116" i="2"/>
  <c r="BI111" i="2"/>
  <c r="BH111" i="2"/>
  <c r="BG111" i="2"/>
  <c r="BF111" i="2"/>
  <c r="T111" i="2"/>
  <c r="R111" i="2"/>
  <c r="P111" i="2"/>
  <c r="BI104" i="2"/>
  <c r="BH104" i="2"/>
  <c r="BG104" i="2"/>
  <c r="BF104" i="2"/>
  <c r="T104" i="2"/>
  <c r="R104" i="2"/>
  <c r="P104" i="2"/>
  <c r="BI99" i="2"/>
  <c r="BH99" i="2"/>
  <c r="BG99" i="2"/>
  <c r="BF99" i="2"/>
  <c r="T99" i="2"/>
  <c r="R99" i="2"/>
  <c r="P99" i="2"/>
  <c r="BI94" i="2"/>
  <c r="BH94" i="2"/>
  <c r="BG94" i="2"/>
  <c r="BF94" i="2"/>
  <c r="T94" i="2"/>
  <c r="R94" i="2"/>
  <c r="P94" i="2"/>
  <c r="BI89" i="2"/>
  <c r="BH89" i="2"/>
  <c r="BG89" i="2"/>
  <c r="BF89" i="2"/>
  <c r="T89" i="2"/>
  <c r="R89" i="2"/>
  <c r="P89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J79" i="2"/>
  <c r="F79" i="2"/>
  <c r="F77" i="2"/>
  <c r="E75" i="2"/>
  <c r="J54" i="2"/>
  <c r="F54" i="2"/>
  <c r="F52" i="2"/>
  <c r="E50" i="2"/>
  <c r="J24" i="2"/>
  <c r="E24" i="2"/>
  <c r="J80" i="2" s="1"/>
  <c r="J23" i="2"/>
  <c r="J18" i="2"/>
  <c r="E18" i="2"/>
  <c r="F80" i="2" s="1"/>
  <c r="J17" i="2"/>
  <c r="J12" i="2"/>
  <c r="J77" i="2"/>
  <c r="E7" i="2"/>
  <c r="E73" i="2"/>
  <c r="L50" i="1"/>
  <c r="AM50" i="1"/>
  <c r="AM49" i="1"/>
  <c r="L49" i="1"/>
  <c r="AM47" i="1"/>
  <c r="L47" i="1"/>
  <c r="L45" i="1"/>
  <c r="L44" i="1"/>
  <c r="BK282" i="3"/>
  <c r="BK108" i="3"/>
  <c r="BK355" i="3"/>
  <c r="J181" i="4"/>
  <c r="J107" i="5"/>
  <c r="J116" i="6"/>
  <c r="J180" i="3"/>
  <c r="J184" i="3"/>
  <c r="J234" i="3"/>
  <c r="J113" i="5"/>
  <c r="J118" i="6"/>
  <c r="J87" i="2"/>
  <c r="J406" i="3"/>
  <c r="BK334" i="3"/>
  <c r="BK199" i="4"/>
  <c r="J99" i="4"/>
  <c r="BK133" i="6"/>
  <c r="BK85" i="6"/>
  <c r="BK137" i="2"/>
  <c r="BK99" i="2"/>
  <c r="J393" i="3"/>
  <c r="J425" i="3"/>
  <c r="J98" i="3"/>
  <c r="J147" i="4"/>
  <c r="BK108" i="5"/>
  <c r="J131" i="6"/>
  <c r="BK86" i="2"/>
  <c r="BK241" i="3"/>
  <c r="BK385" i="3"/>
  <c r="J188" i="3"/>
  <c r="BK177" i="4"/>
  <c r="BK121" i="5"/>
  <c r="J107" i="6"/>
  <c r="J125" i="6"/>
  <c r="J104" i="2"/>
  <c r="BK195" i="3"/>
  <c r="BK181" i="4"/>
  <c r="J131" i="4"/>
  <c r="J119" i="5"/>
  <c r="BK106" i="6"/>
  <c r="BK88" i="7"/>
  <c r="AS54" i="1"/>
  <c r="BK91" i="6"/>
  <c r="J105" i="7"/>
  <c r="BK310" i="3"/>
  <c r="J277" i="3"/>
  <c r="BK123" i="3"/>
  <c r="J94" i="4"/>
  <c r="J104" i="5"/>
  <c r="BK101" i="7"/>
  <c r="BK380" i="3"/>
  <c r="BK168" i="3"/>
  <c r="BK406" i="3"/>
  <c r="J187" i="4"/>
  <c r="J192" i="4"/>
  <c r="J93" i="5"/>
  <c r="J98" i="6"/>
  <c r="J365" i="3"/>
  <c r="J374" i="3"/>
  <c r="BK321" i="3"/>
  <c r="BK136" i="4"/>
  <c r="BK120" i="5"/>
  <c r="J99" i="6"/>
  <c r="J99" i="7"/>
  <c r="BK327" i="3"/>
  <c r="J204" i="3"/>
  <c r="BK213" i="3"/>
  <c r="BK208" i="4"/>
  <c r="BK107" i="5"/>
  <c r="BK102" i="6"/>
  <c r="BK132" i="6"/>
  <c r="BK99" i="7"/>
  <c r="J116" i="2"/>
  <c r="BK331" i="3"/>
  <c r="J128" i="3"/>
  <c r="J419" i="3"/>
  <c r="BK197" i="4"/>
  <c r="J115" i="5"/>
  <c r="BK92" i="6"/>
  <c r="J133" i="6"/>
  <c r="BK130" i="6"/>
  <c r="J107" i="7"/>
  <c r="J102" i="3"/>
  <c r="J174" i="3"/>
  <c r="J137" i="3"/>
  <c r="J151" i="4"/>
  <c r="J96" i="5"/>
  <c r="J104" i="6"/>
  <c r="BK86" i="6"/>
  <c r="J137" i="2"/>
  <c r="BK371" i="3"/>
  <c r="J149" i="3"/>
  <c r="J176" i="3"/>
  <c r="J103" i="6"/>
  <c r="J89" i="2"/>
  <c r="BK227" i="3"/>
  <c r="J215" i="3"/>
  <c r="BK333" i="3"/>
  <c r="J109" i="4"/>
  <c r="J102" i="5"/>
  <c r="J102" i="6"/>
  <c r="J94" i="2"/>
  <c r="BK199" i="3"/>
  <c r="BK103" i="3"/>
  <c r="BK131" i="4"/>
  <c r="J90" i="5"/>
  <c r="BK124" i="6"/>
  <c r="BK97" i="7"/>
  <c r="J93" i="3"/>
  <c r="J103" i="3"/>
  <c r="BK109" i="4"/>
  <c r="BK139" i="4"/>
  <c r="J101" i="6"/>
  <c r="J92" i="7"/>
  <c r="BK140" i="3"/>
  <c r="BK93" i="3"/>
  <c r="J407" i="3"/>
  <c r="BK162" i="4"/>
  <c r="J114" i="5"/>
  <c r="J120" i="6"/>
  <c r="J97" i="6"/>
  <c r="BK103" i="7"/>
  <c r="J86" i="2"/>
  <c r="BK373" i="3"/>
  <c r="BK176" i="3"/>
  <c r="J431" i="3"/>
  <c r="J175" i="4"/>
  <c r="BK96" i="5"/>
  <c r="BK129" i="6"/>
  <c r="BK178" i="3"/>
  <c r="BK149" i="3"/>
  <c r="BK267" i="3"/>
  <c r="J127" i="4"/>
  <c r="J211" i="4"/>
  <c r="J112" i="5"/>
  <c r="J90" i="6"/>
  <c r="BK87" i="7"/>
  <c r="BK359" i="3"/>
  <c r="BK345" i="3"/>
  <c r="J321" i="3"/>
  <c r="BK115" i="4"/>
  <c r="BK93" i="5"/>
  <c r="J85" i="5"/>
  <c r="BK95" i="6"/>
  <c r="J87" i="7"/>
  <c r="BK94" i="2"/>
  <c r="J236" i="3"/>
  <c r="J108" i="3"/>
  <c r="J85" i="6"/>
  <c r="J331" i="3"/>
  <c r="J385" i="3"/>
  <c r="J182" i="3"/>
  <c r="BK421" i="3"/>
  <c r="BK204" i="4"/>
  <c r="BK102" i="5"/>
  <c r="BK87" i="6"/>
  <c r="BK90" i="7"/>
  <c r="BK341" i="3"/>
  <c r="BK222" i="3"/>
  <c r="J195" i="3"/>
  <c r="J157" i="4"/>
  <c r="BK109" i="5"/>
  <c r="BK88" i="6"/>
  <c r="BK323" i="3"/>
  <c r="BK159" i="3"/>
  <c r="J160" i="4"/>
  <c r="J101" i="5"/>
  <c r="BK98" i="5"/>
  <c r="J111" i="6"/>
  <c r="BK98" i="6"/>
  <c r="BK125" i="2"/>
  <c r="BK417" i="3"/>
  <c r="BK277" i="3"/>
  <c r="BK389" i="3"/>
  <c r="BK118" i="3"/>
  <c r="J118" i="5"/>
  <c r="BK112" i="6"/>
  <c r="BK374" i="3"/>
  <c r="BK412" i="3"/>
  <c r="BK167" i="4"/>
  <c r="BK202" i="4"/>
  <c r="J139" i="4"/>
  <c r="J84" i="5"/>
  <c r="J129" i="6"/>
  <c r="BK103" i="6"/>
  <c r="BK87" i="2"/>
  <c r="J376" i="3"/>
  <c r="BK303" i="3"/>
  <c r="BK209" i="3"/>
  <c r="BK185" i="4"/>
  <c r="BK112" i="5"/>
  <c r="BK99" i="6"/>
  <c r="BK107" i="6"/>
  <c r="J90" i="7"/>
  <c r="J345" i="3"/>
  <c r="BK170" i="3"/>
  <c r="BK117" i="6"/>
  <c r="J106" i="6"/>
  <c r="J99" i="2"/>
  <c r="BK128" i="3"/>
  <c r="BK188" i="3"/>
  <c r="J402" i="3"/>
  <c r="J123" i="3"/>
  <c r="J143" i="4"/>
  <c r="J116" i="5"/>
  <c r="J88" i="6"/>
  <c r="J323" i="3"/>
  <c r="J395" i="3"/>
  <c r="J429" i="3"/>
  <c r="J202" i="4"/>
  <c r="J162" i="4"/>
  <c r="J115" i="6"/>
  <c r="BK93" i="6"/>
  <c r="J399" i="3"/>
  <c r="BK425" i="3"/>
  <c r="BK171" i="4"/>
  <c r="J109" i="5"/>
  <c r="BK84" i="6"/>
  <c r="BK169" i="3"/>
  <c r="BK287" i="3"/>
  <c r="J306" i="3"/>
  <c r="J204" i="4"/>
  <c r="J177" i="4"/>
  <c r="J108" i="5"/>
  <c r="J127" i="6"/>
  <c r="J131" i="2"/>
  <c r="J333" i="3"/>
  <c r="J371" i="3"/>
  <c r="J118" i="3"/>
  <c r="BK184" i="3"/>
  <c r="BK104" i="4"/>
  <c r="J114" i="6"/>
  <c r="J113" i="6"/>
  <c r="J347" i="3"/>
  <c r="J217" i="3"/>
  <c r="J185" i="4"/>
  <c r="J89" i="4"/>
  <c r="J110" i="5"/>
  <c r="J112" i="6"/>
  <c r="BK100" i="6"/>
  <c r="BK106" i="7"/>
  <c r="BK116" i="2"/>
  <c r="J282" i="3"/>
  <c r="J159" i="3"/>
  <c r="J134" i="4"/>
  <c r="J163" i="4"/>
  <c r="J120" i="5"/>
  <c r="J123" i="6"/>
  <c r="J122" i="6"/>
  <c r="J121" i="2"/>
  <c r="BK234" i="3"/>
  <c r="BK429" i="3"/>
  <c r="J117" i="6"/>
  <c r="BK107" i="7"/>
  <c r="J241" i="3"/>
  <c r="BK351" i="3"/>
  <c r="J351" i="3"/>
  <c r="BK391" i="3"/>
  <c r="J136" i="4"/>
  <c r="J106" i="5"/>
  <c r="BK113" i="6"/>
  <c r="BK104" i="6"/>
  <c r="J170" i="3"/>
  <c r="J341" i="3"/>
  <c r="J178" i="3"/>
  <c r="J159" i="4"/>
  <c r="BK104" i="5"/>
  <c r="BK111" i="6"/>
  <c r="J101" i="7"/>
  <c r="J193" i="3"/>
  <c r="J168" i="3"/>
  <c r="J171" i="4"/>
  <c r="J100" i="5"/>
  <c r="J121" i="6"/>
  <c r="BK96" i="6"/>
  <c r="J327" i="3"/>
  <c r="BK399" i="3"/>
  <c r="BK147" i="4"/>
  <c r="BK163" i="4"/>
  <c r="BK99" i="5"/>
  <c r="J94" i="6"/>
  <c r="J132" i="6"/>
  <c r="BK123" i="2"/>
  <c r="J199" i="3"/>
  <c r="J303" i="3"/>
  <c r="BK236" i="3"/>
  <c r="BK115" i="5"/>
  <c r="BK127" i="6"/>
  <c r="J89" i="6"/>
  <c r="BK361" i="3"/>
  <c r="BK317" i="3"/>
  <c r="J112" i="3"/>
  <c r="J122" i="4"/>
  <c r="J121" i="5"/>
  <c r="J124" i="6"/>
  <c r="BK114" i="6"/>
  <c r="J94" i="7"/>
  <c r="J123" i="2"/>
  <c r="BK312" i="3"/>
  <c r="J165" i="4"/>
  <c r="BK106" i="5"/>
  <c r="BK122" i="6"/>
  <c r="BK125" i="6"/>
  <c r="BK104" i="2"/>
  <c r="J412" i="3"/>
  <c r="BK204" i="3"/>
  <c r="J199" i="4"/>
  <c r="BK126" i="6"/>
  <c r="BK431" i="3"/>
  <c r="BK157" i="4"/>
  <c r="BK119" i="5"/>
  <c r="BK89" i="6"/>
  <c r="BK376" i="3"/>
  <c r="BK306" i="3"/>
  <c r="J312" i="3"/>
  <c r="BK164" i="3"/>
  <c r="BK143" i="4"/>
  <c r="J98" i="5"/>
  <c r="BK101" i="6"/>
  <c r="J91" i="6"/>
  <c r="BK89" i="2"/>
  <c r="J368" i="3"/>
  <c r="J272" i="3"/>
  <c r="BK435" i="3"/>
  <c r="J140" i="3"/>
  <c r="BK159" i="4"/>
  <c r="J87" i="5"/>
  <c r="BK90" i="5"/>
  <c r="J92" i="6"/>
  <c r="BK160" i="4"/>
  <c r="BK84" i="5"/>
  <c r="BK105" i="5"/>
  <c r="J87" i="6"/>
  <c r="BK109" i="6"/>
  <c r="J103" i="7"/>
  <c r="BK111" i="2"/>
  <c r="BK193" i="3"/>
  <c r="BK407" i="3"/>
  <c r="BK217" i="3"/>
  <c r="J209" i="3"/>
  <c r="BK175" i="4"/>
  <c r="BK86" i="5"/>
  <c r="BK97" i="6"/>
  <c r="J130" i="6"/>
  <c r="BK92" i="7"/>
  <c r="BK395" i="3"/>
  <c r="J213" i="3"/>
  <c r="BK133" i="3"/>
  <c r="BK89" i="4"/>
  <c r="J111" i="5"/>
  <c r="BK111" i="5"/>
  <c r="BK100" i="5"/>
  <c r="BK115" i="6"/>
  <c r="BK110" i="6"/>
  <c r="BK131" i="2"/>
  <c r="BK272" i="3"/>
  <c r="BK102" i="3"/>
  <c r="J391" i="3"/>
  <c r="BK393" i="3"/>
  <c r="BK99" i="4"/>
  <c r="BK165" i="4"/>
  <c r="BK85" i="5"/>
  <c r="BK113" i="5"/>
  <c r="BK90" i="6"/>
  <c r="J110" i="6"/>
  <c r="J84" i="6"/>
  <c r="BK129" i="2"/>
  <c r="BK112" i="3"/>
  <c r="BK261" i="3"/>
  <c r="J222" i="3"/>
  <c r="BK131" i="6"/>
  <c r="BK120" i="6"/>
  <c r="J111" i="2"/>
  <c r="J389" i="3"/>
  <c r="J370" i="3"/>
  <c r="J421" i="3"/>
  <c r="J227" i="3"/>
  <c r="BK215" i="3"/>
  <c r="J104" i="4"/>
  <c r="BK127" i="4"/>
  <c r="BK116" i="5"/>
  <c r="J93" i="6"/>
  <c r="BK123" i="6"/>
  <c r="BK87" i="5"/>
  <c r="J105" i="6"/>
  <c r="J88" i="7"/>
  <c r="J287" i="3"/>
  <c r="J417" i="3"/>
  <c r="J317" i="3"/>
  <c r="J380" i="3"/>
  <c r="J208" i="4"/>
  <c r="J166" i="4"/>
  <c r="J105" i="5"/>
  <c r="BK118" i="6"/>
  <c r="BK121" i="6"/>
  <c r="J359" i="3"/>
  <c r="BK384" i="3"/>
  <c r="BK180" i="3"/>
  <c r="BK154" i="3"/>
  <c r="BK151" i="4"/>
  <c r="BK94" i="4"/>
  <c r="J197" i="4"/>
  <c r="BK101" i="5"/>
  <c r="BK114" i="5"/>
  <c r="J109" i="6"/>
  <c r="J119" i="6"/>
  <c r="J97" i="7"/>
  <c r="BK121" i="2"/>
  <c r="J261" i="3"/>
  <c r="J334" i="3"/>
  <c r="J267" i="3"/>
  <c r="J310" i="3"/>
  <c r="J361" i="3"/>
  <c r="J167" i="4"/>
  <c r="J86" i="5"/>
  <c r="BK105" i="6"/>
  <c r="BK94" i="7"/>
  <c r="BK182" i="3"/>
  <c r="BK419" i="3"/>
  <c r="J154" i="3"/>
  <c r="BK402" i="3"/>
  <c r="BK192" i="4"/>
  <c r="BK211" i="4"/>
  <c r="BK110" i="5"/>
  <c r="BK118" i="5"/>
  <c r="J96" i="6"/>
  <c r="J100" i="6"/>
  <c r="J86" i="6"/>
  <c r="J129" i="2"/>
  <c r="J355" i="3"/>
  <c r="BK137" i="3"/>
  <c r="J133" i="3"/>
  <c r="J435" i="3"/>
  <c r="BK122" i="4"/>
  <c r="BK187" i="4"/>
  <c r="J115" i="4"/>
  <c r="J99" i="5"/>
  <c r="BK119" i="6"/>
  <c r="BK94" i="6"/>
  <c r="J125" i="2"/>
  <c r="BK98" i="3"/>
  <c r="BK365" i="3"/>
  <c r="BK370" i="3"/>
  <c r="BK368" i="3"/>
  <c r="BK116" i="6"/>
  <c r="J106" i="7"/>
  <c r="J373" i="3"/>
  <c r="BK174" i="3"/>
  <c r="J384" i="3"/>
  <c r="J164" i="3"/>
  <c r="BK347" i="3"/>
  <c r="J169" i="3"/>
  <c r="BK166" i="4"/>
  <c r="BK134" i="4"/>
  <c r="J126" i="6"/>
  <c r="J95" i="6"/>
  <c r="BK105" i="7"/>
  <c r="F37" i="2" l="1"/>
  <c r="F34" i="2"/>
  <c r="F35" i="2"/>
  <c r="F36" i="2"/>
  <c r="J34" i="2"/>
  <c r="BK120" i="2"/>
  <c r="J120" i="2" s="1"/>
  <c r="J62" i="2" s="1"/>
  <c r="R92" i="3"/>
  <c r="R179" i="3"/>
  <c r="R216" i="3"/>
  <c r="T367" i="3"/>
  <c r="R138" i="4"/>
  <c r="T170" i="4"/>
  <c r="T83" i="5"/>
  <c r="R117" i="5"/>
  <c r="P83" i="6"/>
  <c r="P108" i="6"/>
  <c r="T128" i="6"/>
  <c r="T120" i="2"/>
  <c r="P240" i="3"/>
  <c r="P350" i="3"/>
  <c r="P360" i="3"/>
  <c r="P424" i="3"/>
  <c r="P423" i="3"/>
  <c r="BK88" i="4"/>
  <c r="J88" i="4" s="1"/>
  <c r="J61" i="4" s="1"/>
  <c r="BK170" i="4"/>
  <c r="J170" i="4" s="1"/>
  <c r="J64" i="4" s="1"/>
  <c r="BK83" i="5"/>
  <c r="J83" i="5" s="1"/>
  <c r="J60" i="5" s="1"/>
  <c r="BK117" i="5"/>
  <c r="J117" i="5" s="1"/>
  <c r="J62" i="5" s="1"/>
  <c r="T108" i="6"/>
  <c r="R120" i="2"/>
  <c r="T240" i="3"/>
  <c r="T350" i="3"/>
  <c r="T360" i="3"/>
  <c r="R88" i="4"/>
  <c r="P156" i="4"/>
  <c r="T201" i="4"/>
  <c r="T103" i="5"/>
  <c r="BK108" i="6"/>
  <c r="J108" i="6"/>
  <c r="J61" i="6" s="1"/>
  <c r="P128" i="6"/>
  <c r="BK85" i="2"/>
  <c r="J85" i="2"/>
  <c r="J61" i="2" s="1"/>
  <c r="R240" i="3"/>
  <c r="R350" i="3"/>
  <c r="R360" i="3"/>
  <c r="R424" i="3"/>
  <c r="R423" i="3" s="1"/>
  <c r="P88" i="4"/>
  <c r="P170" i="4"/>
  <c r="P83" i="5"/>
  <c r="P117" i="5"/>
  <c r="R86" i="7"/>
  <c r="T85" i="2"/>
  <c r="T84" i="2" s="1"/>
  <c r="T83" i="2" s="1"/>
  <c r="T92" i="3"/>
  <c r="T179" i="3"/>
  <c r="T216" i="3"/>
  <c r="BK367" i="3"/>
  <c r="J367" i="3" s="1"/>
  <c r="J67" i="3" s="1"/>
  <c r="T424" i="3"/>
  <c r="T423" i="3" s="1"/>
  <c r="T138" i="4"/>
  <c r="T156" i="4"/>
  <c r="R201" i="4"/>
  <c r="R83" i="5"/>
  <c r="T117" i="5"/>
  <c r="T83" i="6"/>
  <c r="BK128" i="6"/>
  <c r="BK82" i="6" s="1"/>
  <c r="J82" i="6" s="1"/>
  <c r="J59" i="6" s="1"/>
  <c r="T86" i="7"/>
  <c r="P120" i="2"/>
  <c r="P92" i="3"/>
  <c r="P179" i="3"/>
  <c r="P216" i="3"/>
  <c r="P367" i="3"/>
  <c r="P138" i="4"/>
  <c r="R156" i="4"/>
  <c r="P201" i="4"/>
  <c r="BK103" i="5"/>
  <c r="J103" i="5" s="1"/>
  <c r="J61" i="5" s="1"/>
  <c r="R83" i="6"/>
  <c r="R128" i="6"/>
  <c r="R85" i="2"/>
  <c r="R84" i="2"/>
  <c r="R83" i="2" s="1"/>
  <c r="BK92" i="3"/>
  <c r="J92" i="3" s="1"/>
  <c r="J61" i="3" s="1"/>
  <c r="BK179" i="3"/>
  <c r="J179" i="3" s="1"/>
  <c r="J62" i="3" s="1"/>
  <c r="BK216" i="3"/>
  <c r="J216" i="3" s="1"/>
  <c r="J63" i="3" s="1"/>
  <c r="R367" i="3"/>
  <c r="BK138" i="4"/>
  <c r="J138" i="4" s="1"/>
  <c r="J62" i="4" s="1"/>
  <c r="R170" i="4"/>
  <c r="P103" i="5"/>
  <c r="BK86" i="7"/>
  <c r="T96" i="7"/>
  <c r="P85" i="2"/>
  <c r="P84" i="2" s="1"/>
  <c r="P83" i="2" s="1"/>
  <c r="AU55" i="1" s="1"/>
  <c r="BK240" i="3"/>
  <c r="J240" i="3" s="1"/>
  <c r="J64" i="3" s="1"/>
  <c r="BK350" i="3"/>
  <c r="J350" i="3" s="1"/>
  <c r="J65" i="3" s="1"/>
  <c r="BK360" i="3"/>
  <c r="J360" i="3" s="1"/>
  <c r="J66" i="3" s="1"/>
  <c r="BK424" i="3"/>
  <c r="BK423" i="3" s="1"/>
  <c r="J423" i="3" s="1"/>
  <c r="J69" i="3" s="1"/>
  <c r="T88" i="4"/>
  <c r="BK156" i="4"/>
  <c r="J156" i="4"/>
  <c r="J63" i="4"/>
  <c r="BK201" i="4"/>
  <c r="J201" i="4" s="1"/>
  <c r="J65" i="4" s="1"/>
  <c r="R103" i="5"/>
  <c r="BK83" i="6"/>
  <c r="J83" i="6" s="1"/>
  <c r="J60" i="6" s="1"/>
  <c r="R108" i="6"/>
  <c r="P86" i="7"/>
  <c r="BK96" i="7"/>
  <c r="J96" i="7" s="1"/>
  <c r="J63" i="7" s="1"/>
  <c r="P96" i="7"/>
  <c r="R96" i="7"/>
  <c r="BK102" i="7"/>
  <c r="J102" i="7" s="1"/>
  <c r="J64" i="7" s="1"/>
  <c r="P102" i="7"/>
  <c r="R102" i="7"/>
  <c r="T102" i="7"/>
  <c r="BK210" i="4"/>
  <c r="J210" i="4"/>
  <c r="J66" i="4" s="1"/>
  <c r="BK420" i="3"/>
  <c r="J420" i="3" s="1"/>
  <c r="J68" i="3" s="1"/>
  <c r="BK136" i="2"/>
  <c r="J136" i="2" s="1"/>
  <c r="J63" i="2" s="1"/>
  <c r="BK93" i="7"/>
  <c r="J93" i="7"/>
  <c r="J62" i="7" s="1"/>
  <c r="E48" i="7"/>
  <c r="BE90" i="7"/>
  <c r="J52" i="7"/>
  <c r="F55" i="7"/>
  <c r="BE88" i="7"/>
  <c r="BE103" i="7"/>
  <c r="BE105" i="7"/>
  <c r="BE94" i="7"/>
  <c r="BE97" i="7"/>
  <c r="BE106" i="7"/>
  <c r="J55" i="7"/>
  <c r="BE87" i="7"/>
  <c r="BE99" i="7"/>
  <c r="BE107" i="7"/>
  <c r="BE92" i="7"/>
  <c r="BE101" i="7"/>
  <c r="E48" i="6"/>
  <c r="J76" i="6"/>
  <c r="BE99" i="6"/>
  <c r="BE102" i="6"/>
  <c r="BE110" i="6"/>
  <c r="BE112" i="6"/>
  <c r="BE113" i="6"/>
  <c r="BE115" i="6"/>
  <c r="BE119" i="6"/>
  <c r="BE122" i="6"/>
  <c r="BE131" i="6"/>
  <c r="F79" i="6"/>
  <c r="BE92" i="6"/>
  <c r="BE94" i="6"/>
  <c r="BE105" i="6"/>
  <c r="BE116" i="6"/>
  <c r="J79" i="6"/>
  <c r="BE86" i="6"/>
  <c r="BE98" i="6"/>
  <c r="BE103" i="6"/>
  <c r="BE120" i="6"/>
  <c r="BE123" i="6"/>
  <c r="BE85" i="6"/>
  <c r="BE95" i="6"/>
  <c r="BE125" i="6"/>
  <c r="BE89" i="6"/>
  <c r="BE90" i="6"/>
  <c r="BE91" i="6"/>
  <c r="BE93" i="6"/>
  <c r="BE96" i="6"/>
  <c r="BE104" i="6"/>
  <c r="BE111" i="6"/>
  <c r="BE118" i="6"/>
  <c r="BE129" i="6"/>
  <c r="BE132" i="6"/>
  <c r="BE133" i="6"/>
  <c r="BE87" i="6"/>
  <c r="BE100" i="6"/>
  <c r="BE106" i="6"/>
  <c r="BE107" i="6"/>
  <c r="BE114" i="6"/>
  <c r="BE126" i="6"/>
  <c r="BE88" i="6"/>
  <c r="BE97" i="6"/>
  <c r="BE101" i="6"/>
  <c r="BE109" i="6"/>
  <c r="BE121" i="6"/>
  <c r="BE124" i="6"/>
  <c r="BE127" i="6"/>
  <c r="BE130" i="6"/>
  <c r="BE84" i="6"/>
  <c r="BE117" i="6"/>
  <c r="J52" i="5"/>
  <c r="E72" i="5"/>
  <c r="J79" i="5"/>
  <c r="BE84" i="5"/>
  <c r="BE107" i="5"/>
  <c r="BE115" i="5"/>
  <c r="BE86" i="5"/>
  <c r="BE105" i="5"/>
  <c r="BE108" i="5"/>
  <c r="BE85" i="5"/>
  <c r="BE99" i="5"/>
  <c r="BE106" i="5"/>
  <c r="BE109" i="5"/>
  <c r="BE112" i="5"/>
  <c r="F55" i="5"/>
  <c r="BE93" i="5"/>
  <c r="BE98" i="5"/>
  <c r="BE102" i="5"/>
  <c r="BE104" i="5"/>
  <c r="BE110" i="5"/>
  <c r="BE113" i="5"/>
  <c r="BE121" i="5"/>
  <c r="BE96" i="5"/>
  <c r="BE118" i="5"/>
  <c r="BE120" i="5"/>
  <c r="BE87" i="5"/>
  <c r="BE90" i="5"/>
  <c r="BE111" i="5"/>
  <c r="BE100" i="5"/>
  <c r="BE101" i="5"/>
  <c r="BE119" i="5"/>
  <c r="BE114" i="5"/>
  <c r="BE116" i="5"/>
  <c r="F83" i="4"/>
  <c r="BE89" i="4"/>
  <c r="BE94" i="4"/>
  <c r="BE192" i="4"/>
  <c r="BE208" i="4"/>
  <c r="BE104" i="4"/>
  <c r="BE109" i="4"/>
  <c r="BE115" i="4"/>
  <c r="BE131" i="4"/>
  <c r="BE157" i="4"/>
  <c r="BE202" i="4"/>
  <c r="BE136" i="4"/>
  <c r="BE160" i="4"/>
  <c r="BE167" i="4"/>
  <c r="BE204" i="4"/>
  <c r="E48" i="4"/>
  <c r="J80" i="4"/>
  <c r="BE127" i="4"/>
  <c r="BE147" i="4"/>
  <c r="BE151" i="4"/>
  <c r="BE177" i="4"/>
  <c r="BE187" i="4"/>
  <c r="BE197" i="4"/>
  <c r="BE99" i="4"/>
  <c r="BE143" i="4"/>
  <c r="BE162" i="4"/>
  <c r="BE211" i="4"/>
  <c r="BE122" i="4"/>
  <c r="BE163" i="4"/>
  <c r="BE171" i="4"/>
  <c r="BE181" i="4"/>
  <c r="BE185" i="4"/>
  <c r="BE199" i="4"/>
  <c r="J83" i="4"/>
  <c r="BE159" i="4"/>
  <c r="BE134" i="4"/>
  <c r="BE139" i="4"/>
  <c r="BE165" i="4"/>
  <c r="BE166" i="4"/>
  <c r="BE175" i="4"/>
  <c r="E48" i="3"/>
  <c r="J84" i="3"/>
  <c r="BE128" i="3"/>
  <c r="BE168" i="3"/>
  <c r="BE188" i="3"/>
  <c r="BE199" i="3"/>
  <c r="BE204" i="3"/>
  <c r="BE227" i="3"/>
  <c r="BE323" i="3"/>
  <c r="BE327" i="3"/>
  <c r="BE331" i="3"/>
  <c r="BE345" i="3"/>
  <c r="BE365" i="3"/>
  <c r="BE374" i="3"/>
  <c r="BE389" i="3"/>
  <c r="BE395" i="3"/>
  <c r="BE425" i="3"/>
  <c r="BE429" i="3"/>
  <c r="BE431" i="3"/>
  <c r="BE435" i="3"/>
  <c r="BE140" i="3"/>
  <c r="BE267" i="3"/>
  <c r="BE272" i="3"/>
  <c r="BE355" i="3"/>
  <c r="BE371" i="3"/>
  <c r="BE380" i="3"/>
  <c r="J87" i="3"/>
  <c r="BE164" i="3"/>
  <c r="BE176" i="3"/>
  <c r="BE180" i="3"/>
  <c r="BE193" i="3"/>
  <c r="BE213" i="3"/>
  <c r="BE236" i="3"/>
  <c r="BE282" i="3"/>
  <c r="BE334" i="3"/>
  <c r="BE373" i="3"/>
  <c r="BE376" i="3"/>
  <c r="F55" i="3"/>
  <c r="BE118" i="3"/>
  <c r="BE137" i="3"/>
  <c r="BE159" i="3"/>
  <c r="BE174" i="3"/>
  <c r="BE178" i="3"/>
  <c r="BE241" i="3"/>
  <c r="BE306" i="3"/>
  <c r="BE347" i="3"/>
  <c r="BE361" i="3"/>
  <c r="BE370" i="3"/>
  <c r="BE393" i="3"/>
  <c r="BE407" i="3"/>
  <c r="BE417" i="3"/>
  <c r="BE419" i="3"/>
  <c r="BE421" i="3"/>
  <c r="BE98" i="3"/>
  <c r="BE108" i="3"/>
  <c r="BE112" i="3"/>
  <c r="BE133" i="3"/>
  <c r="BE170" i="3"/>
  <c r="BE182" i="3"/>
  <c r="BE184" i="3"/>
  <c r="BE217" i="3"/>
  <c r="BE287" i="3"/>
  <c r="BE303" i="3"/>
  <c r="BE359" i="3"/>
  <c r="BE384" i="3"/>
  <c r="BE385" i="3"/>
  <c r="BE391" i="3"/>
  <c r="BE399" i="3"/>
  <c r="BE310" i="3"/>
  <c r="BE321" i="3"/>
  <c r="BE402" i="3"/>
  <c r="BE412" i="3"/>
  <c r="BE102" i="3"/>
  <c r="BE103" i="3"/>
  <c r="BE123" i="3"/>
  <c r="BE149" i="3"/>
  <c r="BE154" i="3"/>
  <c r="BE169" i="3"/>
  <c r="BE209" i="3"/>
  <c r="BE215" i="3"/>
  <c r="BE222" i="3"/>
  <c r="BE261" i="3"/>
  <c r="BE333" i="3"/>
  <c r="BE351" i="3"/>
  <c r="BE368" i="3"/>
  <c r="BE93" i="3"/>
  <c r="BE195" i="3"/>
  <c r="BE234" i="3"/>
  <c r="BE277" i="3"/>
  <c r="BE312" i="3"/>
  <c r="BE317" i="3"/>
  <c r="BE341" i="3"/>
  <c r="BE406" i="3"/>
  <c r="E48" i="2"/>
  <c r="J52" i="2"/>
  <c r="F55" i="2"/>
  <c r="J55" i="2"/>
  <c r="BE86" i="2"/>
  <c r="BE87" i="2"/>
  <c r="BE89" i="2"/>
  <c r="BE94" i="2"/>
  <c r="BE99" i="2"/>
  <c r="BE104" i="2"/>
  <c r="BE111" i="2"/>
  <c r="BE116" i="2"/>
  <c r="BE121" i="2"/>
  <c r="BE123" i="2"/>
  <c r="BE125" i="2"/>
  <c r="BE129" i="2"/>
  <c r="BE131" i="2"/>
  <c r="BE137" i="2"/>
  <c r="BB55" i="1"/>
  <c r="BC55" i="1"/>
  <c r="BA55" i="1"/>
  <c r="AW55" i="1"/>
  <c r="BD55" i="1"/>
  <c r="J34" i="7"/>
  <c r="AW60" i="1" s="1"/>
  <c r="F36" i="3"/>
  <c r="BC56" i="1" s="1"/>
  <c r="F35" i="5"/>
  <c r="BB58" i="1" s="1"/>
  <c r="F34" i="3"/>
  <c r="BA56" i="1" s="1"/>
  <c r="J34" i="5"/>
  <c r="AW58" i="1" s="1"/>
  <c r="J34" i="3"/>
  <c r="AW56" i="1" s="1"/>
  <c r="F36" i="4"/>
  <c r="BC57" i="1" s="1"/>
  <c r="F34" i="4"/>
  <c r="BA57" i="1" s="1"/>
  <c r="F35" i="7"/>
  <c r="BB60" i="1" s="1"/>
  <c r="J34" i="4"/>
  <c r="AW57" i="1" s="1"/>
  <c r="F34" i="6"/>
  <c r="BA59" i="1"/>
  <c r="F37" i="4"/>
  <c r="BD57" i="1" s="1"/>
  <c r="F36" i="6"/>
  <c r="BC59" i="1" s="1"/>
  <c r="J34" i="6"/>
  <c r="AW59" i="1" s="1"/>
  <c r="F35" i="4"/>
  <c r="BB57" i="1"/>
  <c r="F37" i="3"/>
  <c r="BD56" i="1" s="1"/>
  <c r="F34" i="7"/>
  <c r="BA60" i="1" s="1"/>
  <c r="F35" i="6"/>
  <c r="BB59" i="1" s="1"/>
  <c r="F37" i="5"/>
  <c r="BD58" i="1" s="1"/>
  <c r="F37" i="7"/>
  <c r="BD60" i="1"/>
  <c r="F34" i="5"/>
  <c r="BA58" i="1" s="1"/>
  <c r="F36" i="7"/>
  <c r="BC60" i="1" s="1"/>
  <c r="F37" i="6"/>
  <c r="BD59" i="1" s="1"/>
  <c r="F36" i="5"/>
  <c r="BC58" i="1" s="1"/>
  <c r="F35" i="3"/>
  <c r="BB56" i="1" s="1"/>
  <c r="BK84" i="2" l="1"/>
  <c r="J84" i="2" s="1"/>
  <c r="J60" i="2" s="1"/>
  <c r="J424" i="3"/>
  <c r="J70" i="3" s="1"/>
  <c r="J128" i="6"/>
  <c r="J62" i="6" s="1"/>
  <c r="T87" i="4"/>
  <c r="T86" i="4" s="1"/>
  <c r="T91" i="3"/>
  <c r="T90" i="3" s="1"/>
  <c r="T82" i="6"/>
  <c r="BK87" i="4"/>
  <c r="J87" i="4" s="1"/>
  <c r="J60" i="4" s="1"/>
  <c r="P91" i="3"/>
  <c r="P90" i="3" s="1"/>
  <c r="AU56" i="1" s="1"/>
  <c r="R82" i="5"/>
  <c r="R87" i="4"/>
  <c r="R86" i="4" s="1"/>
  <c r="R82" i="6"/>
  <c r="R85" i="7"/>
  <c r="R84" i="7"/>
  <c r="P87" i="4"/>
  <c r="P86" i="4"/>
  <c r="AU57" i="1"/>
  <c r="BK85" i="7"/>
  <c r="J85" i="7" s="1"/>
  <c r="J60" i="7" s="1"/>
  <c r="BK91" i="3"/>
  <c r="BK90" i="3" s="1"/>
  <c r="J90" i="3" s="1"/>
  <c r="J30" i="3" s="1"/>
  <c r="AG56" i="1" s="1"/>
  <c r="T85" i="7"/>
  <c r="T84" i="7" s="1"/>
  <c r="BK82" i="5"/>
  <c r="J82" i="5"/>
  <c r="J59" i="5" s="1"/>
  <c r="P85" i="7"/>
  <c r="P84" i="7" s="1"/>
  <c r="AU60" i="1" s="1"/>
  <c r="R91" i="3"/>
  <c r="R90" i="3" s="1"/>
  <c r="P82" i="5"/>
  <c r="AU58" i="1" s="1"/>
  <c r="T82" i="5"/>
  <c r="P82" i="6"/>
  <c r="AU59" i="1" s="1"/>
  <c r="J86" i="7"/>
  <c r="J61" i="7" s="1"/>
  <c r="BK86" i="4"/>
  <c r="J86" i="4" s="1"/>
  <c r="J59" i="4" s="1"/>
  <c r="BK83" i="2"/>
  <c r="J83" i="2" s="1"/>
  <c r="J30" i="2" s="1"/>
  <c r="AG55" i="1" s="1"/>
  <c r="J33" i="5"/>
  <c r="AV58" i="1" s="1"/>
  <c r="AT58" i="1" s="1"/>
  <c r="F33" i="7"/>
  <c r="AZ60" i="1" s="1"/>
  <c r="BC54" i="1"/>
  <c r="W32" i="1" s="1"/>
  <c r="J33" i="2"/>
  <c r="AV55" i="1" s="1"/>
  <c r="AT55" i="1" s="1"/>
  <c r="J33" i="7"/>
  <c r="AV60" i="1"/>
  <c r="AT60" i="1"/>
  <c r="F33" i="5"/>
  <c r="AZ58" i="1" s="1"/>
  <c r="F33" i="2"/>
  <c r="AZ55" i="1"/>
  <c r="J30" i="6"/>
  <c r="AG59" i="1" s="1"/>
  <c r="BD54" i="1"/>
  <c r="W33" i="1" s="1"/>
  <c r="J33" i="4"/>
  <c r="AV57" i="1" s="1"/>
  <c r="AT57" i="1" s="1"/>
  <c r="BB54" i="1"/>
  <c r="W31" i="1"/>
  <c r="J33" i="3"/>
  <c r="AV56" i="1" s="1"/>
  <c r="AT56" i="1" s="1"/>
  <c r="F33" i="3"/>
  <c r="AZ56" i="1" s="1"/>
  <c r="J33" i="6"/>
  <c r="AV59" i="1" s="1"/>
  <c r="AT59" i="1" s="1"/>
  <c r="BA54" i="1"/>
  <c r="W30" i="1" s="1"/>
  <c r="F33" i="6"/>
  <c r="AZ59" i="1"/>
  <c r="F33" i="4"/>
  <c r="AZ57" i="1"/>
  <c r="BK84" i="7" l="1"/>
  <c r="J84" i="7"/>
  <c r="J59" i="7" s="1"/>
  <c r="J91" i="3"/>
  <c r="J60" i="3"/>
  <c r="J59" i="3"/>
  <c r="AN59" i="1"/>
  <c r="J39" i="6"/>
  <c r="AN55" i="1"/>
  <c r="J59" i="2"/>
  <c r="J39" i="3"/>
  <c r="J39" i="2"/>
  <c r="AN56" i="1"/>
  <c r="J30" i="4"/>
  <c r="AG57" i="1"/>
  <c r="J30" i="5"/>
  <c r="AG58" i="1" s="1"/>
  <c r="AZ54" i="1"/>
  <c r="W29" i="1" s="1"/>
  <c r="AW54" i="1"/>
  <c r="AK30" i="1" s="1"/>
  <c r="AX54" i="1"/>
  <c r="AU54" i="1"/>
  <c r="AY54" i="1"/>
  <c r="J39" i="5" l="1"/>
  <c r="J39" i="4"/>
  <c r="AN57" i="1"/>
  <c r="AN58" i="1"/>
  <c r="J30" i="7"/>
  <c r="AG60" i="1" s="1"/>
  <c r="AG54" i="1" s="1"/>
  <c r="AK26" i="1" s="1"/>
  <c r="AV54" i="1"/>
  <c r="AK29" i="1" s="1"/>
  <c r="AK35" i="1" l="1"/>
  <c r="J39" i="7"/>
  <c r="AN60" i="1"/>
  <c r="AT54" i="1"/>
  <c r="AN54" i="1" s="1"/>
</calcChain>
</file>

<file path=xl/sharedStrings.xml><?xml version="1.0" encoding="utf-8"?>
<sst xmlns="http://schemas.openxmlformats.org/spreadsheetml/2006/main" count="8332" uniqueCount="1372">
  <si>
    <t>Export Komplet</t>
  </si>
  <si>
    <t>VZ</t>
  </si>
  <si>
    <t>2.0</t>
  </si>
  <si>
    <t>ZAMOK</t>
  </si>
  <si>
    <t>False</t>
  </si>
  <si>
    <t>{d31a36ae-cae7-46ad-a3c3-911bc9ae6e4d}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</si>
  <si>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</si>
  <si>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</si>
  <si>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</si>
  <si>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</si>
  <si>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</si>
  <si>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</si>
  <si>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</si>
  <si>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</si>
  <si>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2024_19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</si>
  <si>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</si>
  <si>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</si>
  <si>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Rekonstrukce mostu DC-046L, oprava MK a VO v ul. Na Hrázi</t>
  </si>
  <si>
    <t>KSO:</t>
  </si>
  <si>
    <t/>
  </si>
  <si>
    <t>CC-CZ:</t>
  </si>
  <si>
    <t>Místo:</t>
  </si>
  <si>
    <t>ul. Na Hrázi, Děčín VIII - Dolní Oldřichov</t>
  </si>
  <si>
    <t>Datum:</t>
  </si>
  <si>
    <t>10. 7. 2025</t>
  </si>
  <si>
    <t>Zadavatel:</t>
  </si>
  <si>
    <t>IČ:</t>
  </si>
  <si>
    <t>00261238</t>
  </si>
  <si>
    <t>Statutární město Děčín</t>
  </si>
  <si>
    <t>DIČ:</t>
  </si>
  <si>
    <t>CZ00261238</t>
  </si>
  <si>
    <t>Účastník:</t>
  </si>
  <si>
    <t>Vyplň údaj</t>
  </si>
  <si>
    <t>Projektant:</t>
  </si>
  <si>
    <t>26708167</t>
  </si>
  <si>
    <t>Firast s.r.o.</t>
  </si>
  <si>
    <t xml:space="preserve">CZ26708167 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</si>
  <si>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</si>
  <si>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</si>
  <si>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</si>
  <si>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</si>
  <si>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</si>
  <si>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</si>
  <si>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</si>
  <si>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</si>
  <si>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</si>
  <si>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</si>
  <si>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</si>
  <si>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</si>
  <si>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</si>
  <si>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</si>
  <si>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</si>
  <si>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</si>
  <si>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</si>
  <si>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</si>
  <si>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</si>
  <si>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</si>
  <si>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</si>
  <si>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</si>
  <si>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</si>
  <si>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</si>
  <si>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</si>
  <si>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</si>
  <si>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</si>
  <si>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</si>
  <si>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</si>
  <si>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</si>
  <si>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</si>
  <si>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</si>
  <si>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</si>
  <si>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</si>
  <si>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</si>
  <si>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</si>
  <si>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</si>
  <si>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</si>
  <si>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</si>
  <si>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</si>
  <si>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</si>
  <si>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</si>
  <si>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</si>
  <si>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</si>
  <si>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</si>
  <si>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Demolice stávajícího mostu</t>
  </si>
  <si>
    <t>STA</t>
  </si>
  <si>
    <t>1</t>
  </si>
  <si>
    <t>{be6675ea-943a-4a03-abad-43f541f5c7b8}</t>
  </si>
  <si>
    <t>2</t>
  </si>
  <si>
    <t>SO 02</t>
  </si>
  <si>
    <t>Rekonstrukce mostu DC-046L</t>
  </si>
  <si>
    <t>{3beb4ae4-aafb-4d14-a935-170579a0782f}</t>
  </si>
  <si>
    <t>SO 03</t>
  </si>
  <si>
    <t>Rekonstrukce komunikace</t>
  </si>
  <si>
    <t>{db90ad2e-71f7-48ae-acc4-92ace5cc12e0}</t>
  </si>
  <si>
    <t>SO 04</t>
  </si>
  <si>
    <t>Přeložka vodovodu a plynovodu</t>
  </si>
  <si>
    <t>ING</t>
  </si>
  <si>
    <t>{ddcd215b-b057-4963-98d6-50a7fbf9a115}</t>
  </si>
  <si>
    <t>SO 05</t>
  </si>
  <si>
    <t>Úprava sítě VO</t>
  </si>
  <si>
    <t>{507ecdab-5216-4582-bd95-eae0bcb06443}</t>
  </si>
  <si>
    <t>VRN</t>
  </si>
  <si>
    <t>Vedlejší rozpočtové náklady</t>
  </si>
  <si>
    <t>VON</t>
  </si>
  <si>
    <t>{cad5488c-6c51-43c9-b6b3-f09343b2a7d1}</t>
  </si>
  <si>
    <t>KRYCÍ LIST SOUPISU PRACÍ</t>
  </si>
  <si>
    <t>Objekt:</t>
  </si>
  <si>
    <t>SO 01 - Demolice stávajícího mostu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</si>
  <si>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</si>
  <si>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</si>
  <si>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</si>
  <si>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</si>
  <si>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</si>
  <si>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</si>
  <si>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</si>
  <si>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</si>
  <si>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</si>
  <si>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</si>
  <si>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</si>
  <si>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</si>
  <si>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</si>
  <si>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</si>
  <si>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</si>
  <si>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</si>
  <si>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</si>
  <si>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</si>
  <si>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</si>
  <si>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</si>
  <si>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</si>
  <si>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</si>
  <si>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</si>
  <si>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</si>
  <si>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</si>
  <si>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</si>
  <si>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</si>
  <si>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941111R11</t>
  </si>
  <si>
    <t>Lešení, podpěrné a pomocné konstrukce pro demolici mostu, dle návrhu zhotovitele, montáž, pronájem, demontáž</t>
  </si>
  <si>
    <t>soubor</t>
  </si>
  <si>
    <t>4</t>
  </si>
  <si>
    <t>117062326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</si>
  <si>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</si>
  <si>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</si>
  <si>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kus</t>
  </si>
  <si>
    <t>CS ÚRS 2024 02</t>
  </si>
  <si>
    <t>Online PSC</t>
  </si>
  <si>
    <t>https://podminky.urs.cz/item/CS_URS_2024_02/966006132</t>
  </si>
  <si>
    <t>3</t>
  </si>
  <si>
    <t>919735112</t>
  </si>
  <si>
    <t>Řezání stávajícího živičného krytu nebo podkladu hloubky přes 50 do 100 mm</t>
  </si>
  <si>
    <t>m</t>
  </si>
  <si>
    <t>https://podminky.urs.cz/item/CS_URS_2024_02/919735112</t>
  </si>
  <si>
    <t>VV</t>
  </si>
  <si>
    <t>Kolem bouraných opěr</t>
  </si>
  <si>
    <t>8,0+7,0</t>
  </si>
  <si>
    <t>Součet</t>
  </si>
  <si>
    <t>977211115</t>
  </si>
  <si>
    <t>Řezání konstrukcí stěnovou pilou betonových nebo železobetonových průměru řezané výztuže do 16 mm hloubka řezu přes 520 do 680 mm</t>
  </si>
  <si>
    <t>6</t>
  </si>
  <si>
    <t>https://podminky.urs.cz/item/CS_URS_2024_02/977211115</t>
  </si>
  <si>
    <t>Ochrana plynu, 2x řez</t>
  </si>
  <si>
    <t>12,6*2</t>
  </si>
  <si>
    <t>5</t>
  </si>
  <si>
    <t>962021112</t>
  </si>
  <si>
    <t>Bourání mostních konstrukcí zdiva a pilířů z kamene nebo cihel</t>
  </si>
  <si>
    <t>m3</t>
  </si>
  <si>
    <t>8</t>
  </si>
  <si>
    <t>https://podminky.urs.cz/item/CS_URS_2024_02/962021112</t>
  </si>
  <si>
    <t>Uvažovaný rozsah dle nových opěr</t>
  </si>
  <si>
    <t>6,0*1,3*3,8*2</t>
  </si>
  <si>
    <t>963051111</t>
  </si>
  <si>
    <t>Bourání mostních konstrukcí nosných konstrukcí ze železového betonu</t>
  </si>
  <si>
    <t>10</t>
  </si>
  <si>
    <t>https://podminky.urs.cz/item/CS_URS_2024_02/963051111</t>
  </si>
  <si>
    <t>Celá skladba stávajícího mostu vč vozovkového souvrství a panelů</t>
  </si>
  <si>
    <t>12,6*4,54*0,25</t>
  </si>
  <si>
    <t>12,6*4,54*0,12</t>
  </si>
  <si>
    <t>4,5*2,4*0,25*5</t>
  </si>
  <si>
    <t>7</t>
  </si>
  <si>
    <t>966071131</t>
  </si>
  <si>
    <t>Demontáž ocelových konstrukcí profilů hmotnosti přes 30 kg/m, hmotnosti konstrukce do 5 t</t>
  </si>
  <si>
    <t>t</t>
  </si>
  <si>
    <t>https://podminky.urs.cz/item/CS_URS_2024_02/966071131</t>
  </si>
  <si>
    <t>I360 - 78,0kg/m</t>
  </si>
  <si>
    <t>12,0*4*78,0/1000</t>
  </si>
  <si>
    <t>966075141</t>
  </si>
  <si>
    <t>Odstranění různých konstrukcí na mostech kovového zábradlí vcelku</t>
  </si>
  <si>
    <t>14</t>
  </si>
  <si>
    <t>https://podminky.urs.cz/item/CS_URS_2024_02/966075141</t>
  </si>
  <si>
    <t>9,2+12,6+9,4+14,5</t>
  </si>
  <si>
    <t>997</t>
  </si>
  <si>
    <t>Přesun sutě</t>
  </si>
  <si>
    <t>997211211</t>
  </si>
  <si>
    <t>Svislá doprava suti nebo vybouraných hmot s naložením do dopravního zařízení a s vyprázdněním dopravního zařízení na hromadu nebo do dopravního prostředku vybouraných hmot na výšku do 3,5 m</t>
  </si>
  <si>
    <t>-868349824</t>
  </si>
  <si>
    <t>https://podminky.urs.cz/item/CS_URS_2024_02/997211211</t>
  </si>
  <si>
    <t>997013501</t>
  </si>
  <si>
    <t>Odvoz suti a vybouraných hmot na skládku nebo meziskládku se složením, na vzdálenost do 1 km</t>
  </si>
  <si>
    <t>-84299811</t>
  </si>
  <si>
    <t>https://podminky.urs.cz/item/CS_URS_2024_02/997013501</t>
  </si>
  <si>
    <t>11</t>
  </si>
  <si>
    <t>997013509</t>
  </si>
  <si>
    <t>Odvoz suti a vybouraných hmot na skládku nebo meziskládku se složením, na vzdálenost Příplatek k ceně za každý další započatý 1 km přes 1 km</t>
  </si>
  <si>
    <t>990667937</t>
  </si>
  <si>
    <t>https://podminky.urs.cz/item/CS_URS_2024_02/997013509</t>
  </si>
  <si>
    <t>P</t>
  </si>
  <si>
    <t>Poznámka k položce:_x000D_
předpoklad do 40 km</t>
  </si>
  <si>
    <t>235,534*39 'Přepočtené koeficientem množství</t>
  </si>
  <si>
    <t>997013602</t>
  </si>
  <si>
    <t>Poplatek za uložení stavebního odpadu na skládce (skládkovné) z armovaného betonu zatříděného do Katalogu odpadů pod kódem 17 01 01</t>
  </si>
  <si>
    <t>-1357633607</t>
  </si>
  <si>
    <t>https://podminky.urs.cz/item/CS_URS_2024_02/997013602</t>
  </si>
  <si>
    <t>13</t>
  </si>
  <si>
    <t>997013631</t>
  </si>
  <si>
    <t>Poplatek za uložení stavebního odpadu na skládce (skládkovné) směsného stavebního a demoličního zatříděného do Katalogu odpadů pod kódem 17 09 04</t>
  </si>
  <si>
    <t>-1378039619</t>
  </si>
  <si>
    <t>https://podminky.urs.cz/item/CS_URS_2024_02/997013631</t>
  </si>
  <si>
    <t>"celková suť" 235,534</t>
  </si>
  <si>
    <t>"ŽB" -83,196</t>
  </si>
  <si>
    <t>998</t>
  </si>
  <si>
    <t>Přesun hmot</t>
  </si>
  <si>
    <t>998001123</t>
  </si>
  <si>
    <t>Přesun hmot pro demolice objektů výšky do 21 m</t>
  </si>
  <si>
    <t>-846971219</t>
  </si>
  <si>
    <t>https://podminky.urs.cz/item/CS_URS_2024_02/998001123</t>
  </si>
  <si>
    <t>SO 02 - Rekonstrukce mostu DC-046L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</si>
  <si>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</si>
  <si>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</si>
  <si>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</si>
  <si>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</si>
  <si>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</si>
  <si>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</si>
  <si>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</si>
  <si>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</si>
  <si>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>Zemní práce</t>
  </si>
  <si>
    <t>11500110R</t>
  </si>
  <si>
    <t>Převedení vody potrubím DN 1000</t>
  </si>
  <si>
    <t>Poznámka k položce:_x000D_
položka obsahuje:_x000D_
a) montáž a demontáž potrubí nebo hadice, těsnění po dobu provozu a opotřebení materiálu_x000D_
b) podpěrné dřevěné konstrukce_x000D_
c) nutné zemní práce</t>
  </si>
  <si>
    <t>Provizorní zatrubnění 2ks</t>
  </si>
  <si>
    <t>2*25,0</t>
  </si>
  <si>
    <t>171153101</t>
  </si>
  <si>
    <t>Zemní hrázky přívodních a odpadních melioračních kanálů zhutňované po vrstvách tloušťky 200 mm s přemístěním sypaniny do 20 m nebo s jejím přehozením do 3 m z hornin třídy těžitelnosti I a II, skupiny 1 až 4</t>
  </si>
  <si>
    <t>-928637230</t>
  </si>
  <si>
    <t>https://podminky.urs.cz/item/CS_URS_2024_02/171153101</t>
  </si>
  <si>
    <t>(7,0*2,5*1,0+7,0*2,5*1,5)*2</t>
  </si>
  <si>
    <t>11510120R</t>
  </si>
  <si>
    <t>Čerpání vody na dopravní výšku do 10 m dle aktuálních podmínek</t>
  </si>
  <si>
    <t>Kč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</si>
  <si>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</si>
  <si>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</si>
  <si>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https://podminky.urs.cz/item/CS_URS_2024_02/119001401</t>
  </si>
  <si>
    <t>Stávající vedení plynu v ocelové chráničce</t>
  </si>
  <si>
    <t>12,6</t>
  </si>
  <si>
    <t>129153101</t>
  </si>
  <si>
    <t>Čištění otevřených koryt vodotečí strojně s přehozením rozpojeného nánosu do 3 m nebo s naložením na dopravní prostředek při šířce původního dna do 5 m a hloubce koryta do 2,5 m v hornině třídy těžitelnosti I skupiny 1 a 2</t>
  </si>
  <si>
    <t>1055051681</t>
  </si>
  <si>
    <t>https://podminky.urs.cz/item/CS_URS_2024_02/129153101</t>
  </si>
  <si>
    <t>10,0*25,0*0,5</t>
  </si>
  <si>
    <t>131251103</t>
  </si>
  <si>
    <t>Hloubení nezapažených jam a zářezů strojně s urovnáním dna do předepsaného profilu a spádu v hornině třídy těžitelnosti I skupiny 3 přes 50 do 100 m3</t>
  </si>
  <si>
    <t>-1200274847</t>
  </si>
  <si>
    <t>https://podminky.urs.cz/item/CS_URS_2024_02/131251103</t>
  </si>
  <si>
    <t>1,5m kolem opěr, odměřeno v CADu</t>
  </si>
  <si>
    <t>5,72*6,0*2</t>
  </si>
  <si>
    <t>0,6*6,0*2</t>
  </si>
  <si>
    <t>167151101</t>
  </si>
  <si>
    <t>Nakládání, skládání a překládání neulehlého výkopku nebo sypaniny strojně nakládání, množství do 100 m3, z horniny třídy těžitelnosti I, skupiny 1 až 3</t>
  </si>
  <si>
    <t>-1583308435</t>
  </si>
  <si>
    <t>https://podminky.urs.cz/item/CS_URS_2024_02/167151101</t>
  </si>
  <si>
    <t>"vytěžená zemina k likvidaci" 75,84-40,8</t>
  </si>
  <si>
    <t>"zpětný zásyp" 40,8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</si>
  <si>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</si>
  <si>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</si>
  <si>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327338252</t>
  </si>
  <si>
    <t>https://podminky.urs.cz/item/CS_URS_2024_02/162251102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</si>
  <si>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</si>
  <si>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</si>
  <si>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392073137</t>
  </si>
  <si>
    <t>https://podminky.urs.cz/item/CS_URS_2024_02/162751117</t>
  </si>
  <si>
    <t>"vytěžená zemina" 75,84</t>
  </si>
  <si>
    <t>"zpětný zásyp" -40,8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</si>
  <si>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</si>
  <si>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</si>
  <si>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1149105554</t>
  </si>
  <si>
    <t>https://podminky.urs.cz/item/CS_URS_2024_02/162751119</t>
  </si>
  <si>
    <t>Poznámka k položce:_x000D_
předpoklad skládky do 39 km</t>
  </si>
  <si>
    <t>35,04*29 'Přepočtené koeficientem množství</t>
  </si>
  <si>
    <t>171201221</t>
  </si>
  <si>
    <t>Poplatek za uložení stavebního odpadu na skládce (skládkovné) zeminy a kamení zatříděného do Katalogu odpadů pod kódem 17 05 04</t>
  </si>
  <si>
    <t>1909499692</t>
  </si>
  <si>
    <t>https://podminky.urs.cz/item/CS_URS_2024_02/171201221</t>
  </si>
  <si>
    <t>35,04*2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</si>
  <si>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</si>
  <si>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</si>
  <si>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1931649501</t>
  </si>
  <si>
    <t>https://podminky.urs.cz/item/CS_URS_2024_02/174151101</t>
  </si>
  <si>
    <t>Původní zeminou - tl. vrstvy max 300mm</t>
  </si>
  <si>
    <t>3,3*6,0</t>
  </si>
  <si>
    <t>3,5*6,0</t>
  </si>
  <si>
    <t>Mezisoučet</t>
  </si>
  <si>
    <t>Štěrk</t>
  </si>
  <si>
    <t>2,0*6,0*2</t>
  </si>
  <si>
    <t>M</t>
  </si>
  <si>
    <t>58344197</t>
  </si>
  <si>
    <t>štěrkodrť frakce 0/63</t>
  </si>
  <si>
    <t>-133699606</t>
  </si>
  <si>
    <t>Štěrk, 1,8 t/m3</t>
  </si>
  <si>
    <t>2,0*6,0*2*1,8</t>
  </si>
  <si>
    <t>43,2*1,1 'Přepočtené koeficientem množství</t>
  </si>
  <si>
    <t>151711111</t>
  </si>
  <si>
    <t>Osazení ocelových zápor pro pažení hloubených vykopávek do předem provedených vrtů se zabetonováním spodního konce, s případným obsypem zápory pískem délky od 0 do 8 m</t>
  </si>
  <si>
    <t>28</t>
  </si>
  <si>
    <t>https://podminky.urs.cz/item/CS_URS_2024_02/151711111</t>
  </si>
  <si>
    <t>dl. 6,0m</t>
  </si>
  <si>
    <t>6,0*3*2</t>
  </si>
  <si>
    <t>15</t>
  </si>
  <si>
    <t>13010720</t>
  </si>
  <si>
    <t>ocel profilová jakost S235JR (11 375) průřez I (IPN) 180</t>
  </si>
  <si>
    <t>555677591</t>
  </si>
  <si>
    <t>IPN 180 = 21,9kg/m</t>
  </si>
  <si>
    <t>36,0*21,9/1000</t>
  </si>
  <si>
    <t>0,788*1,08 'Přepočtené koeficientem množství</t>
  </si>
  <si>
    <t>16</t>
  </si>
  <si>
    <t>151721111</t>
  </si>
  <si>
    <t>Pažení do ocelových zápor bez ohledu na druh pažin, s odstraněním pažení, hloubky výkopu do 4 m</t>
  </si>
  <si>
    <t>m2</t>
  </si>
  <si>
    <t>-850113509</t>
  </si>
  <si>
    <t>https://podminky.urs.cz/item/CS_URS_2024_02/151721111</t>
  </si>
  <si>
    <t>(5,5+1,5*2)*3,0*2</t>
  </si>
  <si>
    <t>17</t>
  </si>
  <si>
    <t>151R01</t>
  </si>
  <si>
    <t>D+M kotvení pažení, specifikace dle PD</t>
  </si>
  <si>
    <t>-53699548</t>
  </si>
  <si>
    <t>18</t>
  </si>
  <si>
    <t>15490311R</t>
  </si>
  <si>
    <t>Seříznutí ocelové výpažnice po dokončení prací</t>
  </si>
  <si>
    <t>34</t>
  </si>
  <si>
    <t>19</t>
  </si>
  <si>
    <t>181351003</t>
  </si>
  <si>
    <t>Rozprostření a urovnání ornice v rovině nebo ve svahu sklonu do 1:5 strojně při souvislé ploše do 100 m2, tl. vrstvy do 200 mm</t>
  </si>
  <si>
    <t>703131811</t>
  </si>
  <si>
    <t>https://podminky.urs.cz/item/CS_URS_2024_02/181351003</t>
  </si>
  <si>
    <t>"po dokončení prací, odhad" 100,0</t>
  </si>
  <si>
    <t>20</t>
  </si>
  <si>
    <t>181411131</t>
  </si>
  <si>
    <t>Založení trávníku na půdě předem připravené plochy do 1000 m2 výsevem včetně utažení parkového v rovině nebo na svahu do 1:5</t>
  </si>
  <si>
    <t>1784180977</t>
  </si>
  <si>
    <t>https://podminky.urs.cz/item/CS_URS_2024_02/181411131</t>
  </si>
  <si>
    <t>00572410</t>
  </si>
  <si>
    <t>osivo směs travní parková</t>
  </si>
  <si>
    <t>kg</t>
  </si>
  <si>
    <t>-120613093</t>
  </si>
  <si>
    <t>100*0,02 'Přepočtené koeficientem množství</t>
  </si>
  <si>
    <t>22</t>
  </si>
  <si>
    <t>18580431R</t>
  </si>
  <si>
    <t>Pravidelné kropení vysetého trávníku po dobu 14 dnů od osetí</t>
  </si>
  <si>
    <t>46</t>
  </si>
  <si>
    <t>Zakládání</t>
  </si>
  <si>
    <t>23</t>
  </si>
  <si>
    <t>212792212</t>
  </si>
  <si>
    <t>Odvodnění mostní opěry z plastových trub drenážní potrubí flexibilní DN 160</t>
  </si>
  <si>
    <t>1954125575</t>
  </si>
  <si>
    <t>https://podminky.urs.cz/item/CS_URS_2024_02/212792212</t>
  </si>
  <si>
    <t>24</t>
  </si>
  <si>
    <t>212972113</t>
  </si>
  <si>
    <t>Opláštění drenážních trub filtrační textilií DN 160</t>
  </si>
  <si>
    <t>-2057481750</t>
  </si>
  <si>
    <t>https://podminky.urs.cz/item/CS_URS_2024_02/212972113</t>
  </si>
  <si>
    <t>25</t>
  </si>
  <si>
    <t>224511112</t>
  </si>
  <si>
    <t>Maloprofilové vrty průběžným sacím vrtáním průměru přes 195 do 245 mm do úklonu 45° v hl 0 až 25 m v hornině tř. I a II</t>
  </si>
  <si>
    <t>1777546933</t>
  </si>
  <si>
    <t>https://podminky.urs.cz/item/CS_URS_2024_02/224511112</t>
  </si>
  <si>
    <t>"pro ocelové zápory" 36,0</t>
  </si>
  <si>
    <t>26</t>
  </si>
  <si>
    <t>226112215</t>
  </si>
  <si>
    <t>Velkoprofilové vrty náběrovým vrtáním svislé nezapažené průměru přes 550 do 650 mm, v hl přes 5 m v hornině tř. V</t>
  </si>
  <si>
    <t>-1342991645</t>
  </si>
  <si>
    <t>https://podminky.urs.cz/item/CS_URS_2024_02/226112215</t>
  </si>
  <si>
    <t>Třída těžitelnosti proměnná dle hloubky</t>
  </si>
  <si>
    <t>6,0*2*2</t>
  </si>
  <si>
    <t>27</t>
  </si>
  <si>
    <t>231112112</t>
  </si>
  <si>
    <t>Zřízení výplně pilot bez vytažení pažnic nezapažených nebo zapažených bentonitovou suspenzí svislých z betonu železového, v hl od 0 do 10 m, při průměru piloty přes 450 do 650 mm</t>
  </si>
  <si>
    <t>81384272</t>
  </si>
  <si>
    <t>https://podminky.urs.cz/item/CS_URS_2024_02/231112112</t>
  </si>
  <si>
    <t>58933745</t>
  </si>
  <si>
    <t>beton C 40/50 XF2-4 kamenivo frakce 0/22</t>
  </si>
  <si>
    <t>-148461523</t>
  </si>
  <si>
    <t>3,14*0,3*0,3*24,0</t>
  </si>
  <si>
    <t>6,782*1,1 'Přepočtené koeficientem množství</t>
  </si>
  <si>
    <t>29</t>
  </si>
  <si>
    <t>231611114</t>
  </si>
  <si>
    <t>Výztuž pilot betonovaných do země z oceli 10 505 (R)</t>
  </si>
  <si>
    <t>58</t>
  </si>
  <si>
    <t>https://podminky.urs.cz/item/CS_URS_2024_02/231611114</t>
  </si>
  <si>
    <t>100kg/m3</t>
  </si>
  <si>
    <t>6,782*0,1</t>
  </si>
  <si>
    <t>30</t>
  </si>
  <si>
    <t>274311128</t>
  </si>
  <si>
    <t>Základové konstrukce z betonu prostého pasy, prahy, věnce a ostruhy ve výkopu nebo na hlavách pilot C 30/37</t>
  </si>
  <si>
    <t>64</t>
  </si>
  <si>
    <t>https://podminky.urs.cz/item/CS_URS_2024_02/274311128</t>
  </si>
  <si>
    <t>Ukončující betonový práh</t>
  </si>
  <si>
    <t>0,25*0,2*10,5*2</t>
  </si>
  <si>
    <t>31</t>
  </si>
  <si>
    <t>274354111</t>
  </si>
  <si>
    <t>Bednění základových konstrukcí pasů, prahů, věnců a ostruh zřízení</t>
  </si>
  <si>
    <t>-1306400892</t>
  </si>
  <si>
    <t>https://podminky.urs.cz/item/CS_URS_2024_02/274354111</t>
  </si>
  <si>
    <t>0,25*10,5*2*2</t>
  </si>
  <si>
    <t>32</t>
  </si>
  <si>
    <t>274354211</t>
  </si>
  <si>
    <t>Bednění základových konstrukcí pasů, prahů, věnců a ostruh odstranění bednění</t>
  </si>
  <si>
    <t>-1349977582</t>
  </si>
  <si>
    <t>https://podminky.urs.cz/item/CS_URS_2024_02/274354211</t>
  </si>
  <si>
    <t>33</t>
  </si>
  <si>
    <t>29221111R</t>
  </si>
  <si>
    <t>Pomocná konstrukce dřevěná pro zvláštní zakládání z terénu - dle aktuálních podmínek</t>
  </si>
  <si>
    <t>70</t>
  </si>
  <si>
    <t>Svislé a kompletní konstrukce</t>
  </si>
  <si>
    <t>334333120</t>
  </si>
  <si>
    <t>Mostní opěry a úložné prahy z betonu předpjatého C 40/50</t>
  </si>
  <si>
    <t>72</t>
  </si>
  <si>
    <t>https://podminky.urs.cz/item/CS_URS_2024_02/334333120</t>
  </si>
  <si>
    <t>Odměřeno v CADu</t>
  </si>
  <si>
    <t>3,9*5,27*2</t>
  </si>
  <si>
    <t>35</t>
  </si>
  <si>
    <t>334361412</t>
  </si>
  <si>
    <t>Výztuž betonářská mostních konstrukcí opěr, úložných prahů, křídel, závěrných zídek, bloků ložisek, pilířů a sloupů ze svařovaných sítí přes 3,5 do 6 kg/m2</t>
  </si>
  <si>
    <t>74</t>
  </si>
  <si>
    <t>https://podminky.urs.cz/item/CS_URS_2024_02/334361412</t>
  </si>
  <si>
    <t>120kg/m3</t>
  </si>
  <si>
    <t>41,106*0,12</t>
  </si>
  <si>
    <t>36</t>
  </si>
  <si>
    <t>334351112</t>
  </si>
  <si>
    <t>Bednění mostních opěr a úložných prahů ze systémového bednění zřízení z překližek, pro železobeton</t>
  </si>
  <si>
    <t>76</t>
  </si>
  <si>
    <t>https://podminky.urs.cz/item/CS_URS_2024_02/334351112</t>
  </si>
  <si>
    <t>Boky</t>
  </si>
  <si>
    <t>3,9*2*2</t>
  </si>
  <si>
    <t>Čela</t>
  </si>
  <si>
    <t>3,7*2*5,27*2</t>
  </si>
  <si>
    <t>37</t>
  </si>
  <si>
    <t>334351211</t>
  </si>
  <si>
    <t>Bednění mostních opěr a úložných prahů ze systémového bednění odstranění z překližek</t>
  </si>
  <si>
    <t>78</t>
  </si>
  <si>
    <t>https://podminky.urs.cz/item/CS_URS_2024_02/334351211</t>
  </si>
  <si>
    <t>38</t>
  </si>
  <si>
    <t>334221311</t>
  </si>
  <si>
    <t>Obklad z lomového kamene zdiva mostů nekotvený lícovaný kvádrový tl do 350 mm, specifikace dle PD</t>
  </si>
  <si>
    <t>94</t>
  </si>
  <si>
    <t>tl. 250mm</t>
  </si>
  <si>
    <t>2,4*5,27*0,25*2</t>
  </si>
  <si>
    <t>Vodorovné konstrukce</t>
  </si>
  <si>
    <t>39</t>
  </si>
  <si>
    <t>423176311</t>
  </si>
  <si>
    <t>Montáž spřažených ocelových nosníků šířky přes 4,2 m, výšky přes 3,6 m mostu o jednom poli, rozpětí pole do 13 m</t>
  </si>
  <si>
    <t>-996438643</t>
  </si>
  <si>
    <t>https://podminky.urs.cz/item/CS_URS_2024_02/423176311</t>
  </si>
  <si>
    <t>nosná konstrukce</t>
  </si>
  <si>
    <t>IPE 600 = 122,0 kg/m</t>
  </si>
  <si>
    <t>12,1*122,0/1000*2</t>
  </si>
  <si>
    <t>IPE 300 = 42,2 kg/m</t>
  </si>
  <si>
    <t>12,1*42,2/1000*5</t>
  </si>
  <si>
    <t>IPE 180 = 18,8 kg/m</t>
  </si>
  <si>
    <t>5,25*18,8/1000*12</t>
  </si>
  <si>
    <t>UPE 180 = 19,7 kg/m</t>
  </si>
  <si>
    <t>5,25*19,7/1000*2</t>
  </si>
  <si>
    <t>zábradlí</t>
  </si>
  <si>
    <t>0,8*18,8/1000*17*2</t>
  </si>
  <si>
    <t>JEKL 300x200x8 = 59,1 kg/m</t>
  </si>
  <si>
    <t>12,1*59,1/1000*2</t>
  </si>
  <si>
    <t>10% na patní , kotevní a spojovací materiál</t>
  </si>
  <si>
    <t>8,837*0,1</t>
  </si>
  <si>
    <t>40</t>
  </si>
  <si>
    <t>13010750</t>
  </si>
  <si>
    <t>ocel profilová jakost S235JR (11 375) průřez IPE 180</t>
  </si>
  <si>
    <t>-1026135776</t>
  </si>
  <si>
    <t>1,695*1,08 'Přepočtené koeficientem množství</t>
  </si>
  <si>
    <t>41</t>
  </si>
  <si>
    <t>13010760</t>
  </si>
  <si>
    <t>ocel profilová jakost S235JR (11 375) průřez IPE 300</t>
  </si>
  <si>
    <t>1861075490</t>
  </si>
  <si>
    <t>2,553*1,08 'Přepočtené koeficientem množství</t>
  </si>
  <si>
    <t>42</t>
  </si>
  <si>
    <t>13483001</t>
  </si>
  <si>
    <t>ocel profilová jakost S235JR (11 375) průřez IPE 600</t>
  </si>
  <si>
    <t>1355068037</t>
  </si>
  <si>
    <t>2,952*1,08 'Přepočtené koeficientem množství</t>
  </si>
  <si>
    <t>43</t>
  </si>
  <si>
    <t>13010936</t>
  </si>
  <si>
    <t>ocel profilová jakost S235JR (11 375) průřez UPE 180</t>
  </si>
  <si>
    <t>1641991704</t>
  </si>
  <si>
    <t>0,207*1,08 'Přepočtené koeficientem množství</t>
  </si>
  <si>
    <t>44</t>
  </si>
  <si>
    <t>1348300R</t>
  </si>
  <si>
    <t>ocel silnostěný profil obdélníkový 200x300x8</t>
  </si>
  <si>
    <t>-2046075963</t>
  </si>
  <si>
    <t>1,43*1,08 'Přepočtené koeficientem množství</t>
  </si>
  <si>
    <t>45</t>
  </si>
  <si>
    <t>348R02</t>
  </si>
  <si>
    <t>D+M nátěr ocelové konstrukce mostu, vč přípravy podkladu, specifikace dle PD</t>
  </si>
  <si>
    <t>773386948</t>
  </si>
  <si>
    <t>IPE 600 = 2,01 m2/m</t>
  </si>
  <si>
    <t>12,1*2,01*2</t>
  </si>
  <si>
    <t>IPE 300 = 1,16 m2/m</t>
  </si>
  <si>
    <t>12,1*1,16*5</t>
  </si>
  <si>
    <t>IPE 180 =  0,698 m2/m</t>
  </si>
  <si>
    <t>5,25*0,698*12</t>
  </si>
  <si>
    <t>UPE 180 = 0,611 m2/m</t>
  </si>
  <si>
    <t>5,25*0,611*2</t>
  </si>
  <si>
    <t>0,8*0,698*17*2</t>
  </si>
  <si>
    <t>JEKL 300x200x8 = 1,0 m2/m</t>
  </si>
  <si>
    <t>12,1*1,0*2</t>
  </si>
  <si>
    <t>348R01</t>
  </si>
  <si>
    <t>D+M výplň mezi polemi zábradlí, Pz tahokov tl 3mm, rám L 40/40/4, navařeno, vč povrchové úpravy, specifikace dle PD</t>
  </si>
  <si>
    <t>-7479084</t>
  </si>
  <si>
    <t>12,1*0,8*2</t>
  </si>
  <si>
    <t>47</t>
  </si>
  <si>
    <t>421321139</t>
  </si>
  <si>
    <t>Mostní železobetonové nosné konstrukce deskové nebo klenbové deskové spřahující, z betonu C 35/45</t>
  </si>
  <si>
    <t>142933903</t>
  </si>
  <si>
    <t>https://podminky.urs.cz/item/CS_URS_2024_02/421321139</t>
  </si>
  <si>
    <t>4,5*12,1*0,3</t>
  </si>
  <si>
    <t>48</t>
  </si>
  <si>
    <t>421321192</t>
  </si>
  <si>
    <t>Mostní železobetonové nosné konstrukce deskové nebo klenbové Příplatek k cenám za betonáž malého rozsahu do 50 m3</t>
  </si>
  <si>
    <t>-1228175046</t>
  </si>
  <si>
    <t>https://podminky.urs.cz/item/CS_URS_2024_02/421321192</t>
  </si>
  <si>
    <t>49</t>
  </si>
  <si>
    <t>421361236</t>
  </si>
  <si>
    <t>Výztuž deskových konstrukcí z betonářské oceli 10 505 (R) nebo BSt 500 spřahující desky</t>
  </si>
  <si>
    <t>1687216392</t>
  </si>
  <si>
    <t>https://podminky.urs.cz/item/CS_URS_2024_02/421361236</t>
  </si>
  <si>
    <t>150 kg/m3</t>
  </si>
  <si>
    <t>16,335*0,15</t>
  </si>
  <si>
    <t>50</t>
  </si>
  <si>
    <t>423357112</t>
  </si>
  <si>
    <t>Bednění spřažené ocelobetonové konstrukce zřízení podhledu mezi nosníky</t>
  </si>
  <si>
    <t>757594045</t>
  </si>
  <si>
    <t>https://podminky.urs.cz/item/CS_URS_2024_02/423357112</t>
  </si>
  <si>
    <t>4,5*12,1</t>
  </si>
  <si>
    <t>51</t>
  </si>
  <si>
    <t>423357212</t>
  </si>
  <si>
    <t>Bednění spřažené ocelobetonové konstrukce odstranění podhledu mezi nosníky</t>
  </si>
  <si>
    <t>967023536</t>
  </si>
  <si>
    <t>https://podminky.urs.cz/item/CS_URS_2024_02/423357212</t>
  </si>
  <si>
    <t>52</t>
  </si>
  <si>
    <t>334323319</t>
  </si>
  <si>
    <t>Mostní bloky ložisek z betonu železového C 35/45</t>
  </si>
  <si>
    <t>1351105133</t>
  </si>
  <si>
    <t>https://podminky.urs.cz/item/CS_URS_2024_02/334323319</t>
  </si>
  <si>
    <t>0,3*0,3*0,15*16</t>
  </si>
  <si>
    <t>53</t>
  </si>
  <si>
    <t>428351111</t>
  </si>
  <si>
    <t>Bednění bloku ložiska zřízení a odstranění</t>
  </si>
  <si>
    <t>1028868645</t>
  </si>
  <si>
    <t>https://podminky.urs.cz/item/CS_URS_2024_02/428351111</t>
  </si>
  <si>
    <t>0,3*0,15*4*16</t>
  </si>
  <si>
    <t>54</t>
  </si>
  <si>
    <t>428992112</t>
  </si>
  <si>
    <t>Osazení mostního ložiska elastomerového zatížení přes 400 do 1800 kN</t>
  </si>
  <si>
    <t>-420080899</t>
  </si>
  <si>
    <t>https://podminky.urs.cz/item/CS_URS_2024_02/428992112</t>
  </si>
  <si>
    <t>55</t>
  </si>
  <si>
    <t>RMAT0001</t>
  </si>
  <si>
    <t>ložisko mostní elastomerové 150x200 mm tl. 30 mm, max F=468 kN, specifikace dle PD</t>
  </si>
  <si>
    <t>-1611683616</t>
  </si>
  <si>
    <t>56</t>
  </si>
  <si>
    <t>451315115</t>
  </si>
  <si>
    <t>Podkladní a výplňové vrstvy z betonu prostého tloušťky do 100 mm, z betonu C 16/20</t>
  </si>
  <si>
    <t>106</t>
  </si>
  <si>
    <t>https://podminky.urs.cz/item/CS_URS_2024_02/451315115</t>
  </si>
  <si>
    <t>pod opěry</t>
  </si>
  <si>
    <t>1,48*5,47</t>
  </si>
  <si>
    <t>1,4*6,1</t>
  </si>
  <si>
    <t>-0,6*0,6*4</t>
  </si>
  <si>
    <t>57</t>
  </si>
  <si>
    <t>451571222</t>
  </si>
  <si>
    <t>Podklad pod dlažbu ze štěrkopísku tl. přes 100 do 150 mm</t>
  </si>
  <si>
    <t>108</t>
  </si>
  <si>
    <t>https://podminky.urs.cz/item/CS_URS_2024_02/451571222</t>
  </si>
  <si>
    <t>"dno" 47,8</t>
  </si>
  <si>
    <t>465511121</t>
  </si>
  <si>
    <t>Dlažba z lomového kamene upraveného vodorovná nebo plocha ve sklonu do 1:2 s dodáním hmot na sucho, bez výplně spár v ploše přes 20 m2, tl. 200 mm</t>
  </si>
  <si>
    <t>110</t>
  </si>
  <si>
    <t>https://podminky.urs.cz/item/CS_URS_2024_02/465511121</t>
  </si>
  <si>
    <t>59</t>
  </si>
  <si>
    <t>91912111R</t>
  </si>
  <si>
    <t>Těsnění spár zálivkou s předtěsněním</t>
  </si>
  <si>
    <t>116</t>
  </si>
  <si>
    <t>"obrubník/kryt mostu" 12,1*2</t>
  </si>
  <si>
    <t>Komunikace pozemní</t>
  </si>
  <si>
    <t>60</t>
  </si>
  <si>
    <t>577134131</t>
  </si>
  <si>
    <t>Asfaltový beton vrstva obrusná ACO 11 (ABS) s rozprostřením a se zhutněním z modifikovaného asfaltu v pruhu šířky přes do 1,5 do 3 m, po zhutnění tl. 40 mm</t>
  </si>
  <si>
    <t>118</t>
  </si>
  <si>
    <t>https://podminky.urs.cz/item/CS_URS_2024_02/577134131</t>
  </si>
  <si>
    <t>"skladba V1" 42,8</t>
  </si>
  <si>
    <t>61</t>
  </si>
  <si>
    <t>573231107</t>
  </si>
  <si>
    <t>Postřik spojovací PS bez posypu kamenivem ze silniční emulze, v množství 0,40 kg/m2</t>
  </si>
  <si>
    <t>120</t>
  </si>
  <si>
    <t>https://podminky.urs.cz/item/CS_URS_2024_02/573231107</t>
  </si>
  <si>
    <t>62</t>
  </si>
  <si>
    <t>57814323R</t>
  </si>
  <si>
    <t>Litý asfalt MA 11 IV tl 45 mm š přes 3 m z modifikovaného asfaltu</t>
  </si>
  <si>
    <t>122</t>
  </si>
  <si>
    <t>Úpravy povrchů, podlahy a osazování výplní</t>
  </si>
  <si>
    <t>63</t>
  </si>
  <si>
    <t>628611121</t>
  </si>
  <si>
    <t>Nátěr mostních betonových konstrukcí akrylátový na siloxanové a plasticko-elastické bázi 1x podkladní</t>
  </si>
  <si>
    <t>-1381110312</t>
  </si>
  <si>
    <t>https://podminky.urs.cz/item/CS_URS_2024_02/628611121</t>
  </si>
  <si>
    <t>628611131</t>
  </si>
  <si>
    <t>Nátěr mostních betonových konstrukcí akrylátový na siloxanové a plasticko-elastické bázi 2x ochranný pružný S4 (OS-C (OS 4))</t>
  </si>
  <si>
    <t>-757704902</t>
  </si>
  <si>
    <t>https://podminky.urs.cz/item/CS_URS_2024_02/628611131</t>
  </si>
  <si>
    <t>65</t>
  </si>
  <si>
    <t>914511111</t>
  </si>
  <si>
    <t>Montáž sloupku dopravních značek délky do 3,5 m do betonového základu</t>
  </si>
  <si>
    <t>128</t>
  </si>
  <si>
    <t>https://podminky.urs.cz/item/CS_URS_2024_02/914511111</t>
  </si>
  <si>
    <t>66</t>
  </si>
  <si>
    <t>40445230</t>
  </si>
  <si>
    <t>sloupek pro dopravní značku Zn D 70mm v 3,5m</t>
  </si>
  <si>
    <t>821618427</t>
  </si>
  <si>
    <t>67</t>
  </si>
  <si>
    <t>914111111</t>
  </si>
  <si>
    <t>Montáž svislé dopravní značky základní velikosti do 1 m2 objímkami na sloupky nebo konzoly</t>
  </si>
  <si>
    <t>132</t>
  </si>
  <si>
    <t>https://podminky.urs.cz/item/CS_URS_2024_02/914111111</t>
  </si>
  <si>
    <t>68</t>
  </si>
  <si>
    <t>40445600</t>
  </si>
  <si>
    <t>výstražné dopravní značky A1-A30, A33, A34 700mm</t>
  </si>
  <si>
    <t>-306344908</t>
  </si>
  <si>
    <t>69</t>
  </si>
  <si>
    <t>915121111</t>
  </si>
  <si>
    <t>Vodorovné dopravní značení stříkané barvou vodící čára bílá šířky 250 mm souvislá základní</t>
  </si>
  <si>
    <t>136</t>
  </si>
  <si>
    <t>https://podminky.urs.cz/item/CS_URS_2024_02/915121111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</si>
  <si>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</si>
  <si>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</si>
  <si>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-2005600651</t>
  </si>
  <si>
    <t>https://podminky.urs.cz/item/CS_URS_2024_02/919732211</t>
  </si>
  <si>
    <t>5,3*2</t>
  </si>
  <si>
    <t>71</t>
  </si>
  <si>
    <t>931941112</t>
  </si>
  <si>
    <t>Osazení dilatačního mostního závěru lamelového, posun do 100 mm</t>
  </si>
  <si>
    <t>-1849401451</t>
  </si>
  <si>
    <t>https://podminky.urs.cz/item/CS_URS_2024_02/931941112</t>
  </si>
  <si>
    <t>RMAT0005</t>
  </si>
  <si>
    <t>mostní závěr dilatační lamelový, specifikace dle PD</t>
  </si>
  <si>
    <t>1057429626</t>
  </si>
  <si>
    <t>73</t>
  </si>
  <si>
    <t>935922111</t>
  </si>
  <si>
    <t>Obrubníkový odvodňovací žlab z polymerbetonu pro třídu zatížení D 400 konstrukční výšky do 275 mm prvek základní</t>
  </si>
  <si>
    <t>60433149</t>
  </si>
  <si>
    <t>https://podminky.urs.cz/item/CS_URS_2024_02/935922111</t>
  </si>
  <si>
    <t>12,1*2</t>
  </si>
  <si>
    <t>935922112</t>
  </si>
  <si>
    <t>Obrubníkový odvodňovací žlab z polymerbetonu pro třídu zatížení D 400 konstrukční výšky do 275 mm prvek revizní</t>
  </si>
  <si>
    <t>-1615804073</t>
  </si>
  <si>
    <t>https://podminky.urs.cz/item/CS_URS_2024_02/935922112</t>
  </si>
  <si>
    <t>75</t>
  </si>
  <si>
    <t>935922114</t>
  </si>
  <si>
    <t>Obrubníkový odvodňovací žlab z polymerbetonu pro třídu zatížení D 400 konstrukční výšky do 275 mm prvek středový žlabový</t>
  </si>
  <si>
    <t>-1533633569</t>
  </si>
  <si>
    <t>https://podminky.urs.cz/item/CS_URS_2024_02/935922114</t>
  </si>
  <si>
    <t>935922117</t>
  </si>
  <si>
    <t>Obrubníkový odvodňovací žlab z polymerbetonu pro třídu zatížení D 400 konstrukční výšky do 275 mm čelní stěna pro začátek a konec</t>
  </si>
  <si>
    <t>-978759916</t>
  </si>
  <si>
    <t>https://podminky.urs.cz/item/CS_URS_2024_02/935922117</t>
  </si>
  <si>
    <t>77</t>
  </si>
  <si>
    <t>93500000R</t>
  </si>
  <si>
    <t>D+M Odvodnění povrchových vod mostu (v rastru) - kompletní provedení vč speciálních tvarovek</t>
  </si>
  <si>
    <t>150</t>
  </si>
  <si>
    <t>referenční výrobek systém DRIDECK</t>
  </si>
  <si>
    <t>42,8</t>
  </si>
  <si>
    <t>93600000R</t>
  </si>
  <si>
    <t>D+M Odvodňovací monolitický žlab na předmostí, specifikace dle PD</t>
  </si>
  <si>
    <t>1715675639</t>
  </si>
  <si>
    <t>"mezi komunikací a mostovkou" 5,0</t>
  </si>
  <si>
    <t>79</t>
  </si>
  <si>
    <t>936941111</t>
  </si>
  <si>
    <t>Odvodňovač izolace mostovky osazení do plastbetonu, odvodňovače měděného</t>
  </si>
  <si>
    <t>-1277460338</t>
  </si>
  <si>
    <t>https://podminky.urs.cz/item/CS_URS_2024_02/936941111</t>
  </si>
  <si>
    <t>"po 1 m" 12*2</t>
  </si>
  <si>
    <t>80</t>
  </si>
  <si>
    <t>RMAT0003</t>
  </si>
  <si>
    <t>odvodňovač měděný DN50 s přírubou, vč krytu</t>
  </si>
  <si>
    <t>-468781772</t>
  </si>
  <si>
    <t>81</t>
  </si>
  <si>
    <t>941111111</t>
  </si>
  <si>
    <t>Lešení řadové trubkové lehké pracovní s podlahami s provozním zatížením tř. 3 do 200 kg/m2 šířky tř. W06 od 0,6 do 0,9 m výšky do 10 m montáž</t>
  </si>
  <si>
    <t>-687575088</t>
  </si>
  <si>
    <t>https://podminky.urs.cz/item/CS_URS_2024_02/941111111</t>
  </si>
  <si>
    <t>opěry</t>
  </si>
  <si>
    <t>(5,3+1,3)*2*3,7*2</t>
  </si>
  <si>
    <t>82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</si>
  <si>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</si>
  <si>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</si>
  <si>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287194145</t>
  </si>
  <si>
    <t>https://podminky.urs.cz/item/CS_URS_2024_02/941111211</t>
  </si>
  <si>
    <t>předpoklad 30 dní</t>
  </si>
  <si>
    <t>97,68*30</t>
  </si>
  <si>
    <t>83</t>
  </si>
  <si>
    <t>941111811</t>
  </si>
  <si>
    <t>Lešení řadové trubkové lehké pracovní s podlahami s provozním zatížením tř. 3 do 200 kg/m2 šířky tř. W06 od 0,6 do 0,9 m výšky do 10 m demontáž</t>
  </si>
  <si>
    <t>1062092517</t>
  </si>
  <si>
    <t>https://podminky.urs.cz/item/CS_URS_2024_02/941111811</t>
  </si>
  <si>
    <t>84</t>
  </si>
  <si>
    <t>941R01</t>
  </si>
  <si>
    <t>Lešení a pomocné konstrukce pro montáž mostu, montáž, demontáž, pronájem, dle návrhu zhotovitele</t>
  </si>
  <si>
    <t>1753043365</t>
  </si>
  <si>
    <t>85</t>
  </si>
  <si>
    <t>998212111</t>
  </si>
  <si>
    <t>Přesun hmot pro mosty zděné, betonové monolitické, spřažené ocelobetonové nebo kovové vodorovná dopravní vzdálenost do 100 m výška mostu do 20 m</t>
  </si>
  <si>
    <t>1727542406</t>
  </si>
  <si>
    <t>https://podminky.urs.cz/item/CS_URS_2024_02/998212111</t>
  </si>
  <si>
    <t>PSV</t>
  </si>
  <si>
    <t>Práce a dodávky PSV</t>
  </si>
  <si>
    <t>711</t>
  </si>
  <si>
    <t>Izolace proti vodě, vlhkosti a plynům</t>
  </si>
  <si>
    <t>86</t>
  </si>
  <si>
    <t>711491272</t>
  </si>
  <si>
    <t>Provedení doplňků izolace proti vodě textilií na ploše svislé S vrstva ochranná</t>
  </si>
  <si>
    <t>-553729778</t>
  </si>
  <si>
    <t>https://podminky.urs.cz/item/CS_URS_2024_02/711491272</t>
  </si>
  <si>
    <t>(5,2*3,8+3,8*2)*2</t>
  </si>
  <si>
    <t>87</t>
  </si>
  <si>
    <t>693110R</t>
  </si>
  <si>
    <t>geotextilie separační, filtrační, specifikace dle PD</t>
  </si>
  <si>
    <t>-129781436</t>
  </si>
  <si>
    <t>54,72*1,2 'Přepočtené koeficientem množství</t>
  </si>
  <si>
    <t>88</t>
  </si>
  <si>
    <t>71100000R</t>
  </si>
  <si>
    <t>D+M hydroizolace mostovek a opěr - stříkaný polyuretanový elastomer, kompletní provedení, specifikace dle PD</t>
  </si>
  <si>
    <t>154</t>
  </si>
  <si>
    <t>"opěry" 3,8*(5,3+1,3*2)*2</t>
  </si>
  <si>
    <t>89</t>
  </si>
  <si>
    <t>998711201</t>
  </si>
  <si>
    <t>Přesun hmot pro izolace proti vodě, vlhkosti a plynům stanovený procentní sazbou (%) z ceny vodorovná dopravní vzdálenost do 50 m základní v objektech výšky do 6 m</t>
  </si>
  <si>
    <t>%</t>
  </si>
  <si>
    <t>156</t>
  </si>
  <si>
    <t>https://podminky.urs.cz/item/CS_URS_2024_02/998711201</t>
  </si>
  <si>
    <t>SO 03 - Rekonstrukce komunikace</t>
  </si>
  <si>
    <t xml:space="preserve">    8 - Trubní vedení</t>
  </si>
  <si>
    <t>113154512</t>
  </si>
  <si>
    <t>Frézování živičného podkladu nebo krytu s naložením hmot na dopravní prostředek plochy do 500 m2 pruhu šířky do 0,5 m, tloušťky vrstvy 40 mm</t>
  </si>
  <si>
    <t>25845632</t>
  </si>
  <si>
    <t>https://podminky.urs.cz/item/CS_URS_2024_02/113154512</t>
  </si>
  <si>
    <t>odměřeno v CADu</t>
  </si>
  <si>
    <t>318,0+80,4+3,6*2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</si>
  <si>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</si>
  <si>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</si>
  <si>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-961668309</t>
  </si>
  <si>
    <t>https://podminky.urs.cz/item/CS_URS_2024_02/113107242</t>
  </si>
  <si>
    <t>121151103</t>
  </si>
  <si>
    <t>Sejmutí ornice strojně při souvislé ploše do 100 m2, tl. vrstvy do 200 mm</t>
  </si>
  <si>
    <t>-1695090326</t>
  </si>
  <si>
    <t>https://podminky.urs.cz/item/CS_URS_2024_02/121151103</t>
  </si>
  <si>
    <t>kolem nové komunikace</t>
  </si>
  <si>
    <t>473,0-405,6</t>
  </si>
  <si>
    <t>122251104</t>
  </si>
  <si>
    <t>Odkopávky a prokopávky nezapažené strojně v hornině třídy těžitelnosti I skupiny 3 přes 100 do 500 m3</t>
  </si>
  <si>
    <t>-242541648</t>
  </si>
  <si>
    <t>https://podminky.urs.cz/item/CS_URS_2024_02/122251104</t>
  </si>
  <si>
    <t>Popř odstranění podkladu z kameniva, dle aktuálního stavu</t>
  </si>
  <si>
    <t>473,0*0,3</t>
  </si>
  <si>
    <t>132251101</t>
  </si>
  <si>
    <t>Hloubení nezapažených rýh šířky do 800 mm strojně s urovnáním dna do předepsaného profilu a spádu v hornině třídy těžitelnosti I skupiny 3 do 20 m3</t>
  </si>
  <si>
    <t>1182671492</t>
  </si>
  <si>
    <t>https://podminky.urs.cz/item/CS_URS_2024_02/132251101</t>
  </si>
  <si>
    <t>Kanalizační přípojka</t>
  </si>
  <si>
    <t>0,6*1,2*15,0</t>
  </si>
  <si>
    <t>0,6*1,2/2*15,0</t>
  </si>
  <si>
    <t>1321044514</t>
  </si>
  <si>
    <t>vytěžená zemina</t>
  </si>
  <si>
    <t>16,2</t>
  </si>
  <si>
    <t>odpočet drenážní vrstvy, lože a obsypu</t>
  </si>
  <si>
    <t>-(0,1+0,15+0,5)*0,6*13,0</t>
  </si>
  <si>
    <t>-533760817</t>
  </si>
  <si>
    <t>"vytěžená zemina" 141,9+16,2</t>
  </si>
  <si>
    <t>"zásyp" -10,35</t>
  </si>
  <si>
    <t>-1140885492</t>
  </si>
  <si>
    <t>Poznámka k položce:_x000D_
předpoklad o 40 km</t>
  </si>
  <si>
    <t>127,53*30 'Přepočtené koeficientem množství</t>
  </si>
  <si>
    <t>-2094101236</t>
  </si>
  <si>
    <t>127,53*2 'Přepočtené koeficientem množství</t>
  </si>
  <si>
    <t>181951112</t>
  </si>
  <si>
    <t>Úprava pláně vyrovnáním výškových rozdílů strojně v hornině třídy těžitelnosti I, skupiny 1 až 3 se zhutněním</t>
  </si>
  <si>
    <t>-1181856268</t>
  </si>
  <si>
    <t>https://podminky.urs.cz/item/CS_URS_2024_02/181951112</t>
  </si>
  <si>
    <t>665759544</t>
  </si>
  <si>
    <t>"V1" 405,6</t>
  </si>
  <si>
    <t>565155121</t>
  </si>
  <si>
    <t>Asfaltový beton vrstva podkladní ACP 16 (obalované kamenivo střednězrnné - OKS) s rozprostřením a zhutněním v pruhu šířky přes 3 m, po zhutnění tl. 70 mm</t>
  </si>
  <si>
    <t>https://podminky.urs.cz/item/CS_URS_2024_02/565155121</t>
  </si>
  <si>
    <t>564851111</t>
  </si>
  <si>
    <t>Podklad ze štěrkodrti ŠD s rozprostřením a zhutněním plochy přes 100 m2, po zhutnění tl. 150 mm</t>
  </si>
  <si>
    <t>https://podminky.urs.cz/item/CS_URS_2024_02/564851111</t>
  </si>
  <si>
    <t>ŠDA, 2 vrstvy</t>
  </si>
  <si>
    <t>473,0*2</t>
  </si>
  <si>
    <t>Trubní vedení</t>
  </si>
  <si>
    <t>89481112R</t>
  </si>
  <si>
    <t>D+M horní kryt a základna vpusti vč příslušenství dle PD</t>
  </si>
  <si>
    <t>Poznámka k položce:_x000D_
referenční výrobek 305 GMT</t>
  </si>
  <si>
    <t>89481111R</t>
  </si>
  <si>
    <t>D+M filtrační šachta s inspekčním setem vč příslušenství dle PD</t>
  </si>
  <si>
    <t>837352221</t>
  </si>
  <si>
    <t>Montáž kameninových tvarovek na potrubí z trub kameninových v otevřeném výkopu s integrovaným těsněním jednoosých DN 200</t>
  </si>
  <si>
    <t>-238675442</t>
  </si>
  <si>
    <t>https://podminky.urs.cz/item/CS_URS_2024_02/837352221</t>
  </si>
  <si>
    <t>59710947</t>
  </si>
  <si>
    <t>koleno kameninové glazované DN 200 15° spojovací systém F tř. 240</t>
  </si>
  <si>
    <t>-321047366</t>
  </si>
  <si>
    <t>877350330</t>
  </si>
  <si>
    <t>Montáž tvarovek na kanalizačním plastovém potrubí z PP nebo PVC-U hladkého plnostěnného spojek nebo redukcí DN 200</t>
  </si>
  <si>
    <t>2028826179</t>
  </si>
  <si>
    <t>https://podminky.urs.cz/item/CS_URS_2024_02/877350330</t>
  </si>
  <si>
    <t>28611530</t>
  </si>
  <si>
    <t>přechod kanalizační KG kamenina-plast DN 200</t>
  </si>
  <si>
    <t>1728404985</t>
  </si>
  <si>
    <t>28611700</t>
  </si>
  <si>
    <t>těsnění přechodky kanalizační KGUG kamenina-plast set-DN 200</t>
  </si>
  <si>
    <t>2125785180</t>
  </si>
  <si>
    <t>87127522R</t>
  </si>
  <si>
    <t>Kanalizační přípojka KG DN200 vč lože a obsypu z písku</t>
  </si>
  <si>
    <t>7,0+6,0</t>
  </si>
  <si>
    <t>3,8+6,6+6,1+4,9</t>
  </si>
  <si>
    <t>1454349859</t>
  </si>
  <si>
    <t>916131212</t>
  </si>
  <si>
    <t>Osazení silničního obrubníku betonového se zřízením lože, s vyplněním a zatřením spár cementovou maltou stojatého bez boční opěry, do lože z betonu prostého</t>
  </si>
  <si>
    <t>https://podminky.urs.cz/item/CS_URS_2024_02/916131212</t>
  </si>
  <si>
    <t>32,09+7,87+20,54+7,19+11,18</t>
  </si>
  <si>
    <t>59217029</t>
  </si>
  <si>
    <t>obrubník silniční betonový nájezdový 1000x150x150mm</t>
  </si>
  <si>
    <t>-1921843222</t>
  </si>
  <si>
    <t>78,87-7,19</t>
  </si>
  <si>
    <t>71,68*1,1 'Přepočtené koeficientem množství</t>
  </si>
  <si>
    <t>5921702R</t>
  </si>
  <si>
    <t>obrubník silniční betonový nájezdový 150x150mm, obloukový</t>
  </si>
  <si>
    <t>-586482815</t>
  </si>
  <si>
    <t>7,19*1,1 'Přepočtené koeficientem množství</t>
  </si>
  <si>
    <t>935922211</t>
  </si>
  <si>
    <t>Obrubníkový odvodňovací žlab z polymerbetonu pro třídu zatížení D 400 konstrukční výšky od 275 do 325 mm prvek základní</t>
  </si>
  <si>
    <t>1875072508</t>
  </si>
  <si>
    <t>https://podminky.urs.cz/item/CS_URS_2024_02/935922211</t>
  </si>
  <si>
    <t>Půdorys - nový stav</t>
  </si>
  <si>
    <t>31,58+8,21+20,49</t>
  </si>
  <si>
    <t>935922R11</t>
  </si>
  <si>
    <t>Obrubníkový odvodňovací žlab z polymerbetonu pro třídu zatížení D 400 konstrukční výšky do 325 mm prvek vnější obloukový</t>
  </si>
  <si>
    <t>283396574</t>
  </si>
  <si>
    <t>Poznámka k položce:_x000D_
Lože a opěra dle doporučení výrobce</t>
  </si>
  <si>
    <t>11,34</t>
  </si>
  <si>
    <t>935922212</t>
  </si>
  <si>
    <t>Obrubníkový odvodňovací žlab z polymerbetonu pro třídu zatížení D 400 konstrukční výšky od 275 do 325 mm prvek revizní</t>
  </si>
  <si>
    <t>-1337668758</t>
  </si>
  <si>
    <t>https://podminky.urs.cz/item/CS_URS_2024_02/935922212</t>
  </si>
  <si>
    <t>935922218</t>
  </si>
  <si>
    <t>Obrubníkový odvodňovací žlab z polymerbetonu pro třídu zatížení D 400 konstrukční výšky od 275 do 325 mm čelní stěna pro začátek a konec</t>
  </si>
  <si>
    <t>-703701798</t>
  </si>
  <si>
    <t>https://podminky.urs.cz/item/CS_URS_2024_02/935922218</t>
  </si>
  <si>
    <t>-637359563</t>
  </si>
  <si>
    <t>946361027</t>
  </si>
  <si>
    <t>126,547*39 'Přepočtené koeficientem množství</t>
  </si>
  <si>
    <t>997013645</t>
  </si>
  <si>
    <t>Poplatek za uložení stavebního odpadu na skládce (skládkovné) asfaltového bez obsahu dehtu zatříděného do Katalogu odpadů pod kódem 17 03 02</t>
  </si>
  <si>
    <t>-1675660381</t>
  </si>
  <si>
    <t>https://podminky.urs.cz/item/CS_URS_2024_02/997013645</t>
  </si>
  <si>
    <t>998225111</t>
  </si>
  <si>
    <t>Přesun hmot pro komunikace s krytem z kameniva, monolitickým betonovým nebo živičným dopravní vzdálenost do 200 m jakékoliv délky objektu</t>
  </si>
  <si>
    <t>-1299418161</t>
  </si>
  <si>
    <t>https://podminky.urs.cz/item/CS_URS_2024_02/998225111</t>
  </si>
  <si>
    <t>SO 04 - Přeložka vodovodu a plynovodu</t>
  </si>
  <si>
    <t>D1 - 001: Zemní práce</t>
  </si>
  <si>
    <t>D2 - 008: Trubní vedení</t>
  </si>
  <si>
    <t>D3 - V09: Ostatní náklady</t>
  </si>
  <si>
    <t>D1</t>
  </si>
  <si>
    <t>001: Zemní práce</t>
  </si>
  <si>
    <t>SO04001</t>
  </si>
  <si>
    <t>Ruční výkop š 1600 mm, hl 1500 mm vč pažení</t>
  </si>
  <si>
    <t>SO04002</t>
  </si>
  <si>
    <t>Ruční šikmý výkop š 1600 mm, hl 1500 mm až 3500 mm vč pažení</t>
  </si>
  <si>
    <t>SO04003</t>
  </si>
  <si>
    <t>Ruční výkop ve dně potoka š 1700 mm, hl 1500 mm vč pažení</t>
  </si>
  <si>
    <t>SO04004</t>
  </si>
  <si>
    <t>D+M tabulových jímek do dna potoka z ocelových štětovnic dl 3000 mm</t>
  </si>
  <si>
    <t>"celková délka jímek" 9+9</t>
  </si>
  <si>
    <t>SO04025</t>
  </si>
  <si>
    <t>Ruční podkopání stávajících pobřežních kamenných zdí š 1600 mm, hl 1000 mm</t>
  </si>
  <si>
    <t>1296553959</t>
  </si>
  <si>
    <t>"délka podkopání" 2*1,0</t>
  </si>
  <si>
    <t>SO04026</t>
  </si>
  <si>
    <t>Obetonování chrániček v místě prostupu pod základy kamenné zdi, beton C20/25 s vodotěsnící přísadou</t>
  </si>
  <si>
    <t>1233565288</t>
  </si>
  <si>
    <t>2*1,7*1,0*1,0</t>
  </si>
  <si>
    <t>SO04027</t>
  </si>
  <si>
    <t xml:space="preserve">Aktivace nad obetonávkou rozpínavou hmotou s vodotěsnící přísadou </t>
  </si>
  <si>
    <t>-436110690</t>
  </si>
  <si>
    <t>Poznámka k položce:_x000D_
Expanzní zálivková malta s vysokou odolností proti mrazu a chemickým vlivům, vhodná pro utěsňování prostor</t>
  </si>
  <si>
    <t>SO04028</t>
  </si>
  <si>
    <t>Pískové lože z tříděného písku 0-16 mm</t>
  </si>
  <si>
    <t>1032142830</t>
  </si>
  <si>
    <t>SO04029</t>
  </si>
  <si>
    <t>Pískový zásyp nad chráničkami tříděného písku 0-16 mm</t>
  </si>
  <si>
    <t>-583310257</t>
  </si>
  <si>
    <t>SO04030</t>
  </si>
  <si>
    <t xml:space="preserve">Žlutá výstražná fólie </t>
  </si>
  <si>
    <t>491392711</t>
  </si>
  <si>
    <t>SO04031</t>
  </si>
  <si>
    <t>Hutněný zásyp původní zeminou</t>
  </si>
  <si>
    <t>863931679</t>
  </si>
  <si>
    <t>SO04032</t>
  </si>
  <si>
    <t>Výplň těžkým kamenným záhozem na dně potoka, lomový kámen, hmotnost kamenů min 200 kg</t>
  </si>
  <si>
    <t>-1838874269</t>
  </si>
  <si>
    <t>D2</t>
  </si>
  <si>
    <t>008: Trubní vedení</t>
  </si>
  <si>
    <t>SO04005</t>
  </si>
  <si>
    <t>Montážní práce vč sváření a propoje</t>
  </si>
  <si>
    <t>SO04006</t>
  </si>
  <si>
    <t>T-kus PE D50</t>
  </si>
  <si>
    <t>SO04007</t>
  </si>
  <si>
    <t>T-kus PE D63</t>
  </si>
  <si>
    <t>SO04008</t>
  </si>
  <si>
    <t>Elektrotvarovka PE D50</t>
  </si>
  <si>
    <t>SO04009</t>
  </si>
  <si>
    <t>Elektrotvarovka PE D63</t>
  </si>
  <si>
    <t>SO04010</t>
  </si>
  <si>
    <t>Záslepka PE D50</t>
  </si>
  <si>
    <t>SO04011</t>
  </si>
  <si>
    <t>Záslepka PE D63</t>
  </si>
  <si>
    <t>SO04012</t>
  </si>
  <si>
    <t>Trubka PE D50 RC Dualtec</t>
  </si>
  <si>
    <t>SO04013</t>
  </si>
  <si>
    <t>Trubka PE D63 RC Dualtec</t>
  </si>
  <si>
    <t>SO04014</t>
  </si>
  <si>
    <t>Chránička PE D90 pro plynovod vč čichačky a příslušenství</t>
  </si>
  <si>
    <t>SO04015</t>
  </si>
  <si>
    <t>Chránička PE D90 pro vodovod vč příslušenství</t>
  </si>
  <si>
    <t>SO04016</t>
  </si>
  <si>
    <t>Signalizační vodič DN do 150 mm na potrubí</t>
  </si>
  <si>
    <t>SO04017</t>
  </si>
  <si>
    <t>Krytí potrubí z plastů výstražnou fólií z PVC 40 cm</t>
  </si>
  <si>
    <t>D3</t>
  </si>
  <si>
    <t>V09: Ostatní náklady</t>
  </si>
  <si>
    <t>SO04019</t>
  </si>
  <si>
    <t>Technicko-koordinační činnost mistra</t>
  </si>
  <si>
    <t>SO04020</t>
  </si>
  <si>
    <t>Přesun hmot pro trubní vedení a zemní práce</t>
  </si>
  <si>
    <t>SO04021</t>
  </si>
  <si>
    <t>Odstavení a zprovoznění odběratel</t>
  </si>
  <si>
    <t>SO04024</t>
  </si>
  <si>
    <t>Tlaková zkouška, revize, dokumentace</t>
  </si>
  <si>
    <t>SO 05 - Úprava sítě VO</t>
  </si>
  <si>
    <t>D1 - D_001: vedení vzdušné VO - montáže</t>
  </si>
  <si>
    <t>D2 - D_002: vedení kabelové VO - dodávky</t>
  </si>
  <si>
    <t>D3 - D_003: Ostatní práce a dodávky</t>
  </si>
  <si>
    <t>D_001: vedení vzdušné VO - montáže</t>
  </si>
  <si>
    <t>SO05001</t>
  </si>
  <si>
    <t>VÝKOP KABELOVÉ RÝHY 50X120 CM RUČNĚ ZRM. TR 4</t>
  </si>
  <si>
    <t>SO05002</t>
  </si>
  <si>
    <t>POLOŽENÍ FOLIE VÝSTRAŽNÉ Z PVC, ŠÍŘKA 33 CM</t>
  </si>
  <si>
    <t>SO05003</t>
  </si>
  <si>
    <t>DEM+MONT VOZOVKA ASFALT</t>
  </si>
  <si>
    <t>M2</t>
  </si>
  <si>
    <t>SO05004</t>
  </si>
  <si>
    <t>POLOŽENÍ CHRÁNIČKY D 108</t>
  </si>
  <si>
    <t>SO05005</t>
  </si>
  <si>
    <t>PROTAŽENÍ KABELU CU JÁDRO CYKY-J 4x10</t>
  </si>
  <si>
    <t>SO05006</t>
  </si>
  <si>
    <t>MONTÁŽ UZEMNĚNÍ VČ: SVOREK</t>
  </si>
  <si>
    <t>SO05007</t>
  </si>
  <si>
    <t>POKLÁDKA FEZN</t>
  </si>
  <si>
    <t>SO05008</t>
  </si>
  <si>
    <t>MONTÁŽ ELEKTROVÝZBROJE STOŽÁRU</t>
  </si>
  <si>
    <t>KS</t>
  </si>
  <si>
    <t>SO05009</t>
  </si>
  <si>
    <t>MONTÁŽ KABELU CYKY 5x1,5</t>
  </si>
  <si>
    <t>SO05010</t>
  </si>
  <si>
    <t>MONTÁŽ POJISTKY 10A</t>
  </si>
  <si>
    <t>SO05011</t>
  </si>
  <si>
    <t>JÁMA STOŽ VÝKOP RUČNĚ ZEM4</t>
  </si>
  <si>
    <t>M3</t>
  </si>
  <si>
    <t>SO05012</t>
  </si>
  <si>
    <t>BETON ZÁKLAD DO ZEMINY</t>
  </si>
  <si>
    <t>SO05013</t>
  </si>
  <si>
    <t>NÁTĚR ST: GUMOASFALT PŘECHOD DO ZEMĚ</t>
  </si>
  <si>
    <t>SO05014</t>
  </si>
  <si>
    <t>UKONČENÍ ZAPOJENÍ VODIČU</t>
  </si>
  <si>
    <t>SO05015</t>
  </si>
  <si>
    <t>ZÁHOZ ŠTĚRKOPÍSEK FR 0-32 TR.C</t>
  </si>
  <si>
    <t>T</t>
  </si>
  <si>
    <t>SO05016</t>
  </si>
  <si>
    <t>ZÁHOZ PÍSEK ZÁSYPOVÝ</t>
  </si>
  <si>
    <t>SO05017</t>
  </si>
  <si>
    <t>OSAZENÍ SVÍTIDLA</t>
  </si>
  <si>
    <t>SO05018</t>
  </si>
  <si>
    <t>ZÁHOZ RÝHY 32x20 PRO ZEM. PÁSEK</t>
  </si>
  <si>
    <t>SO05019</t>
  </si>
  <si>
    <t>HUTNĚNÍ ZEMINY</t>
  </si>
  <si>
    <t>SO05020</t>
  </si>
  <si>
    <t>JÁMA STOŽ. VÝKOP RUČNĚ</t>
  </si>
  <si>
    <t>SO05021</t>
  </si>
  <si>
    <t>SO05022</t>
  </si>
  <si>
    <t>VÝKOP RÝHY 35x20 CM PRO ZEM. PÁSEK</t>
  </si>
  <si>
    <t>SO05023</t>
  </si>
  <si>
    <t>MONTÁŽ TRUBKY PVC</t>
  </si>
  <si>
    <t>SO05024</t>
  </si>
  <si>
    <t>MONTÁŽ STOŽÁRU</t>
  </si>
  <si>
    <t>D_002: vedení kabelové VO - dodávky</t>
  </si>
  <si>
    <t>SO05025</t>
  </si>
  <si>
    <t>FOLIE VÝSTR.S BLESKEM 330x0,4 CERV.</t>
  </si>
  <si>
    <t>SO05026</t>
  </si>
  <si>
    <t>CHRÁNIČKA D 108</t>
  </si>
  <si>
    <t>SO05027</t>
  </si>
  <si>
    <t>KABEL CU JÁDRO CYKY-J 4x10</t>
  </si>
  <si>
    <t>SO05028</t>
  </si>
  <si>
    <t>FEZN PÁSKA 30x4 (0,95 kg/m)</t>
  </si>
  <si>
    <t>SO05029</t>
  </si>
  <si>
    <t>ELEKTROVÝZBROJ STOŽÁRU</t>
  </si>
  <si>
    <t>SO05030</t>
  </si>
  <si>
    <t>POJISTKA 10A</t>
  </si>
  <si>
    <t>SO05031</t>
  </si>
  <si>
    <t>KABEL CYKY 5x1,5</t>
  </si>
  <si>
    <t>SO05032</t>
  </si>
  <si>
    <t>SVORKA UZEMŃOVACÍ</t>
  </si>
  <si>
    <t>SO05033</t>
  </si>
  <si>
    <t>PÍSEK ZÁSYPOVÝ</t>
  </si>
  <si>
    <t>SO05034</t>
  </si>
  <si>
    <t>ŠTĚRKOPÍSEK FR.0-32 TR.C</t>
  </si>
  <si>
    <t>SO05035</t>
  </si>
  <si>
    <t>VAZELÍNA KONZERV.MOGUL KORON L SUD</t>
  </si>
  <si>
    <t>SO05036</t>
  </si>
  <si>
    <t>ASFALT tl. 10 cm</t>
  </si>
  <si>
    <t>SO05037</t>
  </si>
  <si>
    <t>PODRUŽNÝ ELINSTAL. MATERIÁL</t>
  </si>
  <si>
    <t>SO05038</t>
  </si>
  <si>
    <t>SVÍTIDLO SITECO SL 20 mini – 3000 K</t>
  </si>
  <si>
    <t>SO05039</t>
  </si>
  <si>
    <t>ŠTÍTEK OZNAČ „POZOR EL. ZAŘÍZENÍ“ - LEPENÝ</t>
  </si>
  <si>
    <t>SO05040</t>
  </si>
  <si>
    <t>SUSP ASFALT GUMOASFALT SA 12 10kg</t>
  </si>
  <si>
    <t>SO05041</t>
  </si>
  <si>
    <t>STOŽÁR VO UZM 9-159/108/89</t>
  </si>
  <si>
    <t>SO05042</t>
  </si>
  <si>
    <t>BETON</t>
  </si>
  <si>
    <t>SO05043</t>
  </si>
  <si>
    <t>TRUBKA PVC 200</t>
  </si>
  <si>
    <t>D_003: Ostatní práce a dodávky</t>
  </si>
  <si>
    <t>SO05044</t>
  </si>
  <si>
    <t>Vytýčení podzemních zařízení</t>
  </si>
  <si>
    <t>SO05045</t>
  </si>
  <si>
    <t>Doprava výkonového materiálu,odvoz zeminy</t>
  </si>
  <si>
    <t>90</t>
  </si>
  <si>
    <t>SO05048</t>
  </si>
  <si>
    <t>Skládkovné</t>
  </si>
  <si>
    <t>96</t>
  </si>
  <si>
    <t>SO05050</t>
  </si>
  <si>
    <t>Ostatní drobný pomocný materiál</t>
  </si>
  <si>
    <t>100</t>
  </si>
  <si>
    <t>SO05054</t>
  </si>
  <si>
    <t>Manipulace,vypínání,diagnostika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</si>
  <si>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</si>
  <si>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</si>
  <si>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</si>
  <si>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</si>
  <si>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</si>
  <si>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</si>
  <si>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</si>
  <si>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VRN08</t>
  </si>
  <si>
    <t>Průzkumné práce ŽP na povrchu</t>
  </si>
  <si>
    <t>011114000</t>
  </si>
  <si>
    <t>Inženýrsko-geologický průzkum</t>
  </si>
  <si>
    <t>1024</t>
  </si>
  <si>
    <t>38655831</t>
  </si>
  <si>
    <t>https://podminky.urs.cz/item/CS_URS_2024_02/011114000</t>
  </si>
  <si>
    <t>012002000</t>
  </si>
  <si>
    <t>Zeměměřičské práce</t>
  </si>
  <si>
    <t>-866570674</t>
  </si>
  <si>
    <t>https://podminky.urs.cz/item/CS_URS_2024_02/012002000</t>
  </si>
  <si>
    <t>VRN06</t>
  </si>
  <si>
    <t>Realizační dokumentace stavby vč povodňového a havarijního plánu</t>
  </si>
  <si>
    <t>VRN2</t>
  </si>
  <si>
    <t>Příprava staveniště</t>
  </si>
  <si>
    <t>020001000</t>
  </si>
  <si>
    <t>1134795525</t>
  </si>
  <si>
    <t>https://podminky.urs.cz/item/CS_URS_2024_02/020001000</t>
  </si>
  <si>
    <t>VRN3</t>
  </si>
  <si>
    <t>Zařízení staveniště</t>
  </si>
  <si>
    <t>030001000</t>
  </si>
  <si>
    <t>1452653310</t>
  </si>
  <si>
    <t>https://podminky.urs.cz/item/CS_URS_2024_02/030001000</t>
  </si>
  <si>
    <t>031303000</t>
  </si>
  <si>
    <t>Náklady na zábor</t>
  </si>
  <si>
    <t>-829760216</t>
  </si>
  <si>
    <t>https://podminky.urs.cz/item/CS_URS_2024_02/031303000</t>
  </si>
  <si>
    <t>VRN04</t>
  </si>
  <si>
    <t>DIR a DIO vč stanovisek a značení</t>
  </si>
  <si>
    <t>VRN4</t>
  </si>
  <si>
    <t>Inženýrská činnost</t>
  </si>
  <si>
    <t>041002000</t>
  </si>
  <si>
    <t>Dozory</t>
  </si>
  <si>
    <t>-406958512</t>
  </si>
  <si>
    <t>https://podminky.urs.cz/item/CS_URS_2024_02/041002000</t>
  </si>
  <si>
    <t>VRN09</t>
  </si>
  <si>
    <t>Revizní zprávy</t>
  </si>
  <si>
    <t>VRN11</t>
  </si>
  <si>
    <t>Hlavní mostní prohlídka</t>
  </si>
  <si>
    <t>VRN12</t>
  </si>
  <si>
    <t>Vypracování mostního listu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</si>
  <si>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</si>
  <si>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</si>
  <si>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</si>
  <si>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</si>
  <si>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</si>
  <si>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</si>
  <si>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</si>
  <si>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</si>
  <si>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</si>
  <si>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</si>
  <si>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</si>
  <si>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</si>
  <si>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</si>
  <si>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</si>
  <si>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</si>
  <si>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</si>
  <si>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</si>
  <si>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</si>
  <si>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</si>
  <si>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</si>
  <si>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</si>
  <si>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</si>
  <si>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</si>
  <si>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</si>
  <si>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</si>
  <si>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</si>
  <si>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</si>
  <si>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</si>
  <si>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</si>
  <si>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</si>
  <si>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</si>
  <si>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</si>
  <si>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</si>
  <si>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</si>
  <si>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</si>
  <si>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</si>
  <si>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</si>
  <si>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</si>
  <si>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</si>
  <si>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</si>
  <si>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</si>
  <si>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</si>
  <si>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</si>
  <si>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</si>
  <si>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</si>
  <si>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</si>
  <si>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</si>
  <si>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</si>
  <si>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</si>
  <si>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</si>
  <si>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</si>
  <si>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</si>
  <si>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</si>
  <si>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</si>
  <si>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</si>
  <si>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</si>
  <si>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</si>
  <si>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</si>
  <si>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</si>
  <si>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</si>
  <si>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</si>
  <si>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</si>
  <si>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</si>
  <si>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</si>
  <si>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</si>
  <si>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</si>
  <si>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</si>
  <si>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</si>
  <si>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</si>
  <si>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</si>
  <si>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</si>
  <si>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</si>
  <si>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</si>
  <si>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</si>
  <si>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</si>
  <si>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</si>
  <si>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</si>
  <si>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</si>
  <si>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</si>
  <si>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</si>
  <si>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</si>
  <si>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</si>
  <si>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</si>
  <si>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</si>
  <si>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</si>
  <si>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</si>
  <si>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</si>
  <si>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</si>
  <si>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</si>
  <si>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</si>
  <si>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</si>
  <si>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</si>
  <si>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</si>
  <si>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</si>
  <si>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</si>
  <si>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</si>
  <si>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</si>
  <si>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</si>
  <si>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</si>
  <si>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</si>
  <si>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</si>
  <si>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</si>
  <si>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</si>
  <si>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</si>
  <si>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</si>
  <si>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</si>
  <si>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</si>
  <si>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</si>
  <si>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</si>
  <si>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</si>
  <si>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</si>
  <si>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</si>
  <si>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</si>
  <si>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</si>
  <si>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</si>
  <si>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</si>
  <si>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</si>
  <si>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</si>
  <si>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</si>
  <si>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</si>
  <si>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</si>
  <si>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</si>
  <si>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</si>
  <si>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</si>
  <si>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</si>
  <si>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</si>
  <si>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</si>
  <si>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</si>
  <si>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</si>
  <si>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</si>
  <si>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</si>
  <si>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</si>
  <si>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</si>
  <si>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</si>
  <si>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</si>
  <si>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</si>
  <si>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</si>
  <si>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</si>
  <si>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</si>
  <si>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</si>
  <si>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</si>
  <si>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</si>
  <si>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</si>
  <si>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</si>
  <si>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</si>
  <si>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</si>
  <si>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</si>
  <si>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</si>
  <si>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</si>
  <si>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</si>
  <si>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</si>
  <si>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</si>
  <si>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</si>
  <si>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</si>
  <si>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</si>
  <si>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</si>
  <si>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</si>
  <si>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</si>
  <si>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</si>
  <si>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</si>
  <si>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</si>
  <si>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</si>
  <si>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</si>
  <si>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</si>
  <si>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</si>
  <si>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</si>
  <si>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</si>
  <si>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</si>
  <si>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</si>
  <si>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</si>
  <si>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</si>
  <si>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</si>
  <si>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</si>
  <si>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</si>
  <si>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</si>
  <si>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</si>
  <si>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</si>
  <si>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</si>
  <si>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</si>
  <si>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</si>
  <si>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</si>
  <si>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</si>
  <si>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</si>
  <si>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</si>
  <si>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</si>
  <si>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</si>
  <si>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{072a4add-2a1d-49a1-b061-23b7f2b7d8be}</t>
  </si>
  <si>
    <t>SO 06 - Mostní provizorium</t>
  </si>
  <si>
    <t>Uchazeč:</t>
  </si>
  <si>
    <t xml:space="preserve">    MP - Mostní provizorium</t>
  </si>
  <si>
    <t>113151111</t>
  </si>
  <si>
    <t>Rozebírání zpevněných ploch s přemístěním na skládku na vzdálenost do 20 m nebo s naložením na dopravní prostředek ze silničních panelů</t>
  </si>
  <si>
    <t>-752702707</t>
  </si>
  <si>
    <t>https://podminky.urs.cz/item/CS_URS_2024_02/113151111</t>
  </si>
  <si>
    <t>113152112</t>
  </si>
  <si>
    <t>Odstranění podkladů zpevněných ploch s přemístěním na skládku na vzdálenost do 20 m nebo s naložením na dopravní prostředek z kameniva drceného</t>
  </si>
  <si>
    <t>-670694402</t>
  </si>
  <si>
    <t>https://podminky.urs.cz/item/CS_URS_2024_02/113152112</t>
  </si>
  <si>
    <t>"štěrkopísek lože" 17,6</t>
  </si>
  <si>
    <t>"kamenivo mlat" 5,7*0,25</t>
  </si>
  <si>
    <t>113202111</t>
  </si>
  <si>
    <t>Vytrhání obrub s vybouráním lože, s přemístěním hmot na skládku na vzdálenost do 3 m nebo s naložením na dopravní prostředek z krajníků nebo obrubníků stojatých</t>
  </si>
  <si>
    <t>-1953691349</t>
  </si>
  <si>
    <t>https://podminky.urs.cz/item/CS_URS_2024_02/113202111</t>
  </si>
  <si>
    <t>Poznámka k položce:_x000D_
dočasné obrubníky</t>
  </si>
  <si>
    <t>3*2,0+4*1,0</t>
  </si>
  <si>
    <t>271572211</t>
  </si>
  <si>
    <t>Podsyp pod základové konstrukce se zhutněním a urovnáním povrchu ze štěrkopísku netříděného</t>
  </si>
  <si>
    <t>780238888</t>
  </si>
  <si>
    <t>https://podminky.urs.cz/item/CS_URS_2024_02/271572211</t>
  </si>
  <si>
    <t>lože a zásyp patek</t>
  </si>
  <si>
    <t>2,0*8,0*0,15*2</t>
  </si>
  <si>
    <t>1,0*0,8*8,0*2</t>
  </si>
  <si>
    <t>291211111</t>
  </si>
  <si>
    <t>Zřízení zpevněné plochy ze silničních panelů osazených do lože tl. 50 mm z kameniva</t>
  </si>
  <si>
    <t>1645721523</t>
  </si>
  <si>
    <t>https://podminky.urs.cz/item/CS_URS_2024_02/291211111</t>
  </si>
  <si>
    <t>3000x1000 mm, 6 ks</t>
  </si>
  <si>
    <t>3,0*1,0*6</t>
  </si>
  <si>
    <t>59381008</t>
  </si>
  <si>
    <t>panel silniční 3,00x1,00x0,18m</t>
  </si>
  <si>
    <t>-1768552899</t>
  </si>
  <si>
    <t>564761101</t>
  </si>
  <si>
    <t>Podklad nebo kryt z kameniva hrubého drceného vel. 32-63 mm s rozprostřením a zhutněním plochy jednotlivě do 100 m2, po zhutnění tl. 200 mm</t>
  </si>
  <si>
    <t>535685671</t>
  </si>
  <si>
    <t>https://podminky.urs.cz/item/CS_URS_2024_02/564761101</t>
  </si>
  <si>
    <t>564201R11</t>
  </si>
  <si>
    <t>Mlatový povrch</t>
  </si>
  <si>
    <t>-433983274</t>
  </si>
  <si>
    <t>564R01</t>
  </si>
  <si>
    <t>D+M dočasný obrubník betonový - malý základní rovný 450x2000x500 mm do lože dle PD</t>
  </si>
  <si>
    <t>-1125888830</t>
  </si>
  <si>
    <t>564R02</t>
  </si>
  <si>
    <t>D+M dočasný obrubník betonový - malý obloukový R 500 mm 500x450 mm do lože dle PD</t>
  </si>
  <si>
    <t>-964613652</t>
  </si>
  <si>
    <t>564R03</t>
  </si>
  <si>
    <t>Úprava terénu po odstranění provizoria - uvedení do původního stavu, obnovení vozovky, specifikace dle PD</t>
  </si>
  <si>
    <t>-2087350193</t>
  </si>
  <si>
    <t>655119773</t>
  </si>
  <si>
    <t>998R01</t>
  </si>
  <si>
    <t>Odvoz demontovaného materiálu ze staveniště, vč. příp. popladku za skládku</t>
  </si>
  <si>
    <t>-578210352</t>
  </si>
  <si>
    <t>MP</t>
  </si>
  <si>
    <t>Mostní provizorium</t>
  </si>
  <si>
    <t>MP01</t>
  </si>
  <si>
    <t>Montáž a osazení mostního provizoria typ TP 222, rozpětí 7,5 m na velkou úložnou patku, specifikace dle PD</t>
  </si>
  <si>
    <t>1868386813</t>
  </si>
  <si>
    <t>MP02</t>
  </si>
  <si>
    <t>Pronájem mostního provizoria typ TP 222, z plnostěnných nosníků PN, rozpětí 7,5 m, specifikace dle PD</t>
  </si>
  <si>
    <t>den</t>
  </si>
  <si>
    <t>596782027</t>
  </si>
  <si>
    <t>MP05</t>
  </si>
  <si>
    <t>Nájezdový díl 1,2x7,0 m, specifikace dle PD</t>
  </si>
  <si>
    <t>952558133</t>
  </si>
  <si>
    <t>MP03</t>
  </si>
  <si>
    <t>Demontáž mostního provizoria vč nájezdových dílů</t>
  </si>
  <si>
    <t>1152720570</t>
  </si>
  <si>
    <t>MP04</t>
  </si>
  <si>
    <t>Doprava mostního provizoria na staveniště a zpět</t>
  </si>
  <si>
    <t>-796495022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</si>
</sst>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3" xfId="0" applyNumberFormat="1" applyFont="1" applyBorder="1"/>
    <xf numFmtId="166" fontId="32" fillId="0" borderId="14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50" fillId="0" borderId="1" xfId="0" applyFont="1" applyBorder="1" applyAlignment="1">
      <alignment vertical="top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49" fontId="50" fillId="0" borderId="1" xfId="0" applyNumberFormat="1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etra\Downloads\Rekonstrukce%20mostu%20DC-046L,%20oprava%20MK%20a%20VO%20v%20ul.%20Na%20Hr&#225;zi%20-%20Slep&#253;%20rozpo&#269;et%2028.11.2024.xlsx" TargetMode="External"/><Relationship Id="rId1" Type="http://schemas.openxmlformats.org/officeDocument/2006/relationships/externalLinkPath" Target="Rekonstrukce%20mostu%20DC-046L,%20oprava%20MK%20a%20VO%20v%20ul.%20Na%20Hr&#225;zi%20-%20Slep&#253;%20rozpo&#269;et%2028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SO 01 - Demolice stávajíc..."/>
      <sheetName val="SO 02 - Rekonstrukce most..."/>
      <sheetName val="SO 03 - Rekonstrukce komu..."/>
      <sheetName val="SO 04 - Přeložka vodovodu..."/>
      <sheetName val="SO 05 - Úprava sítě VO"/>
      <sheetName val="SO 06 - Mostní provizorium"/>
      <sheetName val="VRN - Vedlejší rozpočtové..."/>
      <sheetName val="Pokyny pro vyplnění"/>
    </sheetNames>
    <sheetDataSet>
      <sheetData sheetId="0">
        <row r="6">
          <cell r="K6" t="str">
            <v>Rekonstrukce mostu DC-046L, oprava MK a VO v ul. Na Hrázi - revize 2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97211211" TargetMode="External"/><Relationship Id="rId13" Type="http://schemas.openxmlformats.org/officeDocument/2006/relationships/hyperlink" Target="https://podminky.urs.cz/item/CS_URS_2024_02/998001123" TargetMode="External"/><Relationship Id="rId3" Type="http://schemas.openxmlformats.org/officeDocument/2006/relationships/hyperlink" Target="https://podminky.urs.cz/item/CS_URS_2024_02/977211115" TargetMode="External"/><Relationship Id="rId7" Type="http://schemas.openxmlformats.org/officeDocument/2006/relationships/hyperlink" Target="https://podminky.urs.cz/item/CS_URS_2024_02/966075141" TargetMode="External"/><Relationship Id="rId12" Type="http://schemas.openxmlformats.org/officeDocument/2006/relationships/hyperlink" Target="https://podminky.urs.cz/item/CS_URS_2024_02/997013631" TargetMode="External"/><Relationship Id="rId2" Type="http://schemas.openxmlformats.org/officeDocument/2006/relationships/hyperlink" Target="https://podminky.urs.cz/item/CS_URS_2024_02/919735112" TargetMode="External"/><Relationship Id="rId1" Type="http://schemas.openxmlformats.org/officeDocument/2006/relationships/hyperlink" Target="https://podminky.urs.cz/item/CS_URS_2024_02/966006132" TargetMode="External"/><Relationship Id="rId6" Type="http://schemas.openxmlformats.org/officeDocument/2006/relationships/hyperlink" Target="https://podminky.urs.cz/item/CS_URS_2024_02/966071131" TargetMode="External"/><Relationship Id="rId11" Type="http://schemas.openxmlformats.org/officeDocument/2006/relationships/hyperlink" Target="https://podminky.urs.cz/item/CS_URS_2024_02/997013602" TargetMode="External"/><Relationship Id="rId5" Type="http://schemas.openxmlformats.org/officeDocument/2006/relationships/hyperlink" Target="https://podminky.urs.cz/item/CS_URS_2024_02/963051111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2/997013509" TargetMode="External"/><Relationship Id="rId4" Type="http://schemas.openxmlformats.org/officeDocument/2006/relationships/hyperlink" Target="https://podminky.urs.cz/item/CS_URS_2024_02/962021112" TargetMode="External"/><Relationship Id="rId9" Type="http://schemas.openxmlformats.org/officeDocument/2006/relationships/hyperlink" Target="https://podminky.urs.cz/item/CS_URS_2024_02/997013501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81351003" TargetMode="External"/><Relationship Id="rId18" Type="http://schemas.openxmlformats.org/officeDocument/2006/relationships/hyperlink" Target="https://podminky.urs.cz/item/CS_URS_2024_02/226112215" TargetMode="External"/><Relationship Id="rId26" Type="http://schemas.openxmlformats.org/officeDocument/2006/relationships/hyperlink" Target="https://podminky.urs.cz/item/CS_URS_2024_02/334351112" TargetMode="External"/><Relationship Id="rId39" Type="http://schemas.openxmlformats.org/officeDocument/2006/relationships/hyperlink" Target="https://podminky.urs.cz/item/CS_URS_2024_02/465511121" TargetMode="External"/><Relationship Id="rId21" Type="http://schemas.openxmlformats.org/officeDocument/2006/relationships/hyperlink" Target="https://podminky.urs.cz/item/CS_URS_2024_02/274311128" TargetMode="External"/><Relationship Id="rId34" Type="http://schemas.openxmlformats.org/officeDocument/2006/relationships/hyperlink" Target="https://podminky.urs.cz/item/CS_URS_2024_02/334323319" TargetMode="External"/><Relationship Id="rId42" Type="http://schemas.openxmlformats.org/officeDocument/2006/relationships/hyperlink" Target="https://podminky.urs.cz/item/CS_URS_2024_02/628611121" TargetMode="External"/><Relationship Id="rId47" Type="http://schemas.openxmlformats.org/officeDocument/2006/relationships/hyperlink" Target="https://podminky.urs.cz/item/CS_URS_2024_02/919732211" TargetMode="External"/><Relationship Id="rId50" Type="http://schemas.openxmlformats.org/officeDocument/2006/relationships/hyperlink" Target="https://podminky.urs.cz/item/CS_URS_2024_02/935922112" TargetMode="External"/><Relationship Id="rId55" Type="http://schemas.openxmlformats.org/officeDocument/2006/relationships/hyperlink" Target="https://podminky.urs.cz/item/CS_URS_2024_02/941111211" TargetMode="External"/><Relationship Id="rId7" Type="http://schemas.openxmlformats.org/officeDocument/2006/relationships/hyperlink" Target="https://podminky.urs.cz/item/CS_URS_2024_02/162751117" TargetMode="External"/><Relationship Id="rId2" Type="http://schemas.openxmlformats.org/officeDocument/2006/relationships/hyperlink" Target="https://podminky.urs.cz/item/CS_URS_2024_02/119001401" TargetMode="External"/><Relationship Id="rId16" Type="http://schemas.openxmlformats.org/officeDocument/2006/relationships/hyperlink" Target="https://podminky.urs.cz/item/CS_URS_2024_02/212972113" TargetMode="External"/><Relationship Id="rId20" Type="http://schemas.openxmlformats.org/officeDocument/2006/relationships/hyperlink" Target="https://podminky.urs.cz/item/CS_URS_2024_02/231611114" TargetMode="External"/><Relationship Id="rId29" Type="http://schemas.openxmlformats.org/officeDocument/2006/relationships/hyperlink" Target="https://podminky.urs.cz/item/CS_URS_2024_02/421321139" TargetMode="External"/><Relationship Id="rId41" Type="http://schemas.openxmlformats.org/officeDocument/2006/relationships/hyperlink" Target="https://podminky.urs.cz/item/CS_URS_2024_02/573231107" TargetMode="External"/><Relationship Id="rId54" Type="http://schemas.openxmlformats.org/officeDocument/2006/relationships/hyperlink" Target="https://podminky.urs.cz/item/CS_URS_2024_02/941111111" TargetMode="External"/><Relationship Id="rId1" Type="http://schemas.openxmlformats.org/officeDocument/2006/relationships/hyperlink" Target="https://podminky.urs.cz/item/CS_URS_2024_02/171153101" TargetMode="External"/><Relationship Id="rId6" Type="http://schemas.openxmlformats.org/officeDocument/2006/relationships/hyperlink" Target="https://podminky.urs.cz/item/CS_URS_2024_02/162251102" TargetMode="External"/><Relationship Id="rId11" Type="http://schemas.openxmlformats.org/officeDocument/2006/relationships/hyperlink" Target="https://podminky.urs.cz/item/CS_URS_2024_02/151711111" TargetMode="External"/><Relationship Id="rId24" Type="http://schemas.openxmlformats.org/officeDocument/2006/relationships/hyperlink" Target="https://podminky.urs.cz/item/CS_URS_2024_02/334333120" TargetMode="External"/><Relationship Id="rId32" Type="http://schemas.openxmlformats.org/officeDocument/2006/relationships/hyperlink" Target="https://podminky.urs.cz/item/CS_URS_2024_02/423357112" TargetMode="External"/><Relationship Id="rId37" Type="http://schemas.openxmlformats.org/officeDocument/2006/relationships/hyperlink" Target="https://podminky.urs.cz/item/CS_URS_2024_02/451315115" TargetMode="External"/><Relationship Id="rId40" Type="http://schemas.openxmlformats.org/officeDocument/2006/relationships/hyperlink" Target="https://podminky.urs.cz/item/CS_URS_2024_02/577134131" TargetMode="External"/><Relationship Id="rId45" Type="http://schemas.openxmlformats.org/officeDocument/2006/relationships/hyperlink" Target="https://podminky.urs.cz/item/CS_URS_2024_02/914111111" TargetMode="External"/><Relationship Id="rId53" Type="http://schemas.openxmlformats.org/officeDocument/2006/relationships/hyperlink" Target="https://podminky.urs.cz/item/CS_URS_2024_02/936941111" TargetMode="External"/><Relationship Id="rId58" Type="http://schemas.openxmlformats.org/officeDocument/2006/relationships/hyperlink" Target="https://podminky.urs.cz/item/CS_URS_2024_02/711491272" TargetMode="External"/><Relationship Id="rId5" Type="http://schemas.openxmlformats.org/officeDocument/2006/relationships/hyperlink" Target="https://podminky.urs.cz/item/CS_URS_2024_02/167151101" TargetMode="External"/><Relationship Id="rId15" Type="http://schemas.openxmlformats.org/officeDocument/2006/relationships/hyperlink" Target="https://podminky.urs.cz/item/CS_URS_2024_02/212792212" TargetMode="External"/><Relationship Id="rId23" Type="http://schemas.openxmlformats.org/officeDocument/2006/relationships/hyperlink" Target="https://podminky.urs.cz/item/CS_URS_2024_02/274354211" TargetMode="External"/><Relationship Id="rId28" Type="http://schemas.openxmlformats.org/officeDocument/2006/relationships/hyperlink" Target="https://podminky.urs.cz/item/CS_URS_2024_02/423176311" TargetMode="External"/><Relationship Id="rId36" Type="http://schemas.openxmlformats.org/officeDocument/2006/relationships/hyperlink" Target="https://podminky.urs.cz/item/CS_URS_2024_02/428992112" TargetMode="External"/><Relationship Id="rId49" Type="http://schemas.openxmlformats.org/officeDocument/2006/relationships/hyperlink" Target="https://podminky.urs.cz/item/CS_URS_2024_02/935922111" TargetMode="External"/><Relationship Id="rId57" Type="http://schemas.openxmlformats.org/officeDocument/2006/relationships/hyperlink" Target="https://podminky.urs.cz/item/CS_URS_2024_02/998212111" TargetMode="External"/><Relationship Id="rId61" Type="http://schemas.openxmlformats.org/officeDocument/2006/relationships/drawing" Target="../drawings/drawing3.xml"/><Relationship Id="rId10" Type="http://schemas.openxmlformats.org/officeDocument/2006/relationships/hyperlink" Target="https://podminky.urs.cz/item/CS_URS_2024_02/174151101" TargetMode="External"/><Relationship Id="rId19" Type="http://schemas.openxmlformats.org/officeDocument/2006/relationships/hyperlink" Target="https://podminky.urs.cz/item/CS_URS_2024_02/231112112" TargetMode="External"/><Relationship Id="rId31" Type="http://schemas.openxmlformats.org/officeDocument/2006/relationships/hyperlink" Target="https://podminky.urs.cz/item/CS_URS_2024_02/421361236" TargetMode="External"/><Relationship Id="rId44" Type="http://schemas.openxmlformats.org/officeDocument/2006/relationships/hyperlink" Target="https://podminky.urs.cz/item/CS_URS_2024_02/914511111" TargetMode="External"/><Relationship Id="rId52" Type="http://schemas.openxmlformats.org/officeDocument/2006/relationships/hyperlink" Target="https://podminky.urs.cz/item/CS_URS_2024_02/935922117" TargetMode="External"/><Relationship Id="rId60" Type="http://schemas.openxmlformats.org/officeDocument/2006/relationships/printerSettings" Target="../printerSettings/printerSettings3.bin"/><Relationship Id="rId4" Type="http://schemas.openxmlformats.org/officeDocument/2006/relationships/hyperlink" Target="https://podminky.urs.cz/item/CS_URS_2024_02/131251103" TargetMode="External"/><Relationship Id="rId9" Type="http://schemas.openxmlformats.org/officeDocument/2006/relationships/hyperlink" Target="https://podminky.urs.cz/item/CS_URS_2024_02/171201221" TargetMode="External"/><Relationship Id="rId14" Type="http://schemas.openxmlformats.org/officeDocument/2006/relationships/hyperlink" Target="https://podminky.urs.cz/item/CS_URS_2024_02/181411131" TargetMode="External"/><Relationship Id="rId22" Type="http://schemas.openxmlformats.org/officeDocument/2006/relationships/hyperlink" Target="https://podminky.urs.cz/item/CS_URS_2024_02/274354111" TargetMode="External"/><Relationship Id="rId27" Type="http://schemas.openxmlformats.org/officeDocument/2006/relationships/hyperlink" Target="https://podminky.urs.cz/item/CS_URS_2024_02/334351211" TargetMode="External"/><Relationship Id="rId30" Type="http://schemas.openxmlformats.org/officeDocument/2006/relationships/hyperlink" Target="https://podminky.urs.cz/item/CS_URS_2024_02/421321192" TargetMode="External"/><Relationship Id="rId35" Type="http://schemas.openxmlformats.org/officeDocument/2006/relationships/hyperlink" Target="https://podminky.urs.cz/item/CS_URS_2024_02/428351111" TargetMode="External"/><Relationship Id="rId43" Type="http://schemas.openxmlformats.org/officeDocument/2006/relationships/hyperlink" Target="https://podminky.urs.cz/item/CS_URS_2024_02/628611131" TargetMode="External"/><Relationship Id="rId48" Type="http://schemas.openxmlformats.org/officeDocument/2006/relationships/hyperlink" Target="https://podminky.urs.cz/item/CS_URS_2024_02/931941112" TargetMode="External"/><Relationship Id="rId56" Type="http://schemas.openxmlformats.org/officeDocument/2006/relationships/hyperlink" Target="https://podminky.urs.cz/item/CS_URS_2024_02/941111811" TargetMode="External"/><Relationship Id="rId8" Type="http://schemas.openxmlformats.org/officeDocument/2006/relationships/hyperlink" Target="https://podminky.urs.cz/item/CS_URS_2024_02/162751119" TargetMode="External"/><Relationship Id="rId51" Type="http://schemas.openxmlformats.org/officeDocument/2006/relationships/hyperlink" Target="https://podminky.urs.cz/item/CS_URS_2024_02/935922114" TargetMode="External"/><Relationship Id="rId3" Type="http://schemas.openxmlformats.org/officeDocument/2006/relationships/hyperlink" Target="https://podminky.urs.cz/item/CS_URS_2024_02/129153101" TargetMode="External"/><Relationship Id="rId12" Type="http://schemas.openxmlformats.org/officeDocument/2006/relationships/hyperlink" Target="https://podminky.urs.cz/item/CS_URS_2024_02/151721111" TargetMode="External"/><Relationship Id="rId17" Type="http://schemas.openxmlformats.org/officeDocument/2006/relationships/hyperlink" Target="https://podminky.urs.cz/item/CS_URS_2024_02/224511112" TargetMode="External"/><Relationship Id="rId25" Type="http://schemas.openxmlformats.org/officeDocument/2006/relationships/hyperlink" Target="https://podminky.urs.cz/item/CS_URS_2024_02/334361412" TargetMode="External"/><Relationship Id="rId33" Type="http://schemas.openxmlformats.org/officeDocument/2006/relationships/hyperlink" Target="https://podminky.urs.cz/item/CS_URS_2024_02/423357212" TargetMode="External"/><Relationship Id="rId38" Type="http://schemas.openxmlformats.org/officeDocument/2006/relationships/hyperlink" Target="https://podminky.urs.cz/item/CS_URS_2024_02/451571222" TargetMode="External"/><Relationship Id="rId46" Type="http://schemas.openxmlformats.org/officeDocument/2006/relationships/hyperlink" Target="https://podminky.urs.cz/item/CS_URS_2024_02/915121111" TargetMode="External"/><Relationship Id="rId59" Type="http://schemas.openxmlformats.org/officeDocument/2006/relationships/hyperlink" Target="https://podminky.urs.cz/item/CS_URS_2024_02/9987112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751119" TargetMode="External"/><Relationship Id="rId13" Type="http://schemas.openxmlformats.org/officeDocument/2006/relationships/hyperlink" Target="https://podminky.urs.cz/item/CS_URS_2024_02/573231107" TargetMode="External"/><Relationship Id="rId18" Type="http://schemas.openxmlformats.org/officeDocument/2006/relationships/hyperlink" Target="https://podminky.urs.cz/item/CS_URS_2024_02/919735112" TargetMode="External"/><Relationship Id="rId26" Type="http://schemas.openxmlformats.org/officeDocument/2006/relationships/hyperlink" Target="https://podminky.urs.cz/item/CS_URS_2024_02/997013645" TargetMode="External"/><Relationship Id="rId3" Type="http://schemas.openxmlformats.org/officeDocument/2006/relationships/hyperlink" Target="https://podminky.urs.cz/item/CS_URS_2024_02/121151103" TargetMode="External"/><Relationship Id="rId21" Type="http://schemas.openxmlformats.org/officeDocument/2006/relationships/hyperlink" Target="https://podminky.urs.cz/item/CS_URS_2024_02/935922211" TargetMode="External"/><Relationship Id="rId7" Type="http://schemas.openxmlformats.org/officeDocument/2006/relationships/hyperlink" Target="https://podminky.urs.cz/item/CS_URS_2024_02/162751117" TargetMode="External"/><Relationship Id="rId12" Type="http://schemas.openxmlformats.org/officeDocument/2006/relationships/hyperlink" Target="https://podminky.urs.cz/item/CS_URS_2024_02/577134131" TargetMode="External"/><Relationship Id="rId17" Type="http://schemas.openxmlformats.org/officeDocument/2006/relationships/hyperlink" Target="https://podminky.urs.cz/item/CS_URS_2024_02/877350330" TargetMode="External"/><Relationship Id="rId25" Type="http://schemas.openxmlformats.org/officeDocument/2006/relationships/hyperlink" Target="https://podminky.urs.cz/item/CS_URS_2024_02/997013509" TargetMode="External"/><Relationship Id="rId2" Type="http://schemas.openxmlformats.org/officeDocument/2006/relationships/hyperlink" Target="https://podminky.urs.cz/item/CS_URS_2024_02/113107242" TargetMode="External"/><Relationship Id="rId16" Type="http://schemas.openxmlformats.org/officeDocument/2006/relationships/hyperlink" Target="https://podminky.urs.cz/item/CS_URS_2024_02/837352221" TargetMode="External"/><Relationship Id="rId20" Type="http://schemas.openxmlformats.org/officeDocument/2006/relationships/hyperlink" Target="https://podminky.urs.cz/item/CS_URS_2024_02/916131212" TargetMode="External"/><Relationship Id="rId29" Type="http://schemas.openxmlformats.org/officeDocument/2006/relationships/drawing" Target="../drawings/drawing4.xml"/><Relationship Id="rId1" Type="http://schemas.openxmlformats.org/officeDocument/2006/relationships/hyperlink" Target="https://podminky.urs.cz/item/CS_URS_2024_02/113154512" TargetMode="External"/><Relationship Id="rId6" Type="http://schemas.openxmlformats.org/officeDocument/2006/relationships/hyperlink" Target="https://podminky.urs.cz/item/CS_URS_2024_02/174151101" TargetMode="External"/><Relationship Id="rId11" Type="http://schemas.openxmlformats.org/officeDocument/2006/relationships/hyperlink" Target="https://podminky.urs.cz/item/CS_URS_2024_02/181351003" TargetMode="External"/><Relationship Id="rId24" Type="http://schemas.openxmlformats.org/officeDocument/2006/relationships/hyperlink" Target="https://podminky.urs.cz/item/CS_URS_2024_02/997013501" TargetMode="External"/><Relationship Id="rId5" Type="http://schemas.openxmlformats.org/officeDocument/2006/relationships/hyperlink" Target="https://podminky.urs.cz/item/CS_URS_2024_02/132251101" TargetMode="External"/><Relationship Id="rId15" Type="http://schemas.openxmlformats.org/officeDocument/2006/relationships/hyperlink" Target="https://podminky.urs.cz/item/CS_URS_2024_02/564851111" TargetMode="External"/><Relationship Id="rId23" Type="http://schemas.openxmlformats.org/officeDocument/2006/relationships/hyperlink" Target="https://podminky.urs.cz/item/CS_URS_2024_02/935922218" TargetMode="External"/><Relationship Id="rId28" Type="http://schemas.openxmlformats.org/officeDocument/2006/relationships/printerSettings" Target="../printerSettings/printerSettings4.bin"/><Relationship Id="rId10" Type="http://schemas.openxmlformats.org/officeDocument/2006/relationships/hyperlink" Target="https://podminky.urs.cz/item/CS_URS_2024_02/181951112" TargetMode="External"/><Relationship Id="rId19" Type="http://schemas.openxmlformats.org/officeDocument/2006/relationships/hyperlink" Target="https://podminky.urs.cz/item/CS_URS_2024_02/919732211" TargetMode="External"/><Relationship Id="rId4" Type="http://schemas.openxmlformats.org/officeDocument/2006/relationships/hyperlink" Target="https://podminky.urs.cz/item/CS_URS_2024_02/122251104" TargetMode="External"/><Relationship Id="rId9" Type="http://schemas.openxmlformats.org/officeDocument/2006/relationships/hyperlink" Target="https://podminky.urs.cz/item/CS_URS_2024_02/171201221" TargetMode="External"/><Relationship Id="rId14" Type="http://schemas.openxmlformats.org/officeDocument/2006/relationships/hyperlink" Target="https://podminky.urs.cz/item/CS_URS_2024_02/565155121" TargetMode="External"/><Relationship Id="rId22" Type="http://schemas.openxmlformats.org/officeDocument/2006/relationships/hyperlink" Target="https://podminky.urs.cz/item/CS_URS_2024_02/935922212" TargetMode="External"/><Relationship Id="rId27" Type="http://schemas.openxmlformats.org/officeDocument/2006/relationships/hyperlink" Target="https://podminky.urs.cz/item/CS_URS_2024_02/99822511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2/113202111" TargetMode="External"/><Relationship Id="rId7" Type="http://schemas.openxmlformats.org/officeDocument/2006/relationships/hyperlink" Target="https://podminky.urs.cz/item/CS_URS_2024_02/998225111" TargetMode="External"/><Relationship Id="rId2" Type="http://schemas.openxmlformats.org/officeDocument/2006/relationships/hyperlink" Target="https://podminky.urs.cz/item/CS_URS_2024_02/113152112" TargetMode="External"/><Relationship Id="rId1" Type="http://schemas.openxmlformats.org/officeDocument/2006/relationships/hyperlink" Target="https://podminky.urs.cz/item/CS_URS_2024_02/113151111" TargetMode="External"/><Relationship Id="rId6" Type="http://schemas.openxmlformats.org/officeDocument/2006/relationships/hyperlink" Target="https://podminky.urs.cz/item/CS_URS_2024_02/564761101" TargetMode="External"/><Relationship Id="rId5" Type="http://schemas.openxmlformats.org/officeDocument/2006/relationships/hyperlink" Target="https://podminky.urs.cz/item/CS_URS_2024_02/291211111" TargetMode="External"/><Relationship Id="rId4" Type="http://schemas.openxmlformats.org/officeDocument/2006/relationships/hyperlink" Target="https://podminky.urs.cz/item/CS_URS_2024_02/27157221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podminky.urs.cz/item/CS_URS_2024_02/020001000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https://podminky.urs.cz/item/CS_URS_2024_02/012002000" TargetMode="External"/><Relationship Id="rId1" Type="http://schemas.openxmlformats.org/officeDocument/2006/relationships/hyperlink" Target="https://podminky.urs.cz/item/CS_URS_2024_02/011114000" TargetMode="External"/><Relationship Id="rId6" Type="http://schemas.openxmlformats.org/officeDocument/2006/relationships/hyperlink" Target="https://podminky.urs.cz/item/CS_URS_2024_02/041002000" TargetMode="External"/><Relationship Id="rId5" Type="http://schemas.openxmlformats.org/officeDocument/2006/relationships/hyperlink" Target="https://podminky.urs.cz/item/CS_URS_2024_02/031303000" TargetMode="External"/><Relationship Id="rId4" Type="http://schemas.openxmlformats.org/officeDocument/2006/relationships/hyperlink" Target="https://podminky.urs.cz/item/CS_URS_2024_02/03000100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workbookViewId="0"/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7" customHeight="1" x14ac:dyDescent="0.2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18" t="s">
        <v>6</v>
      </c>
      <c r="BT2" s="18" t="s">
        <v>7</v>
      </c>
    </row>
    <row r="3" spans="1:74" ht="7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5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 x14ac:dyDescent="0.2">
      <c r="B5" s="21"/>
      <c r="D5" s="25" t="s">
        <v>13</v>
      </c>
      <c r="K5" s="309" t="s">
        <v>14</v>
      </c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R5" s="21"/>
      <c r="BE5" s="306" t="s">
        <v>15</v>
      </c>
      <c r="BS5" s="18" t="s">
        <v>6</v>
      </c>
    </row>
    <row r="6" spans="1:74" ht="37" customHeight="1" x14ac:dyDescent="0.2">
      <c r="B6" s="21"/>
      <c r="D6" s="27" t="s">
        <v>16</v>
      </c>
      <c r="K6" s="310" t="s">
        <v>17</v>
      </c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R6" s="21"/>
      <c r="BE6" s="307"/>
      <c r="BS6" s="18" t="s">
        <v>6</v>
      </c>
    </row>
    <row r="7" spans="1:74" ht="12" customHeight="1" x14ac:dyDescent="0.2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307"/>
      <c r="BS7" s="18" t="s">
        <v>6</v>
      </c>
    </row>
    <row r="8" spans="1:74" ht="12" customHeight="1" x14ac:dyDescent="0.2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07"/>
      <c r="BS8" s="18" t="s">
        <v>6</v>
      </c>
    </row>
    <row r="9" spans="1:74" ht="14.5" customHeight="1" x14ac:dyDescent="0.2">
      <c r="B9" s="21"/>
      <c r="AR9" s="21"/>
      <c r="BE9" s="307"/>
      <c r="BS9" s="18" t="s">
        <v>6</v>
      </c>
    </row>
    <row r="10" spans="1:74" ht="12" customHeight="1" x14ac:dyDescent="0.2">
      <c r="B10" s="21"/>
      <c r="D10" s="28" t="s">
        <v>25</v>
      </c>
      <c r="AK10" s="28" t="s">
        <v>26</v>
      </c>
      <c r="AN10" s="26" t="s">
        <v>27</v>
      </c>
      <c r="AR10" s="21"/>
      <c r="BE10" s="307"/>
      <c r="BS10" s="18" t="s">
        <v>6</v>
      </c>
    </row>
    <row r="11" spans="1:74" ht="18.399999999999999" customHeight="1" x14ac:dyDescent="0.2">
      <c r="B11" s="21"/>
      <c r="E11" s="26" t="s">
        <v>28</v>
      </c>
      <c r="AK11" s="28" t="s">
        <v>29</v>
      </c>
      <c r="AN11" s="26" t="s">
        <v>30</v>
      </c>
      <c r="AR11" s="21"/>
      <c r="BE11" s="307"/>
      <c r="BS11" s="18" t="s">
        <v>6</v>
      </c>
    </row>
    <row r="12" spans="1:74" ht="7" customHeight="1" x14ac:dyDescent="0.2">
      <c r="B12" s="21"/>
      <c r="AR12" s="21"/>
      <c r="BE12" s="307"/>
      <c r="BS12" s="18" t="s">
        <v>6</v>
      </c>
    </row>
    <row r="13" spans="1:74" ht="12" customHeight="1" x14ac:dyDescent="0.2">
      <c r="B13" s="21"/>
      <c r="D13" s="28" t="s">
        <v>31</v>
      </c>
      <c r="AK13" s="28" t="s">
        <v>26</v>
      </c>
      <c r="AN13" s="30" t="s">
        <v>32</v>
      </c>
      <c r="AR13" s="21"/>
      <c r="BE13" s="307"/>
      <c r="BS13" s="18" t="s">
        <v>6</v>
      </c>
    </row>
    <row r="14" spans="1:74" ht="12.5" x14ac:dyDescent="0.2">
      <c r="B14" s="21"/>
      <c r="E14" s="311" t="s">
        <v>32</v>
      </c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2"/>
      <c r="U14" s="312"/>
      <c r="V14" s="312"/>
      <c r="W14" s="312"/>
      <c r="X14" s="312"/>
      <c r="Y14" s="312"/>
      <c r="Z14" s="312"/>
      <c r="AA14" s="312"/>
      <c r="AB14" s="312"/>
      <c r="AC14" s="312"/>
      <c r="AD14" s="312"/>
      <c r="AE14" s="312"/>
      <c r="AF14" s="312"/>
      <c r="AG14" s="312"/>
      <c r="AH14" s="312"/>
      <c r="AI14" s="312"/>
      <c r="AJ14" s="312"/>
      <c r="AK14" s="28" t="s">
        <v>29</v>
      </c>
      <c r="AN14" s="30" t="s">
        <v>32</v>
      </c>
      <c r="AR14" s="21"/>
      <c r="BE14" s="307"/>
      <c r="BS14" s="18" t="s">
        <v>6</v>
      </c>
    </row>
    <row r="15" spans="1:74" ht="7" customHeight="1" x14ac:dyDescent="0.2">
      <c r="B15" s="21"/>
      <c r="AR15" s="21"/>
      <c r="BE15" s="307"/>
      <c r="BS15" s="18" t="s">
        <v>4</v>
      </c>
    </row>
    <row r="16" spans="1:74" ht="12" customHeight="1" x14ac:dyDescent="0.2">
      <c r="B16" s="21"/>
      <c r="D16" s="28" t="s">
        <v>33</v>
      </c>
      <c r="AK16" s="28" t="s">
        <v>26</v>
      </c>
      <c r="AN16" s="26" t="s">
        <v>34</v>
      </c>
      <c r="AR16" s="21"/>
      <c r="BE16" s="307"/>
      <c r="BS16" s="18" t="s">
        <v>4</v>
      </c>
    </row>
    <row r="17" spans="2:71" ht="18.399999999999999" customHeight="1" x14ac:dyDescent="0.2">
      <c r="B17" s="21"/>
      <c r="E17" s="26" t="s">
        <v>35</v>
      </c>
      <c r="AK17" s="28" t="s">
        <v>29</v>
      </c>
      <c r="AN17" s="26" t="s">
        <v>36</v>
      </c>
      <c r="AR17" s="21"/>
      <c r="BE17" s="307"/>
      <c r="BS17" s="18" t="s">
        <v>37</v>
      </c>
    </row>
    <row r="18" spans="2:71" ht="7" customHeight="1" x14ac:dyDescent="0.2">
      <c r="B18" s="21"/>
      <c r="AR18" s="21"/>
      <c r="BE18" s="307"/>
      <c r="BS18" s="18" t="s">
        <v>6</v>
      </c>
    </row>
    <row r="19" spans="2:71" ht="12" customHeight="1" x14ac:dyDescent="0.2">
      <c r="B19" s="21"/>
      <c r="D19" s="28" t="s">
        <v>38</v>
      </c>
      <c r="AK19" s="28" t="s">
        <v>26</v>
      </c>
      <c r="AN19" s="26" t="s">
        <v>19</v>
      </c>
      <c r="AR19" s="21"/>
      <c r="BE19" s="307"/>
      <c r="BS19" s="18" t="s">
        <v>6</v>
      </c>
    </row>
    <row r="20" spans="2:71" ht="18.399999999999999" customHeight="1" x14ac:dyDescent="0.2">
      <c r="B20" s="21"/>
      <c r="E20" s="26" t="s">
        <v>39</v>
      </c>
      <c r="AK20" s="28" t="s">
        <v>29</v>
      </c>
      <c r="AN20" s="26" t="s">
        <v>19</v>
      </c>
      <c r="AR20" s="21"/>
      <c r="BE20" s="307"/>
      <c r="BS20" s="18" t="s">
        <v>4</v>
      </c>
    </row>
    <row r="21" spans="2:71" ht="7" customHeight="1" x14ac:dyDescent="0.2">
      <c r="B21" s="21"/>
      <c r="AR21" s="21"/>
      <c r="BE21" s="307"/>
    </row>
    <row r="22" spans="2:71" ht="12" customHeight="1" x14ac:dyDescent="0.2">
      <c r="B22" s="21"/>
      <c r="D22" s="28" t="s">
        <v>40</v>
      </c>
      <c r="AR22" s="21"/>
      <c r="BE22" s="307"/>
    </row>
    <row r="23" spans="2:71" ht="47.25" customHeight="1" x14ac:dyDescent="0.2">
      <c r="B23" s="21"/>
      <c r="E23" s="313" t="s">
        <v>41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313"/>
      <c r="AL23" s="313"/>
      <c r="AM23" s="313"/>
      <c r="AN23" s="313"/>
      <c r="AR23" s="21"/>
      <c r="BE23" s="307"/>
    </row>
    <row r="24" spans="2:71" ht="7" customHeight="1" x14ac:dyDescent="0.2">
      <c r="B24" s="21"/>
      <c r="AR24" s="21"/>
      <c r="BE24" s="307"/>
    </row>
    <row r="25" spans="2:71" ht="7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7"/>
    </row>
    <row r="26" spans="2:71" s="1" customFormat="1" ht="25.9" customHeight="1" x14ac:dyDescent="0.2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8">
        <f>ROUND(AG54,2)</f>
        <v>0</v>
      </c>
      <c r="AL26" s="299"/>
      <c r="AM26" s="299"/>
      <c r="AN26" s="299"/>
      <c r="AO26" s="299"/>
      <c r="AR26" s="33"/>
      <c r="BE26" s="307"/>
    </row>
    <row r="27" spans="2:71" s="1" customFormat="1" ht="7" customHeight="1" x14ac:dyDescent="0.2">
      <c r="B27" s="33"/>
      <c r="AR27" s="33"/>
      <c r="BE27" s="307"/>
    </row>
    <row r="28" spans="2:71" s="1" customFormat="1" ht="12.5" x14ac:dyDescent="0.2">
      <c r="B28" s="33"/>
      <c r="L28" s="300" t="s">
        <v>43</v>
      </c>
      <c r="M28" s="300"/>
      <c r="N28" s="300"/>
      <c r="O28" s="300"/>
      <c r="P28" s="300"/>
      <c r="W28" s="300" t="s">
        <v>44</v>
      </c>
      <c r="X28" s="300"/>
      <c r="Y28" s="300"/>
      <c r="Z28" s="300"/>
      <c r="AA28" s="300"/>
      <c r="AB28" s="300"/>
      <c r="AC28" s="300"/>
      <c r="AD28" s="300"/>
      <c r="AE28" s="300"/>
      <c r="AK28" s="300" t="s">
        <v>45</v>
      </c>
      <c r="AL28" s="300"/>
      <c r="AM28" s="300"/>
      <c r="AN28" s="300"/>
      <c r="AO28" s="300"/>
      <c r="AR28" s="33"/>
      <c r="BE28" s="307"/>
    </row>
    <row r="29" spans="2:71" s="2" customFormat="1" ht="14.5" customHeight="1" x14ac:dyDescent="0.2">
      <c r="B29" s="37"/>
      <c r="D29" s="28" t="s">
        <v>46</v>
      </c>
      <c r="F29" s="28" t="s">
        <v>47</v>
      </c>
      <c r="L29" s="294">
        <v>0.21</v>
      </c>
      <c r="M29" s="293"/>
      <c r="N29" s="293"/>
      <c r="O29" s="293"/>
      <c r="P29" s="293"/>
      <c r="W29" s="292">
        <f>ROUND(AZ54, 2)</f>
        <v>0</v>
      </c>
      <c r="X29" s="293"/>
      <c r="Y29" s="293"/>
      <c r="Z29" s="293"/>
      <c r="AA29" s="293"/>
      <c r="AB29" s="293"/>
      <c r="AC29" s="293"/>
      <c r="AD29" s="293"/>
      <c r="AE29" s="293"/>
      <c r="AK29" s="292">
        <f>ROUND(AV54, 2)</f>
        <v>0</v>
      </c>
      <c r="AL29" s="293"/>
      <c r="AM29" s="293"/>
      <c r="AN29" s="293"/>
      <c r="AO29" s="293"/>
      <c r="AR29" s="37"/>
      <c r="BE29" s="308"/>
    </row>
    <row r="30" spans="2:71" s="2" customFormat="1" ht="14.5" customHeight="1" x14ac:dyDescent="0.2">
      <c r="B30" s="37"/>
      <c r="F30" s="28" t="s">
        <v>48</v>
      </c>
      <c r="L30" s="294">
        <v>0.12</v>
      </c>
      <c r="M30" s="293"/>
      <c r="N30" s="293"/>
      <c r="O30" s="293"/>
      <c r="P30" s="293"/>
      <c r="W30" s="292">
        <f>ROUND(BA54, 2)</f>
        <v>0</v>
      </c>
      <c r="X30" s="293"/>
      <c r="Y30" s="293"/>
      <c r="Z30" s="293"/>
      <c r="AA30" s="293"/>
      <c r="AB30" s="293"/>
      <c r="AC30" s="293"/>
      <c r="AD30" s="293"/>
      <c r="AE30" s="293"/>
      <c r="AK30" s="292">
        <f>ROUND(AW54, 2)</f>
        <v>0</v>
      </c>
      <c r="AL30" s="293"/>
      <c r="AM30" s="293"/>
      <c r="AN30" s="293"/>
      <c r="AO30" s="293"/>
      <c r="AR30" s="37"/>
      <c r="BE30" s="308"/>
    </row>
    <row r="31" spans="2:71" s="2" customFormat="1" ht="14.5" hidden="1" customHeight="1" x14ac:dyDescent="0.2">
      <c r="B31" s="37"/>
      <c r="F31" s="28" t="s">
        <v>49</v>
      </c>
      <c r="L31" s="294">
        <v>0.21</v>
      </c>
      <c r="M31" s="293"/>
      <c r="N31" s="293"/>
      <c r="O31" s="293"/>
      <c r="P31" s="293"/>
      <c r="W31" s="292">
        <f>ROUND(BB54, 2)</f>
        <v>0</v>
      </c>
      <c r="X31" s="293"/>
      <c r="Y31" s="293"/>
      <c r="Z31" s="293"/>
      <c r="AA31" s="293"/>
      <c r="AB31" s="293"/>
      <c r="AC31" s="293"/>
      <c r="AD31" s="293"/>
      <c r="AE31" s="293"/>
      <c r="AK31" s="292">
        <v>0</v>
      </c>
      <c r="AL31" s="293"/>
      <c r="AM31" s="293"/>
      <c r="AN31" s="293"/>
      <c r="AO31" s="293"/>
      <c r="AR31" s="37"/>
      <c r="BE31" s="308"/>
    </row>
    <row r="32" spans="2:71" s="2" customFormat="1" ht="14.5" hidden="1" customHeight="1" x14ac:dyDescent="0.2">
      <c r="B32" s="37"/>
      <c r="F32" s="28" t="s">
        <v>50</v>
      </c>
      <c r="L32" s="294">
        <v>0.12</v>
      </c>
      <c r="M32" s="293"/>
      <c r="N32" s="293"/>
      <c r="O32" s="293"/>
      <c r="P32" s="293"/>
      <c r="W32" s="292">
        <f>ROUND(BC54, 2)</f>
        <v>0</v>
      </c>
      <c r="X32" s="293"/>
      <c r="Y32" s="293"/>
      <c r="Z32" s="293"/>
      <c r="AA32" s="293"/>
      <c r="AB32" s="293"/>
      <c r="AC32" s="293"/>
      <c r="AD32" s="293"/>
      <c r="AE32" s="293"/>
      <c r="AK32" s="292">
        <v>0</v>
      </c>
      <c r="AL32" s="293"/>
      <c r="AM32" s="293"/>
      <c r="AN32" s="293"/>
      <c r="AO32" s="293"/>
      <c r="AR32" s="37"/>
      <c r="BE32" s="308"/>
    </row>
    <row r="33" spans="2:44" s="2" customFormat="1" ht="14.5" hidden="1" customHeight="1" x14ac:dyDescent="0.2">
      <c r="B33" s="37"/>
      <c r="F33" s="28" t="s">
        <v>51</v>
      </c>
      <c r="L33" s="294">
        <v>0</v>
      </c>
      <c r="M33" s="293"/>
      <c r="N33" s="293"/>
      <c r="O33" s="293"/>
      <c r="P33" s="293"/>
      <c r="W33" s="292">
        <f>ROUND(BD54, 2)</f>
        <v>0</v>
      </c>
      <c r="X33" s="293"/>
      <c r="Y33" s="293"/>
      <c r="Z33" s="293"/>
      <c r="AA33" s="293"/>
      <c r="AB33" s="293"/>
      <c r="AC33" s="293"/>
      <c r="AD33" s="293"/>
      <c r="AE33" s="293"/>
      <c r="AK33" s="292">
        <v>0</v>
      </c>
      <c r="AL33" s="293"/>
      <c r="AM33" s="293"/>
      <c r="AN33" s="293"/>
      <c r="AO33" s="293"/>
      <c r="AR33" s="37"/>
    </row>
    <row r="34" spans="2:44" s="1" customFormat="1" ht="7" customHeight="1" x14ac:dyDescent="0.2">
      <c r="B34" s="33"/>
      <c r="AR34" s="33"/>
    </row>
    <row r="35" spans="2:44" s="1" customFormat="1" ht="25.9" customHeight="1" x14ac:dyDescent="0.2">
      <c r="B35" s="33"/>
      <c r="C35" s="38"/>
      <c r="D35" s="39" t="s">
        <v>52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53</v>
      </c>
      <c r="U35" s="40"/>
      <c r="V35" s="40"/>
      <c r="W35" s="40"/>
      <c r="X35" s="305" t="s">
        <v>54</v>
      </c>
      <c r="Y35" s="303"/>
      <c r="Z35" s="303"/>
      <c r="AA35" s="303"/>
      <c r="AB35" s="303"/>
      <c r="AC35" s="40"/>
      <c r="AD35" s="40"/>
      <c r="AE35" s="40"/>
      <c r="AF35" s="40"/>
      <c r="AG35" s="40"/>
      <c r="AH35" s="40"/>
      <c r="AI35" s="40"/>
      <c r="AJ35" s="40"/>
      <c r="AK35" s="302">
        <f>SUM(AK26:AK33)</f>
        <v>0</v>
      </c>
      <c r="AL35" s="303"/>
      <c r="AM35" s="303"/>
      <c r="AN35" s="303"/>
      <c r="AO35" s="304"/>
      <c r="AP35" s="38"/>
      <c r="AQ35" s="38"/>
      <c r="AR35" s="33"/>
    </row>
    <row r="36" spans="2:44" s="1" customFormat="1" ht="7" customHeight="1" x14ac:dyDescent="0.2">
      <c r="B36" s="33"/>
      <c r="AR36" s="33"/>
    </row>
    <row r="37" spans="2:44" s="1" customFormat="1" ht="7" customHeight="1" x14ac:dyDescent="0.2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7" customHeight="1" x14ac:dyDescent="0.2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5" customHeight="1" x14ac:dyDescent="0.2">
      <c r="B42" s="33"/>
      <c r="C42" s="22" t="s">
        <v>55</v>
      </c>
      <c r="AR42" s="33"/>
    </row>
    <row r="43" spans="2:44" s="1" customFormat="1" ht="7" customHeight="1" x14ac:dyDescent="0.2">
      <c r="B43" s="33"/>
      <c r="AR43" s="33"/>
    </row>
    <row r="44" spans="2:44" s="3" customFormat="1" ht="12" customHeight="1" x14ac:dyDescent="0.2">
      <c r="B44" s="46"/>
      <c r="C44" s="28" t="s">
        <v>13</v>
      </c>
      <c r="L44" s="3" t="str">
        <f>K5</f>
        <v>2024_19</v>
      </c>
      <c r="AR44" s="46"/>
    </row>
    <row r="45" spans="2:44" s="4" customFormat="1" ht="37" customHeight="1" x14ac:dyDescent="0.2">
      <c r="B45" s="47"/>
      <c r="C45" s="48" t="s">
        <v>16</v>
      </c>
      <c r="L45" s="295" t="str">
        <f>K6</f>
        <v>Rekonstrukce mostu DC-046L, oprava MK a VO v ul. Na Hrázi</v>
      </c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R45" s="47"/>
    </row>
    <row r="46" spans="2:44" s="1" customFormat="1" ht="7" customHeight="1" x14ac:dyDescent="0.2">
      <c r="B46" s="33"/>
      <c r="AR46" s="33"/>
    </row>
    <row r="47" spans="2:44" s="1" customFormat="1" ht="12" customHeight="1" x14ac:dyDescent="0.2">
      <c r="B47" s="33"/>
      <c r="C47" s="28" t="s">
        <v>21</v>
      </c>
      <c r="L47" s="49" t="str">
        <f>IF(K8="","",K8)</f>
        <v>ul. Na Hrázi, Děčín VIII - Dolní Oldřichov</v>
      </c>
      <c r="AI47" s="28" t="s">
        <v>23</v>
      </c>
      <c r="AM47" s="297" t="str">
        <f>IF(AN8= "","",AN8)</f>
        <v>10. 7. 2025</v>
      </c>
      <c r="AN47" s="297"/>
      <c r="AR47" s="33"/>
    </row>
    <row r="48" spans="2:44" s="1" customFormat="1" ht="7" customHeight="1" x14ac:dyDescent="0.2">
      <c r="B48" s="33"/>
      <c r="AR48" s="33"/>
    </row>
    <row r="49" spans="1:91" s="1" customFormat="1" ht="15.25" customHeight="1" x14ac:dyDescent="0.2">
      <c r="B49" s="33"/>
      <c r="C49" s="28" t="s">
        <v>25</v>
      </c>
      <c r="L49" s="3" t="str">
        <f>IF(E11= "","",E11)</f>
        <v>Statutární město Děčín</v>
      </c>
      <c r="AI49" s="28" t="s">
        <v>33</v>
      </c>
      <c r="AM49" s="281" t="str">
        <f>IF(E17="","",E17)</f>
        <v>Firast s.r.o.</v>
      </c>
      <c r="AN49" s="282"/>
      <c r="AO49" s="282"/>
      <c r="AP49" s="282"/>
      <c r="AR49" s="33"/>
      <c r="AS49" s="277" t="s">
        <v>56</v>
      </c>
      <c r="AT49" s="278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5" customHeight="1" x14ac:dyDescent="0.2">
      <c r="B50" s="33"/>
      <c r="C50" s="28" t="s">
        <v>31</v>
      </c>
      <c r="L50" s="3" t="str">
        <f>IF(E14= "Vyplň údaj","",E14)</f>
        <v/>
      </c>
      <c r="AI50" s="28" t="s">
        <v>38</v>
      </c>
      <c r="AM50" s="281" t="str">
        <f>IF(E20="","",E20)</f>
        <v xml:space="preserve"> </v>
      </c>
      <c r="AN50" s="282"/>
      <c r="AO50" s="282"/>
      <c r="AP50" s="282"/>
      <c r="AR50" s="33"/>
      <c r="AS50" s="279"/>
      <c r="AT50" s="280"/>
      <c r="BD50" s="54"/>
    </row>
    <row r="51" spans="1:91" s="1" customFormat="1" ht="10.9" customHeight="1" x14ac:dyDescent="0.2">
      <c r="B51" s="33"/>
      <c r="AR51" s="33"/>
      <c r="AS51" s="279"/>
      <c r="AT51" s="280"/>
      <c r="BD51" s="54"/>
    </row>
    <row r="52" spans="1:91" s="1" customFormat="1" ht="29.25" customHeight="1" x14ac:dyDescent="0.2">
      <c r="B52" s="33"/>
      <c r="C52" s="286" t="s">
        <v>57</v>
      </c>
      <c r="D52" s="287"/>
      <c r="E52" s="287"/>
      <c r="F52" s="287"/>
      <c r="G52" s="287"/>
      <c r="H52" s="55"/>
      <c r="I52" s="289" t="s">
        <v>58</v>
      </c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8" t="s">
        <v>59</v>
      </c>
      <c r="AH52" s="287"/>
      <c r="AI52" s="287"/>
      <c r="AJ52" s="287"/>
      <c r="AK52" s="287"/>
      <c r="AL52" s="287"/>
      <c r="AM52" s="287"/>
      <c r="AN52" s="289" t="s">
        <v>60</v>
      </c>
      <c r="AO52" s="287"/>
      <c r="AP52" s="287"/>
      <c r="AQ52" s="56" t="s">
        <v>61</v>
      </c>
      <c r="AR52" s="33"/>
      <c r="AS52" s="57" t="s">
        <v>62</v>
      </c>
      <c r="AT52" s="58" t="s">
        <v>63</v>
      </c>
      <c r="AU52" s="58" t="s">
        <v>64</v>
      </c>
      <c r="AV52" s="58" t="s">
        <v>65</v>
      </c>
      <c r="AW52" s="58" t="s">
        <v>66</v>
      </c>
      <c r="AX52" s="58" t="s">
        <v>67</v>
      </c>
      <c r="AY52" s="58" t="s">
        <v>68</v>
      </c>
      <c r="AZ52" s="58" t="s">
        <v>69</v>
      </c>
      <c r="BA52" s="58" t="s">
        <v>70</v>
      </c>
      <c r="BB52" s="58" t="s">
        <v>71</v>
      </c>
      <c r="BC52" s="58" t="s">
        <v>72</v>
      </c>
      <c r="BD52" s="59" t="s">
        <v>73</v>
      </c>
    </row>
    <row r="53" spans="1:91" s="1" customFormat="1" ht="10.9" customHeight="1" x14ac:dyDescent="0.2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5" customHeight="1" x14ac:dyDescent="0.2">
      <c r="B54" s="61"/>
      <c r="C54" s="62" t="s">
        <v>74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0">
        <f>ROUND(SUM(AG55:AG60),2)</f>
        <v>0</v>
      </c>
      <c r="AH54" s="290"/>
      <c r="AI54" s="290"/>
      <c r="AJ54" s="290"/>
      <c r="AK54" s="290"/>
      <c r="AL54" s="290"/>
      <c r="AM54" s="290"/>
      <c r="AN54" s="291">
        <f t="shared" ref="AN54:AN60" si="0">SUM(AG54,AT54)</f>
        <v>0</v>
      </c>
      <c r="AO54" s="291"/>
      <c r="AP54" s="291"/>
      <c r="AQ54" s="65" t="s">
        <v>19</v>
      </c>
      <c r="AR54" s="61"/>
      <c r="AS54" s="66">
        <f>ROUND(SUM(AS55:AS60),2)</f>
        <v>0</v>
      </c>
      <c r="AT54" s="67">
        <f t="shared" ref="AT54:AT60" si="1">ROUND(SUM(AV54:AW54),2)</f>
        <v>0</v>
      </c>
      <c r="AU54" s="68">
        <f>ROUND(SUM(AU55:AU60),5)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ROUND(SUM(AZ55:AZ60),2)</f>
        <v>0</v>
      </c>
      <c r="BA54" s="67">
        <f>ROUND(SUM(BA55:BA60),2)</f>
        <v>0</v>
      </c>
      <c r="BB54" s="67">
        <f>ROUND(SUM(BB55:BB60),2)</f>
        <v>0</v>
      </c>
      <c r="BC54" s="67">
        <f>ROUND(SUM(BC55:BC60),2)</f>
        <v>0</v>
      </c>
      <c r="BD54" s="69">
        <f>ROUND(SUM(BD55:BD60),2)</f>
        <v>0</v>
      </c>
      <c r="BS54" s="70" t="s">
        <v>75</v>
      </c>
      <c r="BT54" s="70" t="s">
        <v>76</v>
      </c>
      <c r="BU54" s="71" t="s">
        <v>77</v>
      </c>
      <c r="BV54" s="70" t="s">
        <v>78</v>
      </c>
      <c r="BW54" s="70" t="s">
        <v>5</v>
      </c>
      <c r="BX54" s="70" t="s">
        <v>79</v>
      </c>
      <c r="CL54" s="70" t="s">
        <v>19</v>
      </c>
    </row>
    <row r="55" spans="1:91" s="6" customFormat="1" ht="16.5" customHeight="1" x14ac:dyDescent="0.2">
      <c r="A55" s="72" t="s">
        <v>80</v>
      </c>
      <c r="B55" s="73"/>
      <c r="C55" s="74"/>
      <c r="D55" s="283" t="s">
        <v>81</v>
      </c>
      <c r="E55" s="283"/>
      <c r="F55" s="283"/>
      <c r="G55" s="283"/>
      <c r="H55" s="283"/>
      <c r="I55" s="75"/>
      <c r="J55" s="283" t="s">
        <v>82</v>
      </c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4">
        <f>'SO 01 - Demolice stávajíc...'!J30</f>
        <v>0</v>
      </c>
      <c r="AH55" s="285"/>
      <c r="AI55" s="285"/>
      <c r="AJ55" s="285"/>
      <c r="AK55" s="285"/>
      <c r="AL55" s="285"/>
      <c r="AM55" s="285"/>
      <c r="AN55" s="284">
        <f t="shared" si="0"/>
        <v>0</v>
      </c>
      <c r="AO55" s="285"/>
      <c r="AP55" s="285"/>
      <c r="AQ55" s="76" t="s">
        <v>83</v>
      </c>
      <c r="AR55" s="73"/>
      <c r="AS55" s="77">
        <v>0</v>
      </c>
      <c r="AT55" s="78">
        <f t="shared" si="1"/>
        <v>0</v>
      </c>
      <c r="AU55" s="79">
        <f>'SO 01 - Demolice stávajíc...'!P83</f>
        <v>0</v>
      </c>
      <c r="AV55" s="78">
        <f>'SO 01 - Demolice stávajíc...'!J33</f>
        <v>0</v>
      </c>
      <c r="AW55" s="78">
        <f>'SO 01 - Demolice stávajíc...'!J34</f>
        <v>0</v>
      </c>
      <c r="AX55" s="78">
        <f>'SO 01 - Demolice stávajíc...'!J35</f>
        <v>0</v>
      </c>
      <c r="AY55" s="78">
        <f>'SO 01 - Demolice stávajíc...'!J36</f>
        <v>0</v>
      </c>
      <c r="AZ55" s="78">
        <f>'SO 01 - Demolice stávajíc...'!F33</f>
        <v>0</v>
      </c>
      <c r="BA55" s="78">
        <f>'SO 01 - Demolice stávajíc...'!F34</f>
        <v>0</v>
      </c>
      <c r="BB55" s="78">
        <f>'SO 01 - Demolice stávajíc...'!F35</f>
        <v>0</v>
      </c>
      <c r="BC55" s="78">
        <f>'SO 01 - Demolice stávajíc...'!F36</f>
        <v>0</v>
      </c>
      <c r="BD55" s="80">
        <f>'SO 01 - Demolice stávajíc...'!F37</f>
        <v>0</v>
      </c>
      <c r="BT55" s="81" t="s">
        <v>84</v>
      </c>
      <c r="BV55" s="81" t="s">
        <v>78</v>
      </c>
      <c r="BW55" s="81" t="s">
        <v>85</v>
      </c>
      <c r="BX55" s="81" t="s">
        <v>5</v>
      </c>
      <c r="CL55" s="81" t="s">
        <v>19</v>
      </c>
      <c r="CM55" s="81" t="s">
        <v>86</v>
      </c>
    </row>
    <row r="56" spans="1:91" s="6" customFormat="1" ht="16.5" customHeight="1" x14ac:dyDescent="0.2">
      <c r="A56" s="72" t="s">
        <v>80</v>
      </c>
      <c r="B56" s="73"/>
      <c r="C56" s="74"/>
      <c r="D56" s="283" t="s">
        <v>87</v>
      </c>
      <c r="E56" s="283"/>
      <c r="F56" s="283"/>
      <c r="G56" s="283"/>
      <c r="H56" s="283"/>
      <c r="I56" s="75"/>
      <c r="J56" s="283" t="s">
        <v>88</v>
      </c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4">
        <f>'SO 02 - Rekonstrukce most...'!J30</f>
        <v>0</v>
      </c>
      <c r="AH56" s="285"/>
      <c r="AI56" s="285"/>
      <c r="AJ56" s="285"/>
      <c r="AK56" s="285"/>
      <c r="AL56" s="285"/>
      <c r="AM56" s="285"/>
      <c r="AN56" s="284">
        <f t="shared" si="0"/>
        <v>0</v>
      </c>
      <c r="AO56" s="285"/>
      <c r="AP56" s="285"/>
      <c r="AQ56" s="76" t="s">
        <v>83</v>
      </c>
      <c r="AR56" s="73"/>
      <c r="AS56" s="77">
        <v>0</v>
      </c>
      <c r="AT56" s="78">
        <f t="shared" si="1"/>
        <v>0</v>
      </c>
      <c r="AU56" s="79">
        <f>'SO 02 - Rekonstrukce most...'!P90</f>
        <v>0</v>
      </c>
      <c r="AV56" s="78">
        <f>'SO 02 - Rekonstrukce most...'!J33</f>
        <v>0</v>
      </c>
      <c r="AW56" s="78">
        <f>'SO 02 - Rekonstrukce most...'!J34</f>
        <v>0</v>
      </c>
      <c r="AX56" s="78">
        <f>'SO 02 - Rekonstrukce most...'!J35</f>
        <v>0</v>
      </c>
      <c r="AY56" s="78">
        <f>'SO 02 - Rekonstrukce most...'!J36</f>
        <v>0</v>
      </c>
      <c r="AZ56" s="78">
        <f>'SO 02 - Rekonstrukce most...'!F33</f>
        <v>0</v>
      </c>
      <c r="BA56" s="78">
        <f>'SO 02 - Rekonstrukce most...'!F34</f>
        <v>0</v>
      </c>
      <c r="BB56" s="78">
        <f>'SO 02 - Rekonstrukce most...'!F35</f>
        <v>0</v>
      </c>
      <c r="BC56" s="78">
        <f>'SO 02 - Rekonstrukce most...'!F36</f>
        <v>0</v>
      </c>
      <c r="BD56" s="80">
        <f>'SO 02 - Rekonstrukce most...'!F37</f>
        <v>0</v>
      </c>
      <c r="BT56" s="81" t="s">
        <v>84</v>
      </c>
      <c r="BV56" s="81" t="s">
        <v>78</v>
      </c>
      <c r="BW56" s="81" t="s">
        <v>89</v>
      </c>
      <c r="BX56" s="81" t="s">
        <v>5</v>
      </c>
      <c r="CL56" s="81" t="s">
        <v>19</v>
      </c>
      <c r="CM56" s="81" t="s">
        <v>86</v>
      </c>
    </row>
    <row r="57" spans="1:91" s="6" customFormat="1" ht="16.5" customHeight="1" x14ac:dyDescent="0.2">
      <c r="A57" s="72" t="s">
        <v>80</v>
      </c>
      <c r="B57" s="73"/>
      <c r="C57" s="74"/>
      <c r="D57" s="283" t="s">
        <v>90</v>
      </c>
      <c r="E57" s="283"/>
      <c r="F57" s="283"/>
      <c r="G57" s="283"/>
      <c r="H57" s="283"/>
      <c r="I57" s="75"/>
      <c r="J57" s="283" t="s">
        <v>91</v>
      </c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4">
        <f>'SO 03 - Rekonstrukce komu...'!J30</f>
        <v>0</v>
      </c>
      <c r="AH57" s="285"/>
      <c r="AI57" s="285"/>
      <c r="AJ57" s="285"/>
      <c r="AK57" s="285"/>
      <c r="AL57" s="285"/>
      <c r="AM57" s="285"/>
      <c r="AN57" s="284">
        <f t="shared" si="0"/>
        <v>0</v>
      </c>
      <c r="AO57" s="285"/>
      <c r="AP57" s="285"/>
      <c r="AQ57" s="76" t="s">
        <v>83</v>
      </c>
      <c r="AR57" s="73"/>
      <c r="AS57" s="77">
        <v>0</v>
      </c>
      <c r="AT57" s="78">
        <f t="shared" si="1"/>
        <v>0</v>
      </c>
      <c r="AU57" s="79">
        <f>'SO 03 - Rekonstrukce komu...'!P86</f>
        <v>0</v>
      </c>
      <c r="AV57" s="78">
        <f>'SO 03 - Rekonstrukce komu...'!J33</f>
        <v>0</v>
      </c>
      <c r="AW57" s="78">
        <f>'SO 03 - Rekonstrukce komu...'!J34</f>
        <v>0</v>
      </c>
      <c r="AX57" s="78">
        <f>'SO 03 - Rekonstrukce komu...'!J35</f>
        <v>0</v>
      </c>
      <c r="AY57" s="78">
        <f>'SO 03 - Rekonstrukce komu...'!J36</f>
        <v>0</v>
      </c>
      <c r="AZ57" s="78">
        <f>'SO 03 - Rekonstrukce komu...'!F33</f>
        <v>0</v>
      </c>
      <c r="BA57" s="78">
        <f>'SO 03 - Rekonstrukce komu...'!F34</f>
        <v>0</v>
      </c>
      <c r="BB57" s="78">
        <f>'SO 03 - Rekonstrukce komu...'!F35</f>
        <v>0</v>
      </c>
      <c r="BC57" s="78">
        <f>'SO 03 - Rekonstrukce komu...'!F36</f>
        <v>0</v>
      </c>
      <c r="BD57" s="80">
        <f>'SO 03 - Rekonstrukce komu...'!F37</f>
        <v>0</v>
      </c>
      <c r="BT57" s="81" t="s">
        <v>84</v>
      </c>
      <c r="BV57" s="81" t="s">
        <v>78</v>
      </c>
      <c r="BW57" s="81" t="s">
        <v>92</v>
      </c>
      <c r="BX57" s="81" t="s">
        <v>5</v>
      </c>
      <c r="CL57" s="81" t="s">
        <v>19</v>
      </c>
      <c r="CM57" s="81" t="s">
        <v>86</v>
      </c>
    </row>
    <row r="58" spans="1:91" s="6" customFormat="1" ht="16.5" customHeight="1" x14ac:dyDescent="0.2">
      <c r="A58" s="72" t="s">
        <v>80</v>
      </c>
      <c r="B58" s="73"/>
      <c r="C58" s="74"/>
      <c r="D58" s="283" t="s">
        <v>93</v>
      </c>
      <c r="E58" s="283"/>
      <c r="F58" s="283"/>
      <c r="G58" s="283"/>
      <c r="H58" s="283"/>
      <c r="I58" s="75"/>
      <c r="J58" s="283" t="s">
        <v>94</v>
      </c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4">
        <f>'SO 04 - Přeložka vodovodu...'!J30</f>
        <v>0</v>
      </c>
      <c r="AH58" s="285"/>
      <c r="AI58" s="285"/>
      <c r="AJ58" s="285"/>
      <c r="AK58" s="285"/>
      <c r="AL58" s="285"/>
      <c r="AM58" s="285"/>
      <c r="AN58" s="284">
        <f t="shared" si="0"/>
        <v>0</v>
      </c>
      <c r="AO58" s="285"/>
      <c r="AP58" s="285"/>
      <c r="AQ58" s="76" t="s">
        <v>95</v>
      </c>
      <c r="AR58" s="73"/>
      <c r="AS58" s="77">
        <v>0</v>
      </c>
      <c r="AT58" s="78">
        <f t="shared" si="1"/>
        <v>0</v>
      </c>
      <c r="AU58" s="79">
        <f>'SO 04 - Přeložka vodovodu...'!P82</f>
        <v>0</v>
      </c>
      <c r="AV58" s="78">
        <f>'SO 04 - Přeložka vodovodu...'!J33</f>
        <v>0</v>
      </c>
      <c r="AW58" s="78">
        <f>'SO 04 - Přeložka vodovodu...'!J34</f>
        <v>0</v>
      </c>
      <c r="AX58" s="78">
        <f>'SO 04 - Přeložka vodovodu...'!J35</f>
        <v>0</v>
      </c>
      <c r="AY58" s="78">
        <f>'SO 04 - Přeložka vodovodu...'!J36</f>
        <v>0</v>
      </c>
      <c r="AZ58" s="78">
        <f>'SO 04 - Přeložka vodovodu...'!F33</f>
        <v>0</v>
      </c>
      <c r="BA58" s="78">
        <f>'SO 04 - Přeložka vodovodu...'!F34</f>
        <v>0</v>
      </c>
      <c r="BB58" s="78">
        <f>'SO 04 - Přeložka vodovodu...'!F35</f>
        <v>0</v>
      </c>
      <c r="BC58" s="78">
        <f>'SO 04 - Přeložka vodovodu...'!F36</f>
        <v>0</v>
      </c>
      <c r="BD58" s="80">
        <f>'SO 04 - Přeložka vodovodu...'!F37</f>
        <v>0</v>
      </c>
      <c r="BT58" s="81" t="s">
        <v>84</v>
      </c>
      <c r="BV58" s="81" t="s">
        <v>78</v>
      </c>
      <c r="BW58" s="81" t="s">
        <v>96</v>
      </c>
      <c r="BX58" s="81" t="s">
        <v>5</v>
      </c>
      <c r="CL58" s="81" t="s">
        <v>19</v>
      </c>
      <c r="CM58" s="81" t="s">
        <v>86</v>
      </c>
    </row>
    <row r="59" spans="1:91" s="6" customFormat="1" ht="16.5" customHeight="1" x14ac:dyDescent="0.2">
      <c r="A59" s="72" t="s">
        <v>80</v>
      </c>
      <c r="B59" s="73"/>
      <c r="C59" s="74"/>
      <c r="D59" s="283" t="s">
        <v>97</v>
      </c>
      <c r="E59" s="283"/>
      <c r="F59" s="283"/>
      <c r="G59" s="283"/>
      <c r="H59" s="283"/>
      <c r="I59" s="75"/>
      <c r="J59" s="283" t="s">
        <v>98</v>
      </c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4">
        <f>'SO 05 - Úprava sítě VO'!J30</f>
        <v>0</v>
      </c>
      <c r="AH59" s="285"/>
      <c r="AI59" s="285"/>
      <c r="AJ59" s="285"/>
      <c r="AK59" s="285"/>
      <c r="AL59" s="285"/>
      <c r="AM59" s="285"/>
      <c r="AN59" s="284">
        <f t="shared" si="0"/>
        <v>0</v>
      </c>
      <c r="AO59" s="285"/>
      <c r="AP59" s="285"/>
      <c r="AQ59" s="76" t="s">
        <v>95</v>
      </c>
      <c r="AR59" s="73"/>
      <c r="AS59" s="77">
        <v>0</v>
      </c>
      <c r="AT59" s="78">
        <f t="shared" si="1"/>
        <v>0</v>
      </c>
      <c r="AU59" s="79">
        <f>'SO 05 - Úprava sítě VO'!P82</f>
        <v>0</v>
      </c>
      <c r="AV59" s="78">
        <f>'SO 05 - Úprava sítě VO'!J33</f>
        <v>0</v>
      </c>
      <c r="AW59" s="78">
        <f>'SO 05 - Úprava sítě VO'!J34</f>
        <v>0</v>
      </c>
      <c r="AX59" s="78">
        <f>'SO 05 - Úprava sítě VO'!J35</f>
        <v>0</v>
      </c>
      <c r="AY59" s="78">
        <f>'SO 05 - Úprava sítě VO'!J36</f>
        <v>0</v>
      </c>
      <c r="AZ59" s="78">
        <f>'SO 05 - Úprava sítě VO'!F33</f>
        <v>0</v>
      </c>
      <c r="BA59" s="78">
        <f>'SO 05 - Úprava sítě VO'!F34</f>
        <v>0</v>
      </c>
      <c r="BB59" s="78">
        <f>'SO 05 - Úprava sítě VO'!F35</f>
        <v>0</v>
      </c>
      <c r="BC59" s="78">
        <f>'SO 05 - Úprava sítě VO'!F36</f>
        <v>0</v>
      </c>
      <c r="BD59" s="80">
        <f>'SO 05 - Úprava sítě VO'!F37</f>
        <v>0</v>
      </c>
      <c r="BT59" s="81" t="s">
        <v>84</v>
      </c>
      <c r="BV59" s="81" t="s">
        <v>78</v>
      </c>
      <c r="BW59" s="81" t="s">
        <v>99</v>
      </c>
      <c r="BX59" s="81" t="s">
        <v>5</v>
      </c>
      <c r="CL59" s="81" t="s">
        <v>19</v>
      </c>
      <c r="CM59" s="81" t="s">
        <v>86</v>
      </c>
    </row>
    <row r="60" spans="1:91" s="6" customFormat="1" ht="16.5" customHeight="1" x14ac:dyDescent="0.2">
      <c r="A60" s="72" t="s">
        <v>80</v>
      </c>
      <c r="B60" s="73"/>
      <c r="C60" s="74"/>
      <c r="D60" s="283" t="s">
        <v>100</v>
      </c>
      <c r="E60" s="283"/>
      <c r="F60" s="283"/>
      <c r="G60" s="283"/>
      <c r="H60" s="283"/>
      <c r="I60" s="75"/>
      <c r="J60" s="283" t="s">
        <v>101</v>
      </c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4">
        <f>'VRN - Vedlejší rozpočtové...'!J30</f>
        <v>0</v>
      </c>
      <c r="AH60" s="285"/>
      <c r="AI60" s="285"/>
      <c r="AJ60" s="285"/>
      <c r="AK60" s="285"/>
      <c r="AL60" s="285"/>
      <c r="AM60" s="285"/>
      <c r="AN60" s="284">
        <f t="shared" si="0"/>
        <v>0</v>
      </c>
      <c r="AO60" s="285"/>
      <c r="AP60" s="285"/>
      <c r="AQ60" s="76" t="s">
        <v>102</v>
      </c>
      <c r="AR60" s="73"/>
      <c r="AS60" s="82">
        <v>0</v>
      </c>
      <c r="AT60" s="83">
        <f t="shared" si="1"/>
        <v>0</v>
      </c>
      <c r="AU60" s="84">
        <f>'VRN - Vedlejší rozpočtové...'!P84</f>
        <v>0</v>
      </c>
      <c r="AV60" s="83">
        <f>'VRN - Vedlejší rozpočtové...'!J33</f>
        <v>0</v>
      </c>
      <c r="AW60" s="83">
        <f>'VRN - Vedlejší rozpočtové...'!J34</f>
        <v>0</v>
      </c>
      <c r="AX60" s="83">
        <f>'VRN - Vedlejší rozpočtové...'!J35</f>
        <v>0</v>
      </c>
      <c r="AY60" s="83">
        <f>'VRN - Vedlejší rozpočtové...'!J36</f>
        <v>0</v>
      </c>
      <c r="AZ60" s="83">
        <f>'VRN - Vedlejší rozpočtové...'!F33</f>
        <v>0</v>
      </c>
      <c r="BA60" s="83">
        <f>'VRN - Vedlejší rozpočtové...'!F34</f>
        <v>0</v>
      </c>
      <c r="BB60" s="83">
        <f>'VRN - Vedlejší rozpočtové...'!F35</f>
        <v>0</v>
      </c>
      <c r="BC60" s="83">
        <f>'VRN - Vedlejší rozpočtové...'!F36</f>
        <v>0</v>
      </c>
      <c r="BD60" s="85">
        <f>'VRN - Vedlejší rozpočtové...'!F37</f>
        <v>0</v>
      </c>
      <c r="BT60" s="81" t="s">
        <v>84</v>
      </c>
      <c r="BV60" s="81" t="s">
        <v>78</v>
      </c>
      <c r="BW60" s="81" t="s">
        <v>103</v>
      </c>
      <c r="BX60" s="81" t="s">
        <v>5</v>
      </c>
      <c r="CL60" s="81" t="s">
        <v>19</v>
      </c>
      <c r="CM60" s="81" t="s">
        <v>86</v>
      </c>
    </row>
    <row r="61" spans="1:91" s="1" customFormat="1" ht="30" customHeight="1" x14ac:dyDescent="0.2">
      <c r="B61" s="33"/>
      <c r="AR61" s="33"/>
    </row>
    <row r="62" spans="1:91" s="1" customFormat="1" ht="7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33"/>
    </row>
  </sheetData>
  <sheetProtection algorithmName="SHA-512" hashValue="RmXwidCx8nCUSL+1MSHYEB8/1QKHgSPGKSxDQVfxY0shb1KEJxQTHMibXeJz7wiUBnOI6uBXnemhbKzSfQpkOg==" saltValue="NcDTeLAavoz+rnB+myD/+oX8MCDlWzOGOW52wVJxG/DIcE0GeHI7rrrlUcRMGh4zOKj7YaP+N8SCeWCAOi/CsA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AN57:AP57"/>
    <mergeCell ref="AN52:AP52"/>
    <mergeCell ref="AN55:AP55"/>
    <mergeCell ref="L45:AO45"/>
    <mergeCell ref="AM47:AN47"/>
    <mergeCell ref="AM49:AP49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S49:AT51"/>
    <mergeCell ref="AM50:AP50"/>
    <mergeCell ref="D57:H57"/>
    <mergeCell ref="J57:AF57"/>
    <mergeCell ref="AG57:AM57"/>
    <mergeCell ref="C52:G52"/>
    <mergeCell ref="AG52:AM52"/>
    <mergeCell ref="I52:AF52"/>
    <mergeCell ref="D55:H55"/>
    <mergeCell ref="AG55:AM55"/>
    <mergeCell ref="J55:AF55"/>
  </mergeCells>
  <hyperlinks>
    <hyperlink ref="A55" location="'SO 01 - Demolice stávajíc...'!C2" display="/" xr:uid="{00000000-0004-0000-0000-000000000000}"/>
    <hyperlink ref="A56" location="'SO 02 - Rekonstrukce most...'!C2" display="/" xr:uid="{00000000-0004-0000-0000-000001000000}"/>
    <hyperlink ref="A57" location="'SO 03 - Rekonstrukce komu...'!C2" display="/" xr:uid="{00000000-0004-0000-0000-000002000000}"/>
    <hyperlink ref="A58" location="'SO 04 - Přeložka vodovodu...'!C2" display="/" xr:uid="{00000000-0004-0000-0000-000003000000}"/>
    <hyperlink ref="A59" location="'SO 05 - Úprava sítě VO'!C2" display="/" xr:uid="{00000000-0004-0000-0000-000004000000}"/>
    <hyperlink ref="A60" location="'VRN - Vedlejší rozpočtové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9"/>
  <sheetViews>
    <sheetView showGridLines="0" topLeftCell="A39" workbookViewId="0">
      <selection activeCell="F11" sqref="F11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85</v>
      </c>
    </row>
    <row r="3" spans="2:46" ht="7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5" customHeight="1" x14ac:dyDescent="0.2">
      <c r="B4" s="21"/>
      <c r="D4" s="22" t="s">
        <v>104</v>
      </c>
      <c r="L4" s="21"/>
      <c r="M4" s="86" t="s">
        <v>10</v>
      </c>
      <c r="AT4" s="18" t="s">
        <v>4</v>
      </c>
    </row>
    <row r="5" spans="2:46" ht="7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15" t="str">
        <f>'Rekapitulace stavby'!K6</f>
        <v>Rekonstrukce mostu DC-046L, oprava MK a VO v ul. Na Hrázi</v>
      </c>
      <c r="F7" s="316"/>
      <c r="G7" s="316"/>
      <c r="H7" s="316"/>
      <c r="L7" s="21"/>
    </row>
    <row r="8" spans="2:46" s="1" customFormat="1" ht="12" customHeight="1" x14ac:dyDescent="0.2">
      <c r="B8" s="33"/>
      <c r="D8" s="28" t="s">
        <v>105</v>
      </c>
      <c r="L8" s="33"/>
    </row>
    <row r="9" spans="2:46" s="1" customFormat="1" ht="16.5" customHeight="1" x14ac:dyDescent="0.2">
      <c r="B9" s="33"/>
      <c r="E9" s="295" t="s">
        <v>106</v>
      </c>
      <c r="F9" s="314"/>
      <c r="G9" s="314"/>
      <c r="H9" s="314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10. 7. 2025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7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17" t="str">
        <f>'Rekapitulace stavby'!E14</f>
        <v>Vyplň údaj</v>
      </c>
      <c r="F18" s="309"/>
      <c r="G18" s="309"/>
      <c r="H18" s="309"/>
      <c r="I18" s="28" t="s">
        <v>29</v>
      </c>
      <c r="J18" s="29" t="str">
        <f>'Rekapitulace stavby'!AN14</f>
        <v>Vyplň údaj</v>
      </c>
      <c r="L18" s="33"/>
    </row>
    <row r="19" spans="2:12" s="1" customFormat="1" ht="7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7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7" customHeight="1" x14ac:dyDescent="0.2">
      <c r="B25" s="33"/>
      <c r="L25" s="33"/>
    </row>
    <row r="26" spans="2:12" s="1" customFormat="1" ht="12" customHeight="1" x14ac:dyDescent="0.2">
      <c r="B26" s="33"/>
      <c r="D26" s="28" t="s">
        <v>40</v>
      </c>
      <c r="L26" s="33"/>
    </row>
    <row r="27" spans="2:12" s="7" customFormat="1" ht="47.25" customHeight="1" x14ac:dyDescent="0.2">
      <c r="B27" s="87"/>
      <c r="E27" s="313" t="s">
        <v>41</v>
      </c>
      <c r="F27" s="313"/>
      <c r="G27" s="313"/>
      <c r="H27" s="313"/>
      <c r="L27" s="87"/>
    </row>
    <row r="28" spans="2:12" s="1" customFormat="1" ht="7" customHeight="1" x14ac:dyDescent="0.2">
      <c r="B28" s="33"/>
      <c r="L28" s="33"/>
    </row>
    <row r="29" spans="2:12" s="1" customFormat="1" ht="7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 x14ac:dyDescent="0.2">
      <c r="B30" s="33"/>
      <c r="D30" s="88" t="s">
        <v>42</v>
      </c>
      <c r="J30" s="64">
        <f>ROUND(J83, 2)</f>
        <v>0</v>
      </c>
      <c r="L30" s="33"/>
    </row>
    <row r="31" spans="2:12" s="1" customFormat="1" ht="7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5" customHeight="1" x14ac:dyDescent="0.2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5" customHeight="1" x14ac:dyDescent="0.2">
      <c r="B33" s="33"/>
      <c r="D33" s="53" t="s">
        <v>46</v>
      </c>
      <c r="E33" s="28" t="s">
        <v>47</v>
      </c>
      <c r="F33" s="89">
        <f>ROUND((SUM(BE83:BE138)),  2)</f>
        <v>0</v>
      </c>
      <c r="I33" s="90">
        <v>0.21</v>
      </c>
      <c r="J33" s="89">
        <f>ROUND(((SUM(BE83:BE138))*I33),  2)</f>
        <v>0</v>
      </c>
      <c r="L33" s="33"/>
    </row>
    <row r="34" spans="2:12" s="1" customFormat="1" ht="14.5" customHeight="1" x14ac:dyDescent="0.2">
      <c r="B34" s="33"/>
      <c r="E34" s="28" t="s">
        <v>48</v>
      </c>
      <c r="F34" s="89">
        <f>ROUND((SUM(BF83:BF138)),  2)</f>
        <v>0</v>
      </c>
      <c r="I34" s="90">
        <v>0.12</v>
      </c>
      <c r="J34" s="89">
        <f>ROUND(((SUM(BF83:BF138))*I34),  2)</f>
        <v>0</v>
      </c>
      <c r="L34" s="33"/>
    </row>
    <row r="35" spans="2:12" s="1" customFormat="1" ht="14.5" hidden="1" customHeight="1" x14ac:dyDescent="0.2">
      <c r="B35" s="33"/>
      <c r="E35" s="28" t="s">
        <v>49</v>
      </c>
      <c r="F35" s="89">
        <f>ROUND((SUM(BG83:BG138)),  2)</f>
        <v>0</v>
      </c>
      <c r="I35" s="90">
        <v>0.21</v>
      </c>
      <c r="J35" s="89">
        <f>0</f>
        <v>0</v>
      </c>
      <c r="L35" s="33"/>
    </row>
    <row r="36" spans="2:12" s="1" customFormat="1" ht="14.5" hidden="1" customHeight="1" x14ac:dyDescent="0.2">
      <c r="B36" s="33"/>
      <c r="E36" s="28" t="s">
        <v>50</v>
      </c>
      <c r="F36" s="89">
        <f>ROUND((SUM(BH83:BH138)),  2)</f>
        <v>0</v>
      </c>
      <c r="I36" s="90">
        <v>0.12</v>
      </c>
      <c r="J36" s="89">
        <f>0</f>
        <v>0</v>
      </c>
      <c r="L36" s="33"/>
    </row>
    <row r="37" spans="2:12" s="1" customFormat="1" ht="14.5" hidden="1" customHeight="1" x14ac:dyDescent="0.2">
      <c r="B37" s="33"/>
      <c r="E37" s="28" t="s">
        <v>51</v>
      </c>
      <c r="F37" s="89">
        <f>ROUND((SUM(BI83:BI138)),  2)</f>
        <v>0</v>
      </c>
      <c r="I37" s="90">
        <v>0</v>
      </c>
      <c r="J37" s="89">
        <f>0</f>
        <v>0</v>
      </c>
      <c r="L37" s="33"/>
    </row>
    <row r="38" spans="2:12" s="1" customFormat="1" ht="7" customHeight="1" x14ac:dyDescent="0.2">
      <c r="B38" s="33"/>
      <c r="L38" s="33"/>
    </row>
    <row r="39" spans="2:12" s="1" customFormat="1" ht="25.4" customHeight="1" x14ac:dyDescent="0.2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 x14ac:dyDescent="0.2">
      <c r="B45" s="33"/>
      <c r="C45" s="22" t="s">
        <v>107</v>
      </c>
      <c r="L45" s="33"/>
    </row>
    <row r="46" spans="2:12" s="1" customFormat="1" ht="7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15" t="str">
        <f>E7</f>
        <v>Rekonstrukce mostu DC-046L, oprava MK a VO v ul. Na Hrázi</v>
      </c>
      <c r="F48" s="316"/>
      <c r="G48" s="316"/>
      <c r="H48" s="316"/>
      <c r="L48" s="33"/>
    </row>
    <row r="49" spans="2:47" s="1" customFormat="1" ht="12" customHeight="1" x14ac:dyDescent="0.2">
      <c r="B49" s="33"/>
      <c r="C49" s="28" t="s">
        <v>105</v>
      </c>
      <c r="L49" s="33"/>
    </row>
    <row r="50" spans="2:47" s="1" customFormat="1" ht="16.5" customHeight="1" x14ac:dyDescent="0.2">
      <c r="B50" s="33"/>
      <c r="E50" s="295" t="str">
        <f>E9</f>
        <v>SO 01 - Demolice stávajícího mostu</v>
      </c>
      <c r="F50" s="314"/>
      <c r="G50" s="314"/>
      <c r="H50" s="314"/>
      <c r="L50" s="33"/>
    </row>
    <row r="51" spans="2:47" s="1" customFormat="1" ht="7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ul. Na Hrázi, Děčín VIII - Dolní Oldřichov</v>
      </c>
      <c r="I52" s="28" t="s">
        <v>23</v>
      </c>
      <c r="J52" s="50" t="str">
        <f>IF(J12="","",J12)</f>
        <v>10. 7. 2025</v>
      </c>
      <c r="L52" s="33"/>
    </row>
    <row r="53" spans="2:47" s="1" customFormat="1" ht="7" customHeight="1" x14ac:dyDescent="0.2">
      <c r="B53" s="33"/>
      <c r="L53" s="33"/>
    </row>
    <row r="54" spans="2:47" s="1" customFormat="1" ht="15.25" customHeight="1" x14ac:dyDescent="0.2">
      <c r="B54" s="33"/>
      <c r="C54" s="28" t="s">
        <v>25</v>
      </c>
      <c r="F54" s="26" t="str">
        <f>E15</f>
        <v>Statutární město Děčín</v>
      </c>
      <c r="I54" s="28" t="s">
        <v>33</v>
      </c>
      <c r="J54" s="31" t="str">
        <f>E21</f>
        <v>Firast s.r.o.</v>
      </c>
      <c r="L54" s="33"/>
    </row>
    <row r="55" spans="2:47" s="1" customFormat="1" ht="15.25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4" customHeight="1" x14ac:dyDescent="0.2">
      <c r="B56" s="33"/>
      <c r="L56" s="33"/>
    </row>
    <row r="57" spans="2:47" s="1" customFormat="1" ht="29.25" customHeight="1" x14ac:dyDescent="0.2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4" customHeight="1" x14ac:dyDescent="0.2">
      <c r="B58" s="33"/>
      <c r="L58" s="33"/>
    </row>
    <row r="59" spans="2:47" s="1" customFormat="1" ht="22.9" customHeight="1" x14ac:dyDescent="0.2">
      <c r="B59" s="33"/>
      <c r="C59" s="99" t="s">
        <v>74</v>
      </c>
      <c r="J59" s="64">
        <f>J83</f>
        <v>0</v>
      </c>
      <c r="L59" s="33"/>
      <c r="AU59" s="18" t="s">
        <v>110</v>
      </c>
    </row>
    <row r="60" spans="2:47" s="8" customFormat="1" ht="25" customHeight="1" x14ac:dyDescent="0.2">
      <c r="B60" s="100"/>
      <c r="D60" s="101" t="s">
        <v>111</v>
      </c>
      <c r="E60" s="102"/>
      <c r="F60" s="102"/>
      <c r="G60" s="102"/>
      <c r="H60" s="102"/>
      <c r="I60" s="102"/>
      <c r="J60" s="103">
        <f>J84</f>
        <v>0</v>
      </c>
      <c r="L60" s="100"/>
    </row>
    <row r="61" spans="2:47" s="9" customFormat="1" ht="19.899999999999999" customHeight="1" x14ac:dyDescent="0.2">
      <c r="B61" s="104"/>
      <c r="D61" s="105" t="s">
        <v>112</v>
      </c>
      <c r="E61" s="106"/>
      <c r="F61" s="106"/>
      <c r="G61" s="106"/>
      <c r="H61" s="106"/>
      <c r="I61" s="106"/>
      <c r="J61" s="107">
        <f>J85</f>
        <v>0</v>
      </c>
      <c r="L61" s="104"/>
    </row>
    <row r="62" spans="2:47" s="9" customFormat="1" ht="19.899999999999999" customHeight="1" x14ac:dyDescent="0.2">
      <c r="B62" s="104"/>
      <c r="D62" s="105" t="s">
        <v>113</v>
      </c>
      <c r="E62" s="106"/>
      <c r="F62" s="106"/>
      <c r="G62" s="106"/>
      <c r="H62" s="106"/>
      <c r="I62" s="106"/>
      <c r="J62" s="107">
        <f>J120</f>
        <v>0</v>
      </c>
      <c r="L62" s="104"/>
    </row>
    <row r="63" spans="2:47" s="9" customFormat="1" ht="19.899999999999999" customHeight="1" x14ac:dyDescent="0.2">
      <c r="B63" s="104"/>
      <c r="D63" s="105" t="s">
        <v>114</v>
      </c>
      <c r="E63" s="106"/>
      <c r="F63" s="106"/>
      <c r="G63" s="106"/>
      <c r="H63" s="106"/>
      <c r="I63" s="106"/>
      <c r="J63" s="107">
        <f>J136</f>
        <v>0</v>
      </c>
      <c r="L63" s="104"/>
    </row>
    <row r="64" spans="2:47" s="1" customFormat="1" ht="21.75" customHeight="1" x14ac:dyDescent="0.2">
      <c r="B64" s="33"/>
      <c r="L64" s="33"/>
    </row>
    <row r="65" spans="2:12" s="1" customFormat="1" ht="7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7" customHeight="1" x14ac:dyDescent="0.2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5" customHeight="1" x14ac:dyDescent="0.2">
      <c r="B70" s="33"/>
      <c r="C70" s="22" t="s">
        <v>115</v>
      </c>
      <c r="L70" s="33"/>
    </row>
    <row r="71" spans="2:12" s="1" customFormat="1" ht="7" customHeight="1" x14ac:dyDescent="0.2">
      <c r="B71" s="33"/>
      <c r="L71" s="33"/>
    </row>
    <row r="72" spans="2:12" s="1" customFormat="1" ht="12" customHeight="1" x14ac:dyDescent="0.2">
      <c r="B72" s="33"/>
      <c r="C72" s="28" t="s">
        <v>16</v>
      </c>
      <c r="L72" s="33"/>
    </row>
    <row r="73" spans="2:12" s="1" customFormat="1" ht="16.5" customHeight="1" x14ac:dyDescent="0.2">
      <c r="B73" s="33"/>
      <c r="E73" s="315" t="str">
        <f>E7</f>
        <v>Rekonstrukce mostu DC-046L, oprava MK a VO v ul. Na Hrázi</v>
      </c>
      <c r="F73" s="316"/>
      <c r="G73" s="316"/>
      <c r="H73" s="316"/>
      <c r="L73" s="33"/>
    </row>
    <row r="74" spans="2:12" s="1" customFormat="1" ht="12" customHeight="1" x14ac:dyDescent="0.2">
      <c r="B74" s="33"/>
      <c r="C74" s="28" t="s">
        <v>105</v>
      </c>
      <c r="L74" s="33"/>
    </row>
    <row r="75" spans="2:12" s="1" customFormat="1" ht="16.5" customHeight="1" x14ac:dyDescent="0.2">
      <c r="B75" s="33"/>
      <c r="E75" s="295" t="str">
        <f>E9</f>
        <v>SO 01 - Demolice stávajícího mostu</v>
      </c>
      <c r="F75" s="314"/>
      <c r="G75" s="314"/>
      <c r="H75" s="314"/>
      <c r="L75" s="33"/>
    </row>
    <row r="76" spans="2:12" s="1" customFormat="1" ht="7" customHeight="1" x14ac:dyDescent="0.2">
      <c r="B76" s="33"/>
      <c r="L76" s="33"/>
    </row>
    <row r="77" spans="2:12" s="1" customFormat="1" ht="12" customHeight="1" x14ac:dyDescent="0.2">
      <c r="B77" s="33"/>
      <c r="C77" s="28" t="s">
        <v>21</v>
      </c>
      <c r="F77" s="26" t="str">
        <f>F12</f>
        <v>ul. Na Hrázi, Děčín VIII - Dolní Oldřichov</v>
      </c>
      <c r="I77" s="28" t="s">
        <v>23</v>
      </c>
      <c r="J77" s="50" t="str">
        <f>IF(J12="","",J12)</f>
        <v>10. 7. 2025</v>
      </c>
      <c r="L77" s="33"/>
    </row>
    <row r="78" spans="2:12" s="1" customFormat="1" ht="7" customHeight="1" x14ac:dyDescent="0.2">
      <c r="B78" s="33"/>
      <c r="L78" s="33"/>
    </row>
    <row r="79" spans="2:12" s="1" customFormat="1" ht="15.25" customHeight="1" x14ac:dyDescent="0.2">
      <c r="B79" s="33"/>
      <c r="C79" s="28" t="s">
        <v>25</v>
      </c>
      <c r="F79" s="26" t="str">
        <f>E15</f>
        <v>Statutární město Děčín</v>
      </c>
      <c r="I79" s="28" t="s">
        <v>33</v>
      </c>
      <c r="J79" s="31" t="str">
        <f>E21</f>
        <v>Firast s.r.o.</v>
      </c>
      <c r="L79" s="33"/>
    </row>
    <row r="80" spans="2:12" s="1" customFormat="1" ht="15.25" customHeight="1" x14ac:dyDescent="0.2">
      <c r="B80" s="33"/>
      <c r="C80" s="28" t="s">
        <v>31</v>
      </c>
      <c r="F80" s="26" t="str">
        <f>IF(E18="","",E18)</f>
        <v>Vyplň údaj</v>
      </c>
      <c r="I80" s="28" t="s">
        <v>38</v>
      </c>
      <c r="J80" s="31" t="str">
        <f>E24</f>
        <v xml:space="preserve"> </v>
      </c>
      <c r="L80" s="33"/>
    </row>
    <row r="81" spans="2:65" s="1" customFormat="1" ht="10.4" customHeight="1" x14ac:dyDescent="0.2">
      <c r="B81" s="33"/>
      <c r="L81" s="33"/>
    </row>
    <row r="82" spans="2:65" s="10" customFormat="1" ht="29.25" customHeight="1" x14ac:dyDescent="0.2">
      <c r="B82" s="108"/>
      <c r="C82" s="109" t="s">
        <v>116</v>
      </c>
      <c r="D82" s="110" t="s">
        <v>61</v>
      </c>
      <c r="E82" s="110" t="s">
        <v>57</v>
      </c>
      <c r="F82" s="110" t="s">
        <v>58</v>
      </c>
      <c r="G82" s="110" t="s">
        <v>117</v>
      </c>
      <c r="H82" s="110" t="s">
        <v>118</v>
      </c>
      <c r="I82" s="110" t="s">
        <v>119</v>
      </c>
      <c r="J82" s="110" t="s">
        <v>109</v>
      </c>
      <c r="K82" s="111" t="s">
        <v>120</v>
      </c>
      <c r="L82" s="108"/>
      <c r="M82" s="57" t="s">
        <v>19</v>
      </c>
      <c r="N82" s="58" t="s">
        <v>46</v>
      </c>
      <c r="O82" s="58" t="s">
        <v>121</v>
      </c>
      <c r="P82" s="58" t="s">
        <v>122</v>
      </c>
      <c r="Q82" s="58" t="s">
        <v>123</v>
      </c>
      <c r="R82" s="58" t="s">
        <v>124</v>
      </c>
      <c r="S82" s="58" t="s">
        <v>125</v>
      </c>
      <c r="T82" s="59" t="s">
        <v>126</v>
      </c>
    </row>
    <row r="83" spans="2:65" s="1" customFormat="1" ht="22.9" customHeight="1" x14ac:dyDescent="0.35">
      <c r="B83" s="33"/>
      <c r="C83" s="62" t="s">
        <v>127</v>
      </c>
      <c r="J83" s="112">
        <f>BK83</f>
        <v>0</v>
      </c>
      <c r="L83" s="33"/>
      <c r="M83" s="60"/>
      <c r="N83" s="51"/>
      <c r="O83" s="51"/>
      <c r="P83" s="113">
        <f>P84</f>
        <v>0</v>
      </c>
      <c r="Q83" s="51"/>
      <c r="R83" s="113">
        <f>R84</f>
        <v>11.354225149999998</v>
      </c>
      <c r="S83" s="51"/>
      <c r="T83" s="114">
        <f>T84</f>
        <v>235.53379999999999</v>
      </c>
      <c r="AT83" s="18" t="s">
        <v>75</v>
      </c>
      <c r="AU83" s="18" t="s">
        <v>110</v>
      </c>
      <c r="BK83" s="115">
        <f>BK84</f>
        <v>0</v>
      </c>
    </row>
    <row r="84" spans="2:65" s="11" customFormat="1" ht="25.9" customHeight="1" x14ac:dyDescent="0.35">
      <c r="B84" s="116"/>
      <c r="D84" s="117" t="s">
        <v>75</v>
      </c>
      <c r="E84" s="118" t="s">
        <v>128</v>
      </c>
      <c r="F84" s="118" t="s">
        <v>129</v>
      </c>
      <c r="I84" s="119"/>
      <c r="J84" s="120">
        <f>BK84</f>
        <v>0</v>
      </c>
      <c r="L84" s="116"/>
      <c r="M84" s="121"/>
      <c r="P84" s="122">
        <f>P85+P120+P136</f>
        <v>0</v>
      </c>
      <c r="R84" s="122">
        <f>R85+R120+R136</f>
        <v>11.354225149999998</v>
      </c>
      <c r="T84" s="123">
        <f>T85+T120+T136</f>
        <v>235.53379999999999</v>
      </c>
      <c r="AR84" s="117" t="s">
        <v>84</v>
      </c>
      <c r="AT84" s="124" t="s">
        <v>75</v>
      </c>
      <c r="AU84" s="124" t="s">
        <v>76</v>
      </c>
      <c r="AY84" s="117" t="s">
        <v>130</v>
      </c>
      <c r="BK84" s="125">
        <f>BK85+BK120+BK136</f>
        <v>0</v>
      </c>
    </row>
    <row r="85" spans="2:65" s="11" customFormat="1" ht="22.9" customHeight="1" x14ac:dyDescent="0.25">
      <c r="B85" s="116"/>
      <c r="D85" s="117" t="s">
        <v>75</v>
      </c>
      <c r="E85" s="126" t="s">
        <v>131</v>
      </c>
      <c r="F85" s="126" t="s">
        <v>132</v>
      </c>
      <c r="I85" s="119"/>
      <c r="J85" s="127">
        <f>BK85</f>
        <v>0</v>
      </c>
      <c r="L85" s="116"/>
      <c r="M85" s="121"/>
      <c r="P85" s="122">
        <f>SUM(P86:P119)</f>
        <v>0</v>
      </c>
      <c r="R85" s="122">
        <f>SUM(R86:R119)</f>
        <v>11.354225149999998</v>
      </c>
      <c r="T85" s="123">
        <f>SUM(T86:T119)</f>
        <v>235.53379999999999</v>
      </c>
      <c r="AR85" s="117" t="s">
        <v>84</v>
      </c>
      <c r="AT85" s="124" t="s">
        <v>75</v>
      </c>
      <c r="AU85" s="124" t="s">
        <v>84</v>
      </c>
      <c r="AY85" s="117" t="s">
        <v>130</v>
      </c>
      <c r="BK85" s="125">
        <f>SUM(BK86:BK119)</f>
        <v>0</v>
      </c>
    </row>
    <row r="86" spans="2:65" s="1" customFormat="1" ht="24.25" customHeight="1" x14ac:dyDescent="0.2">
      <c r="B86" s="33"/>
      <c r="C86" s="128" t="s">
        <v>84</v>
      </c>
      <c r="D86" s="128" t="s">
        <v>133</v>
      </c>
      <c r="E86" s="129" t="s">
        <v>134</v>
      </c>
      <c r="F86" s="130" t="s">
        <v>135</v>
      </c>
      <c r="G86" s="131" t="s">
        <v>136</v>
      </c>
      <c r="H86" s="132">
        <v>1</v>
      </c>
      <c r="I86" s="133"/>
      <c r="J86" s="134">
        <f>ROUND(I86*H86,2)</f>
        <v>0</v>
      </c>
      <c r="K86" s="130" t="s">
        <v>19</v>
      </c>
      <c r="L86" s="33"/>
      <c r="M86" s="135" t="s">
        <v>19</v>
      </c>
      <c r="N86" s="136" t="s">
        <v>47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137</v>
      </c>
      <c r="AT86" s="139" t="s">
        <v>133</v>
      </c>
      <c r="AU86" s="139" t="s">
        <v>86</v>
      </c>
      <c r="AY86" s="18" t="s">
        <v>130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84</v>
      </c>
      <c r="BK86" s="140">
        <f>ROUND(I86*H86,2)</f>
        <v>0</v>
      </c>
      <c r="BL86" s="18" t="s">
        <v>137</v>
      </c>
      <c r="BM86" s="139" t="s">
        <v>138</v>
      </c>
    </row>
    <row r="87" spans="2:65" s="1" customFormat="1" ht="33" customHeight="1" x14ac:dyDescent="0.2">
      <c r="B87" s="33"/>
      <c r="C87" s="128" t="s">
        <v>86</v>
      </c>
      <c r="D87" s="128" t="s">
        <v>133</v>
      </c>
      <c r="E87" s="129" t="s">
        <v>139</v>
      </c>
      <c r="F87" s="130" t="s">
        <v>140</v>
      </c>
      <c r="G87" s="131" t="s">
        <v>141</v>
      </c>
      <c r="H87" s="132">
        <v>2</v>
      </c>
      <c r="I87" s="133"/>
      <c r="J87" s="134">
        <f>ROUND(I87*H87,2)</f>
        <v>0</v>
      </c>
      <c r="K87" s="130" t="s">
        <v>142</v>
      </c>
      <c r="L87" s="33"/>
      <c r="M87" s="135" t="s">
        <v>19</v>
      </c>
      <c r="N87" s="136" t="s">
        <v>47</v>
      </c>
      <c r="P87" s="137">
        <f>O87*H87</f>
        <v>0</v>
      </c>
      <c r="Q87" s="137">
        <v>0</v>
      </c>
      <c r="R87" s="137">
        <f>Q87*H87</f>
        <v>0</v>
      </c>
      <c r="S87" s="137">
        <v>8.2000000000000003E-2</v>
      </c>
      <c r="T87" s="138">
        <f>S87*H87</f>
        <v>0.16400000000000001</v>
      </c>
      <c r="AR87" s="139" t="s">
        <v>137</v>
      </c>
      <c r="AT87" s="139" t="s">
        <v>133</v>
      </c>
      <c r="AU87" s="139" t="s">
        <v>86</v>
      </c>
      <c r="AY87" s="18" t="s">
        <v>130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84</v>
      </c>
      <c r="BK87" s="140">
        <f>ROUND(I87*H87,2)</f>
        <v>0</v>
      </c>
      <c r="BL87" s="18" t="s">
        <v>137</v>
      </c>
      <c r="BM87" s="139" t="s">
        <v>86</v>
      </c>
    </row>
    <row r="88" spans="2:65" s="1" customFormat="1" x14ac:dyDescent="0.2">
      <c r="B88" s="33"/>
      <c r="D88" s="141" t="s">
        <v>143</v>
      </c>
      <c r="F88" s="142" t="s">
        <v>144</v>
      </c>
      <c r="I88" s="143"/>
      <c r="L88" s="33"/>
      <c r="M88" s="144"/>
      <c r="T88" s="54"/>
      <c r="AT88" s="18" t="s">
        <v>143</v>
      </c>
      <c r="AU88" s="18" t="s">
        <v>86</v>
      </c>
    </row>
    <row r="89" spans="2:65" s="1" customFormat="1" ht="16.5" customHeight="1" x14ac:dyDescent="0.2">
      <c r="B89" s="33"/>
      <c r="C89" s="128" t="s">
        <v>145</v>
      </c>
      <c r="D89" s="128" t="s">
        <v>133</v>
      </c>
      <c r="E89" s="129" t="s">
        <v>146</v>
      </c>
      <c r="F89" s="130" t="s">
        <v>147</v>
      </c>
      <c r="G89" s="131" t="s">
        <v>148</v>
      </c>
      <c r="H89" s="132">
        <v>15</v>
      </c>
      <c r="I89" s="133"/>
      <c r="J89" s="134">
        <f>ROUND(I89*H89,2)</f>
        <v>0</v>
      </c>
      <c r="K89" s="130" t="s">
        <v>142</v>
      </c>
      <c r="L89" s="33"/>
      <c r="M89" s="135" t="s">
        <v>19</v>
      </c>
      <c r="N89" s="136" t="s">
        <v>47</v>
      </c>
      <c r="P89" s="137">
        <f>O89*H89</f>
        <v>0</v>
      </c>
      <c r="Q89" s="137">
        <v>0</v>
      </c>
      <c r="R89" s="137">
        <f>Q89*H89</f>
        <v>0</v>
      </c>
      <c r="S89" s="137">
        <v>0</v>
      </c>
      <c r="T89" s="138">
        <f>S89*H89</f>
        <v>0</v>
      </c>
      <c r="AR89" s="139" t="s">
        <v>137</v>
      </c>
      <c r="AT89" s="139" t="s">
        <v>133</v>
      </c>
      <c r="AU89" s="139" t="s">
        <v>86</v>
      </c>
      <c r="AY89" s="18" t="s">
        <v>130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84</v>
      </c>
      <c r="BK89" s="140">
        <f>ROUND(I89*H89,2)</f>
        <v>0</v>
      </c>
      <c r="BL89" s="18" t="s">
        <v>137</v>
      </c>
      <c r="BM89" s="139" t="s">
        <v>137</v>
      </c>
    </row>
    <row r="90" spans="2:65" s="1" customFormat="1" x14ac:dyDescent="0.2">
      <c r="B90" s="33"/>
      <c r="D90" s="141" t="s">
        <v>143</v>
      </c>
      <c r="F90" s="142" t="s">
        <v>149</v>
      </c>
      <c r="I90" s="143"/>
      <c r="L90" s="33"/>
      <c r="M90" s="144"/>
      <c r="T90" s="54"/>
      <c r="AT90" s="18" t="s">
        <v>143</v>
      </c>
      <c r="AU90" s="18" t="s">
        <v>86</v>
      </c>
    </row>
    <row r="91" spans="2:65" s="12" customFormat="1" x14ac:dyDescent="0.2">
      <c r="B91" s="145"/>
      <c r="D91" s="146" t="s">
        <v>150</v>
      </c>
      <c r="E91" s="147" t="s">
        <v>19</v>
      </c>
      <c r="F91" s="148" t="s">
        <v>151</v>
      </c>
      <c r="H91" s="147" t="s">
        <v>19</v>
      </c>
      <c r="I91" s="149"/>
      <c r="L91" s="145"/>
      <c r="M91" s="150"/>
      <c r="T91" s="151"/>
      <c r="AT91" s="147" t="s">
        <v>150</v>
      </c>
      <c r="AU91" s="147" t="s">
        <v>86</v>
      </c>
      <c r="AV91" s="12" t="s">
        <v>84</v>
      </c>
      <c r="AW91" s="12" t="s">
        <v>37</v>
      </c>
      <c r="AX91" s="12" t="s">
        <v>76</v>
      </c>
      <c r="AY91" s="147" t="s">
        <v>130</v>
      </c>
    </row>
    <row r="92" spans="2:65" s="13" customFormat="1" x14ac:dyDescent="0.2">
      <c r="B92" s="152"/>
      <c r="D92" s="146" t="s">
        <v>150</v>
      </c>
      <c r="E92" s="153" t="s">
        <v>19</v>
      </c>
      <c r="F92" s="154" t="s">
        <v>152</v>
      </c>
      <c r="H92" s="155">
        <v>15</v>
      </c>
      <c r="I92" s="156"/>
      <c r="L92" s="152"/>
      <c r="M92" s="157"/>
      <c r="T92" s="158"/>
      <c r="AT92" s="153" t="s">
        <v>150</v>
      </c>
      <c r="AU92" s="153" t="s">
        <v>86</v>
      </c>
      <c r="AV92" s="13" t="s">
        <v>86</v>
      </c>
      <c r="AW92" s="13" t="s">
        <v>37</v>
      </c>
      <c r="AX92" s="13" t="s">
        <v>76</v>
      </c>
      <c r="AY92" s="153" t="s">
        <v>130</v>
      </c>
    </row>
    <row r="93" spans="2:65" s="14" customFormat="1" x14ac:dyDescent="0.2">
      <c r="B93" s="159"/>
      <c r="D93" s="146" t="s">
        <v>150</v>
      </c>
      <c r="E93" s="160" t="s">
        <v>19</v>
      </c>
      <c r="F93" s="161" t="s">
        <v>153</v>
      </c>
      <c r="H93" s="162">
        <v>15</v>
      </c>
      <c r="I93" s="163"/>
      <c r="L93" s="159"/>
      <c r="M93" s="164"/>
      <c r="T93" s="165"/>
      <c r="AT93" s="160" t="s">
        <v>150</v>
      </c>
      <c r="AU93" s="160" t="s">
        <v>86</v>
      </c>
      <c r="AV93" s="14" t="s">
        <v>137</v>
      </c>
      <c r="AW93" s="14" t="s">
        <v>37</v>
      </c>
      <c r="AX93" s="14" t="s">
        <v>84</v>
      </c>
      <c r="AY93" s="160" t="s">
        <v>130</v>
      </c>
    </row>
    <row r="94" spans="2:65" s="1" customFormat="1" ht="24.25" customHeight="1" x14ac:dyDescent="0.2">
      <c r="B94" s="33"/>
      <c r="C94" s="128" t="s">
        <v>137</v>
      </c>
      <c r="D94" s="128" t="s">
        <v>133</v>
      </c>
      <c r="E94" s="129" t="s">
        <v>154</v>
      </c>
      <c r="F94" s="130" t="s">
        <v>155</v>
      </c>
      <c r="G94" s="131" t="s">
        <v>148</v>
      </c>
      <c r="H94" s="132">
        <v>25.2</v>
      </c>
      <c r="I94" s="133"/>
      <c r="J94" s="134">
        <f>ROUND(I94*H94,2)</f>
        <v>0</v>
      </c>
      <c r="K94" s="130" t="s">
        <v>142</v>
      </c>
      <c r="L94" s="33"/>
      <c r="M94" s="135" t="s">
        <v>19</v>
      </c>
      <c r="N94" s="136" t="s">
        <v>47</v>
      </c>
      <c r="P94" s="137">
        <f>O94*H94</f>
        <v>0</v>
      </c>
      <c r="Q94" s="137">
        <v>7.1000000000000002E-4</v>
      </c>
      <c r="R94" s="137">
        <f>Q94*H94</f>
        <v>1.7892000000000002E-2</v>
      </c>
      <c r="S94" s="137">
        <v>0</v>
      </c>
      <c r="T94" s="138">
        <f>S94*H94</f>
        <v>0</v>
      </c>
      <c r="AR94" s="139" t="s">
        <v>137</v>
      </c>
      <c r="AT94" s="139" t="s">
        <v>133</v>
      </c>
      <c r="AU94" s="139" t="s">
        <v>86</v>
      </c>
      <c r="AY94" s="18" t="s">
        <v>130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137</v>
      </c>
      <c r="BM94" s="139" t="s">
        <v>156</v>
      </c>
    </row>
    <row r="95" spans="2:65" s="1" customFormat="1" x14ac:dyDescent="0.2">
      <c r="B95" s="33"/>
      <c r="D95" s="141" t="s">
        <v>143</v>
      </c>
      <c r="F95" s="142" t="s">
        <v>157</v>
      </c>
      <c r="I95" s="143"/>
      <c r="L95" s="33"/>
      <c r="M95" s="144"/>
      <c r="T95" s="54"/>
      <c r="AT95" s="18" t="s">
        <v>143</v>
      </c>
      <c r="AU95" s="18" t="s">
        <v>86</v>
      </c>
    </row>
    <row r="96" spans="2:65" s="12" customFormat="1" x14ac:dyDescent="0.2">
      <c r="B96" s="145"/>
      <c r="D96" s="146" t="s">
        <v>150</v>
      </c>
      <c r="E96" s="147" t="s">
        <v>19</v>
      </c>
      <c r="F96" s="148" t="s">
        <v>158</v>
      </c>
      <c r="H96" s="147" t="s">
        <v>19</v>
      </c>
      <c r="I96" s="149"/>
      <c r="L96" s="145"/>
      <c r="M96" s="150"/>
      <c r="T96" s="151"/>
      <c r="AT96" s="147" t="s">
        <v>150</v>
      </c>
      <c r="AU96" s="147" t="s">
        <v>86</v>
      </c>
      <c r="AV96" s="12" t="s">
        <v>84</v>
      </c>
      <c r="AW96" s="12" t="s">
        <v>37</v>
      </c>
      <c r="AX96" s="12" t="s">
        <v>76</v>
      </c>
      <c r="AY96" s="147" t="s">
        <v>130</v>
      </c>
    </row>
    <row r="97" spans="2:65" s="13" customFormat="1" x14ac:dyDescent="0.2">
      <c r="B97" s="152"/>
      <c r="D97" s="146" t="s">
        <v>150</v>
      </c>
      <c r="E97" s="153" t="s">
        <v>19</v>
      </c>
      <c r="F97" s="154" t="s">
        <v>159</v>
      </c>
      <c r="H97" s="155">
        <v>25.2</v>
      </c>
      <c r="I97" s="156"/>
      <c r="L97" s="152"/>
      <c r="M97" s="157"/>
      <c r="T97" s="158"/>
      <c r="AT97" s="153" t="s">
        <v>150</v>
      </c>
      <c r="AU97" s="153" t="s">
        <v>86</v>
      </c>
      <c r="AV97" s="13" t="s">
        <v>86</v>
      </c>
      <c r="AW97" s="13" t="s">
        <v>37</v>
      </c>
      <c r="AX97" s="13" t="s">
        <v>76</v>
      </c>
      <c r="AY97" s="153" t="s">
        <v>130</v>
      </c>
    </row>
    <row r="98" spans="2:65" s="14" customFormat="1" x14ac:dyDescent="0.2">
      <c r="B98" s="159"/>
      <c r="D98" s="146" t="s">
        <v>150</v>
      </c>
      <c r="E98" s="160" t="s">
        <v>19</v>
      </c>
      <c r="F98" s="161" t="s">
        <v>153</v>
      </c>
      <c r="H98" s="162">
        <v>25.2</v>
      </c>
      <c r="I98" s="163"/>
      <c r="L98" s="159"/>
      <c r="M98" s="164"/>
      <c r="T98" s="165"/>
      <c r="AT98" s="160" t="s">
        <v>150</v>
      </c>
      <c r="AU98" s="160" t="s">
        <v>86</v>
      </c>
      <c r="AV98" s="14" t="s">
        <v>137</v>
      </c>
      <c r="AW98" s="14" t="s">
        <v>37</v>
      </c>
      <c r="AX98" s="14" t="s">
        <v>84</v>
      </c>
      <c r="AY98" s="160" t="s">
        <v>130</v>
      </c>
    </row>
    <row r="99" spans="2:65" s="1" customFormat="1" ht="16.5" customHeight="1" x14ac:dyDescent="0.2">
      <c r="B99" s="33"/>
      <c r="C99" s="128" t="s">
        <v>160</v>
      </c>
      <c r="D99" s="128" t="s">
        <v>133</v>
      </c>
      <c r="E99" s="129" t="s">
        <v>161</v>
      </c>
      <c r="F99" s="130" t="s">
        <v>162</v>
      </c>
      <c r="G99" s="131" t="s">
        <v>163</v>
      </c>
      <c r="H99" s="132">
        <v>59.28</v>
      </c>
      <c r="I99" s="133"/>
      <c r="J99" s="134">
        <f>ROUND(I99*H99,2)</f>
        <v>0</v>
      </c>
      <c r="K99" s="130" t="s">
        <v>142</v>
      </c>
      <c r="L99" s="33"/>
      <c r="M99" s="135" t="s">
        <v>19</v>
      </c>
      <c r="N99" s="136" t="s">
        <v>47</v>
      </c>
      <c r="P99" s="137">
        <f>O99*H99</f>
        <v>0</v>
      </c>
      <c r="Q99" s="137">
        <v>0.12</v>
      </c>
      <c r="R99" s="137">
        <f>Q99*H99</f>
        <v>7.1135999999999999</v>
      </c>
      <c r="S99" s="137">
        <v>2.4900000000000002</v>
      </c>
      <c r="T99" s="138">
        <f>S99*H99</f>
        <v>147.60720000000001</v>
      </c>
      <c r="AR99" s="139" t="s">
        <v>137</v>
      </c>
      <c r="AT99" s="139" t="s">
        <v>133</v>
      </c>
      <c r="AU99" s="139" t="s">
        <v>86</v>
      </c>
      <c r="AY99" s="18" t="s">
        <v>130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84</v>
      </c>
      <c r="BK99" s="140">
        <f>ROUND(I99*H99,2)</f>
        <v>0</v>
      </c>
      <c r="BL99" s="18" t="s">
        <v>137</v>
      </c>
      <c r="BM99" s="139" t="s">
        <v>164</v>
      </c>
    </row>
    <row r="100" spans="2:65" s="1" customFormat="1" x14ac:dyDescent="0.2">
      <c r="B100" s="33"/>
      <c r="D100" s="141" t="s">
        <v>143</v>
      </c>
      <c r="F100" s="142" t="s">
        <v>165</v>
      </c>
      <c r="I100" s="143"/>
      <c r="L100" s="33"/>
      <c r="M100" s="144"/>
      <c r="T100" s="54"/>
      <c r="AT100" s="18" t="s">
        <v>143</v>
      </c>
      <c r="AU100" s="18" t="s">
        <v>86</v>
      </c>
    </row>
    <row r="101" spans="2:65" s="12" customFormat="1" x14ac:dyDescent="0.2">
      <c r="B101" s="145"/>
      <c r="D101" s="146" t="s">
        <v>150</v>
      </c>
      <c r="E101" s="147" t="s">
        <v>19</v>
      </c>
      <c r="F101" s="148" t="s">
        <v>166</v>
      </c>
      <c r="H101" s="147" t="s">
        <v>19</v>
      </c>
      <c r="I101" s="149"/>
      <c r="L101" s="145"/>
      <c r="M101" s="150"/>
      <c r="T101" s="151"/>
      <c r="AT101" s="147" t="s">
        <v>150</v>
      </c>
      <c r="AU101" s="147" t="s">
        <v>86</v>
      </c>
      <c r="AV101" s="12" t="s">
        <v>84</v>
      </c>
      <c r="AW101" s="12" t="s">
        <v>37</v>
      </c>
      <c r="AX101" s="12" t="s">
        <v>76</v>
      </c>
      <c r="AY101" s="147" t="s">
        <v>130</v>
      </c>
    </row>
    <row r="102" spans="2:65" s="13" customFormat="1" x14ac:dyDescent="0.2">
      <c r="B102" s="152"/>
      <c r="D102" s="146" t="s">
        <v>150</v>
      </c>
      <c r="E102" s="153" t="s">
        <v>19</v>
      </c>
      <c r="F102" s="154" t="s">
        <v>167</v>
      </c>
      <c r="H102" s="155">
        <v>59.28</v>
      </c>
      <c r="I102" s="156"/>
      <c r="L102" s="152"/>
      <c r="M102" s="157"/>
      <c r="T102" s="158"/>
      <c r="AT102" s="153" t="s">
        <v>150</v>
      </c>
      <c r="AU102" s="153" t="s">
        <v>86</v>
      </c>
      <c r="AV102" s="13" t="s">
        <v>86</v>
      </c>
      <c r="AW102" s="13" t="s">
        <v>37</v>
      </c>
      <c r="AX102" s="13" t="s">
        <v>76</v>
      </c>
      <c r="AY102" s="153" t="s">
        <v>130</v>
      </c>
    </row>
    <row r="103" spans="2:65" s="14" customFormat="1" x14ac:dyDescent="0.2">
      <c r="B103" s="159"/>
      <c r="D103" s="146" t="s">
        <v>150</v>
      </c>
      <c r="E103" s="160" t="s">
        <v>19</v>
      </c>
      <c r="F103" s="161" t="s">
        <v>153</v>
      </c>
      <c r="H103" s="162">
        <v>59.28</v>
      </c>
      <c r="I103" s="163"/>
      <c r="L103" s="159"/>
      <c r="M103" s="164"/>
      <c r="T103" s="165"/>
      <c r="AT103" s="160" t="s">
        <v>150</v>
      </c>
      <c r="AU103" s="160" t="s">
        <v>86</v>
      </c>
      <c r="AV103" s="14" t="s">
        <v>137</v>
      </c>
      <c r="AW103" s="14" t="s">
        <v>37</v>
      </c>
      <c r="AX103" s="14" t="s">
        <v>84</v>
      </c>
      <c r="AY103" s="160" t="s">
        <v>130</v>
      </c>
    </row>
    <row r="104" spans="2:65" s="1" customFormat="1" ht="16.5" customHeight="1" x14ac:dyDescent="0.2">
      <c r="B104" s="33"/>
      <c r="C104" s="128" t="s">
        <v>156</v>
      </c>
      <c r="D104" s="128" t="s">
        <v>133</v>
      </c>
      <c r="E104" s="129" t="s">
        <v>168</v>
      </c>
      <c r="F104" s="130" t="s">
        <v>169</v>
      </c>
      <c r="G104" s="131" t="s">
        <v>163</v>
      </c>
      <c r="H104" s="132">
        <v>34.664999999999999</v>
      </c>
      <c r="I104" s="133"/>
      <c r="J104" s="134">
        <f>ROUND(I104*H104,2)</f>
        <v>0</v>
      </c>
      <c r="K104" s="130" t="s">
        <v>142</v>
      </c>
      <c r="L104" s="33"/>
      <c r="M104" s="135" t="s">
        <v>19</v>
      </c>
      <c r="N104" s="136" t="s">
        <v>47</v>
      </c>
      <c r="P104" s="137">
        <f>O104*H104</f>
        <v>0</v>
      </c>
      <c r="Q104" s="137">
        <v>0.12171</v>
      </c>
      <c r="R104" s="137">
        <f>Q104*H104</f>
        <v>4.2190771499999995</v>
      </c>
      <c r="S104" s="137">
        <v>2.4</v>
      </c>
      <c r="T104" s="138">
        <f>S104*H104</f>
        <v>83.195999999999998</v>
      </c>
      <c r="AR104" s="139" t="s">
        <v>137</v>
      </c>
      <c r="AT104" s="139" t="s">
        <v>133</v>
      </c>
      <c r="AU104" s="139" t="s">
        <v>86</v>
      </c>
      <c r="AY104" s="18" t="s">
        <v>130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84</v>
      </c>
      <c r="BK104" s="140">
        <f>ROUND(I104*H104,2)</f>
        <v>0</v>
      </c>
      <c r="BL104" s="18" t="s">
        <v>137</v>
      </c>
      <c r="BM104" s="139" t="s">
        <v>170</v>
      </c>
    </row>
    <row r="105" spans="2:65" s="1" customFormat="1" x14ac:dyDescent="0.2">
      <c r="B105" s="33"/>
      <c r="D105" s="141" t="s">
        <v>143</v>
      </c>
      <c r="F105" s="142" t="s">
        <v>171</v>
      </c>
      <c r="I105" s="143"/>
      <c r="L105" s="33"/>
      <c r="M105" s="144"/>
      <c r="T105" s="54"/>
      <c r="AT105" s="18" t="s">
        <v>143</v>
      </c>
      <c r="AU105" s="18" t="s">
        <v>86</v>
      </c>
    </row>
    <row r="106" spans="2:65" s="12" customFormat="1" x14ac:dyDescent="0.2">
      <c r="B106" s="145"/>
      <c r="D106" s="146" t="s">
        <v>150</v>
      </c>
      <c r="E106" s="147" t="s">
        <v>19</v>
      </c>
      <c r="F106" s="148" t="s">
        <v>172</v>
      </c>
      <c r="H106" s="147" t="s">
        <v>19</v>
      </c>
      <c r="I106" s="149"/>
      <c r="L106" s="145"/>
      <c r="M106" s="150"/>
      <c r="T106" s="151"/>
      <c r="AT106" s="147" t="s">
        <v>150</v>
      </c>
      <c r="AU106" s="147" t="s">
        <v>86</v>
      </c>
      <c r="AV106" s="12" t="s">
        <v>84</v>
      </c>
      <c r="AW106" s="12" t="s">
        <v>37</v>
      </c>
      <c r="AX106" s="12" t="s">
        <v>76</v>
      </c>
      <c r="AY106" s="147" t="s">
        <v>130</v>
      </c>
    </row>
    <row r="107" spans="2:65" s="13" customFormat="1" x14ac:dyDescent="0.2">
      <c r="B107" s="152"/>
      <c r="D107" s="146" t="s">
        <v>150</v>
      </c>
      <c r="E107" s="153" t="s">
        <v>19</v>
      </c>
      <c r="F107" s="154" t="s">
        <v>173</v>
      </c>
      <c r="H107" s="155">
        <v>14.301</v>
      </c>
      <c r="I107" s="156"/>
      <c r="L107" s="152"/>
      <c r="M107" s="157"/>
      <c r="T107" s="158"/>
      <c r="AT107" s="153" t="s">
        <v>150</v>
      </c>
      <c r="AU107" s="153" t="s">
        <v>86</v>
      </c>
      <c r="AV107" s="13" t="s">
        <v>86</v>
      </c>
      <c r="AW107" s="13" t="s">
        <v>37</v>
      </c>
      <c r="AX107" s="13" t="s">
        <v>76</v>
      </c>
      <c r="AY107" s="153" t="s">
        <v>130</v>
      </c>
    </row>
    <row r="108" spans="2:65" s="13" customFormat="1" x14ac:dyDescent="0.2">
      <c r="B108" s="152"/>
      <c r="D108" s="146" t="s">
        <v>150</v>
      </c>
      <c r="E108" s="153" t="s">
        <v>19</v>
      </c>
      <c r="F108" s="154" t="s">
        <v>174</v>
      </c>
      <c r="H108" s="155">
        <v>6.8639999999999999</v>
      </c>
      <c r="I108" s="156"/>
      <c r="L108" s="152"/>
      <c r="M108" s="157"/>
      <c r="T108" s="158"/>
      <c r="AT108" s="153" t="s">
        <v>150</v>
      </c>
      <c r="AU108" s="153" t="s">
        <v>86</v>
      </c>
      <c r="AV108" s="13" t="s">
        <v>86</v>
      </c>
      <c r="AW108" s="13" t="s">
        <v>37</v>
      </c>
      <c r="AX108" s="13" t="s">
        <v>76</v>
      </c>
      <c r="AY108" s="153" t="s">
        <v>130</v>
      </c>
    </row>
    <row r="109" spans="2:65" s="13" customFormat="1" x14ac:dyDescent="0.2">
      <c r="B109" s="152"/>
      <c r="D109" s="146" t="s">
        <v>150</v>
      </c>
      <c r="E109" s="153" t="s">
        <v>19</v>
      </c>
      <c r="F109" s="154" t="s">
        <v>175</v>
      </c>
      <c r="H109" s="155">
        <v>13.5</v>
      </c>
      <c r="I109" s="156"/>
      <c r="L109" s="152"/>
      <c r="M109" s="157"/>
      <c r="T109" s="158"/>
      <c r="AT109" s="153" t="s">
        <v>150</v>
      </c>
      <c r="AU109" s="153" t="s">
        <v>86</v>
      </c>
      <c r="AV109" s="13" t="s">
        <v>86</v>
      </c>
      <c r="AW109" s="13" t="s">
        <v>37</v>
      </c>
      <c r="AX109" s="13" t="s">
        <v>76</v>
      </c>
      <c r="AY109" s="153" t="s">
        <v>130</v>
      </c>
    </row>
    <row r="110" spans="2:65" s="14" customFormat="1" x14ac:dyDescent="0.2">
      <c r="B110" s="159"/>
      <c r="D110" s="146" t="s">
        <v>150</v>
      </c>
      <c r="E110" s="160" t="s">
        <v>19</v>
      </c>
      <c r="F110" s="161" t="s">
        <v>153</v>
      </c>
      <c r="H110" s="162">
        <v>34.664999999999999</v>
      </c>
      <c r="I110" s="163"/>
      <c r="L110" s="159"/>
      <c r="M110" s="164"/>
      <c r="T110" s="165"/>
      <c r="AT110" s="160" t="s">
        <v>150</v>
      </c>
      <c r="AU110" s="160" t="s">
        <v>86</v>
      </c>
      <c r="AV110" s="14" t="s">
        <v>137</v>
      </c>
      <c r="AW110" s="14" t="s">
        <v>37</v>
      </c>
      <c r="AX110" s="14" t="s">
        <v>84</v>
      </c>
      <c r="AY110" s="160" t="s">
        <v>130</v>
      </c>
    </row>
    <row r="111" spans="2:65" s="1" customFormat="1" ht="16.5" customHeight="1" x14ac:dyDescent="0.2">
      <c r="B111" s="33"/>
      <c r="C111" s="128" t="s">
        <v>176</v>
      </c>
      <c r="D111" s="128" t="s">
        <v>133</v>
      </c>
      <c r="E111" s="129" t="s">
        <v>177</v>
      </c>
      <c r="F111" s="130" t="s">
        <v>178</v>
      </c>
      <c r="G111" s="131" t="s">
        <v>179</v>
      </c>
      <c r="H111" s="132">
        <v>3.7440000000000002</v>
      </c>
      <c r="I111" s="133"/>
      <c r="J111" s="134">
        <f>ROUND(I111*H111,2)</f>
        <v>0</v>
      </c>
      <c r="K111" s="130" t="s">
        <v>142</v>
      </c>
      <c r="L111" s="33"/>
      <c r="M111" s="135" t="s">
        <v>19</v>
      </c>
      <c r="N111" s="136" t="s">
        <v>47</v>
      </c>
      <c r="P111" s="137">
        <f>O111*H111</f>
        <v>0</v>
      </c>
      <c r="Q111" s="137">
        <v>0</v>
      </c>
      <c r="R111" s="137">
        <f>Q111*H111</f>
        <v>0</v>
      </c>
      <c r="S111" s="137">
        <v>1</v>
      </c>
      <c r="T111" s="138">
        <f>S111*H111</f>
        <v>3.7440000000000002</v>
      </c>
      <c r="AR111" s="139" t="s">
        <v>137</v>
      </c>
      <c r="AT111" s="139" t="s">
        <v>133</v>
      </c>
      <c r="AU111" s="139" t="s">
        <v>86</v>
      </c>
      <c r="AY111" s="18" t="s">
        <v>130</v>
      </c>
      <c r="BE111" s="140">
        <f>IF(N111="základní",J111,0)</f>
        <v>0</v>
      </c>
      <c r="BF111" s="140">
        <f>IF(N111="snížená",J111,0)</f>
        <v>0</v>
      </c>
      <c r="BG111" s="140">
        <f>IF(N111="zákl. přenesená",J111,0)</f>
        <v>0</v>
      </c>
      <c r="BH111" s="140">
        <f>IF(N111="sníž. přenesená",J111,0)</f>
        <v>0</v>
      </c>
      <c r="BI111" s="140">
        <f>IF(N111="nulová",J111,0)</f>
        <v>0</v>
      </c>
      <c r="BJ111" s="18" t="s">
        <v>84</v>
      </c>
      <c r="BK111" s="140">
        <f>ROUND(I111*H111,2)</f>
        <v>0</v>
      </c>
      <c r="BL111" s="18" t="s">
        <v>137</v>
      </c>
      <c r="BM111" s="139" t="s">
        <v>8</v>
      </c>
    </row>
    <row r="112" spans="2:65" s="1" customFormat="1" x14ac:dyDescent="0.2">
      <c r="B112" s="33"/>
      <c r="D112" s="141" t="s">
        <v>143</v>
      </c>
      <c r="F112" s="142" t="s">
        <v>180</v>
      </c>
      <c r="I112" s="143"/>
      <c r="L112" s="33"/>
      <c r="M112" s="144"/>
      <c r="T112" s="54"/>
      <c r="AT112" s="18" t="s">
        <v>143</v>
      </c>
      <c r="AU112" s="18" t="s">
        <v>86</v>
      </c>
    </row>
    <row r="113" spans="2:65" s="12" customFormat="1" x14ac:dyDescent="0.2">
      <c r="B113" s="145"/>
      <c r="D113" s="146" t="s">
        <v>150</v>
      </c>
      <c r="E113" s="147" t="s">
        <v>19</v>
      </c>
      <c r="F113" s="148" t="s">
        <v>181</v>
      </c>
      <c r="H113" s="147" t="s">
        <v>19</v>
      </c>
      <c r="I113" s="149"/>
      <c r="L113" s="145"/>
      <c r="M113" s="150"/>
      <c r="T113" s="151"/>
      <c r="AT113" s="147" t="s">
        <v>150</v>
      </c>
      <c r="AU113" s="147" t="s">
        <v>86</v>
      </c>
      <c r="AV113" s="12" t="s">
        <v>84</v>
      </c>
      <c r="AW113" s="12" t="s">
        <v>37</v>
      </c>
      <c r="AX113" s="12" t="s">
        <v>76</v>
      </c>
      <c r="AY113" s="147" t="s">
        <v>130</v>
      </c>
    </row>
    <row r="114" spans="2:65" s="13" customFormat="1" x14ac:dyDescent="0.2">
      <c r="B114" s="152"/>
      <c r="D114" s="146" t="s">
        <v>150</v>
      </c>
      <c r="E114" s="153" t="s">
        <v>19</v>
      </c>
      <c r="F114" s="154" t="s">
        <v>182</v>
      </c>
      <c r="H114" s="155">
        <v>3.7440000000000002</v>
      </c>
      <c r="I114" s="156"/>
      <c r="L114" s="152"/>
      <c r="M114" s="157"/>
      <c r="T114" s="158"/>
      <c r="AT114" s="153" t="s">
        <v>150</v>
      </c>
      <c r="AU114" s="153" t="s">
        <v>86</v>
      </c>
      <c r="AV114" s="13" t="s">
        <v>86</v>
      </c>
      <c r="AW114" s="13" t="s">
        <v>37</v>
      </c>
      <c r="AX114" s="13" t="s">
        <v>76</v>
      </c>
      <c r="AY114" s="153" t="s">
        <v>130</v>
      </c>
    </row>
    <row r="115" spans="2:65" s="14" customFormat="1" x14ac:dyDescent="0.2">
      <c r="B115" s="159"/>
      <c r="D115" s="146" t="s">
        <v>150</v>
      </c>
      <c r="E115" s="160" t="s">
        <v>19</v>
      </c>
      <c r="F115" s="161" t="s">
        <v>153</v>
      </c>
      <c r="H115" s="162">
        <v>3.7440000000000002</v>
      </c>
      <c r="I115" s="163"/>
      <c r="L115" s="159"/>
      <c r="M115" s="164"/>
      <c r="T115" s="165"/>
      <c r="AT115" s="160" t="s">
        <v>150</v>
      </c>
      <c r="AU115" s="160" t="s">
        <v>86</v>
      </c>
      <c r="AV115" s="14" t="s">
        <v>137</v>
      </c>
      <c r="AW115" s="14" t="s">
        <v>37</v>
      </c>
      <c r="AX115" s="14" t="s">
        <v>84</v>
      </c>
      <c r="AY115" s="160" t="s">
        <v>130</v>
      </c>
    </row>
    <row r="116" spans="2:65" s="1" customFormat="1" ht="16.5" customHeight="1" x14ac:dyDescent="0.2">
      <c r="B116" s="33"/>
      <c r="C116" s="128" t="s">
        <v>164</v>
      </c>
      <c r="D116" s="128" t="s">
        <v>133</v>
      </c>
      <c r="E116" s="129" t="s">
        <v>183</v>
      </c>
      <c r="F116" s="130" t="s">
        <v>184</v>
      </c>
      <c r="G116" s="131" t="s">
        <v>148</v>
      </c>
      <c r="H116" s="132">
        <v>45.7</v>
      </c>
      <c r="I116" s="133"/>
      <c r="J116" s="134">
        <f>ROUND(I116*H116,2)</f>
        <v>0</v>
      </c>
      <c r="K116" s="130" t="s">
        <v>142</v>
      </c>
      <c r="L116" s="33"/>
      <c r="M116" s="135" t="s">
        <v>19</v>
      </c>
      <c r="N116" s="136" t="s">
        <v>47</v>
      </c>
      <c r="P116" s="137">
        <f>O116*H116</f>
        <v>0</v>
      </c>
      <c r="Q116" s="137">
        <v>8.0000000000000007E-5</v>
      </c>
      <c r="R116" s="137">
        <f>Q116*H116</f>
        <v>3.6560000000000004E-3</v>
      </c>
      <c r="S116" s="137">
        <v>1.7999999999999999E-2</v>
      </c>
      <c r="T116" s="138">
        <f>S116*H116</f>
        <v>0.8226</v>
      </c>
      <c r="AR116" s="139" t="s">
        <v>137</v>
      </c>
      <c r="AT116" s="139" t="s">
        <v>133</v>
      </c>
      <c r="AU116" s="139" t="s">
        <v>86</v>
      </c>
      <c r="AY116" s="18" t="s">
        <v>130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84</v>
      </c>
      <c r="BK116" s="140">
        <f>ROUND(I116*H116,2)</f>
        <v>0</v>
      </c>
      <c r="BL116" s="18" t="s">
        <v>137</v>
      </c>
      <c r="BM116" s="139" t="s">
        <v>185</v>
      </c>
    </row>
    <row r="117" spans="2:65" s="1" customFormat="1" x14ac:dyDescent="0.2">
      <c r="B117" s="33"/>
      <c r="D117" s="141" t="s">
        <v>143</v>
      </c>
      <c r="F117" s="142" t="s">
        <v>186</v>
      </c>
      <c r="I117" s="143"/>
      <c r="L117" s="33"/>
      <c r="M117" s="144"/>
      <c r="T117" s="54"/>
      <c r="AT117" s="18" t="s">
        <v>143</v>
      </c>
      <c r="AU117" s="18" t="s">
        <v>86</v>
      </c>
    </row>
    <row r="118" spans="2:65" s="13" customFormat="1" x14ac:dyDescent="0.2">
      <c r="B118" s="152"/>
      <c r="D118" s="146" t="s">
        <v>150</v>
      </c>
      <c r="E118" s="153" t="s">
        <v>19</v>
      </c>
      <c r="F118" s="154" t="s">
        <v>187</v>
      </c>
      <c r="H118" s="155">
        <v>45.7</v>
      </c>
      <c r="I118" s="156"/>
      <c r="L118" s="152"/>
      <c r="M118" s="157"/>
      <c r="T118" s="158"/>
      <c r="AT118" s="153" t="s">
        <v>150</v>
      </c>
      <c r="AU118" s="153" t="s">
        <v>86</v>
      </c>
      <c r="AV118" s="13" t="s">
        <v>86</v>
      </c>
      <c r="AW118" s="13" t="s">
        <v>37</v>
      </c>
      <c r="AX118" s="13" t="s">
        <v>76</v>
      </c>
      <c r="AY118" s="153" t="s">
        <v>130</v>
      </c>
    </row>
    <row r="119" spans="2:65" s="14" customFormat="1" x14ac:dyDescent="0.2">
      <c r="B119" s="159"/>
      <c r="D119" s="146" t="s">
        <v>150</v>
      </c>
      <c r="E119" s="160" t="s">
        <v>19</v>
      </c>
      <c r="F119" s="161" t="s">
        <v>153</v>
      </c>
      <c r="H119" s="162">
        <v>45.7</v>
      </c>
      <c r="I119" s="163"/>
      <c r="L119" s="159"/>
      <c r="M119" s="164"/>
      <c r="T119" s="165"/>
      <c r="AT119" s="160" t="s">
        <v>150</v>
      </c>
      <c r="AU119" s="160" t="s">
        <v>86</v>
      </c>
      <c r="AV119" s="14" t="s">
        <v>137</v>
      </c>
      <c r="AW119" s="14" t="s">
        <v>37</v>
      </c>
      <c r="AX119" s="14" t="s">
        <v>84</v>
      </c>
      <c r="AY119" s="160" t="s">
        <v>130</v>
      </c>
    </row>
    <row r="120" spans="2:65" s="11" customFormat="1" ht="22.9" customHeight="1" x14ac:dyDescent="0.25">
      <c r="B120" s="116"/>
      <c r="D120" s="117" t="s">
        <v>75</v>
      </c>
      <c r="E120" s="126" t="s">
        <v>188</v>
      </c>
      <c r="F120" s="126" t="s">
        <v>189</v>
      </c>
      <c r="I120" s="119"/>
      <c r="J120" s="127">
        <f>BK120</f>
        <v>0</v>
      </c>
      <c r="L120" s="116"/>
      <c r="M120" s="121"/>
      <c r="P120" s="122">
        <f>SUM(P121:P135)</f>
        <v>0</v>
      </c>
      <c r="R120" s="122">
        <f>SUM(R121:R135)</f>
        <v>0</v>
      </c>
      <c r="T120" s="123">
        <f>SUM(T121:T135)</f>
        <v>0</v>
      </c>
      <c r="AR120" s="117" t="s">
        <v>84</v>
      </c>
      <c r="AT120" s="124" t="s">
        <v>75</v>
      </c>
      <c r="AU120" s="124" t="s">
        <v>84</v>
      </c>
      <c r="AY120" s="117" t="s">
        <v>130</v>
      </c>
      <c r="BK120" s="125">
        <f>SUM(BK121:BK135)</f>
        <v>0</v>
      </c>
    </row>
    <row r="121" spans="2:65" s="1" customFormat="1" ht="33" customHeight="1" x14ac:dyDescent="0.2">
      <c r="B121" s="33"/>
      <c r="C121" s="128" t="s">
        <v>131</v>
      </c>
      <c r="D121" s="128" t="s">
        <v>133</v>
      </c>
      <c r="E121" s="129" t="s">
        <v>190</v>
      </c>
      <c r="F121" s="130" t="s">
        <v>191</v>
      </c>
      <c r="G121" s="131" t="s">
        <v>179</v>
      </c>
      <c r="H121" s="132">
        <v>235.53399999999999</v>
      </c>
      <c r="I121" s="133"/>
      <c r="J121" s="134">
        <f>ROUND(I121*H121,2)</f>
        <v>0</v>
      </c>
      <c r="K121" s="130" t="s">
        <v>142</v>
      </c>
      <c r="L121" s="33"/>
      <c r="M121" s="135" t="s">
        <v>19</v>
      </c>
      <c r="N121" s="136" t="s">
        <v>47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137</v>
      </c>
      <c r="AT121" s="139" t="s">
        <v>133</v>
      </c>
      <c r="AU121" s="139" t="s">
        <v>86</v>
      </c>
      <c r="AY121" s="18" t="s">
        <v>130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84</v>
      </c>
      <c r="BK121" s="140">
        <f>ROUND(I121*H121,2)</f>
        <v>0</v>
      </c>
      <c r="BL121" s="18" t="s">
        <v>137</v>
      </c>
      <c r="BM121" s="139" t="s">
        <v>192</v>
      </c>
    </row>
    <row r="122" spans="2:65" s="1" customFormat="1" x14ac:dyDescent="0.2">
      <c r="B122" s="33"/>
      <c r="D122" s="141" t="s">
        <v>143</v>
      </c>
      <c r="F122" s="142" t="s">
        <v>193</v>
      </c>
      <c r="I122" s="143"/>
      <c r="L122" s="33"/>
      <c r="M122" s="144"/>
      <c r="T122" s="54"/>
      <c r="AT122" s="18" t="s">
        <v>143</v>
      </c>
      <c r="AU122" s="18" t="s">
        <v>86</v>
      </c>
    </row>
    <row r="123" spans="2:65" s="1" customFormat="1" ht="21.75" customHeight="1" x14ac:dyDescent="0.2">
      <c r="B123" s="33"/>
      <c r="C123" s="128" t="s">
        <v>170</v>
      </c>
      <c r="D123" s="128" t="s">
        <v>133</v>
      </c>
      <c r="E123" s="129" t="s">
        <v>194</v>
      </c>
      <c r="F123" s="130" t="s">
        <v>195</v>
      </c>
      <c r="G123" s="131" t="s">
        <v>179</v>
      </c>
      <c r="H123" s="132">
        <v>235.53399999999999</v>
      </c>
      <c r="I123" s="133"/>
      <c r="J123" s="134">
        <f>ROUND(I123*H123,2)</f>
        <v>0</v>
      </c>
      <c r="K123" s="130" t="s">
        <v>142</v>
      </c>
      <c r="L123" s="33"/>
      <c r="M123" s="135" t="s">
        <v>19</v>
      </c>
      <c r="N123" s="136" t="s">
        <v>47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137</v>
      </c>
      <c r="AT123" s="139" t="s">
        <v>133</v>
      </c>
      <c r="AU123" s="139" t="s">
        <v>86</v>
      </c>
      <c r="AY123" s="18" t="s">
        <v>130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84</v>
      </c>
      <c r="BK123" s="140">
        <f>ROUND(I123*H123,2)</f>
        <v>0</v>
      </c>
      <c r="BL123" s="18" t="s">
        <v>137</v>
      </c>
      <c r="BM123" s="139" t="s">
        <v>196</v>
      </c>
    </row>
    <row r="124" spans="2:65" s="1" customFormat="1" x14ac:dyDescent="0.2">
      <c r="B124" s="33"/>
      <c r="D124" s="141" t="s">
        <v>143</v>
      </c>
      <c r="F124" s="142" t="s">
        <v>197</v>
      </c>
      <c r="I124" s="143"/>
      <c r="L124" s="33"/>
      <c r="M124" s="144"/>
      <c r="T124" s="54"/>
      <c r="AT124" s="18" t="s">
        <v>143</v>
      </c>
      <c r="AU124" s="18" t="s">
        <v>86</v>
      </c>
    </row>
    <row r="125" spans="2:65" s="1" customFormat="1" ht="24.25" customHeight="1" x14ac:dyDescent="0.2">
      <c r="B125" s="33"/>
      <c r="C125" s="128" t="s">
        <v>198</v>
      </c>
      <c r="D125" s="128" t="s">
        <v>133</v>
      </c>
      <c r="E125" s="129" t="s">
        <v>199</v>
      </c>
      <c r="F125" s="130" t="s">
        <v>200</v>
      </c>
      <c r="G125" s="131" t="s">
        <v>179</v>
      </c>
      <c r="H125" s="132">
        <v>9185.8259999999991</v>
      </c>
      <c r="I125" s="133"/>
      <c r="J125" s="134">
        <f>ROUND(I125*H125,2)</f>
        <v>0</v>
      </c>
      <c r="K125" s="130" t="s">
        <v>142</v>
      </c>
      <c r="L125" s="33"/>
      <c r="M125" s="135" t="s">
        <v>19</v>
      </c>
      <c r="N125" s="136" t="s">
        <v>47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137</v>
      </c>
      <c r="AT125" s="139" t="s">
        <v>133</v>
      </c>
      <c r="AU125" s="139" t="s">
        <v>86</v>
      </c>
      <c r="AY125" s="18" t="s">
        <v>130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84</v>
      </c>
      <c r="BK125" s="140">
        <f>ROUND(I125*H125,2)</f>
        <v>0</v>
      </c>
      <c r="BL125" s="18" t="s">
        <v>137</v>
      </c>
      <c r="BM125" s="139" t="s">
        <v>201</v>
      </c>
    </row>
    <row r="126" spans="2:65" s="1" customFormat="1" x14ac:dyDescent="0.2">
      <c r="B126" s="33"/>
      <c r="D126" s="141" t="s">
        <v>143</v>
      </c>
      <c r="F126" s="142" t="s">
        <v>202</v>
      </c>
      <c r="I126" s="143"/>
      <c r="L126" s="33"/>
      <c r="M126" s="144"/>
      <c r="T126" s="54"/>
      <c r="AT126" s="18" t="s">
        <v>143</v>
      </c>
      <c r="AU126" s="18" t="s">
        <v>86</v>
      </c>
    </row>
    <row r="127" spans="2:65" s="1" customFormat="1" ht="18" x14ac:dyDescent="0.2">
      <c r="B127" s="33"/>
      <c r="D127" s="146" t="s">
        <v>203</v>
      </c>
      <c r="F127" s="166" t="s">
        <v>204</v>
      </c>
      <c r="I127" s="143"/>
      <c r="L127" s="33"/>
      <c r="M127" s="144"/>
      <c r="T127" s="54"/>
      <c r="AT127" s="18" t="s">
        <v>203</v>
      </c>
      <c r="AU127" s="18" t="s">
        <v>86</v>
      </c>
    </row>
    <row r="128" spans="2:65" s="13" customFormat="1" x14ac:dyDescent="0.2">
      <c r="B128" s="152"/>
      <c r="D128" s="146" t="s">
        <v>150</v>
      </c>
      <c r="F128" s="154" t="s">
        <v>205</v>
      </c>
      <c r="H128" s="155">
        <v>9185.8259999999991</v>
      </c>
      <c r="I128" s="156"/>
      <c r="L128" s="152"/>
      <c r="M128" s="157"/>
      <c r="T128" s="158"/>
      <c r="AT128" s="153" t="s">
        <v>150</v>
      </c>
      <c r="AU128" s="153" t="s">
        <v>86</v>
      </c>
      <c r="AV128" s="13" t="s">
        <v>86</v>
      </c>
      <c r="AW128" s="13" t="s">
        <v>4</v>
      </c>
      <c r="AX128" s="13" t="s">
        <v>84</v>
      </c>
      <c r="AY128" s="153" t="s">
        <v>130</v>
      </c>
    </row>
    <row r="129" spans="2:65" s="1" customFormat="1" ht="24.25" customHeight="1" x14ac:dyDescent="0.2">
      <c r="B129" s="33"/>
      <c r="C129" s="128" t="s">
        <v>8</v>
      </c>
      <c r="D129" s="128" t="s">
        <v>133</v>
      </c>
      <c r="E129" s="129" t="s">
        <v>206</v>
      </c>
      <c r="F129" s="130" t="s">
        <v>207</v>
      </c>
      <c r="G129" s="131" t="s">
        <v>179</v>
      </c>
      <c r="H129" s="132">
        <v>83.195999999999998</v>
      </c>
      <c r="I129" s="133"/>
      <c r="J129" s="134">
        <f>ROUND(I129*H129,2)</f>
        <v>0</v>
      </c>
      <c r="K129" s="130" t="s">
        <v>142</v>
      </c>
      <c r="L129" s="33"/>
      <c r="M129" s="135" t="s">
        <v>19</v>
      </c>
      <c r="N129" s="136" t="s">
        <v>47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137</v>
      </c>
      <c r="AT129" s="139" t="s">
        <v>133</v>
      </c>
      <c r="AU129" s="139" t="s">
        <v>86</v>
      </c>
      <c r="AY129" s="18" t="s">
        <v>130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84</v>
      </c>
      <c r="BK129" s="140">
        <f>ROUND(I129*H129,2)</f>
        <v>0</v>
      </c>
      <c r="BL129" s="18" t="s">
        <v>137</v>
      </c>
      <c r="BM129" s="139" t="s">
        <v>208</v>
      </c>
    </row>
    <row r="130" spans="2:65" s="1" customFormat="1" x14ac:dyDescent="0.2">
      <c r="B130" s="33"/>
      <c r="D130" s="141" t="s">
        <v>143</v>
      </c>
      <c r="F130" s="142" t="s">
        <v>209</v>
      </c>
      <c r="I130" s="143"/>
      <c r="L130" s="33"/>
      <c r="M130" s="144"/>
      <c r="T130" s="54"/>
      <c r="AT130" s="18" t="s">
        <v>143</v>
      </c>
      <c r="AU130" s="18" t="s">
        <v>86</v>
      </c>
    </row>
    <row r="131" spans="2:65" s="1" customFormat="1" ht="24.25" customHeight="1" x14ac:dyDescent="0.2">
      <c r="B131" s="33"/>
      <c r="C131" s="128" t="s">
        <v>210</v>
      </c>
      <c r="D131" s="128" t="s">
        <v>133</v>
      </c>
      <c r="E131" s="129" t="s">
        <v>211</v>
      </c>
      <c r="F131" s="130" t="s">
        <v>212</v>
      </c>
      <c r="G131" s="131" t="s">
        <v>179</v>
      </c>
      <c r="H131" s="132">
        <v>152.33799999999999</v>
      </c>
      <c r="I131" s="133"/>
      <c r="J131" s="134">
        <f>ROUND(I131*H131,2)</f>
        <v>0</v>
      </c>
      <c r="K131" s="130" t="s">
        <v>142</v>
      </c>
      <c r="L131" s="33"/>
      <c r="M131" s="135" t="s">
        <v>19</v>
      </c>
      <c r="N131" s="136" t="s">
        <v>47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137</v>
      </c>
      <c r="AT131" s="139" t="s">
        <v>133</v>
      </c>
      <c r="AU131" s="139" t="s">
        <v>86</v>
      </c>
      <c r="AY131" s="18" t="s">
        <v>130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84</v>
      </c>
      <c r="BK131" s="140">
        <f>ROUND(I131*H131,2)</f>
        <v>0</v>
      </c>
      <c r="BL131" s="18" t="s">
        <v>137</v>
      </c>
      <c r="BM131" s="139" t="s">
        <v>213</v>
      </c>
    </row>
    <row r="132" spans="2:65" s="1" customFormat="1" x14ac:dyDescent="0.2">
      <c r="B132" s="33"/>
      <c r="D132" s="141" t="s">
        <v>143</v>
      </c>
      <c r="F132" s="142" t="s">
        <v>214</v>
      </c>
      <c r="I132" s="143"/>
      <c r="L132" s="33"/>
      <c r="M132" s="144"/>
      <c r="T132" s="54"/>
      <c r="AT132" s="18" t="s">
        <v>143</v>
      </c>
      <c r="AU132" s="18" t="s">
        <v>86</v>
      </c>
    </row>
    <row r="133" spans="2:65" s="13" customFormat="1" x14ac:dyDescent="0.2">
      <c r="B133" s="152"/>
      <c r="D133" s="146" t="s">
        <v>150</v>
      </c>
      <c r="E133" s="153" t="s">
        <v>19</v>
      </c>
      <c r="F133" s="154" t="s">
        <v>215</v>
      </c>
      <c r="H133" s="155">
        <v>235.53399999999999</v>
      </c>
      <c r="I133" s="156"/>
      <c r="L133" s="152"/>
      <c r="M133" s="157"/>
      <c r="T133" s="158"/>
      <c r="AT133" s="153" t="s">
        <v>150</v>
      </c>
      <c r="AU133" s="153" t="s">
        <v>86</v>
      </c>
      <c r="AV133" s="13" t="s">
        <v>86</v>
      </c>
      <c r="AW133" s="13" t="s">
        <v>37</v>
      </c>
      <c r="AX133" s="13" t="s">
        <v>76</v>
      </c>
      <c r="AY133" s="153" t="s">
        <v>130</v>
      </c>
    </row>
    <row r="134" spans="2:65" s="13" customFormat="1" x14ac:dyDescent="0.2">
      <c r="B134" s="152"/>
      <c r="D134" s="146" t="s">
        <v>150</v>
      </c>
      <c r="E134" s="153" t="s">
        <v>19</v>
      </c>
      <c r="F134" s="154" t="s">
        <v>216</v>
      </c>
      <c r="H134" s="155">
        <v>-83.195999999999998</v>
      </c>
      <c r="I134" s="156"/>
      <c r="L134" s="152"/>
      <c r="M134" s="157"/>
      <c r="T134" s="158"/>
      <c r="AT134" s="153" t="s">
        <v>150</v>
      </c>
      <c r="AU134" s="153" t="s">
        <v>86</v>
      </c>
      <c r="AV134" s="13" t="s">
        <v>86</v>
      </c>
      <c r="AW134" s="13" t="s">
        <v>37</v>
      </c>
      <c r="AX134" s="13" t="s">
        <v>76</v>
      </c>
      <c r="AY134" s="153" t="s">
        <v>130</v>
      </c>
    </row>
    <row r="135" spans="2:65" s="14" customFormat="1" x14ac:dyDescent="0.2">
      <c r="B135" s="159"/>
      <c r="D135" s="146" t="s">
        <v>150</v>
      </c>
      <c r="E135" s="160" t="s">
        <v>19</v>
      </c>
      <c r="F135" s="161" t="s">
        <v>153</v>
      </c>
      <c r="H135" s="162">
        <v>152.33799999999999</v>
      </c>
      <c r="I135" s="163"/>
      <c r="L135" s="159"/>
      <c r="M135" s="164"/>
      <c r="T135" s="165"/>
      <c r="AT135" s="160" t="s">
        <v>150</v>
      </c>
      <c r="AU135" s="160" t="s">
        <v>86</v>
      </c>
      <c r="AV135" s="14" t="s">
        <v>137</v>
      </c>
      <c r="AW135" s="14" t="s">
        <v>37</v>
      </c>
      <c r="AX135" s="14" t="s">
        <v>84</v>
      </c>
      <c r="AY135" s="160" t="s">
        <v>130</v>
      </c>
    </row>
    <row r="136" spans="2:65" s="11" customFormat="1" ht="22.9" customHeight="1" x14ac:dyDescent="0.25">
      <c r="B136" s="116"/>
      <c r="D136" s="117" t="s">
        <v>75</v>
      </c>
      <c r="E136" s="126" t="s">
        <v>217</v>
      </c>
      <c r="F136" s="126" t="s">
        <v>218</v>
      </c>
      <c r="I136" s="119"/>
      <c r="J136" s="127">
        <f>BK136</f>
        <v>0</v>
      </c>
      <c r="L136" s="116"/>
      <c r="M136" s="121"/>
      <c r="P136" s="122">
        <f>SUM(P137:P138)</f>
        <v>0</v>
      </c>
      <c r="R136" s="122">
        <f>SUM(R137:R138)</f>
        <v>0</v>
      </c>
      <c r="T136" s="123">
        <f>SUM(T137:T138)</f>
        <v>0</v>
      </c>
      <c r="AR136" s="117" t="s">
        <v>84</v>
      </c>
      <c r="AT136" s="124" t="s">
        <v>75</v>
      </c>
      <c r="AU136" s="124" t="s">
        <v>84</v>
      </c>
      <c r="AY136" s="117" t="s">
        <v>130</v>
      </c>
      <c r="BK136" s="125">
        <f>SUM(BK137:BK138)</f>
        <v>0</v>
      </c>
    </row>
    <row r="137" spans="2:65" s="1" customFormat="1" ht="16.5" customHeight="1" x14ac:dyDescent="0.2">
      <c r="B137" s="33"/>
      <c r="C137" s="128" t="s">
        <v>185</v>
      </c>
      <c r="D137" s="128" t="s">
        <v>133</v>
      </c>
      <c r="E137" s="129" t="s">
        <v>219</v>
      </c>
      <c r="F137" s="130" t="s">
        <v>220</v>
      </c>
      <c r="G137" s="131" t="s">
        <v>179</v>
      </c>
      <c r="H137" s="132">
        <v>11.353999999999999</v>
      </c>
      <c r="I137" s="133"/>
      <c r="J137" s="134">
        <f>ROUND(I137*H137,2)</f>
        <v>0</v>
      </c>
      <c r="K137" s="130" t="s">
        <v>142</v>
      </c>
      <c r="L137" s="33"/>
      <c r="M137" s="135" t="s">
        <v>19</v>
      </c>
      <c r="N137" s="136" t="s">
        <v>47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137</v>
      </c>
      <c r="AT137" s="139" t="s">
        <v>133</v>
      </c>
      <c r="AU137" s="139" t="s">
        <v>86</v>
      </c>
      <c r="AY137" s="18" t="s">
        <v>130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8" t="s">
        <v>84</v>
      </c>
      <c r="BK137" s="140">
        <f>ROUND(I137*H137,2)</f>
        <v>0</v>
      </c>
      <c r="BL137" s="18" t="s">
        <v>137</v>
      </c>
      <c r="BM137" s="139" t="s">
        <v>221</v>
      </c>
    </row>
    <row r="138" spans="2:65" s="1" customFormat="1" x14ac:dyDescent="0.2">
      <c r="B138" s="33"/>
      <c r="D138" s="141" t="s">
        <v>143</v>
      </c>
      <c r="F138" s="142" t="s">
        <v>222</v>
      </c>
      <c r="I138" s="143"/>
      <c r="L138" s="33"/>
      <c r="M138" s="167"/>
      <c r="N138" s="168"/>
      <c r="O138" s="168"/>
      <c r="P138" s="168"/>
      <c r="Q138" s="168"/>
      <c r="R138" s="168"/>
      <c r="S138" s="168"/>
      <c r="T138" s="169"/>
      <c r="AT138" s="18" t="s">
        <v>143</v>
      </c>
      <c r="AU138" s="18" t="s">
        <v>86</v>
      </c>
    </row>
    <row r="139" spans="2:65" s="1" customFormat="1" ht="7" customHeight="1" x14ac:dyDescent="0.2"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33"/>
    </row>
  </sheetData>
  <sheetProtection sheet="1" objects="1" scenarios="1" formatColumns="0" formatRows="0" autoFilter="0"/>
  <autoFilter ref="C82:K138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0" r:id="rId2" xr:uid="{00000000-0004-0000-0100-000001000000}"/>
    <hyperlink ref="F95" r:id="rId3" xr:uid="{00000000-0004-0000-0100-000002000000}"/>
    <hyperlink ref="F100" r:id="rId4" xr:uid="{00000000-0004-0000-0100-000003000000}"/>
    <hyperlink ref="F105" r:id="rId5" xr:uid="{00000000-0004-0000-0100-000004000000}"/>
    <hyperlink ref="F112" r:id="rId6" xr:uid="{00000000-0004-0000-0100-000005000000}"/>
    <hyperlink ref="F117" r:id="rId7" xr:uid="{00000000-0004-0000-0100-000006000000}"/>
    <hyperlink ref="F122" r:id="rId8" xr:uid="{00000000-0004-0000-0100-000007000000}"/>
    <hyperlink ref="F124" r:id="rId9" xr:uid="{00000000-0004-0000-0100-000008000000}"/>
    <hyperlink ref="F126" r:id="rId10" xr:uid="{00000000-0004-0000-0100-000009000000}"/>
    <hyperlink ref="F130" r:id="rId11" xr:uid="{00000000-0004-0000-0100-00000A000000}"/>
    <hyperlink ref="F132" r:id="rId12" xr:uid="{00000000-0004-0000-0100-00000B000000}"/>
    <hyperlink ref="F138" r:id="rId13" xr:uid="{00000000-0004-0000-0100-00000C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14"/>
  <headerFooter>
    <oddFooter>&amp;CStrana &amp;P z &amp;N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437"/>
  <sheetViews>
    <sheetView showGridLines="0" workbookViewId="0">
      <selection activeCell="Y107" sqref="Y107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89</v>
      </c>
    </row>
    <row r="3" spans="2:46" ht="7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5" customHeight="1" x14ac:dyDescent="0.2">
      <c r="B4" s="21"/>
      <c r="D4" s="22" t="s">
        <v>104</v>
      </c>
      <c r="L4" s="21"/>
      <c r="M4" s="86" t="s">
        <v>10</v>
      </c>
      <c r="AT4" s="18" t="s">
        <v>4</v>
      </c>
    </row>
    <row r="5" spans="2:46" ht="7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15" t="str">
        <f>'Rekapitulace stavby'!K6</f>
        <v>Rekonstrukce mostu DC-046L, oprava MK a VO v ul. Na Hrázi</v>
      </c>
      <c r="F7" s="316"/>
      <c r="G7" s="316"/>
      <c r="H7" s="316"/>
      <c r="L7" s="21"/>
    </row>
    <row r="8" spans="2:46" s="1" customFormat="1" ht="12" customHeight="1" x14ac:dyDescent="0.2">
      <c r="B8" s="33"/>
      <c r="D8" s="28" t="s">
        <v>105</v>
      </c>
      <c r="L8" s="33"/>
    </row>
    <row r="9" spans="2:46" s="1" customFormat="1" ht="16.5" customHeight="1" x14ac:dyDescent="0.2">
      <c r="B9" s="33"/>
      <c r="E9" s="295" t="s">
        <v>223</v>
      </c>
      <c r="F9" s="314"/>
      <c r="G9" s="314"/>
      <c r="H9" s="314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10. 7. 2025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7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17" t="str">
        <f>'Rekapitulace stavby'!E14</f>
        <v>Vyplň údaj</v>
      </c>
      <c r="F18" s="309"/>
      <c r="G18" s="309"/>
      <c r="H18" s="309"/>
      <c r="I18" s="28" t="s">
        <v>29</v>
      </c>
      <c r="J18" s="29" t="str">
        <f>'Rekapitulace stavby'!AN14</f>
        <v>Vyplň údaj</v>
      </c>
      <c r="L18" s="33"/>
    </row>
    <row r="19" spans="2:12" s="1" customFormat="1" ht="7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7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7" customHeight="1" x14ac:dyDescent="0.2">
      <c r="B25" s="33"/>
      <c r="L25" s="33"/>
    </row>
    <row r="26" spans="2:12" s="1" customFormat="1" ht="12" customHeight="1" x14ac:dyDescent="0.2">
      <c r="B26" s="33"/>
      <c r="D26" s="28" t="s">
        <v>40</v>
      </c>
      <c r="L26" s="33"/>
    </row>
    <row r="27" spans="2:12" s="7" customFormat="1" ht="47.25" customHeight="1" x14ac:dyDescent="0.2">
      <c r="B27" s="87"/>
      <c r="E27" s="313" t="s">
        <v>41</v>
      </c>
      <c r="F27" s="313"/>
      <c r="G27" s="313"/>
      <c r="H27" s="313"/>
      <c r="L27" s="87"/>
    </row>
    <row r="28" spans="2:12" s="1" customFormat="1" ht="7" customHeight="1" x14ac:dyDescent="0.2">
      <c r="B28" s="33"/>
      <c r="L28" s="33"/>
    </row>
    <row r="29" spans="2:12" s="1" customFormat="1" ht="7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 x14ac:dyDescent="0.2">
      <c r="B30" s="33"/>
      <c r="D30" s="88" t="s">
        <v>42</v>
      </c>
      <c r="J30" s="64">
        <f>ROUND(J90, 2)</f>
        <v>0</v>
      </c>
      <c r="L30" s="33"/>
    </row>
    <row r="31" spans="2:12" s="1" customFormat="1" ht="7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5" customHeight="1" x14ac:dyDescent="0.2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5" customHeight="1" x14ac:dyDescent="0.2">
      <c r="B33" s="33"/>
      <c r="D33" s="53" t="s">
        <v>46</v>
      </c>
      <c r="E33" s="28" t="s">
        <v>47</v>
      </c>
      <c r="F33" s="89">
        <f>ROUND((SUM(BE90:BE436)),  2)</f>
        <v>0</v>
      </c>
      <c r="I33" s="90">
        <v>0.21</v>
      </c>
      <c r="J33" s="89">
        <f>ROUND(((SUM(BE90:BE436))*I33),  2)</f>
        <v>0</v>
      </c>
      <c r="L33" s="33"/>
    </row>
    <row r="34" spans="2:12" s="1" customFormat="1" ht="14.5" customHeight="1" x14ac:dyDescent="0.2">
      <c r="B34" s="33"/>
      <c r="E34" s="28" t="s">
        <v>48</v>
      </c>
      <c r="F34" s="89">
        <f>ROUND((SUM(BF90:BF436)),  2)</f>
        <v>0</v>
      </c>
      <c r="I34" s="90">
        <v>0.12</v>
      </c>
      <c r="J34" s="89">
        <f>ROUND(((SUM(BF90:BF436))*I34),  2)</f>
        <v>0</v>
      </c>
      <c r="L34" s="33"/>
    </row>
    <row r="35" spans="2:12" s="1" customFormat="1" ht="14.5" hidden="1" customHeight="1" x14ac:dyDescent="0.2">
      <c r="B35" s="33"/>
      <c r="E35" s="28" t="s">
        <v>49</v>
      </c>
      <c r="F35" s="89">
        <f>ROUND((SUM(BG90:BG436)),  2)</f>
        <v>0</v>
      </c>
      <c r="I35" s="90">
        <v>0.21</v>
      </c>
      <c r="J35" s="89">
        <f>0</f>
        <v>0</v>
      </c>
      <c r="L35" s="33"/>
    </row>
    <row r="36" spans="2:12" s="1" customFormat="1" ht="14.5" hidden="1" customHeight="1" x14ac:dyDescent="0.2">
      <c r="B36" s="33"/>
      <c r="E36" s="28" t="s">
        <v>50</v>
      </c>
      <c r="F36" s="89">
        <f>ROUND((SUM(BH90:BH436)),  2)</f>
        <v>0</v>
      </c>
      <c r="I36" s="90">
        <v>0.12</v>
      </c>
      <c r="J36" s="89">
        <f>0</f>
        <v>0</v>
      </c>
      <c r="L36" s="33"/>
    </row>
    <row r="37" spans="2:12" s="1" customFormat="1" ht="14.5" hidden="1" customHeight="1" x14ac:dyDescent="0.2">
      <c r="B37" s="33"/>
      <c r="E37" s="28" t="s">
        <v>51</v>
      </c>
      <c r="F37" s="89">
        <f>ROUND((SUM(BI90:BI436)),  2)</f>
        <v>0</v>
      </c>
      <c r="I37" s="90">
        <v>0</v>
      </c>
      <c r="J37" s="89">
        <f>0</f>
        <v>0</v>
      </c>
      <c r="L37" s="33"/>
    </row>
    <row r="38" spans="2:12" s="1" customFormat="1" ht="7" customHeight="1" x14ac:dyDescent="0.2">
      <c r="B38" s="33"/>
      <c r="L38" s="33"/>
    </row>
    <row r="39" spans="2:12" s="1" customFormat="1" ht="25.4" customHeight="1" x14ac:dyDescent="0.2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 x14ac:dyDescent="0.2">
      <c r="B45" s="33"/>
      <c r="C45" s="22" t="s">
        <v>107</v>
      </c>
      <c r="L45" s="33"/>
    </row>
    <row r="46" spans="2:12" s="1" customFormat="1" ht="7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15" t="str">
        <f>E7</f>
        <v>Rekonstrukce mostu DC-046L, oprava MK a VO v ul. Na Hrázi</v>
      </c>
      <c r="F48" s="316"/>
      <c r="G48" s="316"/>
      <c r="H48" s="316"/>
      <c r="L48" s="33"/>
    </row>
    <row r="49" spans="2:47" s="1" customFormat="1" ht="12" customHeight="1" x14ac:dyDescent="0.2">
      <c r="B49" s="33"/>
      <c r="C49" s="28" t="s">
        <v>105</v>
      </c>
      <c r="L49" s="33"/>
    </row>
    <row r="50" spans="2:47" s="1" customFormat="1" ht="16.5" customHeight="1" x14ac:dyDescent="0.2">
      <c r="B50" s="33"/>
      <c r="E50" s="295" t="str">
        <f>E9</f>
        <v>SO 02 - Rekonstrukce mostu DC-046L</v>
      </c>
      <c r="F50" s="314"/>
      <c r="G50" s="314"/>
      <c r="H50" s="314"/>
      <c r="L50" s="33"/>
    </row>
    <row r="51" spans="2:47" s="1" customFormat="1" ht="7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ul. Na Hrázi, Děčín VIII - Dolní Oldřichov</v>
      </c>
      <c r="I52" s="28" t="s">
        <v>23</v>
      </c>
      <c r="J52" s="50" t="str">
        <f>IF(J12="","",J12)</f>
        <v>10. 7. 2025</v>
      </c>
      <c r="L52" s="33"/>
    </row>
    <row r="53" spans="2:47" s="1" customFormat="1" ht="7" customHeight="1" x14ac:dyDescent="0.2">
      <c r="B53" s="33"/>
      <c r="L53" s="33"/>
    </row>
    <row r="54" spans="2:47" s="1" customFormat="1" ht="15.25" customHeight="1" x14ac:dyDescent="0.2">
      <c r="B54" s="33"/>
      <c r="C54" s="28" t="s">
        <v>25</v>
      </c>
      <c r="F54" s="26" t="str">
        <f>E15</f>
        <v>Statutární město Děčín</v>
      </c>
      <c r="I54" s="28" t="s">
        <v>33</v>
      </c>
      <c r="J54" s="31" t="str">
        <f>E21</f>
        <v>Firast s.r.o.</v>
      </c>
      <c r="L54" s="33"/>
    </row>
    <row r="55" spans="2:47" s="1" customFormat="1" ht="15.25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4" customHeight="1" x14ac:dyDescent="0.2">
      <c r="B56" s="33"/>
      <c r="L56" s="33"/>
    </row>
    <row r="57" spans="2:47" s="1" customFormat="1" ht="29.25" customHeight="1" x14ac:dyDescent="0.2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4" customHeight="1" x14ac:dyDescent="0.2">
      <c r="B58" s="33"/>
      <c r="L58" s="33"/>
    </row>
    <row r="59" spans="2:47" s="1" customFormat="1" ht="22.9" customHeight="1" x14ac:dyDescent="0.2">
      <c r="B59" s="33"/>
      <c r="C59" s="99" t="s">
        <v>74</v>
      </c>
      <c r="J59" s="64">
        <f>J90</f>
        <v>0</v>
      </c>
      <c r="L59" s="33"/>
      <c r="AU59" s="18" t="s">
        <v>110</v>
      </c>
    </row>
    <row r="60" spans="2:47" s="8" customFormat="1" ht="25" customHeight="1" x14ac:dyDescent="0.2">
      <c r="B60" s="100"/>
      <c r="D60" s="101" t="s">
        <v>111</v>
      </c>
      <c r="E60" s="102"/>
      <c r="F60" s="102"/>
      <c r="G60" s="102"/>
      <c r="H60" s="102"/>
      <c r="I60" s="102"/>
      <c r="J60" s="103">
        <f>J91</f>
        <v>0</v>
      </c>
      <c r="L60" s="100"/>
    </row>
    <row r="61" spans="2:47" s="9" customFormat="1" ht="19.899999999999999" customHeight="1" x14ac:dyDescent="0.2">
      <c r="B61" s="104"/>
      <c r="D61" s="105" t="s">
        <v>224</v>
      </c>
      <c r="E61" s="106"/>
      <c r="F61" s="106"/>
      <c r="G61" s="106"/>
      <c r="H61" s="106"/>
      <c r="I61" s="106"/>
      <c r="J61" s="107">
        <f>J92</f>
        <v>0</v>
      </c>
      <c r="L61" s="104"/>
    </row>
    <row r="62" spans="2:47" s="9" customFormat="1" ht="19.899999999999999" customHeight="1" x14ac:dyDescent="0.2">
      <c r="B62" s="104"/>
      <c r="D62" s="105" t="s">
        <v>225</v>
      </c>
      <c r="E62" s="106"/>
      <c r="F62" s="106"/>
      <c r="G62" s="106"/>
      <c r="H62" s="106"/>
      <c r="I62" s="106"/>
      <c r="J62" s="107">
        <f>J179</f>
        <v>0</v>
      </c>
      <c r="L62" s="104"/>
    </row>
    <row r="63" spans="2:47" s="9" customFormat="1" ht="19.899999999999999" customHeight="1" x14ac:dyDescent="0.2">
      <c r="B63" s="104"/>
      <c r="D63" s="105" t="s">
        <v>226</v>
      </c>
      <c r="E63" s="106"/>
      <c r="F63" s="106"/>
      <c r="G63" s="106"/>
      <c r="H63" s="106"/>
      <c r="I63" s="106"/>
      <c r="J63" s="107">
        <f>J216</f>
        <v>0</v>
      </c>
      <c r="L63" s="104"/>
    </row>
    <row r="64" spans="2:47" s="9" customFormat="1" ht="19.899999999999999" customHeight="1" x14ac:dyDescent="0.2">
      <c r="B64" s="104"/>
      <c r="D64" s="105" t="s">
        <v>227</v>
      </c>
      <c r="E64" s="106"/>
      <c r="F64" s="106"/>
      <c r="G64" s="106"/>
      <c r="H64" s="106"/>
      <c r="I64" s="106"/>
      <c r="J64" s="107">
        <f>J240</f>
        <v>0</v>
      </c>
      <c r="L64" s="104"/>
    </row>
    <row r="65" spans="2:12" s="9" customFormat="1" ht="19.899999999999999" customHeight="1" x14ac:dyDescent="0.2">
      <c r="B65" s="104"/>
      <c r="D65" s="105" t="s">
        <v>228</v>
      </c>
      <c r="E65" s="106"/>
      <c r="F65" s="106"/>
      <c r="G65" s="106"/>
      <c r="H65" s="106"/>
      <c r="I65" s="106"/>
      <c r="J65" s="107">
        <f>J350</f>
        <v>0</v>
      </c>
      <c r="L65" s="104"/>
    </row>
    <row r="66" spans="2:12" s="9" customFormat="1" ht="19.899999999999999" customHeight="1" x14ac:dyDescent="0.2">
      <c r="B66" s="104"/>
      <c r="D66" s="105" t="s">
        <v>229</v>
      </c>
      <c r="E66" s="106"/>
      <c r="F66" s="106"/>
      <c r="G66" s="106"/>
      <c r="H66" s="106"/>
      <c r="I66" s="106"/>
      <c r="J66" s="107">
        <f>J360</f>
        <v>0</v>
      </c>
      <c r="L66" s="104"/>
    </row>
    <row r="67" spans="2:12" s="9" customFormat="1" ht="19.899999999999999" customHeight="1" x14ac:dyDescent="0.2">
      <c r="B67" s="104"/>
      <c r="D67" s="105" t="s">
        <v>112</v>
      </c>
      <c r="E67" s="106"/>
      <c r="F67" s="106"/>
      <c r="G67" s="106"/>
      <c r="H67" s="106"/>
      <c r="I67" s="106"/>
      <c r="J67" s="107">
        <f>J367</f>
        <v>0</v>
      </c>
      <c r="L67" s="104"/>
    </row>
    <row r="68" spans="2:12" s="9" customFormat="1" ht="19.899999999999999" customHeight="1" x14ac:dyDescent="0.2">
      <c r="B68" s="104"/>
      <c r="D68" s="105" t="s">
        <v>114</v>
      </c>
      <c r="E68" s="106"/>
      <c r="F68" s="106"/>
      <c r="G68" s="106"/>
      <c r="H68" s="106"/>
      <c r="I68" s="106"/>
      <c r="J68" s="107">
        <f>J420</f>
        <v>0</v>
      </c>
      <c r="L68" s="104"/>
    </row>
    <row r="69" spans="2:12" s="8" customFormat="1" ht="25" customHeight="1" x14ac:dyDescent="0.2">
      <c r="B69" s="100"/>
      <c r="D69" s="101" t="s">
        <v>230</v>
      </c>
      <c r="E69" s="102"/>
      <c r="F69" s="102"/>
      <c r="G69" s="102"/>
      <c r="H69" s="102"/>
      <c r="I69" s="102"/>
      <c r="J69" s="103">
        <f>J423</f>
        <v>0</v>
      </c>
      <c r="L69" s="100"/>
    </row>
    <row r="70" spans="2:12" s="9" customFormat="1" ht="19.899999999999999" customHeight="1" x14ac:dyDescent="0.2">
      <c r="B70" s="104"/>
      <c r="D70" s="105" t="s">
        <v>231</v>
      </c>
      <c r="E70" s="106"/>
      <c r="F70" s="106"/>
      <c r="G70" s="106"/>
      <c r="H70" s="106"/>
      <c r="I70" s="106"/>
      <c r="J70" s="107">
        <f>J424</f>
        <v>0</v>
      </c>
      <c r="L70" s="104"/>
    </row>
    <row r="71" spans="2:12" s="1" customFormat="1" ht="21.75" customHeight="1" x14ac:dyDescent="0.2">
      <c r="B71" s="33"/>
      <c r="L71" s="33"/>
    </row>
    <row r="72" spans="2:12" s="1" customFormat="1" ht="7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7" customHeight="1" x14ac:dyDescent="0.2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5" customHeight="1" x14ac:dyDescent="0.2">
      <c r="B77" s="33"/>
      <c r="C77" s="22" t="s">
        <v>115</v>
      </c>
      <c r="L77" s="33"/>
    </row>
    <row r="78" spans="2:12" s="1" customFormat="1" ht="7" customHeight="1" x14ac:dyDescent="0.2">
      <c r="B78" s="33"/>
      <c r="L78" s="33"/>
    </row>
    <row r="79" spans="2:12" s="1" customFormat="1" ht="12" customHeight="1" x14ac:dyDescent="0.2">
      <c r="B79" s="33"/>
      <c r="C79" s="28" t="s">
        <v>16</v>
      </c>
      <c r="L79" s="33"/>
    </row>
    <row r="80" spans="2:12" s="1" customFormat="1" ht="16.5" customHeight="1" x14ac:dyDescent="0.2">
      <c r="B80" s="33"/>
      <c r="E80" s="315" t="str">
        <f>E7</f>
        <v>Rekonstrukce mostu DC-046L, oprava MK a VO v ul. Na Hrázi</v>
      </c>
      <c r="F80" s="316"/>
      <c r="G80" s="316"/>
      <c r="H80" s="316"/>
      <c r="L80" s="33"/>
    </row>
    <row r="81" spans="2:65" s="1" customFormat="1" ht="12" customHeight="1" x14ac:dyDescent="0.2">
      <c r="B81" s="33"/>
      <c r="C81" s="28" t="s">
        <v>105</v>
      </c>
      <c r="L81" s="33"/>
    </row>
    <row r="82" spans="2:65" s="1" customFormat="1" ht="16.5" customHeight="1" x14ac:dyDescent="0.2">
      <c r="B82" s="33"/>
      <c r="E82" s="295" t="str">
        <f>E9</f>
        <v>SO 02 - Rekonstrukce mostu DC-046L</v>
      </c>
      <c r="F82" s="314"/>
      <c r="G82" s="314"/>
      <c r="H82" s="314"/>
      <c r="L82" s="33"/>
    </row>
    <row r="83" spans="2:65" s="1" customFormat="1" ht="7" customHeight="1" x14ac:dyDescent="0.2">
      <c r="B83" s="33"/>
      <c r="L83" s="33"/>
    </row>
    <row r="84" spans="2:65" s="1" customFormat="1" ht="12" customHeight="1" x14ac:dyDescent="0.2">
      <c r="B84" s="33"/>
      <c r="C84" s="28" t="s">
        <v>21</v>
      </c>
      <c r="F84" s="26" t="str">
        <f>F12</f>
        <v>ul. Na Hrázi, Děčín VIII - Dolní Oldřichov</v>
      </c>
      <c r="I84" s="28" t="s">
        <v>23</v>
      </c>
      <c r="J84" s="50" t="str">
        <f>IF(J12="","",J12)</f>
        <v>10. 7. 2025</v>
      </c>
      <c r="L84" s="33"/>
    </row>
    <row r="85" spans="2:65" s="1" customFormat="1" ht="7" customHeight="1" x14ac:dyDescent="0.2">
      <c r="B85" s="33"/>
      <c r="L85" s="33"/>
    </row>
    <row r="86" spans="2:65" s="1" customFormat="1" ht="15.25" customHeight="1" x14ac:dyDescent="0.2">
      <c r="B86" s="33"/>
      <c r="C86" s="28" t="s">
        <v>25</v>
      </c>
      <c r="F86" s="26" t="str">
        <f>E15</f>
        <v>Statutární město Děčín</v>
      </c>
      <c r="I86" s="28" t="s">
        <v>33</v>
      </c>
      <c r="J86" s="31" t="str">
        <f>E21</f>
        <v>Firast s.r.o.</v>
      </c>
      <c r="L86" s="33"/>
    </row>
    <row r="87" spans="2:65" s="1" customFormat="1" ht="15.25" customHeight="1" x14ac:dyDescent="0.2">
      <c r="B87" s="33"/>
      <c r="C87" s="28" t="s">
        <v>31</v>
      </c>
      <c r="F87" s="26" t="str">
        <f>IF(E18="","",E18)</f>
        <v>Vyplň údaj</v>
      </c>
      <c r="I87" s="28" t="s">
        <v>38</v>
      </c>
      <c r="J87" s="31" t="str">
        <f>E24</f>
        <v xml:space="preserve"> </v>
      </c>
      <c r="L87" s="33"/>
    </row>
    <row r="88" spans="2:65" s="1" customFormat="1" ht="10.4" customHeight="1" x14ac:dyDescent="0.2">
      <c r="B88" s="33"/>
      <c r="L88" s="33"/>
    </row>
    <row r="89" spans="2:65" s="10" customFormat="1" ht="29.25" customHeight="1" x14ac:dyDescent="0.2">
      <c r="B89" s="108"/>
      <c r="C89" s="109" t="s">
        <v>116</v>
      </c>
      <c r="D89" s="110" t="s">
        <v>61</v>
      </c>
      <c r="E89" s="110" t="s">
        <v>57</v>
      </c>
      <c r="F89" s="110" t="s">
        <v>58</v>
      </c>
      <c r="G89" s="110" t="s">
        <v>117</v>
      </c>
      <c r="H89" s="110" t="s">
        <v>118</v>
      </c>
      <c r="I89" s="110" t="s">
        <v>119</v>
      </c>
      <c r="J89" s="110" t="s">
        <v>109</v>
      </c>
      <c r="K89" s="111" t="s">
        <v>120</v>
      </c>
      <c r="L89" s="108"/>
      <c r="M89" s="57" t="s">
        <v>19</v>
      </c>
      <c r="N89" s="58" t="s">
        <v>46</v>
      </c>
      <c r="O89" s="58" t="s">
        <v>121</v>
      </c>
      <c r="P89" s="58" t="s">
        <v>122</v>
      </c>
      <c r="Q89" s="58" t="s">
        <v>123</v>
      </c>
      <c r="R89" s="58" t="s">
        <v>124</v>
      </c>
      <c r="S89" s="58" t="s">
        <v>125</v>
      </c>
      <c r="T89" s="59" t="s">
        <v>126</v>
      </c>
    </row>
    <row r="90" spans="2:65" s="1" customFormat="1" ht="22.9" customHeight="1" x14ac:dyDescent="0.35">
      <c r="B90" s="33"/>
      <c r="C90" s="62" t="s">
        <v>127</v>
      </c>
      <c r="J90" s="112">
        <f>BK90</f>
        <v>0</v>
      </c>
      <c r="L90" s="33"/>
      <c r="M90" s="60"/>
      <c r="N90" s="51"/>
      <c r="O90" s="51"/>
      <c r="P90" s="113">
        <f>P91+P423</f>
        <v>0</v>
      </c>
      <c r="Q90" s="51"/>
      <c r="R90" s="113">
        <f>R91+R423</f>
        <v>159.15867838000003</v>
      </c>
      <c r="S90" s="51"/>
      <c r="T90" s="114">
        <f>T91+T423</f>
        <v>0</v>
      </c>
      <c r="AT90" s="18" t="s">
        <v>75</v>
      </c>
      <c r="AU90" s="18" t="s">
        <v>110</v>
      </c>
      <c r="BK90" s="115">
        <f>BK91+BK423</f>
        <v>0</v>
      </c>
    </row>
    <row r="91" spans="2:65" s="11" customFormat="1" ht="25.9" customHeight="1" x14ac:dyDescent="0.35">
      <c r="B91" s="116"/>
      <c r="D91" s="117" t="s">
        <v>75</v>
      </c>
      <c r="E91" s="118" t="s">
        <v>128</v>
      </c>
      <c r="F91" s="118" t="s">
        <v>129</v>
      </c>
      <c r="I91" s="119"/>
      <c r="J91" s="120">
        <f>BK91</f>
        <v>0</v>
      </c>
      <c r="L91" s="116"/>
      <c r="M91" s="121"/>
      <c r="P91" s="122">
        <f>P92+P179+P216+P240+P350+P360+P367+P420</f>
        <v>0</v>
      </c>
      <c r="R91" s="122">
        <f>R92+R179+R216+R240+R350+R360+R367+R420</f>
        <v>159.15211198000003</v>
      </c>
      <c r="T91" s="123">
        <f>T92+T179+T216+T240+T350+T360+T367+T420</f>
        <v>0</v>
      </c>
      <c r="AR91" s="117" t="s">
        <v>84</v>
      </c>
      <c r="AT91" s="124" t="s">
        <v>75</v>
      </c>
      <c r="AU91" s="124" t="s">
        <v>76</v>
      </c>
      <c r="AY91" s="117" t="s">
        <v>130</v>
      </c>
      <c r="BK91" s="125">
        <f>BK92+BK179+BK216+BK240+BK350+BK360+BK367+BK420</f>
        <v>0</v>
      </c>
    </row>
    <row r="92" spans="2:65" s="11" customFormat="1" ht="22.9" customHeight="1" x14ac:dyDescent="0.25">
      <c r="B92" s="116"/>
      <c r="D92" s="117" t="s">
        <v>75</v>
      </c>
      <c r="E92" s="126" t="s">
        <v>84</v>
      </c>
      <c r="F92" s="126" t="s">
        <v>232</v>
      </c>
      <c r="I92" s="119"/>
      <c r="J92" s="127">
        <f>BK92</f>
        <v>0</v>
      </c>
      <c r="L92" s="116"/>
      <c r="M92" s="121"/>
      <c r="P92" s="122">
        <f>SUM(P93:P178)</f>
        <v>0</v>
      </c>
      <c r="R92" s="122">
        <f>SUM(R93:R178)</f>
        <v>49.891888000000016</v>
      </c>
      <c r="T92" s="123">
        <f>SUM(T93:T178)</f>
        <v>0</v>
      </c>
      <c r="AR92" s="117" t="s">
        <v>84</v>
      </c>
      <c r="AT92" s="124" t="s">
        <v>75</v>
      </c>
      <c r="AU92" s="124" t="s">
        <v>84</v>
      </c>
      <c r="AY92" s="117" t="s">
        <v>130</v>
      </c>
      <c r="BK92" s="125">
        <f>SUM(BK93:BK178)</f>
        <v>0</v>
      </c>
    </row>
    <row r="93" spans="2:65" s="1" customFormat="1" ht="16.5" customHeight="1" x14ac:dyDescent="0.2">
      <c r="B93" s="33"/>
      <c r="C93" s="128" t="s">
        <v>84</v>
      </c>
      <c r="D93" s="128" t="s">
        <v>133</v>
      </c>
      <c r="E93" s="129" t="s">
        <v>233</v>
      </c>
      <c r="F93" s="130" t="s">
        <v>234</v>
      </c>
      <c r="G93" s="131" t="s">
        <v>148</v>
      </c>
      <c r="H93" s="132">
        <v>50</v>
      </c>
      <c r="I93" s="133"/>
      <c r="J93" s="134">
        <f>ROUND(I93*H93,2)</f>
        <v>0</v>
      </c>
      <c r="K93" s="130" t="s">
        <v>19</v>
      </c>
      <c r="L93" s="33"/>
      <c r="M93" s="135" t="s">
        <v>19</v>
      </c>
      <c r="N93" s="136" t="s">
        <v>47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137</v>
      </c>
      <c r="AT93" s="139" t="s">
        <v>133</v>
      </c>
      <c r="AU93" s="139" t="s">
        <v>86</v>
      </c>
      <c r="AY93" s="18" t="s">
        <v>130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84</v>
      </c>
      <c r="BK93" s="140">
        <f>ROUND(I93*H93,2)</f>
        <v>0</v>
      </c>
      <c r="BL93" s="18" t="s">
        <v>137</v>
      </c>
      <c r="BM93" s="139" t="s">
        <v>86</v>
      </c>
    </row>
    <row r="94" spans="2:65" s="1" customFormat="1" ht="45" x14ac:dyDescent="0.2">
      <c r="B94" s="33"/>
      <c r="D94" s="146" t="s">
        <v>203</v>
      </c>
      <c r="F94" s="166" t="s">
        <v>235</v>
      </c>
      <c r="I94" s="143"/>
      <c r="L94" s="33"/>
      <c r="M94" s="144"/>
      <c r="T94" s="54"/>
      <c r="AT94" s="18" t="s">
        <v>203</v>
      </c>
      <c r="AU94" s="18" t="s">
        <v>86</v>
      </c>
    </row>
    <row r="95" spans="2:65" s="12" customFormat="1" x14ac:dyDescent="0.2">
      <c r="B95" s="145"/>
      <c r="D95" s="146" t="s">
        <v>150</v>
      </c>
      <c r="E95" s="147" t="s">
        <v>19</v>
      </c>
      <c r="F95" s="148" t="s">
        <v>236</v>
      </c>
      <c r="H95" s="147" t="s">
        <v>19</v>
      </c>
      <c r="I95" s="149"/>
      <c r="L95" s="145"/>
      <c r="M95" s="150"/>
      <c r="T95" s="151"/>
      <c r="AT95" s="147" t="s">
        <v>150</v>
      </c>
      <c r="AU95" s="147" t="s">
        <v>86</v>
      </c>
      <c r="AV95" s="12" t="s">
        <v>84</v>
      </c>
      <c r="AW95" s="12" t="s">
        <v>37</v>
      </c>
      <c r="AX95" s="12" t="s">
        <v>76</v>
      </c>
      <c r="AY95" s="147" t="s">
        <v>130</v>
      </c>
    </row>
    <row r="96" spans="2:65" s="13" customFormat="1" x14ac:dyDescent="0.2">
      <c r="B96" s="152"/>
      <c r="D96" s="146" t="s">
        <v>150</v>
      </c>
      <c r="E96" s="153" t="s">
        <v>19</v>
      </c>
      <c r="F96" s="154" t="s">
        <v>237</v>
      </c>
      <c r="H96" s="155">
        <v>50</v>
      </c>
      <c r="I96" s="156"/>
      <c r="L96" s="152"/>
      <c r="M96" s="157"/>
      <c r="T96" s="158"/>
      <c r="AT96" s="153" t="s">
        <v>150</v>
      </c>
      <c r="AU96" s="153" t="s">
        <v>86</v>
      </c>
      <c r="AV96" s="13" t="s">
        <v>86</v>
      </c>
      <c r="AW96" s="13" t="s">
        <v>37</v>
      </c>
      <c r="AX96" s="13" t="s">
        <v>76</v>
      </c>
      <c r="AY96" s="153" t="s">
        <v>130</v>
      </c>
    </row>
    <row r="97" spans="2:65" s="14" customFormat="1" x14ac:dyDescent="0.2">
      <c r="B97" s="159"/>
      <c r="D97" s="146" t="s">
        <v>150</v>
      </c>
      <c r="E97" s="160" t="s">
        <v>19</v>
      </c>
      <c r="F97" s="161" t="s">
        <v>153</v>
      </c>
      <c r="H97" s="162">
        <v>50</v>
      </c>
      <c r="I97" s="163"/>
      <c r="L97" s="159"/>
      <c r="M97" s="164"/>
      <c r="T97" s="165"/>
      <c r="AT97" s="160" t="s">
        <v>150</v>
      </c>
      <c r="AU97" s="160" t="s">
        <v>86</v>
      </c>
      <c r="AV97" s="14" t="s">
        <v>137</v>
      </c>
      <c r="AW97" s="14" t="s">
        <v>37</v>
      </c>
      <c r="AX97" s="14" t="s">
        <v>84</v>
      </c>
      <c r="AY97" s="160" t="s">
        <v>130</v>
      </c>
    </row>
    <row r="98" spans="2:65" s="1" customFormat="1" ht="33" customHeight="1" x14ac:dyDescent="0.2">
      <c r="B98" s="33"/>
      <c r="C98" s="128" t="s">
        <v>86</v>
      </c>
      <c r="D98" s="128" t="s">
        <v>133</v>
      </c>
      <c r="E98" s="129" t="s">
        <v>238</v>
      </c>
      <c r="F98" s="130" t="s">
        <v>239</v>
      </c>
      <c r="G98" s="131" t="s">
        <v>163</v>
      </c>
      <c r="H98" s="132">
        <v>87.5</v>
      </c>
      <c r="I98" s="133"/>
      <c r="J98" s="134">
        <f>ROUND(I98*H98,2)</f>
        <v>0</v>
      </c>
      <c r="K98" s="130" t="s">
        <v>142</v>
      </c>
      <c r="L98" s="33"/>
      <c r="M98" s="135" t="s">
        <v>19</v>
      </c>
      <c r="N98" s="136" t="s">
        <v>47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137</v>
      </c>
      <c r="AT98" s="139" t="s">
        <v>133</v>
      </c>
      <c r="AU98" s="139" t="s">
        <v>86</v>
      </c>
      <c r="AY98" s="18" t="s">
        <v>130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84</v>
      </c>
      <c r="BK98" s="140">
        <f>ROUND(I98*H98,2)</f>
        <v>0</v>
      </c>
      <c r="BL98" s="18" t="s">
        <v>137</v>
      </c>
      <c r="BM98" s="139" t="s">
        <v>240</v>
      </c>
    </row>
    <row r="99" spans="2:65" s="1" customFormat="1" x14ac:dyDescent="0.2">
      <c r="B99" s="33"/>
      <c r="D99" s="141" t="s">
        <v>143</v>
      </c>
      <c r="F99" s="142" t="s">
        <v>241</v>
      </c>
      <c r="I99" s="143"/>
      <c r="L99" s="33"/>
      <c r="M99" s="144"/>
      <c r="T99" s="54"/>
      <c r="AT99" s="18" t="s">
        <v>143</v>
      </c>
      <c r="AU99" s="18" t="s">
        <v>86</v>
      </c>
    </row>
    <row r="100" spans="2:65" s="13" customFormat="1" x14ac:dyDescent="0.2">
      <c r="B100" s="152"/>
      <c r="D100" s="146" t="s">
        <v>150</v>
      </c>
      <c r="E100" s="153" t="s">
        <v>19</v>
      </c>
      <c r="F100" s="154" t="s">
        <v>242</v>
      </c>
      <c r="H100" s="155">
        <v>87.5</v>
      </c>
      <c r="I100" s="156"/>
      <c r="L100" s="152"/>
      <c r="M100" s="157"/>
      <c r="T100" s="158"/>
      <c r="AT100" s="153" t="s">
        <v>150</v>
      </c>
      <c r="AU100" s="153" t="s">
        <v>86</v>
      </c>
      <c r="AV100" s="13" t="s">
        <v>86</v>
      </c>
      <c r="AW100" s="13" t="s">
        <v>37</v>
      </c>
      <c r="AX100" s="13" t="s">
        <v>76</v>
      </c>
      <c r="AY100" s="153" t="s">
        <v>130</v>
      </c>
    </row>
    <row r="101" spans="2:65" s="14" customFormat="1" x14ac:dyDescent="0.2">
      <c r="B101" s="159"/>
      <c r="D101" s="146" t="s">
        <v>150</v>
      </c>
      <c r="E101" s="160" t="s">
        <v>19</v>
      </c>
      <c r="F101" s="161" t="s">
        <v>153</v>
      </c>
      <c r="H101" s="162">
        <v>87.5</v>
      </c>
      <c r="I101" s="163"/>
      <c r="L101" s="159"/>
      <c r="M101" s="164"/>
      <c r="T101" s="165"/>
      <c r="AT101" s="160" t="s">
        <v>150</v>
      </c>
      <c r="AU101" s="160" t="s">
        <v>86</v>
      </c>
      <c r="AV101" s="14" t="s">
        <v>137</v>
      </c>
      <c r="AW101" s="14" t="s">
        <v>37</v>
      </c>
      <c r="AX101" s="14" t="s">
        <v>84</v>
      </c>
      <c r="AY101" s="160" t="s">
        <v>130</v>
      </c>
    </row>
    <row r="102" spans="2:65" s="1" customFormat="1" ht="16.5" customHeight="1" x14ac:dyDescent="0.2">
      <c r="B102" s="33"/>
      <c r="C102" s="128" t="s">
        <v>145</v>
      </c>
      <c r="D102" s="128" t="s">
        <v>133</v>
      </c>
      <c r="E102" s="129" t="s">
        <v>243</v>
      </c>
      <c r="F102" s="130" t="s">
        <v>244</v>
      </c>
      <c r="G102" s="131" t="s">
        <v>245</v>
      </c>
      <c r="H102" s="132">
        <v>1</v>
      </c>
      <c r="I102" s="133"/>
      <c r="J102" s="134">
        <f>ROUND(I102*H102,2)</f>
        <v>0</v>
      </c>
      <c r="K102" s="130" t="s">
        <v>19</v>
      </c>
      <c r="L102" s="33"/>
      <c r="M102" s="135" t="s">
        <v>19</v>
      </c>
      <c r="N102" s="136" t="s">
        <v>47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137</v>
      </c>
      <c r="AT102" s="139" t="s">
        <v>133</v>
      </c>
      <c r="AU102" s="139" t="s">
        <v>86</v>
      </c>
      <c r="AY102" s="18" t="s">
        <v>130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84</v>
      </c>
      <c r="BK102" s="140">
        <f>ROUND(I102*H102,2)</f>
        <v>0</v>
      </c>
      <c r="BL102" s="18" t="s">
        <v>137</v>
      </c>
      <c r="BM102" s="139" t="s">
        <v>156</v>
      </c>
    </row>
    <row r="103" spans="2:65" s="1" customFormat="1" ht="49.15" customHeight="1" x14ac:dyDescent="0.2">
      <c r="B103" s="33"/>
      <c r="C103" s="128" t="s">
        <v>137</v>
      </c>
      <c r="D103" s="128" t="s">
        <v>133</v>
      </c>
      <c r="E103" s="129" t="s">
        <v>246</v>
      </c>
      <c r="F103" s="130" t="s">
        <v>247</v>
      </c>
      <c r="G103" s="131" t="s">
        <v>148</v>
      </c>
      <c r="H103" s="132">
        <v>12.6</v>
      </c>
      <c r="I103" s="133"/>
      <c r="J103" s="134">
        <f>ROUND(I103*H103,2)</f>
        <v>0</v>
      </c>
      <c r="K103" s="130" t="s">
        <v>142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8.6800000000000002E-3</v>
      </c>
      <c r="R103" s="137">
        <f>Q103*H103</f>
        <v>0.10936799999999999</v>
      </c>
      <c r="S103" s="137">
        <v>0</v>
      </c>
      <c r="T103" s="138">
        <f>S103*H103</f>
        <v>0</v>
      </c>
      <c r="AR103" s="139" t="s">
        <v>137</v>
      </c>
      <c r="AT103" s="139" t="s">
        <v>133</v>
      </c>
      <c r="AU103" s="139" t="s">
        <v>86</v>
      </c>
      <c r="AY103" s="18" t="s">
        <v>130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137</v>
      </c>
      <c r="BM103" s="139" t="s">
        <v>164</v>
      </c>
    </row>
    <row r="104" spans="2:65" s="1" customFormat="1" x14ac:dyDescent="0.2">
      <c r="B104" s="33"/>
      <c r="D104" s="141" t="s">
        <v>143</v>
      </c>
      <c r="F104" s="142" t="s">
        <v>248</v>
      </c>
      <c r="I104" s="143"/>
      <c r="L104" s="33"/>
      <c r="M104" s="144"/>
      <c r="T104" s="54"/>
      <c r="AT104" s="18" t="s">
        <v>143</v>
      </c>
      <c r="AU104" s="18" t="s">
        <v>86</v>
      </c>
    </row>
    <row r="105" spans="2:65" s="12" customFormat="1" x14ac:dyDescent="0.2">
      <c r="B105" s="145"/>
      <c r="D105" s="146" t="s">
        <v>150</v>
      </c>
      <c r="E105" s="147" t="s">
        <v>19</v>
      </c>
      <c r="F105" s="148" t="s">
        <v>249</v>
      </c>
      <c r="H105" s="147" t="s">
        <v>19</v>
      </c>
      <c r="I105" s="149"/>
      <c r="L105" s="145"/>
      <c r="M105" s="150"/>
      <c r="T105" s="151"/>
      <c r="AT105" s="147" t="s">
        <v>150</v>
      </c>
      <c r="AU105" s="147" t="s">
        <v>86</v>
      </c>
      <c r="AV105" s="12" t="s">
        <v>84</v>
      </c>
      <c r="AW105" s="12" t="s">
        <v>37</v>
      </c>
      <c r="AX105" s="12" t="s">
        <v>76</v>
      </c>
      <c r="AY105" s="147" t="s">
        <v>130</v>
      </c>
    </row>
    <row r="106" spans="2:65" s="13" customFormat="1" x14ac:dyDescent="0.2">
      <c r="B106" s="152"/>
      <c r="D106" s="146" t="s">
        <v>150</v>
      </c>
      <c r="E106" s="153" t="s">
        <v>19</v>
      </c>
      <c r="F106" s="154" t="s">
        <v>250</v>
      </c>
      <c r="H106" s="155">
        <v>12.6</v>
      </c>
      <c r="I106" s="156"/>
      <c r="L106" s="152"/>
      <c r="M106" s="157"/>
      <c r="T106" s="158"/>
      <c r="AT106" s="153" t="s">
        <v>150</v>
      </c>
      <c r="AU106" s="153" t="s">
        <v>86</v>
      </c>
      <c r="AV106" s="13" t="s">
        <v>86</v>
      </c>
      <c r="AW106" s="13" t="s">
        <v>37</v>
      </c>
      <c r="AX106" s="13" t="s">
        <v>76</v>
      </c>
      <c r="AY106" s="153" t="s">
        <v>130</v>
      </c>
    </row>
    <row r="107" spans="2:65" s="14" customFormat="1" x14ac:dyDescent="0.2">
      <c r="B107" s="159"/>
      <c r="D107" s="146" t="s">
        <v>150</v>
      </c>
      <c r="E107" s="160" t="s">
        <v>19</v>
      </c>
      <c r="F107" s="161" t="s">
        <v>153</v>
      </c>
      <c r="H107" s="162">
        <v>12.6</v>
      </c>
      <c r="I107" s="163"/>
      <c r="L107" s="159"/>
      <c r="M107" s="164"/>
      <c r="T107" s="165"/>
      <c r="AT107" s="160" t="s">
        <v>150</v>
      </c>
      <c r="AU107" s="160" t="s">
        <v>86</v>
      </c>
      <c r="AV107" s="14" t="s">
        <v>137</v>
      </c>
      <c r="AW107" s="14" t="s">
        <v>37</v>
      </c>
      <c r="AX107" s="14" t="s">
        <v>84</v>
      </c>
      <c r="AY107" s="160" t="s">
        <v>130</v>
      </c>
    </row>
    <row r="108" spans="2:65" s="1" customFormat="1" ht="37.9" customHeight="1" x14ac:dyDescent="0.2">
      <c r="B108" s="33"/>
      <c r="C108" s="128" t="s">
        <v>160</v>
      </c>
      <c r="D108" s="128" t="s">
        <v>133</v>
      </c>
      <c r="E108" s="129" t="s">
        <v>251</v>
      </c>
      <c r="F108" s="130" t="s">
        <v>252</v>
      </c>
      <c r="G108" s="131" t="s">
        <v>163</v>
      </c>
      <c r="H108" s="132">
        <v>125</v>
      </c>
      <c r="I108" s="133"/>
      <c r="J108" s="134">
        <f>ROUND(I108*H108,2)</f>
        <v>0</v>
      </c>
      <c r="K108" s="130" t="s">
        <v>142</v>
      </c>
      <c r="L108" s="33"/>
      <c r="M108" s="135" t="s">
        <v>19</v>
      </c>
      <c r="N108" s="136" t="s">
        <v>47</v>
      </c>
      <c r="P108" s="137">
        <f>O108*H108</f>
        <v>0</v>
      </c>
      <c r="Q108" s="137">
        <v>0</v>
      </c>
      <c r="R108" s="137">
        <f>Q108*H108</f>
        <v>0</v>
      </c>
      <c r="S108" s="137">
        <v>0</v>
      </c>
      <c r="T108" s="138">
        <f>S108*H108</f>
        <v>0</v>
      </c>
      <c r="AR108" s="139" t="s">
        <v>137</v>
      </c>
      <c r="AT108" s="139" t="s">
        <v>133</v>
      </c>
      <c r="AU108" s="139" t="s">
        <v>86</v>
      </c>
      <c r="AY108" s="18" t="s">
        <v>130</v>
      </c>
      <c r="BE108" s="140">
        <f>IF(N108="základní",J108,0)</f>
        <v>0</v>
      </c>
      <c r="BF108" s="140">
        <f>IF(N108="snížená",J108,0)</f>
        <v>0</v>
      </c>
      <c r="BG108" s="140">
        <f>IF(N108="zákl. přenesená",J108,0)</f>
        <v>0</v>
      </c>
      <c r="BH108" s="140">
        <f>IF(N108="sníž. přenesená",J108,0)</f>
        <v>0</v>
      </c>
      <c r="BI108" s="140">
        <f>IF(N108="nulová",J108,0)</f>
        <v>0</v>
      </c>
      <c r="BJ108" s="18" t="s">
        <v>84</v>
      </c>
      <c r="BK108" s="140">
        <f>ROUND(I108*H108,2)</f>
        <v>0</v>
      </c>
      <c r="BL108" s="18" t="s">
        <v>137</v>
      </c>
      <c r="BM108" s="139" t="s">
        <v>253</v>
      </c>
    </row>
    <row r="109" spans="2:65" s="1" customFormat="1" x14ac:dyDescent="0.2">
      <c r="B109" s="33"/>
      <c r="D109" s="141" t="s">
        <v>143</v>
      </c>
      <c r="F109" s="142" t="s">
        <v>254</v>
      </c>
      <c r="I109" s="143"/>
      <c r="L109" s="33"/>
      <c r="M109" s="144"/>
      <c r="T109" s="54"/>
      <c r="AT109" s="18" t="s">
        <v>143</v>
      </c>
      <c r="AU109" s="18" t="s">
        <v>86</v>
      </c>
    </row>
    <row r="110" spans="2:65" s="13" customFormat="1" x14ac:dyDescent="0.2">
      <c r="B110" s="152"/>
      <c r="D110" s="146" t="s">
        <v>150</v>
      </c>
      <c r="E110" s="153" t="s">
        <v>19</v>
      </c>
      <c r="F110" s="154" t="s">
        <v>255</v>
      </c>
      <c r="H110" s="155">
        <v>125</v>
      </c>
      <c r="I110" s="156"/>
      <c r="L110" s="152"/>
      <c r="M110" s="157"/>
      <c r="T110" s="158"/>
      <c r="AT110" s="153" t="s">
        <v>150</v>
      </c>
      <c r="AU110" s="153" t="s">
        <v>86</v>
      </c>
      <c r="AV110" s="13" t="s">
        <v>86</v>
      </c>
      <c r="AW110" s="13" t="s">
        <v>37</v>
      </c>
      <c r="AX110" s="13" t="s">
        <v>76</v>
      </c>
      <c r="AY110" s="153" t="s">
        <v>130</v>
      </c>
    </row>
    <row r="111" spans="2:65" s="14" customFormat="1" x14ac:dyDescent="0.2">
      <c r="B111" s="159"/>
      <c r="D111" s="146" t="s">
        <v>150</v>
      </c>
      <c r="E111" s="160" t="s">
        <v>19</v>
      </c>
      <c r="F111" s="161" t="s">
        <v>153</v>
      </c>
      <c r="H111" s="162">
        <v>125</v>
      </c>
      <c r="I111" s="163"/>
      <c r="L111" s="159"/>
      <c r="M111" s="164"/>
      <c r="T111" s="165"/>
      <c r="AT111" s="160" t="s">
        <v>150</v>
      </c>
      <c r="AU111" s="160" t="s">
        <v>86</v>
      </c>
      <c r="AV111" s="14" t="s">
        <v>137</v>
      </c>
      <c r="AW111" s="14" t="s">
        <v>37</v>
      </c>
      <c r="AX111" s="14" t="s">
        <v>84</v>
      </c>
      <c r="AY111" s="160" t="s">
        <v>130</v>
      </c>
    </row>
    <row r="112" spans="2:65" s="1" customFormat="1" ht="24.25" customHeight="1" x14ac:dyDescent="0.2">
      <c r="B112" s="33"/>
      <c r="C112" s="128" t="s">
        <v>156</v>
      </c>
      <c r="D112" s="128" t="s">
        <v>133</v>
      </c>
      <c r="E112" s="129" t="s">
        <v>256</v>
      </c>
      <c r="F112" s="130" t="s">
        <v>257</v>
      </c>
      <c r="G112" s="131" t="s">
        <v>163</v>
      </c>
      <c r="H112" s="132">
        <v>75.84</v>
      </c>
      <c r="I112" s="133"/>
      <c r="J112" s="134">
        <f>ROUND(I112*H112,2)</f>
        <v>0</v>
      </c>
      <c r="K112" s="130" t="s">
        <v>142</v>
      </c>
      <c r="L112" s="33"/>
      <c r="M112" s="135" t="s">
        <v>19</v>
      </c>
      <c r="N112" s="136" t="s">
        <v>47</v>
      </c>
      <c r="P112" s="137">
        <f>O112*H112</f>
        <v>0</v>
      </c>
      <c r="Q112" s="137">
        <v>0</v>
      </c>
      <c r="R112" s="137">
        <f>Q112*H112</f>
        <v>0</v>
      </c>
      <c r="S112" s="137">
        <v>0</v>
      </c>
      <c r="T112" s="138">
        <f>S112*H112</f>
        <v>0</v>
      </c>
      <c r="AR112" s="139" t="s">
        <v>137</v>
      </c>
      <c r="AT112" s="139" t="s">
        <v>133</v>
      </c>
      <c r="AU112" s="139" t="s">
        <v>86</v>
      </c>
      <c r="AY112" s="18" t="s">
        <v>130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84</v>
      </c>
      <c r="BK112" s="140">
        <f>ROUND(I112*H112,2)</f>
        <v>0</v>
      </c>
      <c r="BL112" s="18" t="s">
        <v>137</v>
      </c>
      <c r="BM112" s="139" t="s">
        <v>258</v>
      </c>
    </row>
    <row r="113" spans="2:65" s="1" customFormat="1" x14ac:dyDescent="0.2">
      <c r="B113" s="33"/>
      <c r="D113" s="141" t="s">
        <v>143</v>
      </c>
      <c r="F113" s="142" t="s">
        <v>259</v>
      </c>
      <c r="I113" s="143"/>
      <c r="L113" s="33"/>
      <c r="M113" s="144"/>
      <c r="T113" s="54"/>
      <c r="AT113" s="18" t="s">
        <v>143</v>
      </c>
      <c r="AU113" s="18" t="s">
        <v>86</v>
      </c>
    </row>
    <row r="114" spans="2:65" s="12" customFormat="1" x14ac:dyDescent="0.2">
      <c r="B114" s="145"/>
      <c r="D114" s="146" t="s">
        <v>150</v>
      </c>
      <c r="E114" s="147" t="s">
        <v>19</v>
      </c>
      <c r="F114" s="148" t="s">
        <v>260</v>
      </c>
      <c r="H114" s="147" t="s">
        <v>19</v>
      </c>
      <c r="I114" s="149"/>
      <c r="L114" s="145"/>
      <c r="M114" s="150"/>
      <c r="T114" s="151"/>
      <c r="AT114" s="147" t="s">
        <v>150</v>
      </c>
      <c r="AU114" s="147" t="s">
        <v>86</v>
      </c>
      <c r="AV114" s="12" t="s">
        <v>84</v>
      </c>
      <c r="AW114" s="12" t="s">
        <v>37</v>
      </c>
      <c r="AX114" s="12" t="s">
        <v>76</v>
      </c>
      <c r="AY114" s="147" t="s">
        <v>130</v>
      </c>
    </row>
    <row r="115" spans="2:65" s="13" customFormat="1" x14ac:dyDescent="0.2">
      <c r="B115" s="152"/>
      <c r="D115" s="146" t="s">
        <v>150</v>
      </c>
      <c r="E115" s="153" t="s">
        <v>19</v>
      </c>
      <c r="F115" s="154" t="s">
        <v>261</v>
      </c>
      <c r="H115" s="155">
        <v>68.64</v>
      </c>
      <c r="I115" s="156"/>
      <c r="L115" s="152"/>
      <c r="M115" s="157"/>
      <c r="T115" s="158"/>
      <c r="AT115" s="153" t="s">
        <v>150</v>
      </c>
      <c r="AU115" s="153" t="s">
        <v>86</v>
      </c>
      <c r="AV115" s="13" t="s">
        <v>86</v>
      </c>
      <c r="AW115" s="13" t="s">
        <v>37</v>
      </c>
      <c r="AX115" s="13" t="s">
        <v>76</v>
      </c>
      <c r="AY115" s="153" t="s">
        <v>130</v>
      </c>
    </row>
    <row r="116" spans="2:65" s="13" customFormat="1" x14ac:dyDescent="0.2">
      <c r="B116" s="152"/>
      <c r="D116" s="146" t="s">
        <v>150</v>
      </c>
      <c r="E116" s="153" t="s">
        <v>19</v>
      </c>
      <c r="F116" s="154" t="s">
        <v>262</v>
      </c>
      <c r="H116" s="155">
        <v>7.2</v>
      </c>
      <c r="I116" s="156"/>
      <c r="L116" s="152"/>
      <c r="M116" s="157"/>
      <c r="T116" s="158"/>
      <c r="AT116" s="153" t="s">
        <v>150</v>
      </c>
      <c r="AU116" s="153" t="s">
        <v>86</v>
      </c>
      <c r="AV116" s="13" t="s">
        <v>86</v>
      </c>
      <c r="AW116" s="13" t="s">
        <v>37</v>
      </c>
      <c r="AX116" s="13" t="s">
        <v>76</v>
      </c>
      <c r="AY116" s="153" t="s">
        <v>130</v>
      </c>
    </row>
    <row r="117" spans="2:65" s="14" customFormat="1" x14ac:dyDescent="0.2">
      <c r="B117" s="159"/>
      <c r="D117" s="146" t="s">
        <v>150</v>
      </c>
      <c r="E117" s="160" t="s">
        <v>19</v>
      </c>
      <c r="F117" s="161" t="s">
        <v>153</v>
      </c>
      <c r="H117" s="162">
        <v>75.84</v>
      </c>
      <c r="I117" s="163"/>
      <c r="L117" s="159"/>
      <c r="M117" s="164"/>
      <c r="T117" s="165"/>
      <c r="AT117" s="160" t="s">
        <v>150</v>
      </c>
      <c r="AU117" s="160" t="s">
        <v>86</v>
      </c>
      <c r="AV117" s="14" t="s">
        <v>137</v>
      </c>
      <c r="AW117" s="14" t="s">
        <v>37</v>
      </c>
      <c r="AX117" s="14" t="s">
        <v>84</v>
      </c>
      <c r="AY117" s="160" t="s">
        <v>130</v>
      </c>
    </row>
    <row r="118" spans="2:65" s="1" customFormat="1" ht="24.25" customHeight="1" x14ac:dyDescent="0.2">
      <c r="B118" s="33"/>
      <c r="C118" s="128" t="s">
        <v>176</v>
      </c>
      <c r="D118" s="128" t="s">
        <v>133</v>
      </c>
      <c r="E118" s="129" t="s">
        <v>263</v>
      </c>
      <c r="F118" s="130" t="s">
        <v>264</v>
      </c>
      <c r="G118" s="131" t="s">
        <v>163</v>
      </c>
      <c r="H118" s="132">
        <v>75.84</v>
      </c>
      <c r="I118" s="133"/>
      <c r="J118" s="134">
        <f>ROUND(I118*H118,2)</f>
        <v>0</v>
      </c>
      <c r="K118" s="130" t="s">
        <v>142</v>
      </c>
      <c r="L118" s="33"/>
      <c r="M118" s="135" t="s">
        <v>19</v>
      </c>
      <c r="N118" s="136" t="s">
        <v>47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137</v>
      </c>
      <c r="AT118" s="139" t="s">
        <v>133</v>
      </c>
      <c r="AU118" s="139" t="s">
        <v>86</v>
      </c>
      <c r="AY118" s="18" t="s">
        <v>130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84</v>
      </c>
      <c r="BK118" s="140">
        <f>ROUND(I118*H118,2)</f>
        <v>0</v>
      </c>
      <c r="BL118" s="18" t="s">
        <v>137</v>
      </c>
      <c r="BM118" s="139" t="s">
        <v>265</v>
      </c>
    </row>
    <row r="119" spans="2:65" s="1" customFormat="1" x14ac:dyDescent="0.2">
      <c r="B119" s="33"/>
      <c r="D119" s="141" t="s">
        <v>143</v>
      </c>
      <c r="F119" s="142" t="s">
        <v>266</v>
      </c>
      <c r="I119" s="143"/>
      <c r="L119" s="33"/>
      <c r="M119" s="144"/>
      <c r="T119" s="54"/>
      <c r="AT119" s="18" t="s">
        <v>143</v>
      </c>
      <c r="AU119" s="18" t="s">
        <v>86</v>
      </c>
    </row>
    <row r="120" spans="2:65" s="13" customFormat="1" x14ac:dyDescent="0.2">
      <c r="B120" s="152"/>
      <c r="D120" s="146" t="s">
        <v>150</v>
      </c>
      <c r="E120" s="153" t="s">
        <v>19</v>
      </c>
      <c r="F120" s="154" t="s">
        <v>267</v>
      </c>
      <c r="H120" s="155">
        <v>35.04</v>
      </c>
      <c r="I120" s="156"/>
      <c r="L120" s="152"/>
      <c r="M120" s="157"/>
      <c r="T120" s="158"/>
      <c r="AT120" s="153" t="s">
        <v>150</v>
      </c>
      <c r="AU120" s="153" t="s">
        <v>86</v>
      </c>
      <c r="AV120" s="13" t="s">
        <v>86</v>
      </c>
      <c r="AW120" s="13" t="s">
        <v>37</v>
      </c>
      <c r="AX120" s="13" t="s">
        <v>76</v>
      </c>
      <c r="AY120" s="153" t="s">
        <v>130</v>
      </c>
    </row>
    <row r="121" spans="2:65" s="13" customFormat="1" x14ac:dyDescent="0.2">
      <c r="B121" s="152"/>
      <c r="D121" s="146" t="s">
        <v>150</v>
      </c>
      <c r="E121" s="153" t="s">
        <v>19</v>
      </c>
      <c r="F121" s="154" t="s">
        <v>268</v>
      </c>
      <c r="H121" s="155">
        <v>40.799999999999997</v>
      </c>
      <c r="I121" s="156"/>
      <c r="L121" s="152"/>
      <c r="M121" s="157"/>
      <c r="T121" s="158"/>
      <c r="AT121" s="153" t="s">
        <v>150</v>
      </c>
      <c r="AU121" s="153" t="s">
        <v>86</v>
      </c>
      <c r="AV121" s="13" t="s">
        <v>86</v>
      </c>
      <c r="AW121" s="13" t="s">
        <v>37</v>
      </c>
      <c r="AX121" s="13" t="s">
        <v>76</v>
      </c>
      <c r="AY121" s="153" t="s">
        <v>130</v>
      </c>
    </row>
    <row r="122" spans="2:65" s="14" customFormat="1" x14ac:dyDescent="0.2">
      <c r="B122" s="159"/>
      <c r="D122" s="146" t="s">
        <v>150</v>
      </c>
      <c r="E122" s="160" t="s">
        <v>19</v>
      </c>
      <c r="F122" s="161" t="s">
        <v>153</v>
      </c>
      <c r="H122" s="162">
        <v>75.84</v>
      </c>
      <c r="I122" s="163"/>
      <c r="L122" s="159"/>
      <c r="M122" s="164"/>
      <c r="T122" s="165"/>
      <c r="AT122" s="160" t="s">
        <v>150</v>
      </c>
      <c r="AU122" s="160" t="s">
        <v>86</v>
      </c>
      <c r="AV122" s="14" t="s">
        <v>137</v>
      </c>
      <c r="AW122" s="14" t="s">
        <v>37</v>
      </c>
      <c r="AX122" s="14" t="s">
        <v>84</v>
      </c>
      <c r="AY122" s="160" t="s">
        <v>130</v>
      </c>
    </row>
    <row r="123" spans="2:65" s="1" customFormat="1" ht="37.9" customHeight="1" x14ac:dyDescent="0.2">
      <c r="B123" s="33"/>
      <c r="C123" s="128" t="s">
        <v>164</v>
      </c>
      <c r="D123" s="128" t="s">
        <v>133</v>
      </c>
      <c r="E123" s="129" t="s">
        <v>269</v>
      </c>
      <c r="F123" s="130" t="s">
        <v>270</v>
      </c>
      <c r="G123" s="131" t="s">
        <v>163</v>
      </c>
      <c r="H123" s="132">
        <v>75.84</v>
      </c>
      <c r="I123" s="133"/>
      <c r="J123" s="134">
        <f>ROUND(I123*H123,2)</f>
        <v>0</v>
      </c>
      <c r="K123" s="130" t="s">
        <v>142</v>
      </c>
      <c r="L123" s="33"/>
      <c r="M123" s="135" t="s">
        <v>19</v>
      </c>
      <c r="N123" s="136" t="s">
        <v>47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137</v>
      </c>
      <c r="AT123" s="139" t="s">
        <v>133</v>
      </c>
      <c r="AU123" s="139" t="s">
        <v>86</v>
      </c>
      <c r="AY123" s="18" t="s">
        <v>130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84</v>
      </c>
      <c r="BK123" s="140">
        <f>ROUND(I123*H123,2)</f>
        <v>0</v>
      </c>
      <c r="BL123" s="18" t="s">
        <v>137</v>
      </c>
      <c r="BM123" s="139" t="s">
        <v>271</v>
      </c>
    </row>
    <row r="124" spans="2:65" s="1" customFormat="1" x14ac:dyDescent="0.2">
      <c r="B124" s="33"/>
      <c r="D124" s="141" t="s">
        <v>143</v>
      </c>
      <c r="F124" s="142" t="s">
        <v>272</v>
      </c>
      <c r="I124" s="143"/>
      <c r="L124" s="33"/>
      <c r="M124" s="144"/>
      <c r="T124" s="54"/>
      <c r="AT124" s="18" t="s">
        <v>143</v>
      </c>
      <c r="AU124" s="18" t="s">
        <v>86</v>
      </c>
    </row>
    <row r="125" spans="2:65" s="13" customFormat="1" x14ac:dyDescent="0.2">
      <c r="B125" s="152"/>
      <c r="D125" s="146" t="s">
        <v>150</v>
      </c>
      <c r="E125" s="153" t="s">
        <v>19</v>
      </c>
      <c r="F125" s="154" t="s">
        <v>267</v>
      </c>
      <c r="H125" s="155">
        <v>35.04</v>
      </c>
      <c r="I125" s="156"/>
      <c r="L125" s="152"/>
      <c r="M125" s="157"/>
      <c r="T125" s="158"/>
      <c r="AT125" s="153" t="s">
        <v>150</v>
      </c>
      <c r="AU125" s="153" t="s">
        <v>86</v>
      </c>
      <c r="AV125" s="13" t="s">
        <v>86</v>
      </c>
      <c r="AW125" s="13" t="s">
        <v>37</v>
      </c>
      <c r="AX125" s="13" t="s">
        <v>76</v>
      </c>
      <c r="AY125" s="153" t="s">
        <v>130</v>
      </c>
    </row>
    <row r="126" spans="2:65" s="13" customFormat="1" x14ac:dyDescent="0.2">
      <c r="B126" s="152"/>
      <c r="D126" s="146" t="s">
        <v>150</v>
      </c>
      <c r="E126" s="153" t="s">
        <v>19</v>
      </c>
      <c r="F126" s="154" t="s">
        <v>268</v>
      </c>
      <c r="H126" s="155">
        <v>40.799999999999997</v>
      </c>
      <c r="I126" s="156"/>
      <c r="L126" s="152"/>
      <c r="M126" s="157"/>
      <c r="T126" s="158"/>
      <c r="AT126" s="153" t="s">
        <v>150</v>
      </c>
      <c r="AU126" s="153" t="s">
        <v>86</v>
      </c>
      <c r="AV126" s="13" t="s">
        <v>86</v>
      </c>
      <c r="AW126" s="13" t="s">
        <v>37</v>
      </c>
      <c r="AX126" s="13" t="s">
        <v>76</v>
      </c>
      <c r="AY126" s="153" t="s">
        <v>130</v>
      </c>
    </row>
    <row r="127" spans="2:65" s="14" customFormat="1" x14ac:dyDescent="0.2">
      <c r="B127" s="159"/>
      <c r="D127" s="146" t="s">
        <v>150</v>
      </c>
      <c r="E127" s="160" t="s">
        <v>19</v>
      </c>
      <c r="F127" s="161" t="s">
        <v>153</v>
      </c>
      <c r="H127" s="162">
        <v>75.84</v>
      </c>
      <c r="I127" s="163"/>
      <c r="L127" s="159"/>
      <c r="M127" s="164"/>
      <c r="T127" s="165"/>
      <c r="AT127" s="160" t="s">
        <v>150</v>
      </c>
      <c r="AU127" s="160" t="s">
        <v>86</v>
      </c>
      <c r="AV127" s="14" t="s">
        <v>137</v>
      </c>
      <c r="AW127" s="14" t="s">
        <v>37</v>
      </c>
      <c r="AX127" s="14" t="s">
        <v>84</v>
      </c>
      <c r="AY127" s="160" t="s">
        <v>130</v>
      </c>
    </row>
    <row r="128" spans="2:65" s="1" customFormat="1" ht="37.9" customHeight="1" x14ac:dyDescent="0.2">
      <c r="B128" s="33"/>
      <c r="C128" s="128" t="s">
        <v>131</v>
      </c>
      <c r="D128" s="128" t="s">
        <v>133</v>
      </c>
      <c r="E128" s="129" t="s">
        <v>273</v>
      </c>
      <c r="F128" s="130" t="s">
        <v>274</v>
      </c>
      <c r="G128" s="131" t="s">
        <v>163</v>
      </c>
      <c r="H128" s="132">
        <v>35.04</v>
      </c>
      <c r="I128" s="133"/>
      <c r="J128" s="134">
        <f>ROUND(I128*H128,2)</f>
        <v>0</v>
      </c>
      <c r="K128" s="130" t="s">
        <v>142</v>
      </c>
      <c r="L128" s="33"/>
      <c r="M128" s="135" t="s">
        <v>19</v>
      </c>
      <c r="N128" s="136" t="s">
        <v>47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137</v>
      </c>
      <c r="AT128" s="139" t="s">
        <v>133</v>
      </c>
      <c r="AU128" s="139" t="s">
        <v>86</v>
      </c>
      <c r="AY128" s="18" t="s">
        <v>130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84</v>
      </c>
      <c r="BK128" s="140">
        <f>ROUND(I128*H128,2)</f>
        <v>0</v>
      </c>
      <c r="BL128" s="18" t="s">
        <v>137</v>
      </c>
      <c r="BM128" s="139" t="s">
        <v>275</v>
      </c>
    </row>
    <row r="129" spans="2:65" s="1" customFormat="1" x14ac:dyDescent="0.2">
      <c r="B129" s="33"/>
      <c r="D129" s="141" t="s">
        <v>143</v>
      </c>
      <c r="F129" s="142" t="s">
        <v>276</v>
      </c>
      <c r="I129" s="143"/>
      <c r="L129" s="33"/>
      <c r="M129" s="144"/>
      <c r="T129" s="54"/>
      <c r="AT129" s="18" t="s">
        <v>143</v>
      </c>
      <c r="AU129" s="18" t="s">
        <v>86</v>
      </c>
    </row>
    <row r="130" spans="2:65" s="13" customFormat="1" x14ac:dyDescent="0.2">
      <c r="B130" s="152"/>
      <c r="D130" s="146" t="s">
        <v>150</v>
      </c>
      <c r="E130" s="153" t="s">
        <v>19</v>
      </c>
      <c r="F130" s="154" t="s">
        <v>277</v>
      </c>
      <c r="H130" s="155">
        <v>75.84</v>
      </c>
      <c r="I130" s="156"/>
      <c r="L130" s="152"/>
      <c r="M130" s="157"/>
      <c r="T130" s="158"/>
      <c r="AT130" s="153" t="s">
        <v>150</v>
      </c>
      <c r="AU130" s="153" t="s">
        <v>86</v>
      </c>
      <c r="AV130" s="13" t="s">
        <v>86</v>
      </c>
      <c r="AW130" s="13" t="s">
        <v>37</v>
      </c>
      <c r="AX130" s="13" t="s">
        <v>76</v>
      </c>
      <c r="AY130" s="153" t="s">
        <v>130</v>
      </c>
    </row>
    <row r="131" spans="2:65" s="13" customFormat="1" x14ac:dyDescent="0.2">
      <c r="B131" s="152"/>
      <c r="D131" s="146" t="s">
        <v>150</v>
      </c>
      <c r="E131" s="153" t="s">
        <v>19</v>
      </c>
      <c r="F131" s="154" t="s">
        <v>278</v>
      </c>
      <c r="H131" s="155">
        <v>-40.799999999999997</v>
      </c>
      <c r="I131" s="156"/>
      <c r="L131" s="152"/>
      <c r="M131" s="157"/>
      <c r="T131" s="158"/>
      <c r="AT131" s="153" t="s">
        <v>150</v>
      </c>
      <c r="AU131" s="153" t="s">
        <v>86</v>
      </c>
      <c r="AV131" s="13" t="s">
        <v>86</v>
      </c>
      <c r="AW131" s="13" t="s">
        <v>37</v>
      </c>
      <c r="AX131" s="13" t="s">
        <v>76</v>
      </c>
      <c r="AY131" s="153" t="s">
        <v>130</v>
      </c>
    </row>
    <row r="132" spans="2:65" s="14" customFormat="1" x14ac:dyDescent="0.2">
      <c r="B132" s="159"/>
      <c r="D132" s="146" t="s">
        <v>150</v>
      </c>
      <c r="E132" s="160" t="s">
        <v>19</v>
      </c>
      <c r="F132" s="161" t="s">
        <v>153</v>
      </c>
      <c r="H132" s="162">
        <v>35.040000000000006</v>
      </c>
      <c r="I132" s="163"/>
      <c r="L132" s="159"/>
      <c r="M132" s="164"/>
      <c r="T132" s="165"/>
      <c r="AT132" s="160" t="s">
        <v>150</v>
      </c>
      <c r="AU132" s="160" t="s">
        <v>86</v>
      </c>
      <c r="AV132" s="14" t="s">
        <v>137</v>
      </c>
      <c r="AW132" s="14" t="s">
        <v>37</v>
      </c>
      <c r="AX132" s="14" t="s">
        <v>84</v>
      </c>
      <c r="AY132" s="160" t="s">
        <v>130</v>
      </c>
    </row>
    <row r="133" spans="2:65" s="1" customFormat="1" ht="37.9" customHeight="1" x14ac:dyDescent="0.2">
      <c r="B133" s="33"/>
      <c r="C133" s="128" t="s">
        <v>170</v>
      </c>
      <c r="D133" s="128" t="s">
        <v>133</v>
      </c>
      <c r="E133" s="129" t="s">
        <v>279</v>
      </c>
      <c r="F133" s="130" t="s">
        <v>280</v>
      </c>
      <c r="G133" s="131" t="s">
        <v>163</v>
      </c>
      <c r="H133" s="132">
        <v>1016.16</v>
      </c>
      <c r="I133" s="133"/>
      <c r="J133" s="134">
        <f>ROUND(I133*H133,2)</f>
        <v>0</v>
      </c>
      <c r="K133" s="130" t="s">
        <v>142</v>
      </c>
      <c r="L133" s="33"/>
      <c r="M133" s="135" t="s">
        <v>19</v>
      </c>
      <c r="N133" s="136" t="s">
        <v>47</v>
      </c>
      <c r="P133" s="137">
        <f>O133*H133</f>
        <v>0</v>
      </c>
      <c r="Q133" s="137">
        <v>0</v>
      </c>
      <c r="R133" s="137">
        <f>Q133*H133</f>
        <v>0</v>
      </c>
      <c r="S133" s="137">
        <v>0</v>
      </c>
      <c r="T133" s="138">
        <f>S133*H133</f>
        <v>0</v>
      </c>
      <c r="AR133" s="139" t="s">
        <v>137</v>
      </c>
      <c r="AT133" s="139" t="s">
        <v>133</v>
      </c>
      <c r="AU133" s="139" t="s">
        <v>86</v>
      </c>
      <c r="AY133" s="18" t="s">
        <v>130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84</v>
      </c>
      <c r="BK133" s="140">
        <f>ROUND(I133*H133,2)</f>
        <v>0</v>
      </c>
      <c r="BL133" s="18" t="s">
        <v>137</v>
      </c>
      <c r="BM133" s="139" t="s">
        <v>281</v>
      </c>
    </row>
    <row r="134" spans="2:65" s="1" customFormat="1" x14ac:dyDescent="0.2">
      <c r="B134" s="33"/>
      <c r="D134" s="141" t="s">
        <v>143</v>
      </c>
      <c r="F134" s="142" t="s">
        <v>282</v>
      </c>
      <c r="I134" s="143"/>
      <c r="L134" s="33"/>
      <c r="M134" s="144"/>
      <c r="T134" s="54"/>
      <c r="AT134" s="18" t="s">
        <v>143</v>
      </c>
      <c r="AU134" s="18" t="s">
        <v>86</v>
      </c>
    </row>
    <row r="135" spans="2:65" s="1" customFormat="1" ht="18" x14ac:dyDescent="0.2">
      <c r="B135" s="33"/>
      <c r="D135" s="146" t="s">
        <v>203</v>
      </c>
      <c r="F135" s="166" t="s">
        <v>283</v>
      </c>
      <c r="I135" s="143"/>
      <c r="L135" s="33"/>
      <c r="M135" s="144"/>
      <c r="T135" s="54"/>
      <c r="AT135" s="18" t="s">
        <v>203</v>
      </c>
      <c r="AU135" s="18" t="s">
        <v>86</v>
      </c>
    </row>
    <row r="136" spans="2:65" s="13" customFormat="1" x14ac:dyDescent="0.2">
      <c r="B136" s="152"/>
      <c r="D136" s="146" t="s">
        <v>150</v>
      </c>
      <c r="F136" s="154" t="s">
        <v>284</v>
      </c>
      <c r="H136" s="155">
        <v>1016.16</v>
      </c>
      <c r="I136" s="156"/>
      <c r="L136" s="152"/>
      <c r="M136" s="157"/>
      <c r="T136" s="158"/>
      <c r="AT136" s="153" t="s">
        <v>150</v>
      </c>
      <c r="AU136" s="153" t="s">
        <v>86</v>
      </c>
      <c r="AV136" s="13" t="s">
        <v>86</v>
      </c>
      <c r="AW136" s="13" t="s">
        <v>4</v>
      </c>
      <c r="AX136" s="13" t="s">
        <v>84</v>
      </c>
      <c r="AY136" s="153" t="s">
        <v>130</v>
      </c>
    </row>
    <row r="137" spans="2:65" s="1" customFormat="1" ht="24.25" customHeight="1" x14ac:dyDescent="0.2">
      <c r="B137" s="33"/>
      <c r="C137" s="128" t="s">
        <v>198</v>
      </c>
      <c r="D137" s="128" t="s">
        <v>133</v>
      </c>
      <c r="E137" s="129" t="s">
        <v>285</v>
      </c>
      <c r="F137" s="130" t="s">
        <v>286</v>
      </c>
      <c r="G137" s="131" t="s">
        <v>179</v>
      </c>
      <c r="H137" s="132">
        <v>70.08</v>
      </c>
      <c r="I137" s="133"/>
      <c r="J137" s="134">
        <f>ROUND(I137*H137,2)</f>
        <v>0</v>
      </c>
      <c r="K137" s="130" t="s">
        <v>142</v>
      </c>
      <c r="L137" s="33"/>
      <c r="M137" s="135" t="s">
        <v>19</v>
      </c>
      <c r="N137" s="136" t="s">
        <v>47</v>
      </c>
      <c r="P137" s="137">
        <f>O137*H137</f>
        <v>0</v>
      </c>
      <c r="Q137" s="137">
        <v>0</v>
      </c>
      <c r="R137" s="137">
        <f>Q137*H137</f>
        <v>0</v>
      </c>
      <c r="S137" s="137">
        <v>0</v>
      </c>
      <c r="T137" s="138">
        <f>S137*H137</f>
        <v>0</v>
      </c>
      <c r="AR137" s="139" t="s">
        <v>137</v>
      </c>
      <c r="AT137" s="139" t="s">
        <v>133</v>
      </c>
      <c r="AU137" s="139" t="s">
        <v>86</v>
      </c>
      <c r="AY137" s="18" t="s">
        <v>130</v>
      </c>
      <c r="BE137" s="140">
        <f>IF(N137="základní",J137,0)</f>
        <v>0</v>
      </c>
      <c r="BF137" s="140">
        <f>IF(N137="snížená",J137,0)</f>
        <v>0</v>
      </c>
      <c r="BG137" s="140">
        <f>IF(N137="zákl. přenesená",J137,0)</f>
        <v>0</v>
      </c>
      <c r="BH137" s="140">
        <f>IF(N137="sníž. přenesená",J137,0)</f>
        <v>0</v>
      </c>
      <c r="BI137" s="140">
        <f>IF(N137="nulová",J137,0)</f>
        <v>0</v>
      </c>
      <c r="BJ137" s="18" t="s">
        <v>84</v>
      </c>
      <c r="BK137" s="140">
        <f>ROUND(I137*H137,2)</f>
        <v>0</v>
      </c>
      <c r="BL137" s="18" t="s">
        <v>137</v>
      </c>
      <c r="BM137" s="139" t="s">
        <v>287</v>
      </c>
    </row>
    <row r="138" spans="2:65" s="1" customFormat="1" x14ac:dyDescent="0.2">
      <c r="B138" s="33"/>
      <c r="D138" s="141" t="s">
        <v>143</v>
      </c>
      <c r="F138" s="142" t="s">
        <v>288</v>
      </c>
      <c r="I138" s="143"/>
      <c r="L138" s="33"/>
      <c r="M138" s="144"/>
      <c r="T138" s="54"/>
      <c r="AT138" s="18" t="s">
        <v>143</v>
      </c>
      <c r="AU138" s="18" t="s">
        <v>86</v>
      </c>
    </row>
    <row r="139" spans="2:65" s="13" customFormat="1" x14ac:dyDescent="0.2">
      <c r="B139" s="152"/>
      <c r="D139" s="146" t="s">
        <v>150</v>
      </c>
      <c r="F139" s="154" t="s">
        <v>289</v>
      </c>
      <c r="H139" s="155">
        <v>70.08</v>
      </c>
      <c r="I139" s="156"/>
      <c r="L139" s="152"/>
      <c r="M139" s="157"/>
      <c r="T139" s="158"/>
      <c r="AT139" s="153" t="s">
        <v>150</v>
      </c>
      <c r="AU139" s="153" t="s">
        <v>86</v>
      </c>
      <c r="AV139" s="13" t="s">
        <v>86</v>
      </c>
      <c r="AW139" s="13" t="s">
        <v>4</v>
      </c>
      <c r="AX139" s="13" t="s">
        <v>84</v>
      </c>
      <c r="AY139" s="153" t="s">
        <v>130</v>
      </c>
    </row>
    <row r="140" spans="2:65" s="1" customFormat="1" ht="24.25" customHeight="1" x14ac:dyDescent="0.2">
      <c r="B140" s="33"/>
      <c r="C140" s="128" t="s">
        <v>8</v>
      </c>
      <c r="D140" s="128" t="s">
        <v>133</v>
      </c>
      <c r="E140" s="129" t="s">
        <v>290</v>
      </c>
      <c r="F140" s="130" t="s">
        <v>291</v>
      </c>
      <c r="G140" s="131" t="s">
        <v>163</v>
      </c>
      <c r="H140" s="132">
        <v>64.8</v>
      </c>
      <c r="I140" s="133"/>
      <c r="J140" s="134">
        <f>ROUND(I140*H140,2)</f>
        <v>0</v>
      </c>
      <c r="K140" s="130" t="s">
        <v>142</v>
      </c>
      <c r="L140" s="33"/>
      <c r="M140" s="135" t="s">
        <v>19</v>
      </c>
      <c r="N140" s="136" t="s">
        <v>47</v>
      </c>
      <c r="P140" s="137">
        <f>O140*H140</f>
        <v>0</v>
      </c>
      <c r="Q140" s="137">
        <v>0</v>
      </c>
      <c r="R140" s="137">
        <f>Q140*H140</f>
        <v>0</v>
      </c>
      <c r="S140" s="137">
        <v>0</v>
      </c>
      <c r="T140" s="138">
        <f>S140*H140</f>
        <v>0</v>
      </c>
      <c r="AR140" s="139" t="s">
        <v>137</v>
      </c>
      <c r="AT140" s="139" t="s">
        <v>133</v>
      </c>
      <c r="AU140" s="139" t="s">
        <v>86</v>
      </c>
      <c r="AY140" s="18" t="s">
        <v>130</v>
      </c>
      <c r="BE140" s="140">
        <f>IF(N140="základní",J140,0)</f>
        <v>0</v>
      </c>
      <c r="BF140" s="140">
        <f>IF(N140="snížená",J140,0)</f>
        <v>0</v>
      </c>
      <c r="BG140" s="140">
        <f>IF(N140="zákl. přenesená",J140,0)</f>
        <v>0</v>
      </c>
      <c r="BH140" s="140">
        <f>IF(N140="sníž. přenesená",J140,0)</f>
        <v>0</v>
      </c>
      <c r="BI140" s="140">
        <f>IF(N140="nulová",J140,0)</f>
        <v>0</v>
      </c>
      <c r="BJ140" s="18" t="s">
        <v>84</v>
      </c>
      <c r="BK140" s="140">
        <f>ROUND(I140*H140,2)</f>
        <v>0</v>
      </c>
      <c r="BL140" s="18" t="s">
        <v>137</v>
      </c>
      <c r="BM140" s="139" t="s">
        <v>292</v>
      </c>
    </row>
    <row r="141" spans="2:65" s="1" customFormat="1" x14ac:dyDescent="0.2">
      <c r="B141" s="33"/>
      <c r="D141" s="141" t="s">
        <v>143</v>
      </c>
      <c r="F141" s="142" t="s">
        <v>293</v>
      </c>
      <c r="I141" s="143"/>
      <c r="L141" s="33"/>
      <c r="M141" s="144"/>
      <c r="T141" s="54"/>
      <c r="AT141" s="18" t="s">
        <v>143</v>
      </c>
      <c r="AU141" s="18" t="s">
        <v>86</v>
      </c>
    </row>
    <row r="142" spans="2:65" s="12" customFormat="1" x14ac:dyDescent="0.2">
      <c r="B142" s="145"/>
      <c r="D142" s="146" t="s">
        <v>150</v>
      </c>
      <c r="E142" s="147" t="s">
        <v>19</v>
      </c>
      <c r="F142" s="148" t="s">
        <v>294</v>
      </c>
      <c r="H142" s="147" t="s">
        <v>19</v>
      </c>
      <c r="I142" s="149"/>
      <c r="L142" s="145"/>
      <c r="M142" s="150"/>
      <c r="T142" s="151"/>
      <c r="AT142" s="147" t="s">
        <v>150</v>
      </c>
      <c r="AU142" s="147" t="s">
        <v>86</v>
      </c>
      <c r="AV142" s="12" t="s">
        <v>84</v>
      </c>
      <c r="AW142" s="12" t="s">
        <v>37</v>
      </c>
      <c r="AX142" s="12" t="s">
        <v>76</v>
      </c>
      <c r="AY142" s="147" t="s">
        <v>130</v>
      </c>
    </row>
    <row r="143" spans="2:65" s="13" customFormat="1" x14ac:dyDescent="0.2">
      <c r="B143" s="152"/>
      <c r="D143" s="146" t="s">
        <v>150</v>
      </c>
      <c r="E143" s="153" t="s">
        <v>19</v>
      </c>
      <c r="F143" s="154" t="s">
        <v>295</v>
      </c>
      <c r="H143" s="155">
        <v>19.8</v>
      </c>
      <c r="I143" s="156"/>
      <c r="L143" s="152"/>
      <c r="M143" s="157"/>
      <c r="T143" s="158"/>
      <c r="AT143" s="153" t="s">
        <v>150</v>
      </c>
      <c r="AU143" s="153" t="s">
        <v>86</v>
      </c>
      <c r="AV143" s="13" t="s">
        <v>86</v>
      </c>
      <c r="AW143" s="13" t="s">
        <v>37</v>
      </c>
      <c r="AX143" s="13" t="s">
        <v>76</v>
      </c>
      <c r="AY143" s="153" t="s">
        <v>130</v>
      </c>
    </row>
    <row r="144" spans="2:65" s="13" customFormat="1" x14ac:dyDescent="0.2">
      <c r="B144" s="152"/>
      <c r="D144" s="146" t="s">
        <v>150</v>
      </c>
      <c r="E144" s="153" t="s">
        <v>19</v>
      </c>
      <c r="F144" s="154" t="s">
        <v>296</v>
      </c>
      <c r="H144" s="155">
        <v>21</v>
      </c>
      <c r="I144" s="156"/>
      <c r="L144" s="152"/>
      <c r="M144" s="157"/>
      <c r="T144" s="158"/>
      <c r="AT144" s="153" t="s">
        <v>150</v>
      </c>
      <c r="AU144" s="153" t="s">
        <v>86</v>
      </c>
      <c r="AV144" s="13" t="s">
        <v>86</v>
      </c>
      <c r="AW144" s="13" t="s">
        <v>37</v>
      </c>
      <c r="AX144" s="13" t="s">
        <v>76</v>
      </c>
      <c r="AY144" s="153" t="s">
        <v>130</v>
      </c>
    </row>
    <row r="145" spans="2:65" s="15" customFormat="1" x14ac:dyDescent="0.2">
      <c r="B145" s="170"/>
      <c r="D145" s="146" t="s">
        <v>150</v>
      </c>
      <c r="E145" s="171" t="s">
        <v>19</v>
      </c>
      <c r="F145" s="172" t="s">
        <v>297</v>
      </c>
      <c r="H145" s="173">
        <v>40.799999999999997</v>
      </c>
      <c r="I145" s="174"/>
      <c r="L145" s="170"/>
      <c r="M145" s="175"/>
      <c r="T145" s="176"/>
      <c r="AT145" s="171" t="s">
        <v>150</v>
      </c>
      <c r="AU145" s="171" t="s">
        <v>86</v>
      </c>
      <c r="AV145" s="15" t="s">
        <v>145</v>
      </c>
      <c r="AW145" s="15" t="s">
        <v>37</v>
      </c>
      <c r="AX145" s="15" t="s">
        <v>76</v>
      </c>
      <c r="AY145" s="171" t="s">
        <v>130</v>
      </c>
    </row>
    <row r="146" spans="2:65" s="12" customFormat="1" x14ac:dyDescent="0.2">
      <c r="B146" s="145"/>
      <c r="D146" s="146" t="s">
        <v>150</v>
      </c>
      <c r="E146" s="147" t="s">
        <v>19</v>
      </c>
      <c r="F146" s="148" t="s">
        <v>298</v>
      </c>
      <c r="H146" s="147" t="s">
        <v>19</v>
      </c>
      <c r="I146" s="149"/>
      <c r="L146" s="145"/>
      <c r="M146" s="150"/>
      <c r="T146" s="151"/>
      <c r="AT146" s="147" t="s">
        <v>150</v>
      </c>
      <c r="AU146" s="147" t="s">
        <v>86</v>
      </c>
      <c r="AV146" s="12" t="s">
        <v>84</v>
      </c>
      <c r="AW146" s="12" t="s">
        <v>37</v>
      </c>
      <c r="AX146" s="12" t="s">
        <v>76</v>
      </c>
      <c r="AY146" s="147" t="s">
        <v>130</v>
      </c>
    </row>
    <row r="147" spans="2:65" s="13" customFormat="1" x14ac:dyDescent="0.2">
      <c r="B147" s="152"/>
      <c r="D147" s="146" t="s">
        <v>150</v>
      </c>
      <c r="E147" s="153" t="s">
        <v>19</v>
      </c>
      <c r="F147" s="154" t="s">
        <v>299</v>
      </c>
      <c r="H147" s="155">
        <v>24</v>
      </c>
      <c r="I147" s="156"/>
      <c r="L147" s="152"/>
      <c r="M147" s="157"/>
      <c r="T147" s="158"/>
      <c r="AT147" s="153" t="s">
        <v>150</v>
      </c>
      <c r="AU147" s="153" t="s">
        <v>86</v>
      </c>
      <c r="AV147" s="13" t="s">
        <v>86</v>
      </c>
      <c r="AW147" s="13" t="s">
        <v>37</v>
      </c>
      <c r="AX147" s="13" t="s">
        <v>76</v>
      </c>
      <c r="AY147" s="153" t="s">
        <v>130</v>
      </c>
    </row>
    <row r="148" spans="2:65" s="14" customFormat="1" x14ac:dyDescent="0.2">
      <c r="B148" s="159"/>
      <c r="D148" s="146" t="s">
        <v>150</v>
      </c>
      <c r="E148" s="160" t="s">
        <v>19</v>
      </c>
      <c r="F148" s="161" t="s">
        <v>153</v>
      </c>
      <c r="H148" s="162">
        <v>64.8</v>
      </c>
      <c r="I148" s="163"/>
      <c r="L148" s="159"/>
      <c r="M148" s="164"/>
      <c r="T148" s="165"/>
      <c r="AT148" s="160" t="s">
        <v>150</v>
      </c>
      <c r="AU148" s="160" t="s">
        <v>86</v>
      </c>
      <c r="AV148" s="14" t="s">
        <v>137</v>
      </c>
      <c r="AW148" s="14" t="s">
        <v>37</v>
      </c>
      <c r="AX148" s="14" t="s">
        <v>84</v>
      </c>
      <c r="AY148" s="160" t="s">
        <v>130</v>
      </c>
    </row>
    <row r="149" spans="2:65" s="1" customFormat="1" ht="16.5" customHeight="1" x14ac:dyDescent="0.2">
      <c r="B149" s="33"/>
      <c r="C149" s="177" t="s">
        <v>210</v>
      </c>
      <c r="D149" s="177" t="s">
        <v>300</v>
      </c>
      <c r="E149" s="178" t="s">
        <v>301</v>
      </c>
      <c r="F149" s="179" t="s">
        <v>302</v>
      </c>
      <c r="G149" s="180" t="s">
        <v>179</v>
      </c>
      <c r="H149" s="181">
        <v>47.52</v>
      </c>
      <c r="I149" s="182"/>
      <c r="J149" s="183">
        <f>ROUND(I149*H149,2)</f>
        <v>0</v>
      </c>
      <c r="K149" s="179" t="s">
        <v>142</v>
      </c>
      <c r="L149" s="184"/>
      <c r="M149" s="185" t="s">
        <v>19</v>
      </c>
      <c r="N149" s="186" t="s">
        <v>47</v>
      </c>
      <c r="P149" s="137">
        <f>O149*H149</f>
        <v>0</v>
      </c>
      <c r="Q149" s="137">
        <v>1</v>
      </c>
      <c r="R149" s="137">
        <f>Q149*H149</f>
        <v>47.52</v>
      </c>
      <c r="S149" s="137">
        <v>0</v>
      </c>
      <c r="T149" s="138">
        <f>S149*H149</f>
        <v>0</v>
      </c>
      <c r="AR149" s="139" t="s">
        <v>164</v>
      </c>
      <c r="AT149" s="139" t="s">
        <v>300</v>
      </c>
      <c r="AU149" s="139" t="s">
        <v>86</v>
      </c>
      <c r="AY149" s="18" t="s">
        <v>130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18" t="s">
        <v>84</v>
      </c>
      <c r="BK149" s="140">
        <f>ROUND(I149*H149,2)</f>
        <v>0</v>
      </c>
      <c r="BL149" s="18" t="s">
        <v>137</v>
      </c>
      <c r="BM149" s="139" t="s">
        <v>303</v>
      </c>
    </row>
    <row r="150" spans="2:65" s="12" customFormat="1" x14ac:dyDescent="0.2">
      <c r="B150" s="145"/>
      <c r="D150" s="146" t="s">
        <v>150</v>
      </c>
      <c r="E150" s="147" t="s">
        <v>19</v>
      </c>
      <c r="F150" s="148" t="s">
        <v>304</v>
      </c>
      <c r="H150" s="147" t="s">
        <v>19</v>
      </c>
      <c r="I150" s="149"/>
      <c r="L150" s="145"/>
      <c r="M150" s="150"/>
      <c r="T150" s="151"/>
      <c r="AT150" s="147" t="s">
        <v>150</v>
      </c>
      <c r="AU150" s="147" t="s">
        <v>86</v>
      </c>
      <c r="AV150" s="12" t="s">
        <v>84</v>
      </c>
      <c r="AW150" s="12" t="s">
        <v>37</v>
      </c>
      <c r="AX150" s="12" t="s">
        <v>76</v>
      </c>
      <c r="AY150" s="147" t="s">
        <v>130</v>
      </c>
    </row>
    <row r="151" spans="2:65" s="13" customFormat="1" x14ac:dyDescent="0.2">
      <c r="B151" s="152"/>
      <c r="D151" s="146" t="s">
        <v>150</v>
      </c>
      <c r="E151" s="153" t="s">
        <v>19</v>
      </c>
      <c r="F151" s="154" t="s">
        <v>305</v>
      </c>
      <c r="H151" s="155">
        <v>43.2</v>
      </c>
      <c r="I151" s="156"/>
      <c r="L151" s="152"/>
      <c r="M151" s="157"/>
      <c r="T151" s="158"/>
      <c r="AT151" s="153" t="s">
        <v>150</v>
      </c>
      <c r="AU151" s="153" t="s">
        <v>86</v>
      </c>
      <c r="AV151" s="13" t="s">
        <v>86</v>
      </c>
      <c r="AW151" s="13" t="s">
        <v>37</v>
      </c>
      <c r="AX151" s="13" t="s">
        <v>76</v>
      </c>
      <c r="AY151" s="153" t="s">
        <v>130</v>
      </c>
    </row>
    <row r="152" spans="2:65" s="14" customFormat="1" x14ac:dyDescent="0.2">
      <c r="B152" s="159"/>
      <c r="D152" s="146" t="s">
        <v>150</v>
      </c>
      <c r="E152" s="160" t="s">
        <v>19</v>
      </c>
      <c r="F152" s="161" t="s">
        <v>153</v>
      </c>
      <c r="H152" s="162">
        <v>43.2</v>
      </c>
      <c r="I152" s="163"/>
      <c r="L152" s="159"/>
      <c r="M152" s="164"/>
      <c r="T152" s="165"/>
      <c r="AT152" s="160" t="s">
        <v>150</v>
      </c>
      <c r="AU152" s="160" t="s">
        <v>86</v>
      </c>
      <c r="AV152" s="14" t="s">
        <v>137</v>
      </c>
      <c r="AW152" s="14" t="s">
        <v>37</v>
      </c>
      <c r="AX152" s="14" t="s">
        <v>84</v>
      </c>
      <c r="AY152" s="160" t="s">
        <v>130</v>
      </c>
    </row>
    <row r="153" spans="2:65" s="13" customFormat="1" x14ac:dyDescent="0.2">
      <c r="B153" s="152"/>
      <c r="D153" s="146" t="s">
        <v>150</v>
      </c>
      <c r="F153" s="154" t="s">
        <v>306</v>
      </c>
      <c r="H153" s="155">
        <v>47.52</v>
      </c>
      <c r="I153" s="156"/>
      <c r="L153" s="152"/>
      <c r="M153" s="157"/>
      <c r="T153" s="158"/>
      <c r="AT153" s="153" t="s">
        <v>150</v>
      </c>
      <c r="AU153" s="153" t="s">
        <v>86</v>
      </c>
      <c r="AV153" s="13" t="s">
        <v>86</v>
      </c>
      <c r="AW153" s="13" t="s">
        <v>4</v>
      </c>
      <c r="AX153" s="13" t="s">
        <v>84</v>
      </c>
      <c r="AY153" s="153" t="s">
        <v>130</v>
      </c>
    </row>
    <row r="154" spans="2:65" s="1" customFormat="1" ht="24.25" customHeight="1" x14ac:dyDescent="0.2">
      <c r="B154" s="33"/>
      <c r="C154" s="128" t="s">
        <v>185</v>
      </c>
      <c r="D154" s="128" t="s">
        <v>133</v>
      </c>
      <c r="E154" s="129" t="s">
        <v>307</v>
      </c>
      <c r="F154" s="130" t="s">
        <v>308</v>
      </c>
      <c r="G154" s="131" t="s">
        <v>148</v>
      </c>
      <c r="H154" s="132">
        <v>36</v>
      </c>
      <c r="I154" s="133"/>
      <c r="J154" s="134">
        <f>ROUND(I154*H154,2)</f>
        <v>0</v>
      </c>
      <c r="K154" s="130" t="s">
        <v>142</v>
      </c>
      <c r="L154" s="33"/>
      <c r="M154" s="135" t="s">
        <v>19</v>
      </c>
      <c r="N154" s="136" t="s">
        <v>47</v>
      </c>
      <c r="P154" s="137">
        <f>O154*H154</f>
        <v>0</v>
      </c>
      <c r="Q154" s="137">
        <v>1.0200000000000001E-3</v>
      </c>
      <c r="R154" s="137">
        <f>Q154*H154</f>
        <v>3.6720000000000003E-2</v>
      </c>
      <c r="S154" s="137">
        <v>0</v>
      </c>
      <c r="T154" s="138">
        <f>S154*H154</f>
        <v>0</v>
      </c>
      <c r="AR154" s="139" t="s">
        <v>137</v>
      </c>
      <c r="AT154" s="139" t="s">
        <v>133</v>
      </c>
      <c r="AU154" s="139" t="s">
        <v>86</v>
      </c>
      <c r="AY154" s="18" t="s">
        <v>130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18" t="s">
        <v>84</v>
      </c>
      <c r="BK154" s="140">
        <f>ROUND(I154*H154,2)</f>
        <v>0</v>
      </c>
      <c r="BL154" s="18" t="s">
        <v>137</v>
      </c>
      <c r="BM154" s="139" t="s">
        <v>309</v>
      </c>
    </row>
    <row r="155" spans="2:65" s="1" customFormat="1" x14ac:dyDescent="0.2">
      <c r="B155" s="33"/>
      <c r="D155" s="141" t="s">
        <v>143</v>
      </c>
      <c r="F155" s="142" t="s">
        <v>310</v>
      </c>
      <c r="I155" s="143"/>
      <c r="L155" s="33"/>
      <c r="M155" s="144"/>
      <c r="T155" s="54"/>
      <c r="AT155" s="18" t="s">
        <v>143</v>
      </c>
      <c r="AU155" s="18" t="s">
        <v>86</v>
      </c>
    </row>
    <row r="156" spans="2:65" s="12" customFormat="1" x14ac:dyDescent="0.2">
      <c r="B156" s="145"/>
      <c r="D156" s="146" t="s">
        <v>150</v>
      </c>
      <c r="E156" s="147" t="s">
        <v>19</v>
      </c>
      <c r="F156" s="148" t="s">
        <v>311</v>
      </c>
      <c r="H156" s="147" t="s">
        <v>19</v>
      </c>
      <c r="I156" s="149"/>
      <c r="L156" s="145"/>
      <c r="M156" s="150"/>
      <c r="T156" s="151"/>
      <c r="AT156" s="147" t="s">
        <v>150</v>
      </c>
      <c r="AU156" s="147" t="s">
        <v>86</v>
      </c>
      <c r="AV156" s="12" t="s">
        <v>84</v>
      </c>
      <c r="AW156" s="12" t="s">
        <v>37</v>
      </c>
      <c r="AX156" s="12" t="s">
        <v>76</v>
      </c>
      <c r="AY156" s="147" t="s">
        <v>130</v>
      </c>
    </row>
    <row r="157" spans="2:65" s="13" customFormat="1" x14ac:dyDescent="0.2">
      <c r="B157" s="152"/>
      <c r="D157" s="146" t="s">
        <v>150</v>
      </c>
      <c r="E157" s="153" t="s">
        <v>19</v>
      </c>
      <c r="F157" s="154" t="s">
        <v>312</v>
      </c>
      <c r="H157" s="155">
        <v>36</v>
      </c>
      <c r="I157" s="156"/>
      <c r="L157" s="152"/>
      <c r="M157" s="157"/>
      <c r="T157" s="158"/>
      <c r="AT157" s="153" t="s">
        <v>150</v>
      </c>
      <c r="AU157" s="153" t="s">
        <v>86</v>
      </c>
      <c r="AV157" s="13" t="s">
        <v>86</v>
      </c>
      <c r="AW157" s="13" t="s">
        <v>37</v>
      </c>
      <c r="AX157" s="13" t="s">
        <v>76</v>
      </c>
      <c r="AY157" s="153" t="s">
        <v>130</v>
      </c>
    </row>
    <row r="158" spans="2:65" s="14" customFormat="1" x14ac:dyDescent="0.2">
      <c r="B158" s="159"/>
      <c r="D158" s="146" t="s">
        <v>150</v>
      </c>
      <c r="E158" s="160" t="s">
        <v>19</v>
      </c>
      <c r="F158" s="161" t="s">
        <v>153</v>
      </c>
      <c r="H158" s="162">
        <v>36</v>
      </c>
      <c r="I158" s="163"/>
      <c r="L158" s="159"/>
      <c r="M158" s="164"/>
      <c r="T158" s="165"/>
      <c r="AT158" s="160" t="s">
        <v>150</v>
      </c>
      <c r="AU158" s="160" t="s">
        <v>86</v>
      </c>
      <c r="AV158" s="14" t="s">
        <v>137</v>
      </c>
      <c r="AW158" s="14" t="s">
        <v>37</v>
      </c>
      <c r="AX158" s="14" t="s">
        <v>84</v>
      </c>
      <c r="AY158" s="160" t="s">
        <v>130</v>
      </c>
    </row>
    <row r="159" spans="2:65" s="1" customFormat="1" ht="16.5" customHeight="1" x14ac:dyDescent="0.2">
      <c r="B159" s="33"/>
      <c r="C159" s="177" t="s">
        <v>313</v>
      </c>
      <c r="D159" s="177" t="s">
        <v>300</v>
      </c>
      <c r="E159" s="178" t="s">
        <v>314</v>
      </c>
      <c r="F159" s="179" t="s">
        <v>315</v>
      </c>
      <c r="G159" s="180" t="s">
        <v>179</v>
      </c>
      <c r="H159" s="181">
        <v>0.85099999999999998</v>
      </c>
      <c r="I159" s="182"/>
      <c r="J159" s="183">
        <f>ROUND(I159*H159,2)</f>
        <v>0</v>
      </c>
      <c r="K159" s="179" t="s">
        <v>142</v>
      </c>
      <c r="L159" s="184"/>
      <c r="M159" s="185" t="s">
        <v>19</v>
      </c>
      <c r="N159" s="186" t="s">
        <v>47</v>
      </c>
      <c r="P159" s="137">
        <f>O159*H159</f>
        <v>0</v>
      </c>
      <c r="Q159" s="137">
        <v>1</v>
      </c>
      <c r="R159" s="137">
        <f>Q159*H159</f>
        <v>0.85099999999999998</v>
      </c>
      <c r="S159" s="137">
        <v>0</v>
      </c>
      <c r="T159" s="138">
        <f>S159*H159</f>
        <v>0</v>
      </c>
      <c r="AR159" s="139" t="s">
        <v>164</v>
      </c>
      <c r="AT159" s="139" t="s">
        <v>300</v>
      </c>
      <c r="AU159" s="139" t="s">
        <v>86</v>
      </c>
      <c r="AY159" s="18" t="s">
        <v>130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84</v>
      </c>
      <c r="BK159" s="140">
        <f>ROUND(I159*H159,2)</f>
        <v>0</v>
      </c>
      <c r="BL159" s="18" t="s">
        <v>137</v>
      </c>
      <c r="BM159" s="139" t="s">
        <v>316</v>
      </c>
    </row>
    <row r="160" spans="2:65" s="12" customFormat="1" x14ac:dyDescent="0.2">
      <c r="B160" s="145"/>
      <c r="D160" s="146" t="s">
        <v>150</v>
      </c>
      <c r="E160" s="147" t="s">
        <v>19</v>
      </c>
      <c r="F160" s="148" t="s">
        <v>317</v>
      </c>
      <c r="H160" s="147" t="s">
        <v>19</v>
      </c>
      <c r="I160" s="149"/>
      <c r="L160" s="145"/>
      <c r="M160" s="150"/>
      <c r="T160" s="151"/>
      <c r="AT160" s="147" t="s">
        <v>150</v>
      </c>
      <c r="AU160" s="147" t="s">
        <v>86</v>
      </c>
      <c r="AV160" s="12" t="s">
        <v>84</v>
      </c>
      <c r="AW160" s="12" t="s">
        <v>37</v>
      </c>
      <c r="AX160" s="12" t="s">
        <v>76</v>
      </c>
      <c r="AY160" s="147" t="s">
        <v>130</v>
      </c>
    </row>
    <row r="161" spans="2:65" s="13" customFormat="1" x14ac:dyDescent="0.2">
      <c r="B161" s="152"/>
      <c r="D161" s="146" t="s">
        <v>150</v>
      </c>
      <c r="E161" s="153" t="s">
        <v>19</v>
      </c>
      <c r="F161" s="154" t="s">
        <v>318</v>
      </c>
      <c r="H161" s="155">
        <v>0.78800000000000003</v>
      </c>
      <c r="I161" s="156"/>
      <c r="L161" s="152"/>
      <c r="M161" s="157"/>
      <c r="T161" s="158"/>
      <c r="AT161" s="153" t="s">
        <v>150</v>
      </c>
      <c r="AU161" s="153" t="s">
        <v>86</v>
      </c>
      <c r="AV161" s="13" t="s">
        <v>86</v>
      </c>
      <c r="AW161" s="13" t="s">
        <v>37</v>
      </c>
      <c r="AX161" s="13" t="s">
        <v>76</v>
      </c>
      <c r="AY161" s="153" t="s">
        <v>130</v>
      </c>
    </row>
    <row r="162" spans="2:65" s="14" customFormat="1" x14ac:dyDescent="0.2">
      <c r="B162" s="159"/>
      <c r="D162" s="146" t="s">
        <v>150</v>
      </c>
      <c r="E162" s="160" t="s">
        <v>19</v>
      </c>
      <c r="F162" s="161" t="s">
        <v>153</v>
      </c>
      <c r="H162" s="162">
        <v>0.78800000000000003</v>
      </c>
      <c r="I162" s="163"/>
      <c r="L162" s="159"/>
      <c r="M162" s="164"/>
      <c r="T162" s="165"/>
      <c r="AT162" s="160" t="s">
        <v>150</v>
      </c>
      <c r="AU162" s="160" t="s">
        <v>86</v>
      </c>
      <c r="AV162" s="14" t="s">
        <v>137</v>
      </c>
      <c r="AW162" s="14" t="s">
        <v>37</v>
      </c>
      <c r="AX162" s="14" t="s">
        <v>84</v>
      </c>
      <c r="AY162" s="160" t="s">
        <v>130</v>
      </c>
    </row>
    <row r="163" spans="2:65" s="13" customFormat="1" x14ac:dyDescent="0.2">
      <c r="B163" s="152"/>
      <c r="D163" s="146" t="s">
        <v>150</v>
      </c>
      <c r="F163" s="154" t="s">
        <v>319</v>
      </c>
      <c r="H163" s="155">
        <v>0.85099999999999998</v>
      </c>
      <c r="I163" s="156"/>
      <c r="L163" s="152"/>
      <c r="M163" s="157"/>
      <c r="T163" s="158"/>
      <c r="AT163" s="153" t="s">
        <v>150</v>
      </c>
      <c r="AU163" s="153" t="s">
        <v>86</v>
      </c>
      <c r="AV163" s="13" t="s">
        <v>86</v>
      </c>
      <c r="AW163" s="13" t="s">
        <v>4</v>
      </c>
      <c r="AX163" s="13" t="s">
        <v>84</v>
      </c>
      <c r="AY163" s="153" t="s">
        <v>130</v>
      </c>
    </row>
    <row r="164" spans="2:65" s="1" customFormat="1" ht="21.75" customHeight="1" x14ac:dyDescent="0.2">
      <c r="B164" s="33"/>
      <c r="C164" s="128" t="s">
        <v>320</v>
      </c>
      <c r="D164" s="128" t="s">
        <v>133</v>
      </c>
      <c r="E164" s="129" t="s">
        <v>321</v>
      </c>
      <c r="F164" s="130" t="s">
        <v>322</v>
      </c>
      <c r="G164" s="131" t="s">
        <v>323</v>
      </c>
      <c r="H164" s="132">
        <v>51</v>
      </c>
      <c r="I164" s="133"/>
      <c r="J164" s="134">
        <f>ROUND(I164*H164,2)</f>
        <v>0</v>
      </c>
      <c r="K164" s="130" t="s">
        <v>142</v>
      </c>
      <c r="L164" s="33"/>
      <c r="M164" s="135" t="s">
        <v>19</v>
      </c>
      <c r="N164" s="136" t="s">
        <v>47</v>
      </c>
      <c r="P164" s="137">
        <f>O164*H164</f>
        <v>0</v>
      </c>
      <c r="Q164" s="137">
        <v>2.64E-2</v>
      </c>
      <c r="R164" s="137">
        <f>Q164*H164</f>
        <v>1.3464</v>
      </c>
      <c r="S164" s="137">
        <v>0</v>
      </c>
      <c r="T164" s="138">
        <f>S164*H164</f>
        <v>0</v>
      </c>
      <c r="AR164" s="139" t="s">
        <v>137</v>
      </c>
      <c r="AT164" s="139" t="s">
        <v>133</v>
      </c>
      <c r="AU164" s="139" t="s">
        <v>86</v>
      </c>
      <c r="AY164" s="18" t="s">
        <v>130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8" t="s">
        <v>84</v>
      </c>
      <c r="BK164" s="140">
        <f>ROUND(I164*H164,2)</f>
        <v>0</v>
      </c>
      <c r="BL164" s="18" t="s">
        <v>137</v>
      </c>
      <c r="BM164" s="139" t="s">
        <v>324</v>
      </c>
    </row>
    <row r="165" spans="2:65" s="1" customFormat="1" x14ac:dyDescent="0.2">
      <c r="B165" s="33"/>
      <c r="D165" s="141" t="s">
        <v>143</v>
      </c>
      <c r="F165" s="142" t="s">
        <v>325</v>
      </c>
      <c r="I165" s="143"/>
      <c r="L165" s="33"/>
      <c r="M165" s="144"/>
      <c r="T165" s="54"/>
      <c r="AT165" s="18" t="s">
        <v>143</v>
      </c>
      <c r="AU165" s="18" t="s">
        <v>86</v>
      </c>
    </row>
    <row r="166" spans="2:65" s="13" customFormat="1" x14ac:dyDescent="0.2">
      <c r="B166" s="152"/>
      <c r="D166" s="146" t="s">
        <v>150</v>
      </c>
      <c r="E166" s="153" t="s">
        <v>19</v>
      </c>
      <c r="F166" s="154" t="s">
        <v>326</v>
      </c>
      <c r="H166" s="155">
        <v>51</v>
      </c>
      <c r="I166" s="156"/>
      <c r="L166" s="152"/>
      <c r="M166" s="157"/>
      <c r="T166" s="158"/>
      <c r="AT166" s="153" t="s">
        <v>150</v>
      </c>
      <c r="AU166" s="153" t="s">
        <v>86</v>
      </c>
      <c r="AV166" s="13" t="s">
        <v>86</v>
      </c>
      <c r="AW166" s="13" t="s">
        <v>37</v>
      </c>
      <c r="AX166" s="13" t="s">
        <v>76</v>
      </c>
      <c r="AY166" s="153" t="s">
        <v>130</v>
      </c>
    </row>
    <row r="167" spans="2:65" s="14" customFormat="1" x14ac:dyDescent="0.2">
      <c r="B167" s="159"/>
      <c r="D167" s="146" t="s">
        <v>150</v>
      </c>
      <c r="E167" s="160" t="s">
        <v>19</v>
      </c>
      <c r="F167" s="161" t="s">
        <v>153</v>
      </c>
      <c r="H167" s="162">
        <v>51</v>
      </c>
      <c r="I167" s="163"/>
      <c r="L167" s="159"/>
      <c r="M167" s="164"/>
      <c r="T167" s="165"/>
      <c r="AT167" s="160" t="s">
        <v>150</v>
      </c>
      <c r="AU167" s="160" t="s">
        <v>86</v>
      </c>
      <c r="AV167" s="14" t="s">
        <v>137</v>
      </c>
      <c r="AW167" s="14" t="s">
        <v>37</v>
      </c>
      <c r="AX167" s="14" t="s">
        <v>84</v>
      </c>
      <c r="AY167" s="160" t="s">
        <v>130</v>
      </c>
    </row>
    <row r="168" spans="2:65" s="1" customFormat="1" ht="16.5" customHeight="1" x14ac:dyDescent="0.2">
      <c r="B168" s="33"/>
      <c r="C168" s="128" t="s">
        <v>327</v>
      </c>
      <c r="D168" s="128" t="s">
        <v>133</v>
      </c>
      <c r="E168" s="129" t="s">
        <v>328</v>
      </c>
      <c r="F168" s="130" t="s">
        <v>329</v>
      </c>
      <c r="G168" s="131" t="s">
        <v>136</v>
      </c>
      <c r="H168" s="132">
        <v>1</v>
      </c>
      <c r="I168" s="133"/>
      <c r="J168" s="134">
        <f>ROUND(I168*H168,2)</f>
        <v>0</v>
      </c>
      <c r="K168" s="130" t="s">
        <v>19</v>
      </c>
      <c r="L168" s="33"/>
      <c r="M168" s="135" t="s">
        <v>19</v>
      </c>
      <c r="N168" s="136" t="s">
        <v>47</v>
      </c>
      <c r="P168" s="137">
        <f>O168*H168</f>
        <v>0</v>
      </c>
      <c r="Q168" s="137">
        <v>2.64E-2</v>
      </c>
      <c r="R168" s="137">
        <f>Q168*H168</f>
        <v>2.64E-2</v>
      </c>
      <c r="S168" s="137">
        <v>0</v>
      </c>
      <c r="T168" s="138">
        <f>S168*H168</f>
        <v>0</v>
      </c>
      <c r="AR168" s="139" t="s">
        <v>137</v>
      </c>
      <c r="AT168" s="139" t="s">
        <v>133</v>
      </c>
      <c r="AU168" s="139" t="s">
        <v>86</v>
      </c>
      <c r="AY168" s="18" t="s">
        <v>130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18" t="s">
        <v>84</v>
      </c>
      <c r="BK168" s="140">
        <f>ROUND(I168*H168,2)</f>
        <v>0</v>
      </c>
      <c r="BL168" s="18" t="s">
        <v>137</v>
      </c>
      <c r="BM168" s="139" t="s">
        <v>330</v>
      </c>
    </row>
    <row r="169" spans="2:65" s="1" customFormat="1" ht="16.5" customHeight="1" x14ac:dyDescent="0.2">
      <c r="B169" s="33"/>
      <c r="C169" s="128" t="s">
        <v>331</v>
      </c>
      <c r="D169" s="128" t="s">
        <v>133</v>
      </c>
      <c r="E169" s="129" t="s">
        <v>332</v>
      </c>
      <c r="F169" s="130" t="s">
        <v>333</v>
      </c>
      <c r="G169" s="131" t="s">
        <v>141</v>
      </c>
      <c r="H169" s="132">
        <v>6</v>
      </c>
      <c r="I169" s="133"/>
      <c r="J169" s="134">
        <f>ROUND(I169*H169,2)</f>
        <v>0</v>
      </c>
      <c r="K169" s="130" t="s">
        <v>19</v>
      </c>
      <c r="L169" s="33"/>
      <c r="M169" s="135" t="s">
        <v>19</v>
      </c>
      <c r="N169" s="136" t="s">
        <v>47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137</v>
      </c>
      <c r="AT169" s="139" t="s">
        <v>133</v>
      </c>
      <c r="AU169" s="139" t="s">
        <v>86</v>
      </c>
      <c r="AY169" s="18" t="s">
        <v>130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18" t="s">
        <v>84</v>
      </c>
      <c r="BK169" s="140">
        <f>ROUND(I169*H169,2)</f>
        <v>0</v>
      </c>
      <c r="BL169" s="18" t="s">
        <v>137</v>
      </c>
      <c r="BM169" s="139" t="s">
        <v>334</v>
      </c>
    </row>
    <row r="170" spans="2:65" s="1" customFormat="1" ht="24.25" customHeight="1" x14ac:dyDescent="0.2">
      <c r="B170" s="33"/>
      <c r="C170" s="128" t="s">
        <v>335</v>
      </c>
      <c r="D170" s="128" t="s">
        <v>133</v>
      </c>
      <c r="E170" s="129" t="s">
        <v>336</v>
      </c>
      <c r="F170" s="130" t="s">
        <v>337</v>
      </c>
      <c r="G170" s="131" t="s">
        <v>323</v>
      </c>
      <c r="H170" s="132">
        <v>100</v>
      </c>
      <c r="I170" s="133"/>
      <c r="J170" s="134">
        <f>ROUND(I170*H170,2)</f>
        <v>0</v>
      </c>
      <c r="K170" s="130" t="s">
        <v>142</v>
      </c>
      <c r="L170" s="33"/>
      <c r="M170" s="135" t="s">
        <v>19</v>
      </c>
      <c r="N170" s="136" t="s">
        <v>47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137</v>
      </c>
      <c r="AT170" s="139" t="s">
        <v>133</v>
      </c>
      <c r="AU170" s="139" t="s">
        <v>86</v>
      </c>
      <c r="AY170" s="18" t="s">
        <v>130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8" t="s">
        <v>84</v>
      </c>
      <c r="BK170" s="140">
        <f>ROUND(I170*H170,2)</f>
        <v>0</v>
      </c>
      <c r="BL170" s="18" t="s">
        <v>137</v>
      </c>
      <c r="BM170" s="139" t="s">
        <v>338</v>
      </c>
    </row>
    <row r="171" spans="2:65" s="1" customFormat="1" x14ac:dyDescent="0.2">
      <c r="B171" s="33"/>
      <c r="D171" s="141" t="s">
        <v>143</v>
      </c>
      <c r="F171" s="142" t="s">
        <v>339</v>
      </c>
      <c r="I171" s="143"/>
      <c r="L171" s="33"/>
      <c r="M171" s="144"/>
      <c r="T171" s="54"/>
      <c r="AT171" s="18" t="s">
        <v>143</v>
      </c>
      <c r="AU171" s="18" t="s">
        <v>86</v>
      </c>
    </row>
    <row r="172" spans="2:65" s="13" customFormat="1" x14ac:dyDescent="0.2">
      <c r="B172" s="152"/>
      <c r="D172" s="146" t="s">
        <v>150</v>
      </c>
      <c r="E172" s="153" t="s">
        <v>19</v>
      </c>
      <c r="F172" s="154" t="s">
        <v>340</v>
      </c>
      <c r="H172" s="155">
        <v>100</v>
      </c>
      <c r="I172" s="156"/>
      <c r="L172" s="152"/>
      <c r="M172" s="157"/>
      <c r="T172" s="158"/>
      <c r="AT172" s="153" t="s">
        <v>150</v>
      </c>
      <c r="AU172" s="153" t="s">
        <v>86</v>
      </c>
      <c r="AV172" s="13" t="s">
        <v>86</v>
      </c>
      <c r="AW172" s="13" t="s">
        <v>37</v>
      </c>
      <c r="AX172" s="13" t="s">
        <v>76</v>
      </c>
      <c r="AY172" s="153" t="s">
        <v>130</v>
      </c>
    </row>
    <row r="173" spans="2:65" s="14" customFormat="1" x14ac:dyDescent="0.2">
      <c r="B173" s="159"/>
      <c r="D173" s="146" t="s">
        <v>150</v>
      </c>
      <c r="E173" s="160" t="s">
        <v>19</v>
      </c>
      <c r="F173" s="161" t="s">
        <v>153</v>
      </c>
      <c r="H173" s="162">
        <v>100</v>
      </c>
      <c r="I173" s="163"/>
      <c r="L173" s="159"/>
      <c r="M173" s="164"/>
      <c r="T173" s="165"/>
      <c r="AT173" s="160" t="s">
        <v>150</v>
      </c>
      <c r="AU173" s="160" t="s">
        <v>86</v>
      </c>
      <c r="AV173" s="14" t="s">
        <v>137</v>
      </c>
      <c r="AW173" s="14" t="s">
        <v>37</v>
      </c>
      <c r="AX173" s="14" t="s">
        <v>84</v>
      </c>
      <c r="AY173" s="160" t="s">
        <v>130</v>
      </c>
    </row>
    <row r="174" spans="2:65" s="1" customFormat="1" ht="24.25" customHeight="1" x14ac:dyDescent="0.2">
      <c r="B174" s="33"/>
      <c r="C174" s="128" t="s">
        <v>341</v>
      </c>
      <c r="D174" s="128" t="s">
        <v>133</v>
      </c>
      <c r="E174" s="129" t="s">
        <v>342</v>
      </c>
      <c r="F174" s="130" t="s">
        <v>343</v>
      </c>
      <c r="G174" s="131" t="s">
        <v>323</v>
      </c>
      <c r="H174" s="132">
        <v>100</v>
      </c>
      <c r="I174" s="133"/>
      <c r="J174" s="134">
        <f>ROUND(I174*H174,2)</f>
        <v>0</v>
      </c>
      <c r="K174" s="130" t="s">
        <v>142</v>
      </c>
      <c r="L174" s="33"/>
      <c r="M174" s="135" t="s">
        <v>19</v>
      </c>
      <c r="N174" s="136" t="s">
        <v>47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137</v>
      </c>
      <c r="AT174" s="139" t="s">
        <v>133</v>
      </c>
      <c r="AU174" s="139" t="s">
        <v>86</v>
      </c>
      <c r="AY174" s="18" t="s">
        <v>130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18" t="s">
        <v>84</v>
      </c>
      <c r="BK174" s="140">
        <f>ROUND(I174*H174,2)</f>
        <v>0</v>
      </c>
      <c r="BL174" s="18" t="s">
        <v>137</v>
      </c>
      <c r="BM174" s="139" t="s">
        <v>344</v>
      </c>
    </row>
    <row r="175" spans="2:65" s="1" customFormat="1" x14ac:dyDescent="0.2">
      <c r="B175" s="33"/>
      <c r="D175" s="141" t="s">
        <v>143</v>
      </c>
      <c r="F175" s="142" t="s">
        <v>345</v>
      </c>
      <c r="I175" s="143"/>
      <c r="L175" s="33"/>
      <c r="M175" s="144"/>
      <c r="T175" s="54"/>
      <c r="AT175" s="18" t="s">
        <v>143</v>
      </c>
      <c r="AU175" s="18" t="s">
        <v>86</v>
      </c>
    </row>
    <row r="176" spans="2:65" s="1" customFormat="1" ht="16.5" customHeight="1" x14ac:dyDescent="0.2">
      <c r="B176" s="33"/>
      <c r="C176" s="177" t="s">
        <v>7</v>
      </c>
      <c r="D176" s="177" t="s">
        <v>300</v>
      </c>
      <c r="E176" s="178" t="s">
        <v>346</v>
      </c>
      <c r="F176" s="179" t="s">
        <v>347</v>
      </c>
      <c r="G176" s="180" t="s">
        <v>348</v>
      </c>
      <c r="H176" s="181">
        <v>2</v>
      </c>
      <c r="I176" s="182"/>
      <c r="J176" s="183">
        <f>ROUND(I176*H176,2)</f>
        <v>0</v>
      </c>
      <c r="K176" s="179" t="s">
        <v>142</v>
      </c>
      <c r="L176" s="184"/>
      <c r="M176" s="185" t="s">
        <v>19</v>
      </c>
      <c r="N176" s="186" t="s">
        <v>47</v>
      </c>
      <c r="P176" s="137">
        <f>O176*H176</f>
        <v>0</v>
      </c>
      <c r="Q176" s="137">
        <v>1E-3</v>
      </c>
      <c r="R176" s="137">
        <f>Q176*H176</f>
        <v>2E-3</v>
      </c>
      <c r="S176" s="137">
        <v>0</v>
      </c>
      <c r="T176" s="138">
        <f>S176*H176</f>
        <v>0</v>
      </c>
      <c r="AR176" s="139" t="s">
        <v>164</v>
      </c>
      <c r="AT176" s="139" t="s">
        <v>300</v>
      </c>
      <c r="AU176" s="139" t="s">
        <v>86</v>
      </c>
      <c r="AY176" s="18" t="s">
        <v>130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8" t="s">
        <v>84</v>
      </c>
      <c r="BK176" s="140">
        <f>ROUND(I176*H176,2)</f>
        <v>0</v>
      </c>
      <c r="BL176" s="18" t="s">
        <v>137</v>
      </c>
      <c r="BM176" s="139" t="s">
        <v>349</v>
      </c>
    </row>
    <row r="177" spans="2:65" s="13" customFormat="1" x14ac:dyDescent="0.2">
      <c r="B177" s="152"/>
      <c r="D177" s="146" t="s">
        <v>150</v>
      </c>
      <c r="F177" s="154" t="s">
        <v>350</v>
      </c>
      <c r="H177" s="155">
        <v>2</v>
      </c>
      <c r="I177" s="156"/>
      <c r="L177" s="152"/>
      <c r="M177" s="157"/>
      <c r="T177" s="158"/>
      <c r="AT177" s="153" t="s">
        <v>150</v>
      </c>
      <c r="AU177" s="153" t="s">
        <v>86</v>
      </c>
      <c r="AV177" s="13" t="s">
        <v>86</v>
      </c>
      <c r="AW177" s="13" t="s">
        <v>4</v>
      </c>
      <c r="AX177" s="13" t="s">
        <v>84</v>
      </c>
      <c r="AY177" s="153" t="s">
        <v>130</v>
      </c>
    </row>
    <row r="178" spans="2:65" s="1" customFormat="1" ht="16.5" customHeight="1" x14ac:dyDescent="0.2">
      <c r="B178" s="33"/>
      <c r="C178" s="128" t="s">
        <v>351</v>
      </c>
      <c r="D178" s="128" t="s">
        <v>133</v>
      </c>
      <c r="E178" s="129" t="s">
        <v>352</v>
      </c>
      <c r="F178" s="130" t="s">
        <v>353</v>
      </c>
      <c r="G178" s="131" t="s">
        <v>245</v>
      </c>
      <c r="H178" s="132">
        <v>1</v>
      </c>
      <c r="I178" s="133"/>
      <c r="J178" s="134">
        <f>ROUND(I178*H178,2)</f>
        <v>0</v>
      </c>
      <c r="K178" s="130" t="s">
        <v>19</v>
      </c>
      <c r="L178" s="33"/>
      <c r="M178" s="135" t="s">
        <v>19</v>
      </c>
      <c r="N178" s="136" t="s">
        <v>47</v>
      </c>
      <c r="P178" s="137">
        <f>O178*H178</f>
        <v>0</v>
      </c>
      <c r="Q178" s="137">
        <v>0</v>
      </c>
      <c r="R178" s="137">
        <f>Q178*H178</f>
        <v>0</v>
      </c>
      <c r="S178" s="137">
        <v>0</v>
      </c>
      <c r="T178" s="138">
        <f>S178*H178</f>
        <v>0</v>
      </c>
      <c r="AR178" s="139" t="s">
        <v>137</v>
      </c>
      <c r="AT178" s="139" t="s">
        <v>133</v>
      </c>
      <c r="AU178" s="139" t="s">
        <v>86</v>
      </c>
      <c r="AY178" s="18" t="s">
        <v>130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8" t="s">
        <v>84</v>
      </c>
      <c r="BK178" s="140">
        <f>ROUND(I178*H178,2)</f>
        <v>0</v>
      </c>
      <c r="BL178" s="18" t="s">
        <v>137</v>
      </c>
      <c r="BM178" s="139" t="s">
        <v>354</v>
      </c>
    </row>
    <row r="179" spans="2:65" s="11" customFormat="1" ht="22.9" customHeight="1" x14ac:dyDescent="0.25">
      <c r="B179" s="116"/>
      <c r="D179" s="117" t="s">
        <v>75</v>
      </c>
      <c r="E179" s="126" t="s">
        <v>86</v>
      </c>
      <c r="F179" s="126" t="s">
        <v>355</v>
      </c>
      <c r="I179" s="119"/>
      <c r="J179" s="127">
        <f>BK179</f>
        <v>0</v>
      </c>
      <c r="L179" s="116"/>
      <c r="M179" s="121"/>
      <c r="P179" s="122">
        <f>SUM(P180:P215)</f>
        <v>0</v>
      </c>
      <c r="R179" s="122">
        <f>SUM(R180:R215)</f>
        <v>21.604920179999993</v>
      </c>
      <c r="T179" s="123">
        <f>SUM(T180:T215)</f>
        <v>0</v>
      </c>
      <c r="AR179" s="117" t="s">
        <v>84</v>
      </c>
      <c r="AT179" s="124" t="s">
        <v>75</v>
      </c>
      <c r="AU179" s="124" t="s">
        <v>84</v>
      </c>
      <c r="AY179" s="117" t="s">
        <v>130</v>
      </c>
      <c r="BK179" s="125">
        <f>SUM(BK180:BK215)</f>
        <v>0</v>
      </c>
    </row>
    <row r="180" spans="2:65" s="1" customFormat="1" ht="16.5" customHeight="1" x14ac:dyDescent="0.2">
      <c r="B180" s="33"/>
      <c r="C180" s="128" t="s">
        <v>356</v>
      </c>
      <c r="D180" s="128" t="s">
        <v>133</v>
      </c>
      <c r="E180" s="129" t="s">
        <v>357</v>
      </c>
      <c r="F180" s="130" t="s">
        <v>358</v>
      </c>
      <c r="G180" s="131" t="s">
        <v>148</v>
      </c>
      <c r="H180" s="132">
        <v>20</v>
      </c>
      <c r="I180" s="133"/>
      <c r="J180" s="134">
        <f>ROUND(I180*H180,2)</f>
        <v>0</v>
      </c>
      <c r="K180" s="130" t="s">
        <v>142</v>
      </c>
      <c r="L180" s="33"/>
      <c r="M180" s="135" t="s">
        <v>19</v>
      </c>
      <c r="N180" s="136" t="s">
        <v>47</v>
      </c>
      <c r="P180" s="137">
        <f>O180*H180</f>
        <v>0</v>
      </c>
      <c r="Q180" s="137">
        <v>1.14E-3</v>
      </c>
      <c r="R180" s="137">
        <f>Q180*H180</f>
        <v>2.2800000000000001E-2</v>
      </c>
      <c r="S180" s="137">
        <v>0</v>
      </c>
      <c r="T180" s="138">
        <f>S180*H180</f>
        <v>0</v>
      </c>
      <c r="AR180" s="139" t="s">
        <v>137</v>
      </c>
      <c r="AT180" s="139" t="s">
        <v>133</v>
      </c>
      <c r="AU180" s="139" t="s">
        <v>86</v>
      </c>
      <c r="AY180" s="18" t="s">
        <v>130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8" t="s">
        <v>84</v>
      </c>
      <c r="BK180" s="140">
        <f>ROUND(I180*H180,2)</f>
        <v>0</v>
      </c>
      <c r="BL180" s="18" t="s">
        <v>137</v>
      </c>
      <c r="BM180" s="139" t="s">
        <v>359</v>
      </c>
    </row>
    <row r="181" spans="2:65" s="1" customFormat="1" x14ac:dyDescent="0.2">
      <c r="B181" s="33"/>
      <c r="D181" s="141" t="s">
        <v>143</v>
      </c>
      <c r="F181" s="142" t="s">
        <v>360</v>
      </c>
      <c r="I181" s="143"/>
      <c r="L181" s="33"/>
      <c r="M181" s="144"/>
      <c r="T181" s="54"/>
      <c r="AT181" s="18" t="s">
        <v>143</v>
      </c>
      <c r="AU181" s="18" t="s">
        <v>86</v>
      </c>
    </row>
    <row r="182" spans="2:65" s="1" customFormat="1" ht="16.5" customHeight="1" x14ac:dyDescent="0.2">
      <c r="B182" s="33"/>
      <c r="C182" s="128" t="s">
        <v>361</v>
      </c>
      <c r="D182" s="128" t="s">
        <v>133</v>
      </c>
      <c r="E182" s="129" t="s">
        <v>362</v>
      </c>
      <c r="F182" s="130" t="s">
        <v>363</v>
      </c>
      <c r="G182" s="131" t="s">
        <v>148</v>
      </c>
      <c r="H182" s="132">
        <v>20</v>
      </c>
      <c r="I182" s="133"/>
      <c r="J182" s="134">
        <f>ROUND(I182*H182,2)</f>
        <v>0</v>
      </c>
      <c r="K182" s="130" t="s">
        <v>142</v>
      </c>
      <c r="L182" s="33"/>
      <c r="M182" s="135" t="s">
        <v>19</v>
      </c>
      <c r="N182" s="136" t="s">
        <v>47</v>
      </c>
      <c r="P182" s="137">
        <f>O182*H182</f>
        <v>0</v>
      </c>
      <c r="Q182" s="137">
        <v>1.6000000000000001E-4</v>
      </c>
      <c r="R182" s="137">
        <f>Q182*H182</f>
        <v>3.2000000000000002E-3</v>
      </c>
      <c r="S182" s="137">
        <v>0</v>
      </c>
      <c r="T182" s="138">
        <f>S182*H182</f>
        <v>0</v>
      </c>
      <c r="AR182" s="139" t="s">
        <v>137</v>
      </c>
      <c r="AT182" s="139" t="s">
        <v>133</v>
      </c>
      <c r="AU182" s="139" t="s">
        <v>86</v>
      </c>
      <c r="AY182" s="18" t="s">
        <v>130</v>
      </c>
      <c r="BE182" s="140">
        <f>IF(N182="základní",J182,0)</f>
        <v>0</v>
      </c>
      <c r="BF182" s="140">
        <f>IF(N182="snížená",J182,0)</f>
        <v>0</v>
      </c>
      <c r="BG182" s="140">
        <f>IF(N182="zákl. přenesená",J182,0)</f>
        <v>0</v>
      </c>
      <c r="BH182" s="140">
        <f>IF(N182="sníž. přenesená",J182,0)</f>
        <v>0</v>
      </c>
      <c r="BI182" s="140">
        <f>IF(N182="nulová",J182,0)</f>
        <v>0</v>
      </c>
      <c r="BJ182" s="18" t="s">
        <v>84</v>
      </c>
      <c r="BK182" s="140">
        <f>ROUND(I182*H182,2)</f>
        <v>0</v>
      </c>
      <c r="BL182" s="18" t="s">
        <v>137</v>
      </c>
      <c r="BM182" s="139" t="s">
        <v>364</v>
      </c>
    </row>
    <row r="183" spans="2:65" s="1" customFormat="1" x14ac:dyDescent="0.2">
      <c r="B183" s="33"/>
      <c r="D183" s="141" t="s">
        <v>143</v>
      </c>
      <c r="F183" s="142" t="s">
        <v>365</v>
      </c>
      <c r="I183" s="143"/>
      <c r="L183" s="33"/>
      <c r="M183" s="144"/>
      <c r="T183" s="54"/>
      <c r="AT183" s="18" t="s">
        <v>143</v>
      </c>
      <c r="AU183" s="18" t="s">
        <v>86</v>
      </c>
    </row>
    <row r="184" spans="2:65" s="1" customFormat="1" ht="24.25" customHeight="1" x14ac:dyDescent="0.2">
      <c r="B184" s="33"/>
      <c r="C184" s="128" t="s">
        <v>366</v>
      </c>
      <c r="D184" s="128" t="s">
        <v>133</v>
      </c>
      <c r="E184" s="129" t="s">
        <v>367</v>
      </c>
      <c r="F184" s="130" t="s">
        <v>368</v>
      </c>
      <c r="G184" s="131" t="s">
        <v>148</v>
      </c>
      <c r="H184" s="132">
        <v>36</v>
      </c>
      <c r="I184" s="133"/>
      <c r="J184" s="134">
        <f>ROUND(I184*H184,2)</f>
        <v>0</v>
      </c>
      <c r="K184" s="130" t="s">
        <v>142</v>
      </c>
      <c r="L184" s="33"/>
      <c r="M184" s="135" t="s">
        <v>19</v>
      </c>
      <c r="N184" s="136" t="s">
        <v>47</v>
      </c>
      <c r="P184" s="137">
        <f>O184*H184</f>
        <v>0</v>
      </c>
      <c r="Q184" s="137">
        <v>2.7999999999999998E-4</v>
      </c>
      <c r="R184" s="137">
        <f>Q184*H184</f>
        <v>1.0079999999999999E-2</v>
      </c>
      <c r="S184" s="137">
        <v>0</v>
      </c>
      <c r="T184" s="138">
        <f>S184*H184</f>
        <v>0</v>
      </c>
      <c r="AR184" s="139" t="s">
        <v>137</v>
      </c>
      <c r="AT184" s="139" t="s">
        <v>133</v>
      </c>
      <c r="AU184" s="139" t="s">
        <v>86</v>
      </c>
      <c r="AY184" s="18" t="s">
        <v>130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18" t="s">
        <v>84</v>
      </c>
      <c r="BK184" s="140">
        <f>ROUND(I184*H184,2)</f>
        <v>0</v>
      </c>
      <c r="BL184" s="18" t="s">
        <v>137</v>
      </c>
      <c r="BM184" s="139" t="s">
        <v>369</v>
      </c>
    </row>
    <row r="185" spans="2:65" s="1" customFormat="1" x14ac:dyDescent="0.2">
      <c r="B185" s="33"/>
      <c r="D185" s="141" t="s">
        <v>143</v>
      </c>
      <c r="F185" s="142" t="s">
        <v>370</v>
      </c>
      <c r="I185" s="143"/>
      <c r="L185" s="33"/>
      <c r="M185" s="144"/>
      <c r="T185" s="54"/>
      <c r="AT185" s="18" t="s">
        <v>143</v>
      </c>
      <c r="AU185" s="18" t="s">
        <v>86</v>
      </c>
    </row>
    <row r="186" spans="2:65" s="13" customFormat="1" x14ac:dyDescent="0.2">
      <c r="B186" s="152"/>
      <c r="D186" s="146" t="s">
        <v>150</v>
      </c>
      <c r="E186" s="153" t="s">
        <v>19</v>
      </c>
      <c r="F186" s="154" t="s">
        <v>371</v>
      </c>
      <c r="H186" s="155">
        <v>36</v>
      </c>
      <c r="I186" s="156"/>
      <c r="L186" s="152"/>
      <c r="M186" s="157"/>
      <c r="T186" s="158"/>
      <c r="AT186" s="153" t="s">
        <v>150</v>
      </c>
      <c r="AU186" s="153" t="s">
        <v>86</v>
      </c>
      <c r="AV186" s="13" t="s">
        <v>86</v>
      </c>
      <c r="AW186" s="13" t="s">
        <v>37</v>
      </c>
      <c r="AX186" s="13" t="s">
        <v>76</v>
      </c>
      <c r="AY186" s="153" t="s">
        <v>130</v>
      </c>
    </row>
    <row r="187" spans="2:65" s="14" customFormat="1" x14ac:dyDescent="0.2">
      <c r="B187" s="159"/>
      <c r="D187" s="146" t="s">
        <v>150</v>
      </c>
      <c r="E187" s="160" t="s">
        <v>19</v>
      </c>
      <c r="F187" s="161" t="s">
        <v>153</v>
      </c>
      <c r="H187" s="162">
        <v>36</v>
      </c>
      <c r="I187" s="163"/>
      <c r="L187" s="159"/>
      <c r="M187" s="164"/>
      <c r="T187" s="165"/>
      <c r="AT187" s="160" t="s">
        <v>150</v>
      </c>
      <c r="AU187" s="160" t="s">
        <v>86</v>
      </c>
      <c r="AV187" s="14" t="s">
        <v>137</v>
      </c>
      <c r="AW187" s="14" t="s">
        <v>37</v>
      </c>
      <c r="AX187" s="14" t="s">
        <v>84</v>
      </c>
      <c r="AY187" s="160" t="s">
        <v>130</v>
      </c>
    </row>
    <row r="188" spans="2:65" s="1" customFormat="1" ht="24.25" customHeight="1" x14ac:dyDescent="0.2">
      <c r="B188" s="33"/>
      <c r="C188" s="128" t="s">
        <v>372</v>
      </c>
      <c r="D188" s="128" t="s">
        <v>133</v>
      </c>
      <c r="E188" s="129" t="s">
        <v>373</v>
      </c>
      <c r="F188" s="130" t="s">
        <v>374</v>
      </c>
      <c r="G188" s="131" t="s">
        <v>148</v>
      </c>
      <c r="H188" s="132">
        <v>24</v>
      </c>
      <c r="I188" s="133"/>
      <c r="J188" s="134">
        <f>ROUND(I188*H188,2)</f>
        <v>0</v>
      </c>
      <c r="K188" s="130" t="s">
        <v>142</v>
      </c>
      <c r="L188" s="33"/>
      <c r="M188" s="135" t="s">
        <v>19</v>
      </c>
      <c r="N188" s="136" t="s">
        <v>47</v>
      </c>
      <c r="P188" s="137">
        <f>O188*H188</f>
        <v>0</v>
      </c>
      <c r="Q188" s="137">
        <v>5.0000000000000002E-5</v>
      </c>
      <c r="R188" s="137">
        <f>Q188*H188</f>
        <v>1.2000000000000001E-3</v>
      </c>
      <c r="S188" s="137">
        <v>0</v>
      </c>
      <c r="T188" s="138">
        <f>S188*H188</f>
        <v>0</v>
      </c>
      <c r="AR188" s="139" t="s">
        <v>137</v>
      </c>
      <c r="AT188" s="139" t="s">
        <v>133</v>
      </c>
      <c r="AU188" s="139" t="s">
        <v>86</v>
      </c>
      <c r="AY188" s="18" t="s">
        <v>130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8" t="s">
        <v>84</v>
      </c>
      <c r="BK188" s="140">
        <f>ROUND(I188*H188,2)</f>
        <v>0</v>
      </c>
      <c r="BL188" s="18" t="s">
        <v>137</v>
      </c>
      <c r="BM188" s="139" t="s">
        <v>375</v>
      </c>
    </row>
    <row r="189" spans="2:65" s="1" customFormat="1" x14ac:dyDescent="0.2">
      <c r="B189" s="33"/>
      <c r="D189" s="141" t="s">
        <v>143</v>
      </c>
      <c r="F189" s="142" t="s">
        <v>376</v>
      </c>
      <c r="I189" s="143"/>
      <c r="L189" s="33"/>
      <c r="M189" s="144"/>
      <c r="T189" s="54"/>
      <c r="AT189" s="18" t="s">
        <v>143</v>
      </c>
      <c r="AU189" s="18" t="s">
        <v>86</v>
      </c>
    </row>
    <row r="190" spans="2:65" s="12" customFormat="1" x14ac:dyDescent="0.2">
      <c r="B190" s="145"/>
      <c r="D190" s="146" t="s">
        <v>150</v>
      </c>
      <c r="E190" s="147" t="s">
        <v>19</v>
      </c>
      <c r="F190" s="148" t="s">
        <v>377</v>
      </c>
      <c r="H190" s="147" t="s">
        <v>19</v>
      </c>
      <c r="I190" s="149"/>
      <c r="L190" s="145"/>
      <c r="M190" s="150"/>
      <c r="T190" s="151"/>
      <c r="AT190" s="147" t="s">
        <v>150</v>
      </c>
      <c r="AU190" s="147" t="s">
        <v>86</v>
      </c>
      <c r="AV190" s="12" t="s">
        <v>84</v>
      </c>
      <c r="AW190" s="12" t="s">
        <v>37</v>
      </c>
      <c r="AX190" s="12" t="s">
        <v>76</v>
      </c>
      <c r="AY190" s="147" t="s">
        <v>130</v>
      </c>
    </row>
    <row r="191" spans="2:65" s="13" customFormat="1" x14ac:dyDescent="0.2">
      <c r="B191" s="152"/>
      <c r="D191" s="146" t="s">
        <v>150</v>
      </c>
      <c r="E191" s="153" t="s">
        <v>19</v>
      </c>
      <c r="F191" s="154" t="s">
        <v>378</v>
      </c>
      <c r="H191" s="155">
        <v>24</v>
      </c>
      <c r="I191" s="156"/>
      <c r="L191" s="152"/>
      <c r="M191" s="157"/>
      <c r="T191" s="158"/>
      <c r="AT191" s="153" t="s">
        <v>150</v>
      </c>
      <c r="AU191" s="153" t="s">
        <v>86</v>
      </c>
      <c r="AV191" s="13" t="s">
        <v>86</v>
      </c>
      <c r="AW191" s="13" t="s">
        <v>37</v>
      </c>
      <c r="AX191" s="13" t="s">
        <v>76</v>
      </c>
      <c r="AY191" s="153" t="s">
        <v>130</v>
      </c>
    </row>
    <row r="192" spans="2:65" s="14" customFormat="1" x14ac:dyDescent="0.2">
      <c r="B192" s="159"/>
      <c r="D192" s="146" t="s">
        <v>150</v>
      </c>
      <c r="E192" s="160" t="s">
        <v>19</v>
      </c>
      <c r="F192" s="161" t="s">
        <v>153</v>
      </c>
      <c r="H192" s="162">
        <v>24</v>
      </c>
      <c r="I192" s="163"/>
      <c r="L192" s="159"/>
      <c r="M192" s="164"/>
      <c r="T192" s="165"/>
      <c r="AT192" s="160" t="s">
        <v>150</v>
      </c>
      <c r="AU192" s="160" t="s">
        <v>86</v>
      </c>
      <c r="AV192" s="14" t="s">
        <v>137</v>
      </c>
      <c r="AW192" s="14" t="s">
        <v>37</v>
      </c>
      <c r="AX192" s="14" t="s">
        <v>84</v>
      </c>
      <c r="AY192" s="160" t="s">
        <v>130</v>
      </c>
    </row>
    <row r="193" spans="2:65" s="1" customFormat="1" ht="24.25" customHeight="1" x14ac:dyDescent="0.2">
      <c r="B193" s="33"/>
      <c r="C193" s="128" t="s">
        <v>379</v>
      </c>
      <c r="D193" s="128" t="s">
        <v>133</v>
      </c>
      <c r="E193" s="129" t="s">
        <v>380</v>
      </c>
      <c r="F193" s="130" t="s">
        <v>381</v>
      </c>
      <c r="G193" s="131" t="s">
        <v>148</v>
      </c>
      <c r="H193" s="132">
        <v>24</v>
      </c>
      <c r="I193" s="133"/>
      <c r="J193" s="134">
        <f>ROUND(I193*H193,2)</f>
        <v>0</v>
      </c>
      <c r="K193" s="130" t="s">
        <v>142</v>
      </c>
      <c r="L193" s="33"/>
      <c r="M193" s="135" t="s">
        <v>19</v>
      </c>
      <c r="N193" s="136" t="s">
        <v>47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137</v>
      </c>
      <c r="AT193" s="139" t="s">
        <v>133</v>
      </c>
      <c r="AU193" s="139" t="s">
        <v>86</v>
      </c>
      <c r="AY193" s="18" t="s">
        <v>130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18" t="s">
        <v>84</v>
      </c>
      <c r="BK193" s="140">
        <f>ROUND(I193*H193,2)</f>
        <v>0</v>
      </c>
      <c r="BL193" s="18" t="s">
        <v>137</v>
      </c>
      <c r="BM193" s="139" t="s">
        <v>382</v>
      </c>
    </row>
    <row r="194" spans="2:65" s="1" customFormat="1" x14ac:dyDescent="0.2">
      <c r="B194" s="33"/>
      <c r="D194" s="141" t="s">
        <v>143</v>
      </c>
      <c r="F194" s="142" t="s">
        <v>383</v>
      </c>
      <c r="I194" s="143"/>
      <c r="L194" s="33"/>
      <c r="M194" s="144"/>
      <c r="T194" s="54"/>
      <c r="AT194" s="18" t="s">
        <v>143</v>
      </c>
      <c r="AU194" s="18" t="s">
        <v>86</v>
      </c>
    </row>
    <row r="195" spans="2:65" s="1" customFormat="1" ht="16.5" customHeight="1" x14ac:dyDescent="0.2">
      <c r="B195" s="33"/>
      <c r="C195" s="177" t="s">
        <v>309</v>
      </c>
      <c r="D195" s="177" t="s">
        <v>300</v>
      </c>
      <c r="E195" s="178" t="s">
        <v>384</v>
      </c>
      <c r="F195" s="179" t="s">
        <v>385</v>
      </c>
      <c r="G195" s="180" t="s">
        <v>163</v>
      </c>
      <c r="H195" s="181">
        <v>7.46</v>
      </c>
      <c r="I195" s="182"/>
      <c r="J195" s="183">
        <f>ROUND(I195*H195,2)</f>
        <v>0</v>
      </c>
      <c r="K195" s="179" t="s">
        <v>142</v>
      </c>
      <c r="L195" s="184"/>
      <c r="M195" s="185" t="s">
        <v>19</v>
      </c>
      <c r="N195" s="186" t="s">
        <v>47</v>
      </c>
      <c r="P195" s="137">
        <f>O195*H195</f>
        <v>0</v>
      </c>
      <c r="Q195" s="137">
        <v>2.4289999999999998</v>
      </c>
      <c r="R195" s="137">
        <f>Q195*H195</f>
        <v>18.120339999999999</v>
      </c>
      <c r="S195" s="137">
        <v>0</v>
      </c>
      <c r="T195" s="138">
        <f>S195*H195</f>
        <v>0</v>
      </c>
      <c r="AR195" s="139" t="s">
        <v>164</v>
      </c>
      <c r="AT195" s="139" t="s">
        <v>300</v>
      </c>
      <c r="AU195" s="139" t="s">
        <v>86</v>
      </c>
      <c r="AY195" s="18" t="s">
        <v>130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18" t="s">
        <v>84</v>
      </c>
      <c r="BK195" s="140">
        <f>ROUND(I195*H195,2)</f>
        <v>0</v>
      </c>
      <c r="BL195" s="18" t="s">
        <v>137</v>
      </c>
      <c r="BM195" s="139" t="s">
        <v>386</v>
      </c>
    </row>
    <row r="196" spans="2:65" s="13" customFormat="1" x14ac:dyDescent="0.2">
      <c r="B196" s="152"/>
      <c r="D196" s="146" t="s">
        <v>150</v>
      </c>
      <c r="E196" s="153" t="s">
        <v>19</v>
      </c>
      <c r="F196" s="154" t="s">
        <v>387</v>
      </c>
      <c r="H196" s="155">
        <v>6.782</v>
      </c>
      <c r="I196" s="156"/>
      <c r="L196" s="152"/>
      <c r="M196" s="157"/>
      <c r="T196" s="158"/>
      <c r="AT196" s="153" t="s">
        <v>150</v>
      </c>
      <c r="AU196" s="153" t="s">
        <v>86</v>
      </c>
      <c r="AV196" s="13" t="s">
        <v>86</v>
      </c>
      <c r="AW196" s="13" t="s">
        <v>37</v>
      </c>
      <c r="AX196" s="13" t="s">
        <v>76</v>
      </c>
      <c r="AY196" s="153" t="s">
        <v>130</v>
      </c>
    </row>
    <row r="197" spans="2:65" s="14" customFormat="1" x14ac:dyDescent="0.2">
      <c r="B197" s="159"/>
      <c r="D197" s="146" t="s">
        <v>150</v>
      </c>
      <c r="E197" s="160" t="s">
        <v>19</v>
      </c>
      <c r="F197" s="161" t="s">
        <v>153</v>
      </c>
      <c r="H197" s="162">
        <v>6.782</v>
      </c>
      <c r="I197" s="163"/>
      <c r="L197" s="159"/>
      <c r="M197" s="164"/>
      <c r="T197" s="165"/>
      <c r="AT197" s="160" t="s">
        <v>150</v>
      </c>
      <c r="AU197" s="160" t="s">
        <v>86</v>
      </c>
      <c r="AV197" s="14" t="s">
        <v>137</v>
      </c>
      <c r="AW197" s="14" t="s">
        <v>37</v>
      </c>
      <c r="AX197" s="14" t="s">
        <v>84</v>
      </c>
      <c r="AY197" s="160" t="s">
        <v>130</v>
      </c>
    </row>
    <row r="198" spans="2:65" s="13" customFormat="1" x14ac:dyDescent="0.2">
      <c r="B198" s="152"/>
      <c r="D198" s="146" t="s">
        <v>150</v>
      </c>
      <c r="F198" s="154" t="s">
        <v>388</v>
      </c>
      <c r="H198" s="155">
        <v>7.46</v>
      </c>
      <c r="I198" s="156"/>
      <c r="L198" s="152"/>
      <c r="M198" s="157"/>
      <c r="T198" s="158"/>
      <c r="AT198" s="153" t="s">
        <v>150</v>
      </c>
      <c r="AU198" s="153" t="s">
        <v>86</v>
      </c>
      <c r="AV198" s="13" t="s">
        <v>86</v>
      </c>
      <c r="AW198" s="13" t="s">
        <v>4</v>
      </c>
      <c r="AX198" s="13" t="s">
        <v>84</v>
      </c>
      <c r="AY198" s="153" t="s">
        <v>130</v>
      </c>
    </row>
    <row r="199" spans="2:65" s="1" customFormat="1" ht="16.5" customHeight="1" x14ac:dyDescent="0.2">
      <c r="B199" s="33"/>
      <c r="C199" s="128" t="s">
        <v>389</v>
      </c>
      <c r="D199" s="128" t="s">
        <v>133</v>
      </c>
      <c r="E199" s="129" t="s">
        <v>390</v>
      </c>
      <c r="F199" s="130" t="s">
        <v>391</v>
      </c>
      <c r="G199" s="131" t="s">
        <v>179</v>
      </c>
      <c r="H199" s="132">
        <v>0.67800000000000005</v>
      </c>
      <c r="I199" s="133"/>
      <c r="J199" s="134">
        <f>ROUND(I199*H199,2)</f>
        <v>0</v>
      </c>
      <c r="K199" s="130" t="s">
        <v>142</v>
      </c>
      <c r="L199" s="33"/>
      <c r="M199" s="135" t="s">
        <v>19</v>
      </c>
      <c r="N199" s="136" t="s">
        <v>47</v>
      </c>
      <c r="P199" s="137">
        <f>O199*H199</f>
        <v>0</v>
      </c>
      <c r="Q199" s="137">
        <v>1.11381</v>
      </c>
      <c r="R199" s="137">
        <f>Q199*H199</f>
        <v>0.75516318000000004</v>
      </c>
      <c r="S199" s="137">
        <v>0</v>
      </c>
      <c r="T199" s="138">
        <f>S199*H199</f>
        <v>0</v>
      </c>
      <c r="AR199" s="139" t="s">
        <v>137</v>
      </c>
      <c r="AT199" s="139" t="s">
        <v>133</v>
      </c>
      <c r="AU199" s="139" t="s">
        <v>86</v>
      </c>
      <c r="AY199" s="18" t="s">
        <v>130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8" t="s">
        <v>84</v>
      </c>
      <c r="BK199" s="140">
        <f>ROUND(I199*H199,2)</f>
        <v>0</v>
      </c>
      <c r="BL199" s="18" t="s">
        <v>137</v>
      </c>
      <c r="BM199" s="139" t="s">
        <v>392</v>
      </c>
    </row>
    <row r="200" spans="2:65" s="1" customFormat="1" x14ac:dyDescent="0.2">
      <c r="B200" s="33"/>
      <c r="D200" s="141" t="s">
        <v>143</v>
      </c>
      <c r="F200" s="142" t="s">
        <v>393</v>
      </c>
      <c r="I200" s="143"/>
      <c r="L200" s="33"/>
      <c r="M200" s="144"/>
      <c r="T200" s="54"/>
      <c r="AT200" s="18" t="s">
        <v>143</v>
      </c>
      <c r="AU200" s="18" t="s">
        <v>86</v>
      </c>
    </row>
    <row r="201" spans="2:65" s="12" customFormat="1" x14ac:dyDescent="0.2">
      <c r="B201" s="145"/>
      <c r="D201" s="146" t="s">
        <v>150</v>
      </c>
      <c r="E201" s="147" t="s">
        <v>19</v>
      </c>
      <c r="F201" s="148" t="s">
        <v>394</v>
      </c>
      <c r="H201" s="147" t="s">
        <v>19</v>
      </c>
      <c r="I201" s="149"/>
      <c r="L201" s="145"/>
      <c r="M201" s="150"/>
      <c r="T201" s="151"/>
      <c r="AT201" s="147" t="s">
        <v>150</v>
      </c>
      <c r="AU201" s="147" t="s">
        <v>86</v>
      </c>
      <c r="AV201" s="12" t="s">
        <v>84</v>
      </c>
      <c r="AW201" s="12" t="s">
        <v>37</v>
      </c>
      <c r="AX201" s="12" t="s">
        <v>76</v>
      </c>
      <c r="AY201" s="147" t="s">
        <v>130</v>
      </c>
    </row>
    <row r="202" spans="2:65" s="13" customFormat="1" x14ac:dyDescent="0.2">
      <c r="B202" s="152"/>
      <c r="D202" s="146" t="s">
        <v>150</v>
      </c>
      <c r="E202" s="153" t="s">
        <v>19</v>
      </c>
      <c r="F202" s="154" t="s">
        <v>395</v>
      </c>
      <c r="H202" s="155">
        <v>0.67800000000000005</v>
      </c>
      <c r="I202" s="156"/>
      <c r="L202" s="152"/>
      <c r="M202" s="157"/>
      <c r="T202" s="158"/>
      <c r="AT202" s="153" t="s">
        <v>150</v>
      </c>
      <c r="AU202" s="153" t="s">
        <v>86</v>
      </c>
      <c r="AV202" s="13" t="s">
        <v>86</v>
      </c>
      <c r="AW202" s="13" t="s">
        <v>37</v>
      </c>
      <c r="AX202" s="13" t="s">
        <v>76</v>
      </c>
      <c r="AY202" s="153" t="s">
        <v>130</v>
      </c>
    </row>
    <row r="203" spans="2:65" s="14" customFormat="1" x14ac:dyDescent="0.2">
      <c r="B203" s="159"/>
      <c r="D203" s="146" t="s">
        <v>150</v>
      </c>
      <c r="E203" s="160" t="s">
        <v>19</v>
      </c>
      <c r="F203" s="161" t="s">
        <v>153</v>
      </c>
      <c r="H203" s="162">
        <v>0.67800000000000005</v>
      </c>
      <c r="I203" s="163"/>
      <c r="L203" s="159"/>
      <c r="M203" s="164"/>
      <c r="T203" s="165"/>
      <c r="AT203" s="160" t="s">
        <v>150</v>
      </c>
      <c r="AU203" s="160" t="s">
        <v>86</v>
      </c>
      <c r="AV203" s="14" t="s">
        <v>137</v>
      </c>
      <c r="AW203" s="14" t="s">
        <v>37</v>
      </c>
      <c r="AX203" s="14" t="s">
        <v>84</v>
      </c>
      <c r="AY203" s="160" t="s">
        <v>130</v>
      </c>
    </row>
    <row r="204" spans="2:65" s="1" customFormat="1" ht="21.75" customHeight="1" x14ac:dyDescent="0.2">
      <c r="B204" s="33"/>
      <c r="C204" s="128" t="s">
        <v>396</v>
      </c>
      <c r="D204" s="128" t="s">
        <v>133</v>
      </c>
      <c r="E204" s="129" t="s">
        <v>397</v>
      </c>
      <c r="F204" s="130" t="s">
        <v>398</v>
      </c>
      <c r="G204" s="131" t="s">
        <v>163</v>
      </c>
      <c r="H204" s="132">
        <v>1.05</v>
      </c>
      <c r="I204" s="133"/>
      <c r="J204" s="134">
        <f>ROUND(I204*H204,2)</f>
        <v>0</v>
      </c>
      <c r="K204" s="130" t="s">
        <v>142</v>
      </c>
      <c r="L204" s="33"/>
      <c r="M204" s="135" t="s">
        <v>19</v>
      </c>
      <c r="N204" s="136" t="s">
        <v>47</v>
      </c>
      <c r="P204" s="137">
        <f>O204*H204</f>
        <v>0</v>
      </c>
      <c r="Q204" s="137">
        <v>2.5505399999999998</v>
      </c>
      <c r="R204" s="137">
        <f>Q204*H204</f>
        <v>2.678067</v>
      </c>
      <c r="S204" s="137">
        <v>0</v>
      </c>
      <c r="T204" s="138">
        <f>S204*H204</f>
        <v>0</v>
      </c>
      <c r="AR204" s="139" t="s">
        <v>137</v>
      </c>
      <c r="AT204" s="139" t="s">
        <v>133</v>
      </c>
      <c r="AU204" s="139" t="s">
        <v>86</v>
      </c>
      <c r="AY204" s="18" t="s">
        <v>130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8" t="s">
        <v>84</v>
      </c>
      <c r="BK204" s="140">
        <f>ROUND(I204*H204,2)</f>
        <v>0</v>
      </c>
      <c r="BL204" s="18" t="s">
        <v>137</v>
      </c>
      <c r="BM204" s="139" t="s">
        <v>399</v>
      </c>
    </row>
    <row r="205" spans="2:65" s="1" customFormat="1" x14ac:dyDescent="0.2">
      <c r="B205" s="33"/>
      <c r="D205" s="141" t="s">
        <v>143</v>
      </c>
      <c r="F205" s="142" t="s">
        <v>400</v>
      </c>
      <c r="I205" s="143"/>
      <c r="L205" s="33"/>
      <c r="M205" s="144"/>
      <c r="T205" s="54"/>
      <c r="AT205" s="18" t="s">
        <v>143</v>
      </c>
      <c r="AU205" s="18" t="s">
        <v>86</v>
      </c>
    </row>
    <row r="206" spans="2:65" s="12" customFormat="1" x14ac:dyDescent="0.2">
      <c r="B206" s="145"/>
      <c r="D206" s="146" t="s">
        <v>150</v>
      </c>
      <c r="E206" s="147" t="s">
        <v>19</v>
      </c>
      <c r="F206" s="148" t="s">
        <v>401</v>
      </c>
      <c r="H206" s="147" t="s">
        <v>19</v>
      </c>
      <c r="I206" s="149"/>
      <c r="L206" s="145"/>
      <c r="M206" s="150"/>
      <c r="T206" s="151"/>
      <c r="AT206" s="147" t="s">
        <v>150</v>
      </c>
      <c r="AU206" s="147" t="s">
        <v>86</v>
      </c>
      <c r="AV206" s="12" t="s">
        <v>84</v>
      </c>
      <c r="AW206" s="12" t="s">
        <v>37</v>
      </c>
      <c r="AX206" s="12" t="s">
        <v>76</v>
      </c>
      <c r="AY206" s="147" t="s">
        <v>130</v>
      </c>
    </row>
    <row r="207" spans="2:65" s="13" customFormat="1" x14ac:dyDescent="0.2">
      <c r="B207" s="152"/>
      <c r="D207" s="146" t="s">
        <v>150</v>
      </c>
      <c r="E207" s="153" t="s">
        <v>19</v>
      </c>
      <c r="F207" s="154" t="s">
        <v>402</v>
      </c>
      <c r="H207" s="155">
        <v>1.05</v>
      </c>
      <c r="I207" s="156"/>
      <c r="L207" s="152"/>
      <c r="M207" s="157"/>
      <c r="T207" s="158"/>
      <c r="AT207" s="153" t="s">
        <v>150</v>
      </c>
      <c r="AU207" s="153" t="s">
        <v>86</v>
      </c>
      <c r="AV207" s="13" t="s">
        <v>86</v>
      </c>
      <c r="AW207" s="13" t="s">
        <v>37</v>
      </c>
      <c r="AX207" s="13" t="s">
        <v>76</v>
      </c>
      <c r="AY207" s="153" t="s">
        <v>130</v>
      </c>
    </row>
    <row r="208" spans="2:65" s="14" customFormat="1" x14ac:dyDescent="0.2">
      <c r="B208" s="159"/>
      <c r="D208" s="146" t="s">
        <v>150</v>
      </c>
      <c r="E208" s="160" t="s">
        <v>19</v>
      </c>
      <c r="F208" s="161" t="s">
        <v>153</v>
      </c>
      <c r="H208" s="162">
        <v>1.05</v>
      </c>
      <c r="I208" s="163"/>
      <c r="L208" s="159"/>
      <c r="M208" s="164"/>
      <c r="T208" s="165"/>
      <c r="AT208" s="160" t="s">
        <v>150</v>
      </c>
      <c r="AU208" s="160" t="s">
        <v>86</v>
      </c>
      <c r="AV208" s="14" t="s">
        <v>137</v>
      </c>
      <c r="AW208" s="14" t="s">
        <v>37</v>
      </c>
      <c r="AX208" s="14" t="s">
        <v>84</v>
      </c>
      <c r="AY208" s="160" t="s">
        <v>130</v>
      </c>
    </row>
    <row r="209" spans="2:65" s="1" customFormat="1" ht="16.5" customHeight="1" x14ac:dyDescent="0.2">
      <c r="B209" s="33"/>
      <c r="C209" s="128" t="s">
        <v>403</v>
      </c>
      <c r="D209" s="128" t="s">
        <v>133</v>
      </c>
      <c r="E209" s="129" t="s">
        <v>404</v>
      </c>
      <c r="F209" s="130" t="s">
        <v>405</v>
      </c>
      <c r="G209" s="131" t="s">
        <v>323</v>
      </c>
      <c r="H209" s="132">
        <v>10.5</v>
      </c>
      <c r="I209" s="133"/>
      <c r="J209" s="134">
        <f>ROUND(I209*H209,2)</f>
        <v>0</v>
      </c>
      <c r="K209" s="130" t="s">
        <v>142</v>
      </c>
      <c r="L209" s="33"/>
      <c r="M209" s="135" t="s">
        <v>19</v>
      </c>
      <c r="N209" s="136" t="s">
        <v>47</v>
      </c>
      <c r="P209" s="137">
        <f>O209*H209</f>
        <v>0</v>
      </c>
      <c r="Q209" s="137">
        <v>1.2999999999999999E-3</v>
      </c>
      <c r="R209" s="137">
        <f>Q209*H209</f>
        <v>1.3649999999999999E-2</v>
      </c>
      <c r="S209" s="137">
        <v>0</v>
      </c>
      <c r="T209" s="138">
        <f>S209*H209</f>
        <v>0</v>
      </c>
      <c r="AR209" s="139" t="s">
        <v>137</v>
      </c>
      <c r="AT209" s="139" t="s">
        <v>133</v>
      </c>
      <c r="AU209" s="139" t="s">
        <v>86</v>
      </c>
      <c r="AY209" s="18" t="s">
        <v>130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18" t="s">
        <v>84</v>
      </c>
      <c r="BK209" s="140">
        <f>ROUND(I209*H209,2)</f>
        <v>0</v>
      </c>
      <c r="BL209" s="18" t="s">
        <v>137</v>
      </c>
      <c r="BM209" s="139" t="s">
        <v>406</v>
      </c>
    </row>
    <row r="210" spans="2:65" s="1" customFormat="1" x14ac:dyDescent="0.2">
      <c r="B210" s="33"/>
      <c r="D210" s="141" t="s">
        <v>143</v>
      </c>
      <c r="F210" s="142" t="s">
        <v>407</v>
      </c>
      <c r="I210" s="143"/>
      <c r="L210" s="33"/>
      <c r="M210" s="144"/>
      <c r="T210" s="54"/>
      <c r="AT210" s="18" t="s">
        <v>143</v>
      </c>
      <c r="AU210" s="18" t="s">
        <v>86</v>
      </c>
    </row>
    <row r="211" spans="2:65" s="13" customFormat="1" x14ac:dyDescent="0.2">
      <c r="B211" s="152"/>
      <c r="D211" s="146" t="s">
        <v>150</v>
      </c>
      <c r="E211" s="153" t="s">
        <v>19</v>
      </c>
      <c r="F211" s="154" t="s">
        <v>408</v>
      </c>
      <c r="H211" s="155">
        <v>10.5</v>
      </c>
      <c r="I211" s="156"/>
      <c r="L211" s="152"/>
      <c r="M211" s="157"/>
      <c r="T211" s="158"/>
      <c r="AT211" s="153" t="s">
        <v>150</v>
      </c>
      <c r="AU211" s="153" t="s">
        <v>86</v>
      </c>
      <c r="AV211" s="13" t="s">
        <v>86</v>
      </c>
      <c r="AW211" s="13" t="s">
        <v>37</v>
      </c>
      <c r="AX211" s="13" t="s">
        <v>76</v>
      </c>
      <c r="AY211" s="153" t="s">
        <v>130</v>
      </c>
    </row>
    <row r="212" spans="2:65" s="14" customFormat="1" x14ac:dyDescent="0.2">
      <c r="B212" s="159"/>
      <c r="D212" s="146" t="s">
        <v>150</v>
      </c>
      <c r="E212" s="160" t="s">
        <v>19</v>
      </c>
      <c r="F212" s="161" t="s">
        <v>153</v>
      </c>
      <c r="H212" s="162">
        <v>10.5</v>
      </c>
      <c r="I212" s="163"/>
      <c r="L212" s="159"/>
      <c r="M212" s="164"/>
      <c r="T212" s="165"/>
      <c r="AT212" s="160" t="s">
        <v>150</v>
      </c>
      <c r="AU212" s="160" t="s">
        <v>86</v>
      </c>
      <c r="AV212" s="14" t="s">
        <v>137</v>
      </c>
      <c r="AW212" s="14" t="s">
        <v>37</v>
      </c>
      <c r="AX212" s="14" t="s">
        <v>84</v>
      </c>
      <c r="AY212" s="160" t="s">
        <v>130</v>
      </c>
    </row>
    <row r="213" spans="2:65" s="1" customFormat="1" ht="16.5" customHeight="1" x14ac:dyDescent="0.2">
      <c r="B213" s="33"/>
      <c r="C213" s="128" t="s">
        <v>409</v>
      </c>
      <c r="D213" s="128" t="s">
        <v>133</v>
      </c>
      <c r="E213" s="129" t="s">
        <v>410</v>
      </c>
      <c r="F213" s="130" t="s">
        <v>411</v>
      </c>
      <c r="G213" s="131" t="s">
        <v>323</v>
      </c>
      <c r="H213" s="132">
        <v>10.5</v>
      </c>
      <c r="I213" s="133"/>
      <c r="J213" s="134">
        <f>ROUND(I213*H213,2)</f>
        <v>0</v>
      </c>
      <c r="K213" s="130" t="s">
        <v>142</v>
      </c>
      <c r="L213" s="33"/>
      <c r="M213" s="135" t="s">
        <v>19</v>
      </c>
      <c r="N213" s="136" t="s">
        <v>47</v>
      </c>
      <c r="P213" s="137">
        <f>O213*H213</f>
        <v>0</v>
      </c>
      <c r="Q213" s="137">
        <v>4.0000000000000003E-5</v>
      </c>
      <c r="R213" s="137">
        <f>Q213*H213</f>
        <v>4.2000000000000002E-4</v>
      </c>
      <c r="S213" s="137">
        <v>0</v>
      </c>
      <c r="T213" s="138">
        <f>S213*H213</f>
        <v>0</v>
      </c>
      <c r="AR213" s="139" t="s">
        <v>137</v>
      </c>
      <c r="AT213" s="139" t="s">
        <v>133</v>
      </c>
      <c r="AU213" s="139" t="s">
        <v>86</v>
      </c>
      <c r="AY213" s="18" t="s">
        <v>130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8" t="s">
        <v>84</v>
      </c>
      <c r="BK213" s="140">
        <f>ROUND(I213*H213,2)</f>
        <v>0</v>
      </c>
      <c r="BL213" s="18" t="s">
        <v>137</v>
      </c>
      <c r="BM213" s="139" t="s">
        <v>412</v>
      </c>
    </row>
    <row r="214" spans="2:65" s="1" customFormat="1" x14ac:dyDescent="0.2">
      <c r="B214" s="33"/>
      <c r="D214" s="141" t="s">
        <v>143</v>
      </c>
      <c r="F214" s="142" t="s">
        <v>413</v>
      </c>
      <c r="I214" s="143"/>
      <c r="L214" s="33"/>
      <c r="M214" s="144"/>
      <c r="T214" s="54"/>
      <c r="AT214" s="18" t="s">
        <v>143</v>
      </c>
      <c r="AU214" s="18" t="s">
        <v>86</v>
      </c>
    </row>
    <row r="215" spans="2:65" s="1" customFormat="1" ht="16.5" customHeight="1" x14ac:dyDescent="0.2">
      <c r="B215" s="33"/>
      <c r="C215" s="128" t="s">
        <v>414</v>
      </c>
      <c r="D215" s="128" t="s">
        <v>133</v>
      </c>
      <c r="E215" s="129" t="s">
        <v>415</v>
      </c>
      <c r="F215" s="130" t="s">
        <v>416</v>
      </c>
      <c r="G215" s="131" t="s">
        <v>245</v>
      </c>
      <c r="H215" s="132">
        <v>1</v>
      </c>
      <c r="I215" s="133"/>
      <c r="J215" s="134">
        <f>ROUND(I215*H215,2)</f>
        <v>0</v>
      </c>
      <c r="K215" s="130" t="s">
        <v>19</v>
      </c>
      <c r="L215" s="33"/>
      <c r="M215" s="135" t="s">
        <v>19</v>
      </c>
      <c r="N215" s="136" t="s">
        <v>47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137</v>
      </c>
      <c r="AT215" s="139" t="s">
        <v>133</v>
      </c>
      <c r="AU215" s="139" t="s">
        <v>86</v>
      </c>
      <c r="AY215" s="18" t="s">
        <v>130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18" t="s">
        <v>84</v>
      </c>
      <c r="BK215" s="140">
        <f>ROUND(I215*H215,2)</f>
        <v>0</v>
      </c>
      <c r="BL215" s="18" t="s">
        <v>137</v>
      </c>
      <c r="BM215" s="139" t="s">
        <v>417</v>
      </c>
    </row>
    <row r="216" spans="2:65" s="11" customFormat="1" ht="22.9" customHeight="1" x14ac:dyDescent="0.25">
      <c r="B216" s="116"/>
      <c r="D216" s="117" t="s">
        <v>75</v>
      </c>
      <c r="E216" s="126" t="s">
        <v>145</v>
      </c>
      <c r="F216" s="126" t="s">
        <v>418</v>
      </c>
      <c r="I216" s="119"/>
      <c r="J216" s="127">
        <f>BK216</f>
        <v>0</v>
      </c>
      <c r="L216" s="116"/>
      <c r="M216" s="121"/>
      <c r="P216" s="122">
        <f>SUM(P217:P239)</f>
        <v>0</v>
      </c>
      <c r="R216" s="122">
        <f>SUM(R217:R239)</f>
        <v>19.12463945</v>
      </c>
      <c r="T216" s="123">
        <f>SUM(T217:T239)</f>
        <v>0</v>
      </c>
      <c r="AR216" s="117" t="s">
        <v>84</v>
      </c>
      <c r="AT216" s="124" t="s">
        <v>75</v>
      </c>
      <c r="AU216" s="124" t="s">
        <v>84</v>
      </c>
      <c r="AY216" s="117" t="s">
        <v>130</v>
      </c>
      <c r="BK216" s="125">
        <f>SUM(BK217:BK239)</f>
        <v>0</v>
      </c>
    </row>
    <row r="217" spans="2:65" s="1" customFormat="1" ht="16.5" customHeight="1" x14ac:dyDescent="0.2">
      <c r="B217" s="33"/>
      <c r="C217" s="128" t="s">
        <v>334</v>
      </c>
      <c r="D217" s="128" t="s">
        <v>133</v>
      </c>
      <c r="E217" s="129" t="s">
        <v>419</v>
      </c>
      <c r="F217" s="130" t="s">
        <v>420</v>
      </c>
      <c r="G217" s="131" t="s">
        <v>163</v>
      </c>
      <c r="H217" s="132">
        <v>41.106000000000002</v>
      </c>
      <c r="I217" s="133"/>
      <c r="J217" s="134">
        <f>ROUND(I217*H217,2)</f>
        <v>0</v>
      </c>
      <c r="K217" s="130" t="s">
        <v>142</v>
      </c>
      <c r="L217" s="33"/>
      <c r="M217" s="135" t="s">
        <v>19</v>
      </c>
      <c r="N217" s="136" t="s">
        <v>47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137</v>
      </c>
      <c r="AT217" s="139" t="s">
        <v>133</v>
      </c>
      <c r="AU217" s="139" t="s">
        <v>86</v>
      </c>
      <c r="AY217" s="18" t="s">
        <v>130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18" t="s">
        <v>84</v>
      </c>
      <c r="BK217" s="140">
        <f>ROUND(I217*H217,2)</f>
        <v>0</v>
      </c>
      <c r="BL217" s="18" t="s">
        <v>137</v>
      </c>
      <c r="BM217" s="139" t="s">
        <v>421</v>
      </c>
    </row>
    <row r="218" spans="2:65" s="1" customFormat="1" x14ac:dyDescent="0.2">
      <c r="B218" s="33"/>
      <c r="D218" s="141" t="s">
        <v>143</v>
      </c>
      <c r="F218" s="142" t="s">
        <v>422</v>
      </c>
      <c r="I218" s="143"/>
      <c r="L218" s="33"/>
      <c r="M218" s="144"/>
      <c r="T218" s="54"/>
      <c r="AT218" s="18" t="s">
        <v>143</v>
      </c>
      <c r="AU218" s="18" t="s">
        <v>86</v>
      </c>
    </row>
    <row r="219" spans="2:65" s="12" customFormat="1" x14ac:dyDescent="0.2">
      <c r="B219" s="145"/>
      <c r="D219" s="146" t="s">
        <v>150</v>
      </c>
      <c r="E219" s="147" t="s">
        <v>19</v>
      </c>
      <c r="F219" s="148" t="s">
        <v>423</v>
      </c>
      <c r="H219" s="147" t="s">
        <v>19</v>
      </c>
      <c r="I219" s="149"/>
      <c r="L219" s="145"/>
      <c r="M219" s="150"/>
      <c r="T219" s="151"/>
      <c r="AT219" s="147" t="s">
        <v>150</v>
      </c>
      <c r="AU219" s="147" t="s">
        <v>86</v>
      </c>
      <c r="AV219" s="12" t="s">
        <v>84</v>
      </c>
      <c r="AW219" s="12" t="s">
        <v>37</v>
      </c>
      <c r="AX219" s="12" t="s">
        <v>76</v>
      </c>
      <c r="AY219" s="147" t="s">
        <v>130</v>
      </c>
    </row>
    <row r="220" spans="2:65" s="13" customFormat="1" x14ac:dyDescent="0.2">
      <c r="B220" s="152"/>
      <c r="D220" s="146" t="s">
        <v>150</v>
      </c>
      <c r="E220" s="153" t="s">
        <v>19</v>
      </c>
      <c r="F220" s="154" t="s">
        <v>424</v>
      </c>
      <c r="H220" s="155">
        <v>41.106000000000002</v>
      </c>
      <c r="I220" s="156"/>
      <c r="L220" s="152"/>
      <c r="M220" s="157"/>
      <c r="T220" s="158"/>
      <c r="AT220" s="153" t="s">
        <v>150</v>
      </c>
      <c r="AU220" s="153" t="s">
        <v>86</v>
      </c>
      <c r="AV220" s="13" t="s">
        <v>86</v>
      </c>
      <c r="AW220" s="13" t="s">
        <v>37</v>
      </c>
      <c r="AX220" s="13" t="s">
        <v>76</v>
      </c>
      <c r="AY220" s="153" t="s">
        <v>130</v>
      </c>
    </row>
    <row r="221" spans="2:65" s="14" customFormat="1" x14ac:dyDescent="0.2">
      <c r="B221" s="159"/>
      <c r="D221" s="146" t="s">
        <v>150</v>
      </c>
      <c r="E221" s="160" t="s">
        <v>19</v>
      </c>
      <c r="F221" s="161" t="s">
        <v>153</v>
      </c>
      <c r="H221" s="162">
        <v>41.106000000000002</v>
      </c>
      <c r="I221" s="163"/>
      <c r="L221" s="159"/>
      <c r="M221" s="164"/>
      <c r="T221" s="165"/>
      <c r="AT221" s="160" t="s">
        <v>150</v>
      </c>
      <c r="AU221" s="160" t="s">
        <v>86</v>
      </c>
      <c r="AV221" s="14" t="s">
        <v>137</v>
      </c>
      <c r="AW221" s="14" t="s">
        <v>37</v>
      </c>
      <c r="AX221" s="14" t="s">
        <v>84</v>
      </c>
      <c r="AY221" s="160" t="s">
        <v>130</v>
      </c>
    </row>
    <row r="222" spans="2:65" s="1" customFormat="1" ht="24.25" customHeight="1" x14ac:dyDescent="0.2">
      <c r="B222" s="33"/>
      <c r="C222" s="128" t="s">
        <v>425</v>
      </c>
      <c r="D222" s="128" t="s">
        <v>133</v>
      </c>
      <c r="E222" s="129" t="s">
        <v>426</v>
      </c>
      <c r="F222" s="130" t="s">
        <v>427</v>
      </c>
      <c r="G222" s="131" t="s">
        <v>179</v>
      </c>
      <c r="H222" s="132">
        <v>4.9329999999999998</v>
      </c>
      <c r="I222" s="133"/>
      <c r="J222" s="134">
        <f>ROUND(I222*H222,2)</f>
        <v>0</v>
      </c>
      <c r="K222" s="130" t="s">
        <v>142</v>
      </c>
      <c r="L222" s="33"/>
      <c r="M222" s="135" t="s">
        <v>19</v>
      </c>
      <c r="N222" s="136" t="s">
        <v>47</v>
      </c>
      <c r="P222" s="137">
        <f>O222*H222</f>
        <v>0</v>
      </c>
      <c r="Q222" s="137">
        <v>1.0597300000000001</v>
      </c>
      <c r="R222" s="137">
        <f>Q222*H222</f>
        <v>5.2276480899999997</v>
      </c>
      <c r="S222" s="137">
        <v>0</v>
      </c>
      <c r="T222" s="138">
        <f>S222*H222</f>
        <v>0</v>
      </c>
      <c r="AR222" s="139" t="s">
        <v>137</v>
      </c>
      <c r="AT222" s="139" t="s">
        <v>133</v>
      </c>
      <c r="AU222" s="139" t="s">
        <v>86</v>
      </c>
      <c r="AY222" s="18" t="s">
        <v>130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18" t="s">
        <v>84</v>
      </c>
      <c r="BK222" s="140">
        <f>ROUND(I222*H222,2)</f>
        <v>0</v>
      </c>
      <c r="BL222" s="18" t="s">
        <v>137</v>
      </c>
      <c r="BM222" s="139" t="s">
        <v>428</v>
      </c>
    </row>
    <row r="223" spans="2:65" s="1" customFormat="1" x14ac:dyDescent="0.2">
      <c r="B223" s="33"/>
      <c r="D223" s="141" t="s">
        <v>143</v>
      </c>
      <c r="F223" s="142" t="s">
        <v>429</v>
      </c>
      <c r="I223" s="143"/>
      <c r="L223" s="33"/>
      <c r="M223" s="144"/>
      <c r="T223" s="54"/>
      <c r="AT223" s="18" t="s">
        <v>143</v>
      </c>
      <c r="AU223" s="18" t="s">
        <v>86</v>
      </c>
    </row>
    <row r="224" spans="2:65" s="12" customFormat="1" x14ac:dyDescent="0.2">
      <c r="B224" s="145"/>
      <c r="D224" s="146" t="s">
        <v>150</v>
      </c>
      <c r="E224" s="147" t="s">
        <v>19</v>
      </c>
      <c r="F224" s="148" t="s">
        <v>430</v>
      </c>
      <c r="H224" s="147" t="s">
        <v>19</v>
      </c>
      <c r="I224" s="149"/>
      <c r="L224" s="145"/>
      <c r="M224" s="150"/>
      <c r="T224" s="151"/>
      <c r="AT224" s="147" t="s">
        <v>150</v>
      </c>
      <c r="AU224" s="147" t="s">
        <v>86</v>
      </c>
      <c r="AV224" s="12" t="s">
        <v>84</v>
      </c>
      <c r="AW224" s="12" t="s">
        <v>37</v>
      </c>
      <c r="AX224" s="12" t="s">
        <v>76</v>
      </c>
      <c r="AY224" s="147" t="s">
        <v>130</v>
      </c>
    </row>
    <row r="225" spans="2:65" s="13" customFormat="1" x14ac:dyDescent="0.2">
      <c r="B225" s="152"/>
      <c r="D225" s="146" t="s">
        <v>150</v>
      </c>
      <c r="E225" s="153" t="s">
        <v>19</v>
      </c>
      <c r="F225" s="154" t="s">
        <v>431</v>
      </c>
      <c r="H225" s="155">
        <v>4.9329999999999998</v>
      </c>
      <c r="I225" s="156"/>
      <c r="L225" s="152"/>
      <c r="M225" s="157"/>
      <c r="T225" s="158"/>
      <c r="AT225" s="153" t="s">
        <v>150</v>
      </c>
      <c r="AU225" s="153" t="s">
        <v>86</v>
      </c>
      <c r="AV225" s="13" t="s">
        <v>86</v>
      </c>
      <c r="AW225" s="13" t="s">
        <v>37</v>
      </c>
      <c r="AX225" s="13" t="s">
        <v>76</v>
      </c>
      <c r="AY225" s="153" t="s">
        <v>130</v>
      </c>
    </row>
    <row r="226" spans="2:65" s="14" customFormat="1" x14ac:dyDescent="0.2">
      <c r="B226" s="159"/>
      <c r="D226" s="146" t="s">
        <v>150</v>
      </c>
      <c r="E226" s="160" t="s">
        <v>19</v>
      </c>
      <c r="F226" s="161" t="s">
        <v>153</v>
      </c>
      <c r="H226" s="162">
        <v>4.9329999999999998</v>
      </c>
      <c r="I226" s="163"/>
      <c r="L226" s="159"/>
      <c r="M226" s="164"/>
      <c r="T226" s="165"/>
      <c r="AT226" s="160" t="s">
        <v>150</v>
      </c>
      <c r="AU226" s="160" t="s">
        <v>86</v>
      </c>
      <c r="AV226" s="14" t="s">
        <v>137</v>
      </c>
      <c r="AW226" s="14" t="s">
        <v>37</v>
      </c>
      <c r="AX226" s="14" t="s">
        <v>84</v>
      </c>
      <c r="AY226" s="160" t="s">
        <v>130</v>
      </c>
    </row>
    <row r="227" spans="2:65" s="1" customFormat="1" ht="21.75" customHeight="1" x14ac:dyDescent="0.2">
      <c r="B227" s="33"/>
      <c r="C227" s="128" t="s">
        <v>432</v>
      </c>
      <c r="D227" s="128" t="s">
        <v>133</v>
      </c>
      <c r="E227" s="129" t="s">
        <v>433</v>
      </c>
      <c r="F227" s="130" t="s">
        <v>434</v>
      </c>
      <c r="G227" s="131" t="s">
        <v>323</v>
      </c>
      <c r="H227" s="132">
        <v>93.596000000000004</v>
      </c>
      <c r="I227" s="133"/>
      <c r="J227" s="134">
        <f>ROUND(I227*H227,2)</f>
        <v>0</v>
      </c>
      <c r="K227" s="130" t="s">
        <v>142</v>
      </c>
      <c r="L227" s="33"/>
      <c r="M227" s="135" t="s">
        <v>19</v>
      </c>
      <c r="N227" s="136" t="s">
        <v>47</v>
      </c>
      <c r="P227" s="137">
        <f>O227*H227</f>
        <v>0</v>
      </c>
      <c r="Q227" s="137">
        <v>1.66E-3</v>
      </c>
      <c r="R227" s="137">
        <f>Q227*H227</f>
        <v>0.15536936000000001</v>
      </c>
      <c r="S227" s="137">
        <v>0</v>
      </c>
      <c r="T227" s="138">
        <f>S227*H227</f>
        <v>0</v>
      </c>
      <c r="AR227" s="139" t="s">
        <v>137</v>
      </c>
      <c r="AT227" s="139" t="s">
        <v>133</v>
      </c>
      <c r="AU227" s="139" t="s">
        <v>86</v>
      </c>
      <c r="AY227" s="18" t="s">
        <v>130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18" t="s">
        <v>84</v>
      </c>
      <c r="BK227" s="140">
        <f>ROUND(I227*H227,2)</f>
        <v>0</v>
      </c>
      <c r="BL227" s="18" t="s">
        <v>137</v>
      </c>
      <c r="BM227" s="139" t="s">
        <v>435</v>
      </c>
    </row>
    <row r="228" spans="2:65" s="1" customFormat="1" x14ac:dyDescent="0.2">
      <c r="B228" s="33"/>
      <c r="D228" s="141" t="s">
        <v>143</v>
      </c>
      <c r="F228" s="142" t="s">
        <v>436</v>
      </c>
      <c r="I228" s="143"/>
      <c r="L228" s="33"/>
      <c r="M228" s="144"/>
      <c r="T228" s="54"/>
      <c r="AT228" s="18" t="s">
        <v>143</v>
      </c>
      <c r="AU228" s="18" t="s">
        <v>86</v>
      </c>
    </row>
    <row r="229" spans="2:65" s="12" customFormat="1" x14ac:dyDescent="0.2">
      <c r="B229" s="145"/>
      <c r="D229" s="146" t="s">
        <v>150</v>
      </c>
      <c r="E229" s="147" t="s">
        <v>19</v>
      </c>
      <c r="F229" s="148" t="s">
        <v>437</v>
      </c>
      <c r="H229" s="147" t="s">
        <v>19</v>
      </c>
      <c r="I229" s="149"/>
      <c r="L229" s="145"/>
      <c r="M229" s="150"/>
      <c r="T229" s="151"/>
      <c r="AT229" s="147" t="s">
        <v>150</v>
      </c>
      <c r="AU229" s="147" t="s">
        <v>86</v>
      </c>
      <c r="AV229" s="12" t="s">
        <v>84</v>
      </c>
      <c r="AW229" s="12" t="s">
        <v>37</v>
      </c>
      <c r="AX229" s="12" t="s">
        <v>76</v>
      </c>
      <c r="AY229" s="147" t="s">
        <v>130</v>
      </c>
    </row>
    <row r="230" spans="2:65" s="13" customFormat="1" x14ac:dyDescent="0.2">
      <c r="B230" s="152"/>
      <c r="D230" s="146" t="s">
        <v>150</v>
      </c>
      <c r="E230" s="153" t="s">
        <v>19</v>
      </c>
      <c r="F230" s="154" t="s">
        <v>438</v>
      </c>
      <c r="H230" s="155">
        <v>15.6</v>
      </c>
      <c r="I230" s="156"/>
      <c r="L230" s="152"/>
      <c r="M230" s="157"/>
      <c r="T230" s="158"/>
      <c r="AT230" s="153" t="s">
        <v>150</v>
      </c>
      <c r="AU230" s="153" t="s">
        <v>86</v>
      </c>
      <c r="AV230" s="13" t="s">
        <v>86</v>
      </c>
      <c r="AW230" s="13" t="s">
        <v>37</v>
      </c>
      <c r="AX230" s="13" t="s">
        <v>76</v>
      </c>
      <c r="AY230" s="153" t="s">
        <v>130</v>
      </c>
    </row>
    <row r="231" spans="2:65" s="12" customFormat="1" x14ac:dyDescent="0.2">
      <c r="B231" s="145"/>
      <c r="D231" s="146" t="s">
        <v>150</v>
      </c>
      <c r="E231" s="147" t="s">
        <v>19</v>
      </c>
      <c r="F231" s="148" t="s">
        <v>439</v>
      </c>
      <c r="H231" s="147" t="s">
        <v>19</v>
      </c>
      <c r="I231" s="149"/>
      <c r="L231" s="145"/>
      <c r="M231" s="150"/>
      <c r="T231" s="151"/>
      <c r="AT231" s="147" t="s">
        <v>150</v>
      </c>
      <c r="AU231" s="147" t="s">
        <v>86</v>
      </c>
      <c r="AV231" s="12" t="s">
        <v>84</v>
      </c>
      <c r="AW231" s="12" t="s">
        <v>37</v>
      </c>
      <c r="AX231" s="12" t="s">
        <v>76</v>
      </c>
      <c r="AY231" s="147" t="s">
        <v>130</v>
      </c>
    </row>
    <row r="232" spans="2:65" s="13" customFormat="1" x14ac:dyDescent="0.2">
      <c r="B232" s="152"/>
      <c r="D232" s="146" t="s">
        <v>150</v>
      </c>
      <c r="E232" s="153" t="s">
        <v>19</v>
      </c>
      <c r="F232" s="154" t="s">
        <v>440</v>
      </c>
      <c r="H232" s="155">
        <v>77.995999999999995</v>
      </c>
      <c r="I232" s="156"/>
      <c r="L232" s="152"/>
      <c r="M232" s="157"/>
      <c r="T232" s="158"/>
      <c r="AT232" s="153" t="s">
        <v>150</v>
      </c>
      <c r="AU232" s="153" t="s">
        <v>86</v>
      </c>
      <c r="AV232" s="13" t="s">
        <v>86</v>
      </c>
      <c r="AW232" s="13" t="s">
        <v>37</v>
      </c>
      <c r="AX232" s="13" t="s">
        <v>76</v>
      </c>
      <c r="AY232" s="153" t="s">
        <v>130</v>
      </c>
    </row>
    <row r="233" spans="2:65" s="14" customFormat="1" x14ac:dyDescent="0.2">
      <c r="B233" s="159"/>
      <c r="D233" s="146" t="s">
        <v>150</v>
      </c>
      <c r="E233" s="160" t="s">
        <v>19</v>
      </c>
      <c r="F233" s="161" t="s">
        <v>153</v>
      </c>
      <c r="H233" s="162">
        <v>93.595999999999989</v>
      </c>
      <c r="I233" s="163"/>
      <c r="L233" s="159"/>
      <c r="M233" s="164"/>
      <c r="T233" s="165"/>
      <c r="AT233" s="160" t="s">
        <v>150</v>
      </c>
      <c r="AU233" s="160" t="s">
        <v>86</v>
      </c>
      <c r="AV233" s="14" t="s">
        <v>137</v>
      </c>
      <c r="AW233" s="14" t="s">
        <v>37</v>
      </c>
      <c r="AX233" s="14" t="s">
        <v>84</v>
      </c>
      <c r="AY233" s="160" t="s">
        <v>130</v>
      </c>
    </row>
    <row r="234" spans="2:65" s="1" customFormat="1" ht="16.5" customHeight="1" x14ac:dyDescent="0.2">
      <c r="B234" s="33"/>
      <c r="C234" s="128" t="s">
        <v>441</v>
      </c>
      <c r="D234" s="128" t="s">
        <v>133</v>
      </c>
      <c r="E234" s="129" t="s">
        <v>442</v>
      </c>
      <c r="F234" s="130" t="s">
        <v>443</v>
      </c>
      <c r="G234" s="131" t="s">
        <v>323</v>
      </c>
      <c r="H234" s="132">
        <v>93.596000000000004</v>
      </c>
      <c r="I234" s="133"/>
      <c r="J234" s="134">
        <f>ROUND(I234*H234,2)</f>
        <v>0</v>
      </c>
      <c r="K234" s="130" t="s">
        <v>142</v>
      </c>
      <c r="L234" s="33"/>
      <c r="M234" s="135" t="s">
        <v>19</v>
      </c>
      <c r="N234" s="136" t="s">
        <v>47</v>
      </c>
      <c r="P234" s="137">
        <f>O234*H234</f>
        <v>0</v>
      </c>
      <c r="Q234" s="137">
        <v>4.0000000000000003E-5</v>
      </c>
      <c r="R234" s="137">
        <f>Q234*H234</f>
        <v>3.7438400000000004E-3</v>
      </c>
      <c r="S234" s="137">
        <v>0</v>
      </c>
      <c r="T234" s="138">
        <f>S234*H234</f>
        <v>0</v>
      </c>
      <c r="AR234" s="139" t="s">
        <v>137</v>
      </c>
      <c r="AT234" s="139" t="s">
        <v>133</v>
      </c>
      <c r="AU234" s="139" t="s">
        <v>86</v>
      </c>
      <c r="AY234" s="18" t="s">
        <v>130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18" t="s">
        <v>84</v>
      </c>
      <c r="BK234" s="140">
        <f>ROUND(I234*H234,2)</f>
        <v>0</v>
      </c>
      <c r="BL234" s="18" t="s">
        <v>137</v>
      </c>
      <c r="BM234" s="139" t="s">
        <v>444</v>
      </c>
    </row>
    <row r="235" spans="2:65" s="1" customFormat="1" x14ac:dyDescent="0.2">
      <c r="B235" s="33"/>
      <c r="D235" s="141" t="s">
        <v>143</v>
      </c>
      <c r="F235" s="142" t="s">
        <v>445</v>
      </c>
      <c r="I235" s="143"/>
      <c r="L235" s="33"/>
      <c r="M235" s="144"/>
      <c r="T235" s="54"/>
      <c r="AT235" s="18" t="s">
        <v>143</v>
      </c>
      <c r="AU235" s="18" t="s">
        <v>86</v>
      </c>
    </row>
    <row r="236" spans="2:65" s="1" customFormat="1" ht="21.75" customHeight="1" x14ac:dyDescent="0.2">
      <c r="B236" s="33"/>
      <c r="C236" s="128" t="s">
        <v>446</v>
      </c>
      <c r="D236" s="128" t="s">
        <v>133</v>
      </c>
      <c r="E236" s="129" t="s">
        <v>447</v>
      </c>
      <c r="F236" s="130" t="s">
        <v>448</v>
      </c>
      <c r="G236" s="131" t="s">
        <v>163</v>
      </c>
      <c r="H236" s="132">
        <v>6.3239999999999998</v>
      </c>
      <c r="I236" s="133"/>
      <c r="J236" s="134">
        <f>ROUND(I236*H236,2)</f>
        <v>0</v>
      </c>
      <c r="K236" s="130" t="s">
        <v>19</v>
      </c>
      <c r="L236" s="33"/>
      <c r="M236" s="135" t="s">
        <v>19</v>
      </c>
      <c r="N236" s="136" t="s">
        <v>47</v>
      </c>
      <c r="P236" s="137">
        <f>O236*H236</f>
        <v>0</v>
      </c>
      <c r="Q236" s="137">
        <v>2.1723400000000002</v>
      </c>
      <c r="R236" s="137">
        <f>Q236*H236</f>
        <v>13.737878160000001</v>
      </c>
      <c r="S236" s="137">
        <v>0</v>
      </c>
      <c r="T236" s="138">
        <f>S236*H236</f>
        <v>0</v>
      </c>
      <c r="AR236" s="139" t="s">
        <v>137</v>
      </c>
      <c r="AT236" s="139" t="s">
        <v>133</v>
      </c>
      <c r="AU236" s="139" t="s">
        <v>86</v>
      </c>
      <c r="AY236" s="18" t="s">
        <v>130</v>
      </c>
      <c r="BE236" s="140">
        <f>IF(N236="základní",J236,0)</f>
        <v>0</v>
      </c>
      <c r="BF236" s="140">
        <f>IF(N236="snížená",J236,0)</f>
        <v>0</v>
      </c>
      <c r="BG236" s="140">
        <f>IF(N236="zákl. přenesená",J236,0)</f>
        <v>0</v>
      </c>
      <c r="BH236" s="140">
        <f>IF(N236="sníž. přenesená",J236,0)</f>
        <v>0</v>
      </c>
      <c r="BI236" s="140">
        <f>IF(N236="nulová",J236,0)</f>
        <v>0</v>
      </c>
      <c r="BJ236" s="18" t="s">
        <v>84</v>
      </c>
      <c r="BK236" s="140">
        <f>ROUND(I236*H236,2)</f>
        <v>0</v>
      </c>
      <c r="BL236" s="18" t="s">
        <v>137</v>
      </c>
      <c r="BM236" s="139" t="s">
        <v>449</v>
      </c>
    </row>
    <row r="237" spans="2:65" s="12" customFormat="1" x14ac:dyDescent="0.2">
      <c r="B237" s="145"/>
      <c r="D237" s="146" t="s">
        <v>150</v>
      </c>
      <c r="E237" s="147" t="s">
        <v>19</v>
      </c>
      <c r="F237" s="148" t="s">
        <v>450</v>
      </c>
      <c r="H237" s="147" t="s">
        <v>19</v>
      </c>
      <c r="I237" s="149"/>
      <c r="L237" s="145"/>
      <c r="M237" s="150"/>
      <c r="T237" s="151"/>
      <c r="AT237" s="147" t="s">
        <v>150</v>
      </c>
      <c r="AU237" s="147" t="s">
        <v>86</v>
      </c>
      <c r="AV237" s="12" t="s">
        <v>84</v>
      </c>
      <c r="AW237" s="12" t="s">
        <v>37</v>
      </c>
      <c r="AX237" s="12" t="s">
        <v>76</v>
      </c>
      <c r="AY237" s="147" t="s">
        <v>130</v>
      </c>
    </row>
    <row r="238" spans="2:65" s="13" customFormat="1" x14ac:dyDescent="0.2">
      <c r="B238" s="152"/>
      <c r="D238" s="146" t="s">
        <v>150</v>
      </c>
      <c r="E238" s="153" t="s">
        <v>19</v>
      </c>
      <c r="F238" s="154" t="s">
        <v>451</v>
      </c>
      <c r="H238" s="155">
        <v>6.3239999999999998</v>
      </c>
      <c r="I238" s="156"/>
      <c r="L238" s="152"/>
      <c r="M238" s="157"/>
      <c r="T238" s="158"/>
      <c r="AT238" s="153" t="s">
        <v>150</v>
      </c>
      <c r="AU238" s="153" t="s">
        <v>86</v>
      </c>
      <c r="AV238" s="13" t="s">
        <v>86</v>
      </c>
      <c r="AW238" s="13" t="s">
        <v>37</v>
      </c>
      <c r="AX238" s="13" t="s">
        <v>76</v>
      </c>
      <c r="AY238" s="153" t="s">
        <v>130</v>
      </c>
    </row>
    <row r="239" spans="2:65" s="14" customFormat="1" x14ac:dyDescent="0.2">
      <c r="B239" s="159"/>
      <c r="D239" s="146" t="s">
        <v>150</v>
      </c>
      <c r="E239" s="160" t="s">
        <v>19</v>
      </c>
      <c r="F239" s="161" t="s">
        <v>153</v>
      </c>
      <c r="H239" s="162">
        <v>6.3239999999999998</v>
      </c>
      <c r="I239" s="163"/>
      <c r="L239" s="159"/>
      <c r="M239" s="164"/>
      <c r="T239" s="165"/>
      <c r="AT239" s="160" t="s">
        <v>150</v>
      </c>
      <c r="AU239" s="160" t="s">
        <v>86</v>
      </c>
      <c r="AV239" s="14" t="s">
        <v>137</v>
      </c>
      <c r="AW239" s="14" t="s">
        <v>37</v>
      </c>
      <c r="AX239" s="14" t="s">
        <v>84</v>
      </c>
      <c r="AY239" s="160" t="s">
        <v>130</v>
      </c>
    </row>
    <row r="240" spans="2:65" s="11" customFormat="1" ht="22.9" customHeight="1" x14ac:dyDescent="0.25">
      <c r="B240" s="116"/>
      <c r="D240" s="117" t="s">
        <v>75</v>
      </c>
      <c r="E240" s="126" t="s">
        <v>137</v>
      </c>
      <c r="F240" s="126" t="s">
        <v>452</v>
      </c>
      <c r="I240" s="119"/>
      <c r="J240" s="127">
        <f>BK240</f>
        <v>0</v>
      </c>
      <c r="L240" s="116"/>
      <c r="M240" s="121"/>
      <c r="P240" s="122">
        <f>SUM(P241:P349)</f>
        <v>0</v>
      </c>
      <c r="R240" s="122">
        <f>SUM(R241:R349)</f>
        <v>51.941237849999993</v>
      </c>
      <c r="T240" s="123">
        <f>SUM(T241:T349)</f>
        <v>0</v>
      </c>
      <c r="AR240" s="117" t="s">
        <v>84</v>
      </c>
      <c r="AT240" s="124" t="s">
        <v>75</v>
      </c>
      <c r="AU240" s="124" t="s">
        <v>84</v>
      </c>
      <c r="AY240" s="117" t="s">
        <v>130</v>
      </c>
      <c r="BK240" s="125">
        <f>SUM(BK241:BK349)</f>
        <v>0</v>
      </c>
    </row>
    <row r="241" spans="2:65" s="1" customFormat="1" ht="24.25" customHeight="1" x14ac:dyDescent="0.2">
      <c r="B241" s="33"/>
      <c r="C241" s="128" t="s">
        <v>453</v>
      </c>
      <c r="D241" s="128" t="s">
        <v>133</v>
      </c>
      <c r="E241" s="129" t="s">
        <v>454</v>
      </c>
      <c r="F241" s="130" t="s">
        <v>455</v>
      </c>
      <c r="G241" s="131" t="s">
        <v>179</v>
      </c>
      <c r="H241" s="132">
        <v>9.7210000000000001</v>
      </c>
      <c r="I241" s="133"/>
      <c r="J241" s="134">
        <f>ROUND(I241*H241,2)</f>
        <v>0</v>
      </c>
      <c r="K241" s="130" t="s">
        <v>142</v>
      </c>
      <c r="L241" s="33"/>
      <c r="M241" s="135" t="s">
        <v>19</v>
      </c>
      <c r="N241" s="136" t="s">
        <v>47</v>
      </c>
      <c r="P241" s="137">
        <f>O241*H241</f>
        <v>0</v>
      </c>
      <c r="Q241" s="137">
        <v>4.6730000000000001E-2</v>
      </c>
      <c r="R241" s="137">
        <f>Q241*H241</f>
        <v>0.45426232999999999</v>
      </c>
      <c r="S241" s="137">
        <v>0</v>
      </c>
      <c r="T241" s="138">
        <f>S241*H241</f>
        <v>0</v>
      </c>
      <c r="AR241" s="139" t="s">
        <v>137</v>
      </c>
      <c r="AT241" s="139" t="s">
        <v>133</v>
      </c>
      <c r="AU241" s="139" t="s">
        <v>86</v>
      </c>
      <c r="AY241" s="18" t="s">
        <v>130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18" t="s">
        <v>84</v>
      </c>
      <c r="BK241" s="140">
        <f>ROUND(I241*H241,2)</f>
        <v>0</v>
      </c>
      <c r="BL241" s="18" t="s">
        <v>137</v>
      </c>
      <c r="BM241" s="139" t="s">
        <v>456</v>
      </c>
    </row>
    <row r="242" spans="2:65" s="1" customFormat="1" x14ac:dyDescent="0.2">
      <c r="B242" s="33"/>
      <c r="D242" s="141" t="s">
        <v>143</v>
      </c>
      <c r="F242" s="142" t="s">
        <v>457</v>
      </c>
      <c r="I242" s="143"/>
      <c r="L242" s="33"/>
      <c r="M242" s="144"/>
      <c r="T242" s="54"/>
      <c r="AT242" s="18" t="s">
        <v>143</v>
      </c>
      <c r="AU242" s="18" t="s">
        <v>86</v>
      </c>
    </row>
    <row r="243" spans="2:65" s="12" customFormat="1" x14ac:dyDescent="0.2">
      <c r="B243" s="145"/>
      <c r="D243" s="146" t="s">
        <v>150</v>
      </c>
      <c r="E243" s="147" t="s">
        <v>19</v>
      </c>
      <c r="F243" s="148" t="s">
        <v>458</v>
      </c>
      <c r="H243" s="147" t="s">
        <v>19</v>
      </c>
      <c r="I243" s="149"/>
      <c r="L243" s="145"/>
      <c r="M243" s="150"/>
      <c r="T243" s="151"/>
      <c r="AT243" s="147" t="s">
        <v>150</v>
      </c>
      <c r="AU243" s="147" t="s">
        <v>86</v>
      </c>
      <c r="AV243" s="12" t="s">
        <v>84</v>
      </c>
      <c r="AW243" s="12" t="s">
        <v>37</v>
      </c>
      <c r="AX243" s="12" t="s">
        <v>76</v>
      </c>
      <c r="AY243" s="147" t="s">
        <v>130</v>
      </c>
    </row>
    <row r="244" spans="2:65" s="12" customFormat="1" x14ac:dyDescent="0.2">
      <c r="B244" s="145"/>
      <c r="D244" s="146" t="s">
        <v>150</v>
      </c>
      <c r="E244" s="147" t="s">
        <v>19</v>
      </c>
      <c r="F244" s="148" t="s">
        <v>459</v>
      </c>
      <c r="H244" s="147" t="s">
        <v>19</v>
      </c>
      <c r="I244" s="149"/>
      <c r="L244" s="145"/>
      <c r="M244" s="150"/>
      <c r="T244" s="151"/>
      <c r="AT244" s="147" t="s">
        <v>150</v>
      </c>
      <c r="AU244" s="147" t="s">
        <v>86</v>
      </c>
      <c r="AV244" s="12" t="s">
        <v>84</v>
      </c>
      <c r="AW244" s="12" t="s">
        <v>37</v>
      </c>
      <c r="AX244" s="12" t="s">
        <v>76</v>
      </c>
      <c r="AY244" s="147" t="s">
        <v>130</v>
      </c>
    </row>
    <row r="245" spans="2:65" s="13" customFormat="1" x14ac:dyDescent="0.2">
      <c r="B245" s="152"/>
      <c r="D245" s="146" t="s">
        <v>150</v>
      </c>
      <c r="E245" s="153" t="s">
        <v>19</v>
      </c>
      <c r="F245" s="154" t="s">
        <v>460</v>
      </c>
      <c r="H245" s="155">
        <v>2.952</v>
      </c>
      <c r="I245" s="156"/>
      <c r="L245" s="152"/>
      <c r="M245" s="157"/>
      <c r="T245" s="158"/>
      <c r="AT245" s="153" t="s">
        <v>150</v>
      </c>
      <c r="AU245" s="153" t="s">
        <v>86</v>
      </c>
      <c r="AV245" s="13" t="s">
        <v>86</v>
      </c>
      <c r="AW245" s="13" t="s">
        <v>37</v>
      </c>
      <c r="AX245" s="13" t="s">
        <v>76</v>
      </c>
      <c r="AY245" s="153" t="s">
        <v>130</v>
      </c>
    </row>
    <row r="246" spans="2:65" s="12" customFormat="1" x14ac:dyDescent="0.2">
      <c r="B246" s="145"/>
      <c r="D246" s="146" t="s">
        <v>150</v>
      </c>
      <c r="E246" s="147" t="s">
        <v>19</v>
      </c>
      <c r="F246" s="148" t="s">
        <v>461</v>
      </c>
      <c r="H246" s="147" t="s">
        <v>19</v>
      </c>
      <c r="I246" s="149"/>
      <c r="L246" s="145"/>
      <c r="M246" s="150"/>
      <c r="T246" s="151"/>
      <c r="AT246" s="147" t="s">
        <v>150</v>
      </c>
      <c r="AU246" s="147" t="s">
        <v>86</v>
      </c>
      <c r="AV246" s="12" t="s">
        <v>84</v>
      </c>
      <c r="AW246" s="12" t="s">
        <v>37</v>
      </c>
      <c r="AX246" s="12" t="s">
        <v>76</v>
      </c>
      <c r="AY246" s="147" t="s">
        <v>130</v>
      </c>
    </row>
    <row r="247" spans="2:65" s="13" customFormat="1" x14ac:dyDescent="0.2">
      <c r="B247" s="152"/>
      <c r="D247" s="146" t="s">
        <v>150</v>
      </c>
      <c r="E247" s="153" t="s">
        <v>19</v>
      </c>
      <c r="F247" s="154" t="s">
        <v>462</v>
      </c>
      <c r="H247" s="155">
        <v>2.5529999999999999</v>
      </c>
      <c r="I247" s="156"/>
      <c r="L247" s="152"/>
      <c r="M247" s="157"/>
      <c r="T247" s="158"/>
      <c r="AT247" s="153" t="s">
        <v>150</v>
      </c>
      <c r="AU247" s="153" t="s">
        <v>86</v>
      </c>
      <c r="AV247" s="13" t="s">
        <v>86</v>
      </c>
      <c r="AW247" s="13" t="s">
        <v>37</v>
      </c>
      <c r="AX247" s="13" t="s">
        <v>76</v>
      </c>
      <c r="AY247" s="153" t="s">
        <v>130</v>
      </c>
    </row>
    <row r="248" spans="2:65" s="12" customFormat="1" x14ac:dyDescent="0.2">
      <c r="B248" s="145"/>
      <c r="D248" s="146" t="s">
        <v>150</v>
      </c>
      <c r="E248" s="147" t="s">
        <v>19</v>
      </c>
      <c r="F248" s="148" t="s">
        <v>463</v>
      </c>
      <c r="H248" s="147" t="s">
        <v>19</v>
      </c>
      <c r="I248" s="149"/>
      <c r="L248" s="145"/>
      <c r="M248" s="150"/>
      <c r="T248" s="151"/>
      <c r="AT248" s="147" t="s">
        <v>150</v>
      </c>
      <c r="AU248" s="147" t="s">
        <v>86</v>
      </c>
      <c r="AV248" s="12" t="s">
        <v>84</v>
      </c>
      <c r="AW248" s="12" t="s">
        <v>37</v>
      </c>
      <c r="AX248" s="12" t="s">
        <v>76</v>
      </c>
      <c r="AY248" s="147" t="s">
        <v>130</v>
      </c>
    </row>
    <row r="249" spans="2:65" s="13" customFormat="1" x14ac:dyDescent="0.2">
      <c r="B249" s="152"/>
      <c r="D249" s="146" t="s">
        <v>150</v>
      </c>
      <c r="E249" s="153" t="s">
        <v>19</v>
      </c>
      <c r="F249" s="154" t="s">
        <v>464</v>
      </c>
      <c r="H249" s="155">
        <v>1.1839999999999999</v>
      </c>
      <c r="I249" s="156"/>
      <c r="L249" s="152"/>
      <c r="M249" s="157"/>
      <c r="T249" s="158"/>
      <c r="AT249" s="153" t="s">
        <v>150</v>
      </c>
      <c r="AU249" s="153" t="s">
        <v>86</v>
      </c>
      <c r="AV249" s="13" t="s">
        <v>86</v>
      </c>
      <c r="AW249" s="13" t="s">
        <v>37</v>
      </c>
      <c r="AX249" s="13" t="s">
        <v>76</v>
      </c>
      <c r="AY249" s="153" t="s">
        <v>130</v>
      </c>
    </row>
    <row r="250" spans="2:65" s="12" customFormat="1" x14ac:dyDescent="0.2">
      <c r="B250" s="145"/>
      <c r="D250" s="146" t="s">
        <v>150</v>
      </c>
      <c r="E250" s="147" t="s">
        <v>19</v>
      </c>
      <c r="F250" s="148" t="s">
        <v>465</v>
      </c>
      <c r="H250" s="147" t="s">
        <v>19</v>
      </c>
      <c r="I250" s="149"/>
      <c r="L250" s="145"/>
      <c r="M250" s="150"/>
      <c r="T250" s="151"/>
      <c r="AT250" s="147" t="s">
        <v>150</v>
      </c>
      <c r="AU250" s="147" t="s">
        <v>86</v>
      </c>
      <c r="AV250" s="12" t="s">
        <v>84</v>
      </c>
      <c r="AW250" s="12" t="s">
        <v>37</v>
      </c>
      <c r="AX250" s="12" t="s">
        <v>76</v>
      </c>
      <c r="AY250" s="147" t="s">
        <v>130</v>
      </c>
    </row>
    <row r="251" spans="2:65" s="13" customFormat="1" x14ac:dyDescent="0.2">
      <c r="B251" s="152"/>
      <c r="D251" s="146" t="s">
        <v>150</v>
      </c>
      <c r="E251" s="153" t="s">
        <v>19</v>
      </c>
      <c r="F251" s="154" t="s">
        <v>466</v>
      </c>
      <c r="H251" s="155">
        <v>0.20699999999999999</v>
      </c>
      <c r="I251" s="156"/>
      <c r="L251" s="152"/>
      <c r="M251" s="157"/>
      <c r="T251" s="158"/>
      <c r="AT251" s="153" t="s">
        <v>150</v>
      </c>
      <c r="AU251" s="153" t="s">
        <v>86</v>
      </c>
      <c r="AV251" s="13" t="s">
        <v>86</v>
      </c>
      <c r="AW251" s="13" t="s">
        <v>37</v>
      </c>
      <c r="AX251" s="13" t="s">
        <v>76</v>
      </c>
      <c r="AY251" s="153" t="s">
        <v>130</v>
      </c>
    </row>
    <row r="252" spans="2:65" s="12" customFormat="1" x14ac:dyDescent="0.2">
      <c r="B252" s="145"/>
      <c r="D252" s="146" t="s">
        <v>150</v>
      </c>
      <c r="E252" s="147" t="s">
        <v>19</v>
      </c>
      <c r="F252" s="148" t="s">
        <v>467</v>
      </c>
      <c r="H252" s="147" t="s">
        <v>19</v>
      </c>
      <c r="I252" s="149"/>
      <c r="L252" s="145"/>
      <c r="M252" s="150"/>
      <c r="T252" s="151"/>
      <c r="AT252" s="147" t="s">
        <v>150</v>
      </c>
      <c r="AU252" s="147" t="s">
        <v>86</v>
      </c>
      <c r="AV252" s="12" t="s">
        <v>84</v>
      </c>
      <c r="AW252" s="12" t="s">
        <v>37</v>
      </c>
      <c r="AX252" s="12" t="s">
        <v>76</v>
      </c>
      <c r="AY252" s="147" t="s">
        <v>130</v>
      </c>
    </row>
    <row r="253" spans="2:65" s="12" customFormat="1" x14ac:dyDescent="0.2">
      <c r="B253" s="145"/>
      <c r="D253" s="146" t="s">
        <v>150</v>
      </c>
      <c r="E253" s="147" t="s">
        <v>19</v>
      </c>
      <c r="F253" s="148" t="s">
        <v>463</v>
      </c>
      <c r="H253" s="147" t="s">
        <v>19</v>
      </c>
      <c r="I253" s="149"/>
      <c r="L253" s="145"/>
      <c r="M253" s="150"/>
      <c r="T253" s="151"/>
      <c r="AT253" s="147" t="s">
        <v>150</v>
      </c>
      <c r="AU253" s="147" t="s">
        <v>86</v>
      </c>
      <c r="AV253" s="12" t="s">
        <v>84</v>
      </c>
      <c r="AW253" s="12" t="s">
        <v>37</v>
      </c>
      <c r="AX253" s="12" t="s">
        <v>76</v>
      </c>
      <c r="AY253" s="147" t="s">
        <v>130</v>
      </c>
    </row>
    <row r="254" spans="2:65" s="13" customFormat="1" x14ac:dyDescent="0.2">
      <c r="B254" s="152"/>
      <c r="D254" s="146" t="s">
        <v>150</v>
      </c>
      <c r="E254" s="153" t="s">
        <v>19</v>
      </c>
      <c r="F254" s="154" t="s">
        <v>468</v>
      </c>
      <c r="H254" s="155">
        <v>0.51100000000000001</v>
      </c>
      <c r="I254" s="156"/>
      <c r="L254" s="152"/>
      <c r="M254" s="157"/>
      <c r="T254" s="158"/>
      <c r="AT254" s="153" t="s">
        <v>150</v>
      </c>
      <c r="AU254" s="153" t="s">
        <v>86</v>
      </c>
      <c r="AV254" s="13" t="s">
        <v>86</v>
      </c>
      <c r="AW254" s="13" t="s">
        <v>37</v>
      </c>
      <c r="AX254" s="13" t="s">
        <v>76</v>
      </c>
      <c r="AY254" s="153" t="s">
        <v>130</v>
      </c>
    </row>
    <row r="255" spans="2:65" s="12" customFormat="1" x14ac:dyDescent="0.2">
      <c r="B255" s="145"/>
      <c r="D255" s="146" t="s">
        <v>150</v>
      </c>
      <c r="E255" s="147" t="s">
        <v>19</v>
      </c>
      <c r="F255" s="148" t="s">
        <v>469</v>
      </c>
      <c r="H255" s="147" t="s">
        <v>19</v>
      </c>
      <c r="I255" s="149"/>
      <c r="L255" s="145"/>
      <c r="M255" s="150"/>
      <c r="T255" s="151"/>
      <c r="AT255" s="147" t="s">
        <v>150</v>
      </c>
      <c r="AU255" s="147" t="s">
        <v>86</v>
      </c>
      <c r="AV255" s="12" t="s">
        <v>84</v>
      </c>
      <c r="AW255" s="12" t="s">
        <v>37</v>
      </c>
      <c r="AX255" s="12" t="s">
        <v>76</v>
      </c>
      <c r="AY255" s="147" t="s">
        <v>130</v>
      </c>
    </row>
    <row r="256" spans="2:65" s="13" customFormat="1" x14ac:dyDescent="0.2">
      <c r="B256" s="152"/>
      <c r="D256" s="146" t="s">
        <v>150</v>
      </c>
      <c r="E256" s="153" t="s">
        <v>19</v>
      </c>
      <c r="F256" s="154" t="s">
        <v>470</v>
      </c>
      <c r="H256" s="155">
        <v>1.43</v>
      </c>
      <c r="I256" s="156"/>
      <c r="L256" s="152"/>
      <c r="M256" s="157"/>
      <c r="T256" s="158"/>
      <c r="AT256" s="153" t="s">
        <v>150</v>
      </c>
      <c r="AU256" s="153" t="s">
        <v>86</v>
      </c>
      <c r="AV256" s="13" t="s">
        <v>86</v>
      </c>
      <c r="AW256" s="13" t="s">
        <v>37</v>
      </c>
      <c r="AX256" s="13" t="s">
        <v>76</v>
      </c>
      <c r="AY256" s="153" t="s">
        <v>130</v>
      </c>
    </row>
    <row r="257" spans="2:65" s="15" customFormat="1" x14ac:dyDescent="0.2">
      <c r="B257" s="170"/>
      <c r="D257" s="146" t="s">
        <v>150</v>
      </c>
      <c r="E257" s="171" t="s">
        <v>19</v>
      </c>
      <c r="F257" s="172" t="s">
        <v>297</v>
      </c>
      <c r="H257" s="173">
        <v>8.8369999999999997</v>
      </c>
      <c r="I257" s="174"/>
      <c r="L257" s="170"/>
      <c r="M257" s="175"/>
      <c r="T257" s="176"/>
      <c r="AT257" s="171" t="s">
        <v>150</v>
      </c>
      <c r="AU257" s="171" t="s">
        <v>86</v>
      </c>
      <c r="AV257" s="15" t="s">
        <v>145</v>
      </c>
      <c r="AW257" s="15" t="s">
        <v>37</v>
      </c>
      <c r="AX257" s="15" t="s">
        <v>76</v>
      </c>
      <c r="AY257" s="171" t="s">
        <v>130</v>
      </c>
    </row>
    <row r="258" spans="2:65" s="12" customFormat="1" x14ac:dyDescent="0.2">
      <c r="B258" s="145"/>
      <c r="D258" s="146" t="s">
        <v>150</v>
      </c>
      <c r="E258" s="147" t="s">
        <v>19</v>
      </c>
      <c r="F258" s="148" t="s">
        <v>471</v>
      </c>
      <c r="H258" s="147" t="s">
        <v>19</v>
      </c>
      <c r="I258" s="149"/>
      <c r="L258" s="145"/>
      <c r="M258" s="150"/>
      <c r="T258" s="151"/>
      <c r="AT258" s="147" t="s">
        <v>150</v>
      </c>
      <c r="AU258" s="147" t="s">
        <v>86</v>
      </c>
      <c r="AV258" s="12" t="s">
        <v>84</v>
      </c>
      <c r="AW258" s="12" t="s">
        <v>37</v>
      </c>
      <c r="AX258" s="12" t="s">
        <v>76</v>
      </c>
      <c r="AY258" s="147" t="s">
        <v>130</v>
      </c>
    </row>
    <row r="259" spans="2:65" s="13" customFormat="1" x14ac:dyDescent="0.2">
      <c r="B259" s="152"/>
      <c r="D259" s="146" t="s">
        <v>150</v>
      </c>
      <c r="E259" s="153" t="s">
        <v>19</v>
      </c>
      <c r="F259" s="154" t="s">
        <v>472</v>
      </c>
      <c r="H259" s="155">
        <v>0.88400000000000001</v>
      </c>
      <c r="I259" s="156"/>
      <c r="L259" s="152"/>
      <c r="M259" s="157"/>
      <c r="T259" s="158"/>
      <c r="AT259" s="153" t="s">
        <v>150</v>
      </c>
      <c r="AU259" s="153" t="s">
        <v>86</v>
      </c>
      <c r="AV259" s="13" t="s">
        <v>86</v>
      </c>
      <c r="AW259" s="13" t="s">
        <v>37</v>
      </c>
      <c r="AX259" s="13" t="s">
        <v>76</v>
      </c>
      <c r="AY259" s="153" t="s">
        <v>130</v>
      </c>
    </row>
    <row r="260" spans="2:65" s="14" customFormat="1" x14ac:dyDescent="0.2">
      <c r="B260" s="159"/>
      <c r="D260" s="146" t="s">
        <v>150</v>
      </c>
      <c r="E260" s="160" t="s">
        <v>19</v>
      </c>
      <c r="F260" s="161" t="s">
        <v>153</v>
      </c>
      <c r="H260" s="162">
        <v>9.7210000000000001</v>
      </c>
      <c r="I260" s="163"/>
      <c r="L260" s="159"/>
      <c r="M260" s="164"/>
      <c r="T260" s="165"/>
      <c r="AT260" s="160" t="s">
        <v>150</v>
      </c>
      <c r="AU260" s="160" t="s">
        <v>86</v>
      </c>
      <c r="AV260" s="14" t="s">
        <v>137</v>
      </c>
      <c r="AW260" s="14" t="s">
        <v>37</v>
      </c>
      <c r="AX260" s="14" t="s">
        <v>84</v>
      </c>
      <c r="AY260" s="160" t="s">
        <v>130</v>
      </c>
    </row>
    <row r="261" spans="2:65" s="1" customFormat="1" ht="16.5" customHeight="1" x14ac:dyDescent="0.2">
      <c r="B261" s="33"/>
      <c r="C261" s="177" t="s">
        <v>473</v>
      </c>
      <c r="D261" s="177" t="s">
        <v>300</v>
      </c>
      <c r="E261" s="178" t="s">
        <v>474</v>
      </c>
      <c r="F261" s="179" t="s">
        <v>475</v>
      </c>
      <c r="G261" s="180" t="s">
        <v>179</v>
      </c>
      <c r="H261" s="181">
        <v>1.831</v>
      </c>
      <c r="I261" s="182"/>
      <c r="J261" s="183">
        <f>ROUND(I261*H261,2)</f>
        <v>0</v>
      </c>
      <c r="K261" s="179" t="s">
        <v>142</v>
      </c>
      <c r="L261" s="184"/>
      <c r="M261" s="185" t="s">
        <v>19</v>
      </c>
      <c r="N261" s="186" t="s">
        <v>47</v>
      </c>
      <c r="P261" s="137">
        <f>O261*H261</f>
        <v>0</v>
      </c>
      <c r="Q261" s="137">
        <v>1</v>
      </c>
      <c r="R261" s="137">
        <f>Q261*H261</f>
        <v>1.831</v>
      </c>
      <c r="S261" s="137">
        <v>0</v>
      </c>
      <c r="T261" s="138">
        <f>S261*H261</f>
        <v>0</v>
      </c>
      <c r="AR261" s="139" t="s">
        <v>164</v>
      </c>
      <c r="AT261" s="139" t="s">
        <v>300</v>
      </c>
      <c r="AU261" s="139" t="s">
        <v>86</v>
      </c>
      <c r="AY261" s="18" t="s">
        <v>130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18" t="s">
        <v>84</v>
      </c>
      <c r="BK261" s="140">
        <f>ROUND(I261*H261,2)</f>
        <v>0</v>
      </c>
      <c r="BL261" s="18" t="s">
        <v>137</v>
      </c>
      <c r="BM261" s="139" t="s">
        <v>476</v>
      </c>
    </row>
    <row r="262" spans="2:65" s="12" customFormat="1" x14ac:dyDescent="0.2">
      <c r="B262" s="145"/>
      <c r="D262" s="146" t="s">
        <v>150</v>
      </c>
      <c r="E262" s="147" t="s">
        <v>19</v>
      </c>
      <c r="F262" s="148" t="s">
        <v>463</v>
      </c>
      <c r="H262" s="147" t="s">
        <v>19</v>
      </c>
      <c r="I262" s="149"/>
      <c r="L262" s="145"/>
      <c r="M262" s="150"/>
      <c r="T262" s="151"/>
      <c r="AT262" s="147" t="s">
        <v>150</v>
      </c>
      <c r="AU262" s="147" t="s">
        <v>86</v>
      </c>
      <c r="AV262" s="12" t="s">
        <v>84</v>
      </c>
      <c r="AW262" s="12" t="s">
        <v>37</v>
      </c>
      <c r="AX262" s="12" t="s">
        <v>76</v>
      </c>
      <c r="AY262" s="147" t="s">
        <v>130</v>
      </c>
    </row>
    <row r="263" spans="2:65" s="13" customFormat="1" x14ac:dyDescent="0.2">
      <c r="B263" s="152"/>
      <c r="D263" s="146" t="s">
        <v>150</v>
      </c>
      <c r="E263" s="153" t="s">
        <v>19</v>
      </c>
      <c r="F263" s="154" t="s">
        <v>464</v>
      </c>
      <c r="H263" s="155">
        <v>1.1839999999999999</v>
      </c>
      <c r="I263" s="156"/>
      <c r="L263" s="152"/>
      <c r="M263" s="157"/>
      <c r="T263" s="158"/>
      <c r="AT263" s="153" t="s">
        <v>150</v>
      </c>
      <c r="AU263" s="153" t="s">
        <v>86</v>
      </c>
      <c r="AV263" s="13" t="s">
        <v>86</v>
      </c>
      <c r="AW263" s="13" t="s">
        <v>37</v>
      </c>
      <c r="AX263" s="13" t="s">
        <v>76</v>
      </c>
      <c r="AY263" s="153" t="s">
        <v>130</v>
      </c>
    </row>
    <row r="264" spans="2:65" s="13" customFormat="1" x14ac:dyDescent="0.2">
      <c r="B264" s="152"/>
      <c r="D264" s="146" t="s">
        <v>150</v>
      </c>
      <c r="E264" s="153" t="s">
        <v>19</v>
      </c>
      <c r="F264" s="154" t="s">
        <v>468</v>
      </c>
      <c r="H264" s="155">
        <v>0.51100000000000001</v>
      </c>
      <c r="I264" s="156"/>
      <c r="L264" s="152"/>
      <c r="M264" s="157"/>
      <c r="T264" s="158"/>
      <c r="AT264" s="153" t="s">
        <v>150</v>
      </c>
      <c r="AU264" s="153" t="s">
        <v>86</v>
      </c>
      <c r="AV264" s="13" t="s">
        <v>86</v>
      </c>
      <c r="AW264" s="13" t="s">
        <v>37</v>
      </c>
      <c r="AX264" s="13" t="s">
        <v>76</v>
      </c>
      <c r="AY264" s="153" t="s">
        <v>130</v>
      </c>
    </row>
    <row r="265" spans="2:65" s="14" customFormat="1" x14ac:dyDescent="0.2">
      <c r="B265" s="159"/>
      <c r="D265" s="146" t="s">
        <v>150</v>
      </c>
      <c r="E265" s="160" t="s">
        <v>19</v>
      </c>
      <c r="F265" s="161" t="s">
        <v>153</v>
      </c>
      <c r="H265" s="162">
        <v>1.6949999999999998</v>
      </c>
      <c r="I265" s="163"/>
      <c r="L265" s="159"/>
      <c r="M265" s="164"/>
      <c r="T265" s="165"/>
      <c r="AT265" s="160" t="s">
        <v>150</v>
      </c>
      <c r="AU265" s="160" t="s">
        <v>86</v>
      </c>
      <c r="AV265" s="14" t="s">
        <v>137</v>
      </c>
      <c r="AW265" s="14" t="s">
        <v>37</v>
      </c>
      <c r="AX265" s="14" t="s">
        <v>84</v>
      </c>
      <c r="AY265" s="160" t="s">
        <v>130</v>
      </c>
    </row>
    <row r="266" spans="2:65" s="13" customFormat="1" x14ac:dyDescent="0.2">
      <c r="B266" s="152"/>
      <c r="D266" s="146" t="s">
        <v>150</v>
      </c>
      <c r="F266" s="154" t="s">
        <v>477</v>
      </c>
      <c r="H266" s="155">
        <v>1.831</v>
      </c>
      <c r="I266" s="156"/>
      <c r="L266" s="152"/>
      <c r="M266" s="157"/>
      <c r="T266" s="158"/>
      <c r="AT266" s="153" t="s">
        <v>150</v>
      </c>
      <c r="AU266" s="153" t="s">
        <v>86</v>
      </c>
      <c r="AV266" s="13" t="s">
        <v>86</v>
      </c>
      <c r="AW266" s="13" t="s">
        <v>4</v>
      </c>
      <c r="AX266" s="13" t="s">
        <v>84</v>
      </c>
      <c r="AY266" s="153" t="s">
        <v>130</v>
      </c>
    </row>
    <row r="267" spans="2:65" s="1" customFormat="1" ht="16.5" customHeight="1" x14ac:dyDescent="0.2">
      <c r="B267" s="33"/>
      <c r="C267" s="177" t="s">
        <v>478</v>
      </c>
      <c r="D267" s="177" t="s">
        <v>300</v>
      </c>
      <c r="E267" s="178" t="s">
        <v>479</v>
      </c>
      <c r="F267" s="179" t="s">
        <v>480</v>
      </c>
      <c r="G267" s="180" t="s">
        <v>179</v>
      </c>
      <c r="H267" s="181">
        <v>2.7570000000000001</v>
      </c>
      <c r="I267" s="182"/>
      <c r="J267" s="183">
        <f>ROUND(I267*H267,2)</f>
        <v>0</v>
      </c>
      <c r="K267" s="179" t="s">
        <v>142</v>
      </c>
      <c r="L267" s="184"/>
      <c r="M267" s="185" t="s">
        <v>19</v>
      </c>
      <c r="N267" s="186" t="s">
        <v>47</v>
      </c>
      <c r="P267" s="137">
        <f>O267*H267</f>
        <v>0</v>
      </c>
      <c r="Q267" s="137">
        <v>1</v>
      </c>
      <c r="R267" s="137">
        <f>Q267*H267</f>
        <v>2.7570000000000001</v>
      </c>
      <c r="S267" s="137">
        <v>0</v>
      </c>
      <c r="T267" s="138">
        <f>S267*H267</f>
        <v>0</v>
      </c>
      <c r="AR267" s="139" t="s">
        <v>164</v>
      </c>
      <c r="AT267" s="139" t="s">
        <v>300</v>
      </c>
      <c r="AU267" s="139" t="s">
        <v>86</v>
      </c>
      <c r="AY267" s="18" t="s">
        <v>130</v>
      </c>
      <c r="BE267" s="140">
        <f>IF(N267="základní",J267,0)</f>
        <v>0</v>
      </c>
      <c r="BF267" s="140">
        <f>IF(N267="snížená",J267,0)</f>
        <v>0</v>
      </c>
      <c r="BG267" s="140">
        <f>IF(N267="zákl. přenesená",J267,0)</f>
        <v>0</v>
      </c>
      <c r="BH267" s="140">
        <f>IF(N267="sníž. přenesená",J267,0)</f>
        <v>0</v>
      </c>
      <c r="BI267" s="140">
        <f>IF(N267="nulová",J267,0)</f>
        <v>0</v>
      </c>
      <c r="BJ267" s="18" t="s">
        <v>84</v>
      </c>
      <c r="BK267" s="140">
        <f>ROUND(I267*H267,2)</f>
        <v>0</v>
      </c>
      <c r="BL267" s="18" t="s">
        <v>137</v>
      </c>
      <c r="BM267" s="139" t="s">
        <v>481</v>
      </c>
    </row>
    <row r="268" spans="2:65" s="12" customFormat="1" x14ac:dyDescent="0.2">
      <c r="B268" s="145"/>
      <c r="D268" s="146" t="s">
        <v>150</v>
      </c>
      <c r="E268" s="147" t="s">
        <v>19</v>
      </c>
      <c r="F268" s="148" t="s">
        <v>461</v>
      </c>
      <c r="H268" s="147" t="s">
        <v>19</v>
      </c>
      <c r="I268" s="149"/>
      <c r="L268" s="145"/>
      <c r="M268" s="150"/>
      <c r="T268" s="151"/>
      <c r="AT268" s="147" t="s">
        <v>150</v>
      </c>
      <c r="AU268" s="147" t="s">
        <v>86</v>
      </c>
      <c r="AV268" s="12" t="s">
        <v>84</v>
      </c>
      <c r="AW268" s="12" t="s">
        <v>37</v>
      </c>
      <c r="AX268" s="12" t="s">
        <v>76</v>
      </c>
      <c r="AY268" s="147" t="s">
        <v>130</v>
      </c>
    </row>
    <row r="269" spans="2:65" s="13" customFormat="1" x14ac:dyDescent="0.2">
      <c r="B269" s="152"/>
      <c r="D269" s="146" t="s">
        <v>150</v>
      </c>
      <c r="E269" s="153" t="s">
        <v>19</v>
      </c>
      <c r="F269" s="154" t="s">
        <v>462</v>
      </c>
      <c r="H269" s="155">
        <v>2.5529999999999999</v>
      </c>
      <c r="I269" s="156"/>
      <c r="L269" s="152"/>
      <c r="M269" s="157"/>
      <c r="T269" s="158"/>
      <c r="AT269" s="153" t="s">
        <v>150</v>
      </c>
      <c r="AU269" s="153" t="s">
        <v>86</v>
      </c>
      <c r="AV269" s="13" t="s">
        <v>86</v>
      </c>
      <c r="AW269" s="13" t="s">
        <v>37</v>
      </c>
      <c r="AX269" s="13" t="s">
        <v>76</v>
      </c>
      <c r="AY269" s="153" t="s">
        <v>130</v>
      </c>
    </row>
    <row r="270" spans="2:65" s="14" customFormat="1" x14ac:dyDescent="0.2">
      <c r="B270" s="159"/>
      <c r="D270" s="146" t="s">
        <v>150</v>
      </c>
      <c r="E270" s="160" t="s">
        <v>19</v>
      </c>
      <c r="F270" s="161" t="s">
        <v>153</v>
      </c>
      <c r="H270" s="162">
        <v>2.5529999999999999</v>
      </c>
      <c r="I270" s="163"/>
      <c r="L270" s="159"/>
      <c r="M270" s="164"/>
      <c r="T270" s="165"/>
      <c r="AT270" s="160" t="s">
        <v>150</v>
      </c>
      <c r="AU270" s="160" t="s">
        <v>86</v>
      </c>
      <c r="AV270" s="14" t="s">
        <v>137</v>
      </c>
      <c r="AW270" s="14" t="s">
        <v>37</v>
      </c>
      <c r="AX270" s="14" t="s">
        <v>84</v>
      </c>
      <c r="AY270" s="160" t="s">
        <v>130</v>
      </c>
    </row>
    <row r="271" spans="2:65" s="13" customFormat="1" x14ac:dyDescent="0.2">
      <c r="B271" s="152"/>
      <c r="D271" s="146" t="s">
        <v>150</v>
      </c>
      <c r="F271" s="154" t="s">
        <v>482</v>
      </c>
      <c r="H271" s="155">
        <v>2.7570000000000001</v>
      </c>
      <c r="I271" s="156"/>
      <c r="L271" s="152"/>
      <c r="M271" s="157"/>
      <c r="T271" s="158"/>
      <c r="AT271" s="153" t="s">
        <v>150</v>
      </c>
      <c r="AU271" s="153" t="s">
        <v>86</v>
      </c>
      <c r="AV271" s="13" t="s">
        <v>86</v>
      </c>
      <c r="AW271" s="13" t="s">
        <v>4</v>
      </c>
      <c r="AX271" s="13" t="s">
        <v>84</v>
      </c>
      <c r="AY271" s="153" t="s">
        <v>130</v>
      </c>
    </row>
    <row r="272" spans="2:65" s="1" customFormat="1" ht="16.5" customHeight="1" x14ac:dyDescent="0.2">
      <c r="B272" s="33"/>
      <c r="C272" s="177" t="s">
        <v>483</v>
      </c>
      <c r="D272" s="177" t="s">
        <v>300</v>
      </c>
      <c r="E272" s="178" t="s">
        <v>484</v>
      </c>
      <c r="F272" s="179" t="s">
        <v>485</v>
      </c>
      <c r="G272" s="180" t="s">
        <v>179</v>
      </c>
      <c r="H272" s="181">
        <v>3.1880000000000002</v>
      </c>
      <c r="I272" s="182"/>
      <c r="J272" s="183">
        <f>ROUND(I272*H272,2)</f>
        <v>0</v>
      </c>
      <c r="K272" s="179" t="s">
        <v>142</v>
      </c>
      <c r="L272" s="184"/>
      <c r="M272" s="185" t="s">
        <v>19</v>
      </c>
      <c r="N272" s="186" t="s">
        <v>47</v>
      </c>
      <c r="P272" s="137">
        <f>O272*H272</f>
        <v>0</v>
      </c>
      <c r="Q272" s="137">
        <v>1</v>
      </c>
      <c r="R272" s="137">
        <f>Q272*H272</f>
        <v>3.1880000000000002</v>
      </c>
      <c r="S272" s="137">
        <v>0</v>
      </c>
      <c r="T272" s="138">
        <f>S272*H272</f>
        <v>0</v>
      </c>
      <c r="AR272" s="139" t="s">
        <v>164</v>
      </c>
      <c r="AT272" s="139" t="s">
        <v>300</v>
      </c>
      <c r="AU272" s="139" t="s">
        <v>86</v>
      </c>
      <c r="AY272" s="18" t="s">
        <v>130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18" t="s">
        <v>84</v>
      </c>
      <c r="BK272" s="140">
        <f>ROUND(I272*H272,2)</f>
        <v>0</v>
      </c>
      <c r="BL272" s="18" t="s">
        <v>137</v>
      </c>
      <c r="BM272" s="139" t="s">
        <v>486</v>
      </c>
    </row>
    <row r="273" spans="2:65" s="12" customFormat="1" x14ac:dyDescent="0.2">
      <c r="B273" s="145"/>
      <c r="D273" s="146" t="s">
        <v>150</v>
      </c>
      <c r="E273" s="147" t="s">
        <v>19</v>
      </c>
      <c r="F273" s="148" t="s">
        <v>459</v>
      </c>
      <c r="H273" s="147" t="s">
        <v>19</v>
      </c>
      <c r="I273" s="149"/>
      <c r="L273" s="145"/>
      <c r="M273" s="150"/>
      <c r="T273" s="151"/>
      <c r="AT273" s="147" t="s">
        <v>150</v>
      </c>
      <c r="AU273" s="147" t="s">
        <v>86</v>
      </c>
      <c r="AV273" s="12" t="s">
        <v>84</v>
      </c>
      <c r="AW273" s="12" t="s">
        <v>37</v>
      </c>
      <c r="AX273" s="12" t="s">
        <v>76</v>
      </c>
      <c r="AY273" s="147" t="s">
        <v>130</v>
      </c>
    </row>
    <row r="274" spans="2:65" s="13" customFormat="1" x14ac:dyDescent="0.2">
      <c r="B274" s="152"/>
      <c r="D274" s="146" t="s">
        <v>150</v>
      </c>
      <c r="E274" s="153" t="s">
        <v>19</v>
      </c>
      <c r="F274" s="154" t="s">
        <v>460</v>
      </c>
      <c r="H274" s="155">
        <v>2.952</v>
      </c>
      <c r="I274" s="156"/>
      <c r="L274" s="152"/>
      <c r="M274" s="157"/>
      <c r="T274" s="158"/>
      <c r="AT274" s="153" t="s">
        <v>150</v>
      </c>
      <c r="AU274" s="153" t="s">
        <v>86</v>
      </c>
      <c r="AV274" s="13" t="s">
        <v>86</v>
      </c>
      <c r="AW274" s="13" t="s">
        <v>37</v>
      </c>
      <c r="AX274" s="13" t="s">
        <v>76</v>
      </c>
      <c r="AY274" s="153" t="s">
        <v>130</v>
      </c>
    </row>
    <row r="275" spans="2:65" s="14" customFormat="1" x14ac:dyDescent="0.2">
      <c r="B275" s="159"/>
      <c r="D275" s="146" t="s">
        <v>150</v>
      </c>
      <c r="E275" s="160" t="s">
        <v>19</v>
      </c>
      <c r="F275" s="161" t="s">
        <v>153</v>
      </c>
      <c r="H275" s="162">
        <v>2.952</v>
      </c>
      <c r="I275" s="163"/>
      <c r="L275" s="159"/>
      <c r="M275" s="164"/>
      <c r="T275" s="165"/>
      <c r="AT275" s="160" t="s">
        <v>150</v>
      </c>
      <c r="AU275" s="160" t="s">
        <v>86</v>
      </c>
      <c r="AV275" s="14" t="s">
        <v>137</v>
      </c>
      <c r="AW275" s="14" t="s">
        <v>37</v>
      </c>
      <c r="AX275" s="14" t="s">
        <v>84</v>
      </c>
      <c r="AY275" s="160" t="s">
        <v>130</v>
      </c>
    </row>
    <row r="276" spans="2:65" s="13" customFormat="1" x14ac:dyDescent="0.2">
      <c r="B276" s="152"/>
      <c r="D276" s="146" t="s">
        <v>150</v>
      </c>
      <c r="F276" s="154" t="s">
        <v>487</v>
      </c>
      <c r="H276" s="155">
        <v>3.1880000000000002</v>
      </c>
      <c r="I276" s="156"/>
      <c r="L276" s="152"/>
      <c r="M276" s="157"/>
      <c r="T276" s="158"/>
      <c r="AT276" s="153" t="s">
        <v>150</v>
      </c>
      <c r="AU276" s="153" t="s">
        <v>86</v>
      </c>
      <c r="AV276" s="13" t="s">
        <v>86</v>
      </c>
      <c r="AW276" s="13" t="s">
        <v>4</v>
      </c>
      <c r="AX276" s="13" t="s">
        <v>84</v>
      </c>
      <c r="AY276" s="153" t="s">
        <v>130</v>
      </c>
    </row>
    <row r="277" spans="2:65" s="1" customFormat="1" ht="16.5" customHeight="1" x14ac:dyDescent="0.2">
      <c r="B277" s="33"/>
      <c r="C277" s="177" t="s">
        <v>488</v>
      </c>
      <c r="D277" s="177" t="s">
        <v>300</v>
      </c>
      <c r="E277" s="178" t="s">
        <v>489</v>
      </c>
      <c r="F277" s="179" t="s">
        <v>490</v>
      </c>
      <c r="G277" s="180" t="s">
        <v>179</v>
      </c>
      <c r="H277" s="181">
        <v>0.224</v>
      </c>
      <c r="I277" s="182"/>
      <c r="J277" s="183">
        <f>ROUND(I277*H277,2)</f>
        <v>0</v>
      </c>
      <c r="K277" s="179" t="s">
        <v>142</v>
      </c>
      <c r="L277" s="184"/>
      <c r="M277" s="185" t="s">
        <v>19</v>
      </c>
      <c r="N277" s="186" t="s">
        <v>47</v>
      </c>
      <c r="P277" s="137">
        <f>O277*H277</f>
        <v>0</v>
      </c>
      <c r="Q277" s="137">
        <v>1</v>
      </c>
      <c r="R277" s="137">
        <f>Q277*H277</f>
        <v>0.224</v>
      </c>
      <c r="S277" s="137">
        <v>0</v>
      </c>
      <c r="T277" s="138">
        <f>S277*H277</f>
        <v>0</v>
      </c>
      <c r="AR277" s="139" t="s">
        <v>164</v>
      </c>
      <c r="AT277" s="139" t="s">
        <v>300</v>
      </c>
      <c r="AU277" s="139" t="s">
        <v>86</v>
      </c>
      <c r="AY277" s="18" t="s">
        <v>130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18" t="s">
        <v>84</v>
      </c>
      <c r="BK277" s="140">
        <f>ROUND(I277*H277,2)</f>
        <v>0</v>
      </c>
      <c r="BL277" s="18" t="s">
        <v>137</v>
      </c>
      <c r="BM277" s="139" t="s">
        <v>491</v>
      </c>
    </row>
    <row r="278" spans="2:65" s="12" customFormat="1" x14ac:dyDescent="0.2">
      <c r="B278" s="145"/>
      <c r="D278" s="146" t="s">
        <v>150</v>
      </c>
      <c r="E278" s="147" t="s">
        <v>19</v>
      </c>
      <c r="F278" s="148" t="s">
        <v>465</v>
      </c>
      <c r="H278" s="147" t="s">
        <v>19</v>
      </c>
      <c r="I278" s="149"/>
      <c r="L278" s="145"/>
      <c r="M278" s="150"/>
      <c r="T278" s="151"/>
      <c r="AT278" s="147" t="s">
        <v>150</v>
      </c>
      <c r="AU278" s="147" t="s">
        <v>86</v>
      </c>
      <c r="AV278" s="12" t="s">
        <v>84</v>
      </c>
      <c r="AW278" s="12" t="s">
        <v>37</v>
      </c>
      <c r="AX278" s="12" t="s">
        <v>76</v>
      </c>
      <c r="AY278" s="147" t="s">
        <v>130</v>
      </c>
    </row>
    <row r="279" spans="2:65" s="13" customFormat="1" x14ac:dyDescent="0.2">
      <c r="B279" s="152"/>
      <c r="D279" s="146" t="s">
        <v>150</v>
      </c>
      <c r="E279" s="153" t="s">
        <v>19</v>
      </c>
      <c r="F279" s="154" t="s">
        <v>466</v>
      </c>
      <c r="H279" s="155">
        <v>0.20699999999999999</v>
      </c>
      <c r="I279" s="156"/>
      <c r="L279" s="152"/>
      <c r="M279" s="157"/>
      <c r="T279" s="158"/>
      <c r="AT279" s="153" t="s">
        <v>150</v>
      </c>
      <c r="AU279" s="153" t="s">
        <v>86</v>
      </c>
      <c r="AV279" s="13" t="s">
        <v>86</v>
      </c>
      <c r="AW279" s="13" t="s">
        <v>37</v>
      </c>
      <c r="AX279" s="13" t="s">
        <v>76</v>
      </c>
      <c r="AY279" s="153" t="s">
        <v>130</v>
      </c>
    </row>
    <row r="280" spans="2:65" s="14" customFormat="1" x14ac:dyDescent="0.2">
      <c r="B280" s="159"/>
      <c r="D280" s="146" t="s">
        <v>150</v>
      </c>
      <c r="E280" s="160" t="s">
        <v>19</v>
      </c>
      <c r="F280" s="161" t="s">
        <v>153</v>
      </c>
      <c r="H280" s="162">
        <v>0.20699999999999999</v>
      </c>
      <c r="I280" s="163"/>
      <c r="L280" s="159"/>
      <c r="M280" s="164"/>
      <c r="T280" s="165"/>
      <c r="AT280" s="160" t="s">
        <v>150</v>
      </c>
      <c r="AU280" s="160" t="s">
        <v>86</v>
      </c>
      <c r="AV280" s="14" t="s">
        <v>137</v>
      </c>
      <c r="AW280" s="14" t="s">
        <v>37</v>
      </c>
      <c r="AX280" s="14" t="s">
        <v>84</v>
      </c>
      <c r="AY280" s="160" t="s">
        <v>130</v>
      </c>
    </row>
    <row r="281" spans="2:65" s="13" customFormat="1" x14ac:dyDescent="0.2">
      <c r="B281" s="152"/>
      <c r="D281" s="146" t="s">
        <v>150</v>
      </c>
      <c r="F281" s="154" t="s">
        <v>492</v>
      </c>
      <c r="H281" s="155">
        <v>0.224</v>
      </c>
      <c r="I281" s="156"/>
      <c r="L281" s="152"/>
      <c r="M281" s="157"/>
      <c r="T281" s="158"/>
      <c r="AT281" s="153" t="s">
        <v>150</v>
      </c>
      <c r="AU281" s="153" t="s">
        <v>86</v>
      </c>
      <c r="AV281" s="13" t="s">
        <v>86</v>
      </c>
      <c r="AW281" s="13" t="s">
        <v>4</v>
      </c>
      <c r="AX281" s="13" t="s">
        <v>84</v>
      </c>
      <c r="AY281" s="153" t="s">
        <v>130</v>
      </c>
    </row>
    <row r="282" spans="2:65" s="1" customFormat="1" ht="16.5" customHeight="1" x14ac:dyDescent="0.2">
      <c r="B282" s="33"/>
      <c r="C282" s="177" t="s">
        <v>493</v>
      </c>
      <c r="D282" s="177" t="s">
        <v>300</v>
      </c>
      <c r="E282" s="178" t="s">
        <v>494</v>
      </c>
      <c r="F282" s="179" t="s">
        <v>495</v>
      </c>
      <c r="G282" s="180" t="s">
        <v>179</v>
      </c>
      <c r="H282" s="181">
        <v>1.544</v>
      </c>
      <c r="I282" s="182"/>
      <c r="J282" s="183">
        <f>ROUND(I282*H282,2)</f>
        <v>0</v>
      </c>
      <c r="K282" s="179" t="s">
        <v>19</v>
      </c>
      <c r="L282" s="184"/>
      <c r="M282" s="185" t="s">
        <v>19</v>
      </c>
      <c r="N282" s="186" t="s">
        <v>47</v>
      </c>
      <c r="P282" s="137">
        <f>O282*H282</f>
        <v>0</v>
      </c>
      <c r="Q282" s="137">
        <v>1</v>
      </c>
      <c r="R282" s="137">
        <f>Q282*H282</f>
        <v>1.544</v>
      </c>
      <c r="S282" s="137">
        <v>0</v>
      </c>
      <c r="T282" s="138">
        <f>S282*H282</f>
        <v>0</v>
      </c>
      <c r="AR282" s="139" t="s">
        <v>164</v>
      </c>
      <c r="AT282" s="139" t="s">
        <v>300</v>
      </c>
      <c r="AU282" s="139" t="s">
        <v>86</v>
      </c>
      <c r="AY282" s="18" t="s">
        <v>130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18" t="s">
        <v>84</v>
      </c>
      <c r="BK282" s="140">
        <f>ROUND(I282*H282,2)</f>
        <v>0</v>
      </c>
      <c r="BL282" s="18" t="s">
        <v>137</v>
      </c>
      <c r="BM282" s="139" t="s">
        <v>496</v>
      </c>
    </row>
    <row r="283" spans="2:65" s="12" customFormat="1" x14ac:dyDescent="0.2">
      <c r="B283" s="145"/>
      <c r="D283" s="146" t="s">
        <v>150</v>
      </c>
      <c r="E283" s="147" t="s">
        <v>19</v>
      </c>
      <c r="F283" s="148" t="s">
        <v>469</v>
      </c>
      <c r="H283" s="147" t="s">
        <v>19</v>
      </c>
      <c r="I283" s="149"/>
      <c r="L283" s="145"/>
      <c r="M283" s="150"/>
      <c r="T283" s="151"/>
      <c r="AT283" s="147" t="s">
        <v>150</v>
      </c>
      <c r="AU283" s="147" t="s">
        <v>86</v>
      </c>
      <c r="AV283" s="12" t="s">
        <v>84</v>
      </c>
      <c r="AW283" s="12" t="s">
        <v>37</v>
      </c>
      <c r="AX283" s="12" t="s">
        <v>76</v>
      </c>
      <c r="AY283" s="147" t="s">
        <v>130</v>
      </c>
    </row>
    <row r="284" spans="2:65" s="13" customFormat="1" x14ac:dyDescent="0.2">
      <c r="B284" s="152"/>
      <c r="D284" s="146" t="s">
        <v>150</v>
      </c>
      <c r="E284" s="153" t="s">
        <v>19</v>
      </c>
      <c r="F284" s="154" t="s">
        <v>470</v>
      </c>
      <c r="H284" s="155">
        <v>1.43</v>
      </c>
      <c r="I284" s="156"/>
      <c r="L284" s="152"/>
      <c r="M284" s="157"/>
      <c r="T284" s="158"/>
      <c r="AT284" s="153" t="s">
        <v>150</v>
      </c>
      <c r="AU284" s="153" t="s">
        <v>86</v>
      </c>
      <c r="AV284" s="13" t="s">
        <v>86</v>
      </c>
      <c r="AW284" s="13" t="s">
        <v>37</v>
      </c>
      <c r="AX284" s="13" t="s">
        <v>76</v>
      </c>
      <c r="AY284" s="153" t="s">
        <v>130</v>
      </c>
    </row>
    <row r="285" spans="2:65" s="14" customFormat="1" x14ac:dyDescent="0.2">
      <c r="B285" s="159"/>
      <c r="D285" s="146" t="s">
        <v>150</v>
      </c>
      <c r="E285" s="160" t="s">
        <v>19</v>
      </c>
      <c r="F285" s="161" t="s">
        <v>153</v>
      </c>
      <c r="H285" s="162">
        <v>1.43</v>
      </c>
      <c r="I285" s="163"/>
      <c r="L285" s="159"/>
      <c r="M285" s="164"/>
      <c r="T285" s="165"/>
      <c r="AT285" s="160" t="s">
        <v>150</v>
      </c>
      <c r="AU285" s="160" t="s">
        <v>86</v>
      </c>
      <c r="AV285" s="14" t="s">
        <v>137</v>
      </c>
      <c r="AW285" s="14" t="s">
        <v>37</v>
      </c>
      <c r="AX285" s="14" t="s">
        <v>84</v>
      </c>
      <c r="AY285" s="160" t="s">
        <v>130</v>
      </c>
    </row>
    <row r="286" spans="2:65" s="13" customFormat="1" x14ac:dyDescent="0.2">
      <c r="B286" s="152"/>
      <c r="D286" s="146" t="s">
        <v>150</v>
      </c>
      <c r="F286" s="154" t="s">
        <v>497</v>
      </c>
      <c r="H286" s="155">
        <v>1.544</v>
      </c>
      <c r="I286" s="156"/>
      <c r="L286" s="152"/>
      <c r="M286" s="157"/>
      <c r="T286" s="158"/>
      <c r="AT286" s="153" t="s">
        <v>150</v>
      </c>
      <c r="AU286" s="153" t="s">
        <v>86</v>
      </c>
      <c r="AV286" s="13" t="s">
        <v>86</v>
      </c>
      <c r="AW286" s="13" t="s">
        <v>4</v>
      </c>
      <c r="AX286" s="13" t="s">
        <v>84</v>
      </c>
      <c r="AY286" s="153" t="s">
        <v>130</v>
      </c>
    </row>
    <row r="287" spans="2:65" s="1" customFormat="1" ht="16.5" customHeight="1" x14ac:dyDescent="0.2">
      <c r="B287" s="33"/>
      <c r="C287" s="128" t="s">
        <v>498</v>
      </c>
      <c r="D287" s="128" t="s">
        <v>133</v>
      </c>
      <c r="E287" s="129" t="s">
        <v>499</v>
      </c>
      <c r="F287" s="130" t="s">
        <v>500</v>
      </c>
      <c r="G287" s="131" t="s">
        <v>323</v>
      </c>
      <c r="H287" s="132">
        <v>212.398</v>
      </c>
      <c r="I287" s="133"/>
      <c r="J287" s="134">
        <f>ROUND(I287*H287,2)</f>
        <v>0</v>
      </c>
      <c r="K287" s="130" t="s">
        <v>19</v>
      </c>
      <c r="L287" s="33"/>
      <c r="M287" s="135" t="s">
        <v>19</v>
      </c>
      <c r="N287" s="136" t="s">
        <v>47</v>
      </c>
      <c r="P287" s="137">
        <f>O287*H287</f>
        <v>0</v>
      </c>
      <c r="Q287" s="137">
        <v>4.3E-3</v>
      </c>
      <c r="R287" s="137">
        <f>Q287*H287</f>
        <v>0.9133114</v>
      </c>
      <c r="S287" s="137">
        <v>0</v>
      </c>
      <c r="T287" s="138">
        <f>S287*H287</f>
        <v>0</v>
      </c>
      <c r="AR287" s="139" t="s">
        <v>137</v>
      </c>
      <c r="AT287" s="139" t="s">
        <v>133</v>
      </c>
      <c r="AU287" s="139" t="s">
        <v>86</v>
      </c>
      <c r="AY287" s="18" t="s">
        <v>130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8" t="s">
        <v>84</v>
      </c>
      <c r="BK287" s="140">
        <f>ROUND(I287*H287,2)</f>
        <v>0</v>
      </c>
      <c r="BL287" s="18" t="s">
        <v>137</v>
      </c>
      <c r="BM287" s="139" t="s">
        <v>501</v>
      </c>
    </row>
    <row r="288" spans="2:65" s="12" customFormat="1" x14ac:dyDescent="0.2">
      <c r="B288" s="145"/>
      <c r="D288" s="146" t="s">
        <v>150</v>
      </c>
      <c r="E288" s="147" t="s">
        <v>19</v>
      </c>
      <c r="F288" s="148" t="s">
        <v>458</v>
      </c>
      <c r="H288" s="147" t="s">
        <v>19</v>
      </c>
      <c r="I288" s="149"/>
      <c r="L288" s="145"/>
      <c r="M288" s="150"/>
      <c r="T288" s="151"/>
      <c r="AT288" s="147" t="s">
        <v>150</v>
      </c>
      <c r="AU288" s="147" t="s">
        <v>86</v>
      </c>
      <c r="AV288" s="12" t="s">
        <v>84</v>
      </c>
      <c r="AW288" s="12" t="s">
        <v>37</v>
      </c>
      <c r="AX288" s="12" t="s">
        <v>76</v>
      </c>
      <c r="AY288" s="147" t="s">
        <v>130</v>
      </c>
    </row>
    <row r="289" spans="2:65" s="12" customFormat="1" x14ac:dyDescent="0.2">
      <c r="B289" s="145"/>
      <c r="D289" s="146" t="s">
        <v>150</v>
      </c>
      <c r="E289" s="147" t="s">
        <v>19</v>
      </c>
      <c r="F289" s="148" t="s">
        <v>502</v>
      </c>
      <c r="H289" s="147" t="s">
        <v>19</v>
      </c>
      <c r="I289" s="149"/>
      <c r="L289" s="145"/>
      <c r="M289" s="150"/>
      <c r="T289" s="151"/>
      <c r="AT289" s="147" t="s">
        <v>150</v>
      </c>
      <c r="AU289" s="147" t="s">
        <v>86</v>
      </c>
      <c r="AV289" s="12" t="s">
        <v>84</v>
      </c>
      <c r="AW289" s="12" t="s">
        <v>37</v>
      </c>
      <c r="AX289" s="12" t="s">
        <v>76</v>
      </c>
      <c r="AY289" s="147" t="s">
        <v>130</v>
      </c>
    </row>
    <row r="290" spans="2:65" s="13" customFormat="1" x14ac:dyDescent="0.2">
      <c r="B290" s="152"/>
      <c r="D290" s="146" t="s">
        <v>150</v>
      </c>
      <c r="E290" s="153" t="s">
        <v>19</v>
      </c>
      <c r="F290" s="154" t="s">
        <v>503</v>
      </c>
      <c r="H290" s="155">
        <v>48.642000000000003</v>
      </c>
      <c r="I290" s="156"/>
      <c r="L290" s="152"/>
      <c r="M290" s="157"/>
      <c r="T290" s="158"/>
      <c r="AT290" s="153" t="s">
        <v>150</v>
      </c>
      <c r="AU290" s="153" t="s">
        <v>86</v>
      </c>
      <c r="AV290" s="13" t="s">
        <v>86</v>
      </c>
      <c r="AW290" s="13" t="s">
        <v>37</v>
      </c>
      <c r="AX290" s="13" t="s">
        <v>76</v>
      </c>
      <c r="AY290" s="153" t="s">
        <v>130</v>
      </c>
    </row>
    <row r="291" spans="2:65" s="12" customFormat="1" x14ac:dyDescent="0.2">
      <c r="B291" s="145"/>
      <c r="D291" s="146" t="s">
        <v>150</v>
      </c>
      <c r="E291" s="147" t="s">
        <v>19</v>
      </c>
      <c r="F291" s="148" t="s">
        <v>504</v>
      </c>
      <c r="H291" s="147" t="s">
        <v>19</v>
      </c>
      <c r="I291" s="149"/>
      <c r="L291" s="145"/>
      <c r="M291" s="150"/>
      <c r="T291" s="151"/>
      <c r="AT291" s="147" t="s">
        <v>150</v>
      </c>
      <c r="AU291" s="147" t="s">
        <v>86</v>
      </c>
      <c r="AV291" s="12" t="s">
        <v>84</v>
      </c>
      <c r="AW291" s="12" t="s">
        <v>37</v>
      </c>
      <c r="AX291" s="12" t="s">
        <v>76</v>
      </c>
      <c r="AY291" s="147" t="s">
        <v>130</v>
      </c>
    </row>
    <row r="292" spans="2:65" s="13" customFormat="1" x14ac:dyDescent="0.2">
      <c r="B292" s="152"/>
      <c r="D292" s="146" t="s">
        <v>150</v>
      </c>
      <c r="E292" s="153" t="s">
        <v>19</v>
      </c>
      <c r="F292" s="154" t="s">
        <v>505</v>
      </c>
      <c r="H292" s="155">
        <v>70.180000000000007</v>
      </c>
      <c r="I292" s="156"/>
      <c r="L292" s="152"/>
      <c r="M292" s="157"/>
      <c r="T292" s="158"/>
      <c r="AT292" s="153" t="s">
        <v>150</v>
      </c>
      <c r="AU292" s="153" t="s">
        <v>86</v>
      </c>
      <c r="AV292" s="13" t="s">
        <v>86</v>
      </c>
      <c r="AW292" s="13" t="s">
        <v>37</v>
      </c>
      <c r="AX292" s="13" t="s">
        <v>76</v>
      </c>
      <c r="AY292" s="153" t="s">
        <v>130</v>
      </c>
    </row>
    <row r="293" spans="2:65" s="12" customFormat="1" x14ac:dyDescent="0.2">
      <c r="B293" s="145"/>
      <c r="D293" s="146" t="s">
        <v>150</v>
      </c>
      <c r="E293" s="147" t="s">
        <v>19</v>
      </c>
      <c r="F293" s="148" t="s">
        <v>506</v>
      </c>
      <c r="H293" s="147" t="s">
        <v>19</v>
      </c>
      <c r="I293" s="149"/>
      <c r="L293" s="145"/>
      <c r="M293" s="150"/>
      <c r="T293" s="151"/>
      <c r="AT293" s="147" t="s">
        <v>150</v>
      </c>
      <c r="AU293" s="147" t="s">
        <v>86</v>
      </c>
      <c r="AV293" s="12" t="s">
        <v>84</v>
      </c>
      <c r="AW293" s="12" t="s">
        <v>37</v>
      </c>
      <c r="AX293" s="12" t="s">
        <v>76</v>
      </c>
      <c r="AY293" s="147" t="s">
        <v>130</v>
      </c>
    </row>
    <row r="294" spans="2:65" s="13" customFormat="1" x14ac:dyDescent="0.2">
      <c r="B294" s="152"/>
      <c r="D294" s="146" t="s">
        <v>150</v>
      </c>
      <c r="E294" s="153" t="s">
        <v>19</v>
      </c>
      <c r="F294" s="154" t="s">
        <v>507</v>
      </c>
      <c r="H294" s="155">
        <v>43.973999999999997</v>
      </c>
      <c r="I294" s="156"/>
      <c r="L294" s="152"/>
      <c r="M294" s="157"/>
      <c r="T294" s="158"/>
      <c r="AT294" s="153" t="s">
        <v>150</v>
      </c>
      <c r="AU294" s="153" t="s">
        <v>86</v>
      </c>
      <c r="AV294" s="13" t="s">
        <v>86</v>
      </c>
      <c r="AW294" s="13" t="s">
        <v>37</v>
      </c>
      <c r="AX294" s="13" t="s">
        <v>76</v>
      </c>
      <c r="AY294" s="153" t="s">
        <v>130</v>
      </c>
    </row>
    <row r="295" spans="2:65" s="12" customFormat="1" x14ac:dyDescent="0.2">
      <c r="B295" s="145"/>
      <c r="D295" s="146" t="s">
        <v>150</v>
      </c>
      <c r="E295" s="147" t="s">
        <v>19</v>
      </c>
      <c r="F295" s="148" t="s">
        <v>508</v>
      </c>
      <c r="H295" s="147" t="s">
        <v>19</v>
      </c>
      <c r="I295" s="149"/>
      <c r="L295" s="145"/>
      <c r="M295" s="150"/>
      <c r="T295" s="151"/>
      <c r="AT295" s="147" t="s">
        <v>150</v>
      </c>
      <c r="AU295" s="147" t="s">
        <v>86</v>
      </c>
      <c r="AV295" s="12" t="s">
        <v>84</v>
      </c>
      <c r="AW295" s="12" t="s">
        <v>37</v>
      </c>
      <c r="AX295" s="12" t="s">
        <v>76</v>
      </c>
      <c r="AY295" s="147" t="s">
        <v>130</v>
      </c>
    </row>
    <row r="296" spans="2:65" s="13" customFormat="1" x14ac:dyDescent="0.2">
      <c r="B296" s="152"/>
      <c r="D296" s="146" t="s">
        <v>150</v>
      </c>
      <c r="E296" s="153" t="s">
        <v>19</v>
      </c>
      <c r="F296" s="154" t="s">
        <v>509</v>
      </c>
      <c r="H296" s="155">
        <v>6.4160000000000004</v>
      </c>
      <c r="I296" s="156"/>
      <c r="L296" s="152"/>
      <c r="M296" s="157"/>
      <c r="T296" s="158"/>
      <c r="AT296" s="153" t="s">
        <v>150</v>
      </c>
      <c r="AU296" s="153" t="s">
        <v>86</v>
      </c>
      <c r="AV296" s="13" t="s">
        <v>86</v>
      </c>
      <c r="AW296" s="13" t="s">
        <v>37</v>
      </c>
      <c r="AX296" s="13" t="s">
        <v>76</v>
      </c>
      <c r="AY296" s="153" t="s">
        <v>130</v>
      </c>
    </row>
    <row r="297" spans="2:65" s="12" customFormat="1" x14ac:dyDescent="0.2">
      <c r="B297" s="145"/>
      <c r="D297" s="146" t="s">
        <v>150</v>
      </c>
      <c r="E297" s="147" t="s">
        <v>19</v>
      </c>
      <c r="F297" s="148" t="s">
        <v>467</v>
      </c>
      <c r="H297" s="147" t="s">
        <v>19</v>
      </c>
      <c r="I297" s="149"/>
      <c r="L297" s="145"/>
      <c r="M297" s="150"/>
      <c r="T297" s="151"/>
      <c r="AT297" s="147" t="s">
        <v>150</v>
      </c>
      <c r="AU297" s="147" t="s">
        <v>86</v>
      </c>
      <c r="AV297" s="12" t="s">
        <v>84</v>
      </c>
      <c r="AW297" s="12" t="s">
        <v>37</v>
      </c>
      <c r="AX297" s="12" t="s">
        <v>76</v>
      </c>
      <c r="AY297" s="147" t="s">
        <v>130</v>
      </c>
    </row>
    <row r="298" spans="2:65" s="12" customFormat="1" x14ac:dyDescent="0.2">
      <c r="B298" s="145"/>
      <c r="D298" s="146" t="s">
        <v>150</v>
      </c>
      <c r="E298" s="147" t="s">
        <v>19</v>
      </c>
      <c r="F298" s="148" t="s">
        <v>506</v>
      </c>
      <c r="H298" s="147" t="s">
        <v>19</v>
      </c>
      <c r="I298" s="149"/>
      <c r="L298" s="145"/>
      <c r="M298" s="150"/>
      <c r="T298" s="151"/>
      <c r="AT298" s="147" t="s">
        <v>150</v>
      </c>
      <c r="AU298" s="147" t="s">
        <v>86</v>
      </c>
      <c r="AV298" s="12" t="s">
        <v>84</v>
      </c>
      <c r="AW298" s="12" t="s">
        <v>37</v>
      </c>
      <c r="AX298" s="12" t="s">
        <v>76</v>
      </c>
      <c r="AY298" s="147" t="s">
        <v>130</v>
      </c>
    </row>
    <row r="299" spans="2:65" s="13" customFormat="1" x14ac:dyDescent="0.2">
      <c r="B299" s="152"/>
      <c r="D299" s="146" t="s">
        <v>150</v>
      </c>
      <c r="E299" s="153" t="s">
        <v>19</v>
      </c>
      <c r="F299" s="154" t="s">
        <v>510</v>
      </c>
      <c r="H299" s="155">
        <v>18.986000000000001</v>
      </c>
      <c r="I299" s="156"/>
      <c r="L299" s="152"/>
      <c r="M299" s="157"/>
      <c r="T299" s="158"/>
      <c r="AT299" s="153" t="s">
        <v>150</v>
      </c>
      <c r="AU299" s="153" t="s">
        <v>86</v>
      </c>
      <c r="AV299" s="13" t="s">
        <v>86</v>
      </c>
      <c r="AW299" s="13" t="s">
        <v>37</v>
      </c>
      <c r="AX299" s="13" t="s">
        <v>76</v>
      </c>
      <c r="AY299" s="153" t="s">
        <v>130</v>
      </c>
    </row>
    <row r="300" spans="2:65" s="12" customFormat="1" x14ac:dyDescent="0.2">
      <c r="B300" s="145"/>
      <c r="D300" s="146" t="s">
        <v>150</v>
      </c>
      <c r="E300" s="147" t="s">
        <v>19</v>
      </c>
      <c r="F300" s="148" t="s">
        <v>511</v>
      </c>
      <c r="H300" s="147" t="s">
        <v>19</v>
      </c>
      <c r="I300" s="149"/>
      <c r="L300" s="145"/>
      <c r="M300" s="150"/>
      <c r="T300" s="151"/>
      <c r="AT300" s="147" t="s">
        <v>150</v>
      </c>
      <c r="AU300" s="147" t="s">
        <v>86</v>
      </c>
      <c r="AV300" s="12" t="s">
        <v>84</v>
      </c>
      <c r="AW300" s="12" t="s">
        <v>37</v>
      </c>
      <c r="AX300" s="12" t="s">
        <v>76</v>
      </c>
      <c r="AY300" s="147" t="s">
        <v>130</v>
      </c>
    </row>
    <row r="301" spans="2:65" s="13" customFormat="1" x14ac:dyDescent="0.2">
      <c r="B301" s="152"/>
      <c r="D301" s="146" t="s">
        <v>150</v>
      </c>
      <c r="E301" s="153" t="s">
        <v>19</v>
      </c>
      <c r="F301" s="154" t="s">
        <v>512</v>
      </c>
      <c r="H301" s="155">
        <v>24.2</v>
      </c>
      <c r="I301" s="156"/>
      <c r="L301" s="152"/>
      <c r="M301" s="157"/>
      <c r="T301" s="158"/>
      <c r="AT301" s="153" t="s">
        <v>150</v>
      </c>
      <c r="AU301" s="153" t="s">
        <v>86</v>
      </c>
      <c r="AV301" s="13" t="s">
        <v>86</v>
      </c>
      <c r="AW301" s="13" t="s">
        <v>37</v>
      </c>
      <c r="AX301" s="13" t="s">
        <v>76</v>
      </c>
      <c r="AY301" s="153" t="s">
        <v>130</v>
      </c>
    </row>
    <row r="302" spans="2:65" s="14" customFormat="1" x14ac:dyDescent="0.2">
      <c r="B302" s="159"/>
      <c r="D302" s="146" t="s">
        <v>150</v>
      </c>
      <c r="E302" s="160" t="s">
        <v>19</v>
      </c>
      <c r="F302" s="161" t="s">
        <v>153</v>
      </c>
      <c r="H302" s="162">
        <v>212.39799999999997</v>
      </c>
      <c r="I302" s="163"/>
      <c r="L302" s="159"/>
      <c r="M302" s="164"/>
      <c r="T302" s="165"/>
      <c r="AT302" s="160" t="s">
        <v>150</v>
      </c>
      <c r="AU302" s="160" t="s">
        <v>86</v>
      </c>
      <c r="AV302" s="14" t="s">
        <v>137</v>
      </c>
      <c r="AW302" s="14" t="s">
        <v>37</v>
      </c>
      <c r="AX302" s="14" t="s">
        <v>84</v>
      </c>
      <c r="AY302" s="160" t="s">
        <v>130</v>
      </c>
    </row>
    <row r="303" spans="2:65" s="1" customFormat="1" ht="24.25" customHeight="1" x14ac:dyDescent="0.2">
      <c r="B303" s="33"/>
      <c r="C303" s="128" t="s">
        <v>354</v>
      </c>
      <c r="D303" s="128" t="s">
        <v>133</v>
      </c>
      <c r="E303" s="129" t="s">
        <v>513</v>
      </c>
      <c r="F303" s="130" t="s">
        <v>514</v>
      </c>
      <c r="G303" s="131" t="s">
        <v>323</v>
      </c>
      <c r="H303" s="132">
        <v>19.36</v>
      </c>
      <c r="I303" s="133"/>
      <c r="J303" s="134">
        <f>ROUND(I303*H303,2)</f>
        <v>0</v>
      </c>
      <c r="K303" s="130" t="s">
        <v>19</v>
      </c>
      <c r="L303" s="33"/>
      <c r="M303" s="135" t="s">
        <v>19</v>
      </c>
      <c r="N303" s="136" t="s">
        <v>47</v>
      </c>
      <c r="P303" s="137">
        <f>O303*H303</f>
        <v>0</v>
      </c>
      <c r="Q303" s="137">
        <v>4.3E-3</v>
      </c>
      <c r="R303" s="137">
        <f>Q303*H303</f>
        <v>8.3248000000000003E-2</v>
      </c>
      <c r="S303" s="137">
        <v>0</v>
      </c>
      <c r="T303" s="138">
        <f>S303*H303</f>
        <v>0</v>
      </c>
      <c r="AR303" s="139" t="s">
        <v>137</v>
      </c>
      <c r="AT303" s="139" t="s">
        <v>133</v>
      </c>
      <c r="AU303" s="139" t="s">
        <v>86</v>
      </c>
      <c r="AY303" s="18" t="s">
        <v>130</v>
      </c>
      <c r="BE303" s="140">
        <f>IF(N303="základní",J303,0)</f>
        <v>0</v>
      </c>
      <c r="BF303" s="140">
        <f>IF(N303="snížená",J303,0)</f>
        <v>0</v>
      </c>
      <c r="BG303" s="140">
        <f>IF(N303="zákl. přenesená",J303,0)</f>
        <v>0</v>
      </c>
      <c r="BH303" s="140">
        <f>IF(N303="sníž. přenesená",J303,0)</f>
        <v>0</v>
      </c>
      <c r="BI303" s="140">
        <f>IF(N303="nulová",J303,0)</f>
        <v>0</v>
      </c>
      <c r="BJ303" s="18" t="s">
        <v>84</v>
      </c>
      <c r="BK303" s="140">
        <f>ROUND(I303*H303,2)</f>
        <v>0</v>
      </c>
      <c r="BL303" s="18" t="s">
        <v>137</v>
      </c>
      <c r="BM303" s="139" t="s">
        <v>515</v>
      </c>
    </row>
    <row r="304" spans="2:65" s="13" customFormat="1" x14ac:dyDescent="0.2">
      <c r="B304" s="152"/>
      <c r="D304" s="146" t="s">
        <v>150</v>
      </c>
      <c r="E304" s="153" t="s">
        <v>19</v>
      </c>
      <c r="F304" s="154" t="s">
        <v>516</v>
      </c>
      <c r="H304" s="155">
        <v>19.36</v>
      </c>
      <c r="I304" s="156"/>
      <c r="L304" s="152"/>
      <c r="M304" s="157"/>
      <c r="T304" s="158"/>
      <c r="AT304" s="153" t="s">
        <v>150</v>
      </c>
      <c r="AU304" s="153" t="s">
        <v>86</v>
      </c>
      <c r="AV304" s="13" t="s">
        <v>86</v>
      </c>
      <c r="AW304" s="13" t="s">
        <v>37</v>
      </c>
      <c r="AX304" s="13" t="s">
        <v>76</v>
      </c>
      <c r="AY304" s="153" t="s">
        <v>130</v>
      </c>
    </row>
    <row r="305" spans="2:65" s="14" customFormat="1" x14ac:dyDescent="0.2">
      <c r="B305" s="159"/>
      <c r="D305" s="146" t="s">
        <v>150</v>
      </c>
      <c r="E305" s="160" t="s">
        <v>19</v>
      </c>
      <c r="F305" s="161" t="s">
        <v>153</v>
      </c>
      <c r="H305" s="162">
        <v>19.36</v>
      </c>
      <c r="I305" s="163"/>
      <c r="L305" s="159"/>
      <c r="M305" s="164"/>
      <c r="T305" s="165"/>
      <c r="AT305" s="160" t="s">
        <v>150</v>
      </c>
      <c r="AU305" s="160" t="s">
        <v>86</v>
      </c>
      <c r="AV305" s="14" t="s">
        <v>137</v>
      </c>
      <c r="AW305" s="14" t="s">
        <v>37</v>
      </c>
      <c r="AX305" s="14" t="s">
        <v>84</v>
      </c>
      <c r="AY305" s="160" t="s">
        <v>130</v>
      </c>
    </row>
    <row r="306" spans="2:65" s="1" customFormat="1" ht="21.75" customHeight="1" x14ac:dyDescent="0.2">
      <c r="B306" s="33"/>
      <c r="C306" s="128" t="s">
        <v>517</v>
      </c>
      <c r="D306" s="128" t="s">
        <v>133</v>
      </c>
      <c r="E306" s="129" t="s">
        <v>518</v>
      </c>
      <c r="F306" s="130" t="s">
        <v>519</v>
      </c>
      <c r="G306" s="131" t="s">
        <v>163</v>
      </c>
      <c r="H306" s="132">
        <v>16.335000000000001</v>
      </c>
      <c r="I306" s="133"/>
      <c r="J306" s="134">
        <f>ROUND(I306*H306,2)</f>
        <v>0</v>
      </c>
      <c r="K306" s="130" t="s">
        <v>142</v>
      </c>
      <c r="L306" s="33"/>
      <c r="M306" s="135" t="s">
        <v>19</v>
      </c>
      <c r="N306" s="136" t="s">
        <v>47</v>
      </c>
      <c r="P306" s="137">
        <f>O306*H306</f>
        <v>0</v>
      </c>
      <c r="Q306" s="137">
        <v>0</v>
      </c>
      <c r="R306" s="137">
        <f>Q306*H306</f>
        <v>0</v>
      </c>
      <c r="S306" s="137">
        <v>0</v>
      </c>
      <c r="T306" s="138">
        <f>S306*H306</f>
        <v>0</v>
      </c>
      <c r="AR306" s="139" t="s">
        <v>137</v>
      </c>
      <c r="AT306" s="139" t="s">
        <v>133</v>
      </c>
      <c r="AU306" s="139" t="s">
        <v>86</v>
      </c>
      <c r="AY306" s="18" t="s">
        <v>130</v>
      </c>
      <c r="BE306" s="140">
        <f>IF(N306="základní",J306,0)</f>
        <v>0</v>
      </c>
      <c r="BF306" s="140">
        <f>IF(N306="snížená",J306,0)</f>
        <v>0</v>
      </c>
      <c r="BG306" s="140">
        <f>IF(N306="zákl. přenesená",J306,0)</f>
        <v>0</v>
      </c>
      <c r="BH306" s="140">
        <f>IF(N306="sníž. přenesená",J306,0)</f>
        <v>0</v>
      </c>
      <c r="BI306" s="140">
        <f>IF(N306="nulová",J306,0)</f>
        <v>0</v>
      </c>
      <c r="BJ306" s="18" t="s">
        <v>84</v>
      </c>
      <c r="BK306" s="140">
        <f>ROUND(I306*H306,2)</f>
        <v>0</v>
      </c>
      <c r="BL306" s="18" t="s">
        <v>137</v>
      </c>
      <c r="BM306" s="139" t="s">
        <v>520</v>
      </c>
    </row>
    <row r="307" spans="2:65" s="1" customFormat="1" x14ac:dyDescent="0.2">
      <c r="B307" s="33"/>
      <c r="D307" s="141" t="s">
        <v>143</v>
      </c>
      <c r="F307" s="142" t="s">
        <v>521</v>
      </c>
      <c r="I307" s="143"/>
      <c r="L307" s="33"/>
      <c r="M307" s="144"/>
      <c r="T307" s="54"/>
      <c r="AT307" s="18" t="s">
        <v>143</v>
      </c>
      <c r="AU307" s="18" t="s">
        <v>86</v>
      </c>
    </row>
    <row r="308" spans="2:65" s="13" customFormat="1" x14ac:dyDescent="0.2">
      <c r="B308" s="152"/>
      <c r="D308" s="146" t="s">
        <v>150</v>
      </c>
      <c r="E308" s="153" t="s">
        <v>19</v>
      </c>
      <c r="F308" s="154" t="s">
        <v>522</v>
      </c>
      <c r="H308" s="155">
        <v>16.335000000000001</v>
      </c>
      <c r="I308" s="156"/>
      <c r="L308" s="152"/>
      <c r="M308" s="157"/>
      <c r="T308" s="158"/>
      <c r="AT308" s="153" t="s">
        <v>150</v>
      </c>
      <c r="AU308" s="153" t="s">
        <v>86</v>
      </c>
      <c r="AV308" s="13" t="s">
        <v>86</v>
      </c>
      <c r="AW308" s="13" t="s">
        <v>37</v>
      </c>
      <c r="AX308" s="13" t="s">
        <v>76</v>
      </c>
      <c r="AY308" s="153" t="s">
        <v>130</v>
      </c>
    </row>
    <row r="309" spans="2:65" s="14" customFormat="1" x14ac:dyDescent="0.2">
      <c r="B309" s="159"/>
      <c r="D309" s="146" t="s">
        <v>150</v>
      </c>
      <c r="E309" s="160" t="s">
        <v>19</v>
      </c>
      <c r="F309" s="161" t="s">
        <v>153</v>
      </c>
      <c r="H309" s="162">
        <v>16.335000000000001</v>
      </c>
      <c r="I309" s="163"/>
      <c r="L309" s="159"/>
      <c r="M309" s="164"/>
      <c r="T309" s="165"/>
      <c r="AT309" s="160" t="s">
        <v>150</v>
      </c>
      <c r="AU309" s="160" t="s">
        <v>86</v>
      </c>
      <c r="AV309" s="14" t="s">
        <v>137</v>
      </c>
      <c r="AW309" s="14" t="s">
        <v>37</v>
      </c>
      <c r="AX309" s="14" t="s">
        <v>84</v>
      </c>
      <c r="AY309" s="160" t="s">
        <v>130</v>
      </c>
    </row>
    <row r="310" spans="2:65" s="1" customFormat="1" ht="24.25" customHeight="1" x14ac:dyDescent="0.2">
      <c r="B310" s="33"/>
      <c r="C310" s="128" t="s">
        <v>523</v>
      </c>
      <c r="D310" s="128" t="s">
        <v>133</v>
      </c>
      <c r="E310" s="129" t="s">
        <v>524</v>
      </c>
      <c r="F310" s="130" t="s">
        <v>525</v>
      </c>
      <c r="G310" s="131" t="s">
        <v>163</v>
      </c>
      <c r="H310" s="132">
        <v>16.335000000000001</v>
      </c>
      <c r="I310" s="133"/>
      <c r="J310" s="134">
        <f>ROUND(I310*H310,2)</f>
        <v>0</v>
      </c>
      <c r="K310" s="130" t="s">
        <v>142</v>
      </c>
      <c r="L310" s="33"/>
      <c r="M310" s="135" t="s">
        <v>19</v>
      </c>
      <c r="N310" s="136" t="s">
        <v>47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137</v>
      </c>
      <c r="AT310" s="139" t="s">
        <v>133</v>
      </c>
      <c r="AU310" s="139" t="s">
        <v>86</v>
      </c>
      <c r="AY310" s="18" t="s">
        <v>130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18" t="s">
        <v>84</v>
      </c>
      <c r="BK310" s="140">
        <f>ROUND(I310*H310,2)</f>
        <v>0</v>
      </c>
      <c r="BL310" s="18" t="s">
        <v>137</v>
      </c>
      <c r="BM310" s="139" t="s">
        <v>526</v>
      </c>
    </row>
    <row r="311" spans="2:65" s="1" customFormat="1" x14ac:dyDescent="0.2">
      <c r="B311" s="33"/>
      <c r="D311" s="141" t="s">
        <v>143</v>
      </c>
      <c r="F311" s="142" t="s">
        <v>527</v>
      </c>
      <c r="I311" s="143"/>
      <c r="L311" s="33"/>
      <c r="M311" s="144"/>
      <c r="T311" s="54"/>
      <c r="AT311" s="18" t="s">
        <v>143</v>
      </c>
      <c r="AU311" s="18" t="s">
        <v>86</v>
      </c>
    </row>
    <row r="312" spans="2:65" s="1" customFormat="1" ht="16.5" customHeight="1" x14ac:dyDescent="0.2">
      <c r="B312" s="33"/>
      <c r="C312" s="128" t="s">
        <v>528</v>
      </c>
      <c r="D312" s="128" t="s">
        <v>133</v>
      </c>
      <c r="E312" s="129" t="s">
        <v>529</v>
      </c>
      <c r="F312" s="130" t="s">
        <v>530</v>
      </c>
      <c r="G312" s="131" t="s">
        <v>179</v>
      </c>
      <c r="H312" s="132">
        <v>2.4500000000000002</v>
      </c>
      <c r="I312" s="133"/>
      <c r="J312" s="134">
        <f>ROUND(I312*H312,2)</f>
        <v>0</v>
      </c>
      <c r="K312" s="130" t="s">
        <v>142</v>
      </c>
      <c r="L312" s="33"/>
      <c r="M312" s="135" t="s">
        <v>19</v>
      </c>
      <c r="N312" s="136" t="s">
        <v>47</v>
      </c>
      <c r="P312" s="137">
        <f>O312*H312</f>
        <v>0</v>
      </c>
      <c r="Q312" s="137">
        <v>1.05958</v>
      </c>
      <c r="R312" s="137">
        <f>Q312*H312</f>
        <v>2.595971</v>
      </c>
      <c r="S312" s="137">
        <v>0</v>
      </c>
      <c r="T312" s="138">
        <f>S312*H312</f>
        <v>0</v>
      </c>
      <c r="AR312" s="139" t="s">
        <v>137</v>
      </c>
      <c r="AT312" s="139" t="s">
        <v>133</v>
      </c>
      <c r="AU312" s="139" t="s">
        <v>86</v>
      </c>
      <c r="AY312" s="18" t="s">
        <v>130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8" t="s">
        <v>84</v>
      </c>
      <c r="BK312" s="140">
        <f>ROUND(I312*H312,2)</f>
        <v>0</v>
      </c>
      <c r="BL312" s="18" t="s">
        <v>137</v>
      </c>
      <c r="BM312" s="139" t="s">
        <v>531</v>
      </c>
    </row>
    <row r="313" spans="2:65" s="1" customFormat="1" x14ac:dyDescent="0.2">
      <c r="B313" s="33"/>
      <c r="D313" s="141" t="s">
        <v>143</v>
      </c>
      <c r="F313" s="142" t="s">
        <v>532</v>
      </c>
      <c r="I313" s="143"/>
      <c r="L313" s="33"/>
      <c r="M313" s="144"/>
      <c r="T313" s="54"/>
      <c r="AT313" s="18" t="s">
        <v>143</v>
      </c>
      <c r="AU313" s="18" t="s">
        <v>86</v>
      </c>
    </row>
    <row r="314" spans="2:65" s="12" customFormat="1" x14ac:dyDescent="0.2">
      <c r="B314" s="145"/>
      <c r="D314" s="146" t="s">
        <v>150</v>
      </c>
      <c r="E314" s="147" t="s">
        <v>19</v>
      </c>
      <c r="F314" s="148" t="s">
        <v>533</v>
      </c>
      <c r="H314" s="147" t="s">
        <v>19</v>
      </c>
      <c r="I314" s="149"/>
      <c r="L314" s="145"/>
      <c r="M314" s="150"/>
      <c r="T314" s="151"/>
      <c r="AT314" s="147" t="s">
        <v>150</v>
      </c>
      <c r="AU314" s="147" t="s">
        <v>86</v>
      </c>
      <c r="AV314" s="12" t="s">
        <v>84</v>
      </c>
      <c r="AW314" s="12" t="s">
        <v>37</v>
      </c>
      <c r="AX314" s="12" t="s">
        <v>76</v>
      </c>
      <c r="AY314" s="147" t="s">
        <v>130</v>
      </c>
    </row>
    <row r="315" spans="2:65" s="13" customFormat="1" x14ac:dyDescent="0.2">
      <c r="B315" s="152"/>
      <c r="D315" s="146" t="s">
        <v>150</v>
      </c>
      <c r="E315" s="153" t="s">
        <v>19</v>
      </c>
      <c r="F315" s="154" t="s">
        <v>534</v>
      </c>
      <c r="H315" s="155">
        <v>2.4500000000000002</v>
      </c>
      <c r="I315" s="156"/>
      <c r="L315" s="152"/>
      <c r="M315" s="157"/>
      <c r="T315" s="158"/>
      <c r="AT315" s="153" t="s">
        <v>150</v>
      </c>
      <c r="AU315" s="153" t="s">
        <v>86</v>
      </c>
      <c r="AV315" s="13" t="s">
        <v>86</v>
      </c>
      <c r="AW315" s="13" t="s">
        <v>37</v>
      </c>
      <c r="AX315" s="13" t="s">
        <v>76</v>
      </c>
      <c r="AY315" s="153" t="s">
        <v>130</v>
      </c>
    </row>
    <row r="316" spans="2:65" s="14" customFormat="1" x14ac:dyDescent="0.2">
      <c r="B316" s="159"/>
      <c r="D316" s="146" t="s">
        <v>150</v>
      </c>
      <c r="E316" s="160" t="s">
        <v>19</v>
      </c>
      <c r="F316" s="161" t="s">
        <v>153</v>
      </c>
      <c r="H316" s="162">
        <v>2.4500000000000002</v>
      </c>
      <c r="I316" s="163"/>
      <c r="L316" s="159"/>
      <c r="M316" s="164"/>
      <c r="T316" s="165"/>
      <c r="AT316" s="160" t="s">
        <v>150</v>
      </c>
      <c r="AU316" s="160" t="s">
        <v>86</v>
      </c>
      <c r="AV316" s="14" t="s">
        <v>137</v>
      </c>
      <c r="AW316" s="14" t="s">
        <v>37</v>
      </c>
      <c r="AX316" s="14" t="s">
        <v>84</v>
      </c>
      <c r="AY316" s="160" t="s">
        <v>130</v>
      </c>
    </row>
    <row r="317" spans="2:65" s="1" customFormat="1" ht="16.5" customHeight="1" x14ac:dyDescent="0.2">
      <c r="B317" s="33"/>
      <c r="C317" s="128" t="s">
        <v>535</v>
      </c>
      <c r="D317" s="128" t="s">
        <v>133</v>
      </c>
      <c r="E317" s="129" t="s">
        <v>536</v>
      </c>
      <c r="F317" s="130" t="s">
        <v>537</v>
      </c>
      <c r="G317" s="131" t="s">
        <v>323</v>
      </c>
      <c r="H317" s="132">
        <v>54.45</v>
      </c>
      <c r="I317" s="133"/>
      <c r="J317" s="134">
        <f>ROUND(I317*H317,2)</f>
        <v>0</v>
      </c>
      <c r="K317" s="130" t="s">
        <v>142</v>
      </c>
      <c r="L317" s="33"/>
      <c r="M317" s="135" t="s">
        <v>19</v>
      </c>
      <c r="N317" s="136" t="s">
        <v>47</v>
      </c>
      <c r="P317" s="137">
        <f>O317*H317</f>
        <v>0</v>
      </c>
      <c r="Q317" s="137">
        <v>1.282E-2</v>
      </c>
      <c r="R317" s="137">
        <f>Q317*H317</f>
        <v>0.69804900000000003</v>
      </c>
      <c r="S317" s="137">
        <v>0</v>
      </c>
      <c r="T317" s="138">
        <f>S317*H317</f>
        <v>0</v>
      </c>
      <c r="AR317" s="139" t="s">
        <v>137</v>
      </c>
      <c r="AT317" s="139" t="s">
        <v>133</v>
      </c>
      <c r="AU317" s="139" t="s">
        <v>86</v>
      </c>
      <c r="AY317" s="18" t="s">
        <v>130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18" t="s">
        <v>84</v>
      </c>
      <c r="BK317" s="140">
        <f>ROUND(I317*H317,2)</f>
        <v>0</v>
      </c>
      <c r="BL317" s="18" t="s">
        <v>137</v>
      </c>
      <c r="BM317" s="139" t="s">
        <v>538</v>
      </c>
    </row>
    <row r="318" spans="2:65" s="1" customFormat="1" x14ac:dyDescent="0.2">
      <c r="B318" s="33"/>
      <c r="D318" s="141" t="s">
        <v>143</v>
      </c>
      <c r="F318" s="142" t="s">
        <v>539</v>
      </c>
      <c r="I318" s="143"/>
      <c r="L318" s="33"/>
      <c r="M318" s="144"/>
      <c r="T318" s="54"/>
      <c r="AT318" s="18" t="s">
        <v>143</v>
      </c>
      <c r="AU318" s="18" t="s">
        <v>86</v>
      </c>
    </row>
    <row r="319" spans="2:65" s="13" customFormat="1" x14ac:dyDescent="0.2">
      <c r="B319" s="152"/>
      <c r="D319" s="146" t="s">
        <v>150</v>
      </c>
      <c r="E319" s="153" t="s">
        <v>19</v>
      </c>
      <c r="F319" s="154" t="s">
        <v>540</v>
      </c>
      <c r="H319" s="155">
        <v>54.45</v>
      </c>
      <c r="I319" s="156"/>
      <c r="L319" s="152"/>
      <c r="M319" s="157"/>
      <c r="T319" s="158"/>
      <c r="AT319" s="153" t="s">
        <v>150</v>
      </c>
      <c r="AU319" s="153" t="s">
        <v>86</v>
      </c>
      <c r="AV319" s="13" t="s">
        <v>86</v>
      </c>
      <c r="AW319" s="13" t="s">
        <v>37</v>
      </c>
      <c r="AX319" s="13" t="s">
        <v>76</v>
      </c>
      <c r="AY319" s="153" t="s">
        <v>130</v>
      </c>
    </row>
    <row r="320" spans="2:65" s="14" customFormat="1" x14ac:dyDescent="0.2">
      <c r="B320" s="159"/>
      <c r="D320" s="146" t="s">
        <v>150</v>
      </c>
      <c r="E320" s="160" t="s">
        <v>19</v>
      </c>
      <c r="F320" s="161" t="s">
        <v>153</v>
      </c>
      <c r="H320" s="162">
        <v>54.45</v>
      </c>
      <c r="I320" s="163"/>
      <c r="L320" s="159"/>
      <c r="M320" s="164"/>
      <c r="T320" s="165"/>
      <c r="AT320" s="160" t="s">
        <v>150</v>
      </c>
      <c r="AU320" s="160" t="s">
        <v>86</v>
      </c>
      <c r="AV320" s="14" t="s">
        <v>137</v>
      </c>
      <c r="AW320" s="14" t="s">
        <v>37</v>
      </c>
      <c r="AX320" s="14" t="s">
        <v>84</v>
      </c>
      <c r="AY320" s="160" t="s">
        <v>130</v>
      </c>
    </row>
    <row r="321" spans="2:65" s="1" customFormat="1" ht="16.5" customHeight="1" x14ac:dyDescent="0.2">
      <c r="B321" s="33"/>
      <c r="C321" s="128" t="s">
        <v>541</v>
      </c>
      <c r="D321" s="128" t="s">
        <v>133</v>
      </c>
      <c r="E321" s="129" t="s">
        <v>542</v>
      </c>
      <c r="F321" s="130" t="s">
        <v>543</v>
      </c>
      <c r="G321" s="131" t="s">
        <v>323</v>
      </c>
      <c r="H321" s="132">
        <v>54.45</v>
      </c>
      <c r="I321" s="133"/>
      <c r="J321" s="134">
        <f>ROUND(I321*H321,2)</f>
        <v>0</v>
      </c>
      <c r="K321" s="130" t="s">
        <v>142</v>
      </c>
      <c r="L321" s="33"/>
      <c r="M321" s="135" t="s">
        <v>19</v>
      </c>
      <c r="N321" s="136" t="s">
        <v>47</v>
      </c>
      <c r="P321" s="137">
        <f>O321*H321</f>
        <v>0</v>
      </c>
      <c r="Q321" s="137">
        <v>1.1000000000000001E-3</v>
      </c>
      <c r="R321" s="137">
        <f>Q321*H321</f>
        <v>5.9895000000000004E-2</v>
      </c>
      <c r="S321" s="137">
        <v>0</v>
      </c>
      <c r="T321" s="138">
        <f>S321*H321</f>
        <v>0</v>
      </c>
      <c r="AR321" s="139" t="s">
        <v>137</v>
      </c>
      <c r="AT321" s="139" t="s">
        <v>133</v>
      </c>
      <c r="AU321" s="139" t="s">
        <v>86</v>
      </c>
      <c r="AY321" s="18" t="s">
        <v>130</v>
      </c>
      <c r="BE321" s="140">
        <f>IF(N321="základní",J321,0)</f>
        <v>0</v>
      </c>
      <c r="BF321" s="140">
        <f>IF(N321="snížená",J321,0)</f>
        <v>0</v>
      </c>
      <c r="BG321" s="140">
        <f>IF(N321="zákl. přenesená",J321,0)</f>
        <v>0</v>
      </c>
      <c r="BH321" s="140">
        <f>IF(N321="sníž. přenesená",J321,0)</f>
        <v>0</v>
      </c>
      <c r="BI321" s="140">
        <f>IF(N321="nulová",J321,0)</f>
        <v>0</v>
      </c>
      <c r="BJ321" s="18" t="s">
        <v>84</v>
      </c>
      <c r="BK321" s="140">
        <f>ROUND(I321*H321,2)</f>
        <v>0</v>
      </c>
      <c r="BL321" s="18" t="s">
        <v>137</v>
      </c>
      <c r="BM321" s="139" t="s">
        <v>544</v>
      </c>
    </row>
    <row r="322" spans="2:65" s="1" customFormat="1" x14ac:dyDescent="0.2">
      <c r="B322" s="33"/>
      <c r="D322" s="141" t="s">
        <v>143</v>
      </c>
      <c r="F322" s="142" t="s">
        <v>545</v>
      </c>
      <c r="I322" s="143"/>
      <c r="L322" s="33"/>
      <c r="M322" s="144"/>
      <c r="T322" s="54"/>
      <c r="AT322" s="18" t="s">
        <v>143</v>
      </c>
      <c r="AU322" s="18" t="s">
        <v>86</v>
      </c>
    </row>
    <row r="323" spans="2:65" s="1" customFormat="1" ht="16.5" customHeight="1" x14ac:dyDescent="0.2">
      <c r="B323" s="33"/>
      <c r="C323" s="128" t="s">
        <v>546</v>
      </c>
      <c r="D323" s="128" t="s">
        <v>133</v>
      </c>
      <c r="E323" s="129" t="s">
        <v>547</v>
      </c>
      <c r="F323" s="130" t="s">
        <v>548</v>
      </c>
      <c r="G323" s="131" t="s">
        <v>163</v>
      </c>
      <c r="H323" s="132">
        <v>0.216</v>
      </c>
      <c r="I323" s="133"/>
      <c r="J323" s="134">
        <f>ROUND(I323*H323,2)</f>
        <v>0</v>
      </c>
      <c r="K323" s="130" t="s">
        <v>142</v>
      </c>
      <c r="L323" s="33"/>
      <c r="M323" s="135" t="s">
        <v>19</v>
      </c>
      <c r="N323" s="136" t="s">
        <v>47</v>
      </c>
      <c r="P323" s="137">
        <f>O323*H323</f>
        <v>0</v>
      </c>
      <c r="Q323" s="137">
        <v>2.5020899999999999</v>
      </c>
      <c r="R323" s="137">
        <f>Q323*H323</f>
        <v>0.54045144000000001</v>
      </c>
      <c r="S323" s="137">
        <v>0</v>
      </c>
      <c r="T323" s="138">
        <f>S323*H323</f>
        <v>0</v>
      </c>
      <c r="AR323" s="139" t="s">
        <v>137</v>
      </c>
      <c r="AT323" s="139" t="s">
        <v>133</v>
      </c>
      <c r="AU323" s="139" t="s">
        <v>86</v>
      </c>
      <c r="AY323" s="18" t="s">
        <v>130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18" t="s">
        <v>84</v>
      </c>
      <c r="BK323" s="140">
        <f>ROUND(I323*H323,2)</f>
        <v>0</v>
      </c>
      <c r="BL323" s="18" t="s">
        <v>137</v>
      </c>
      <c r="BM323" s="139" t="s">
        <v>549</v>
      </c>
    </row>
    <row r="324" spans="2:65" s="1" customFormat="1" x14ac:dyDescent="0.2">
      <c r="B324" s="33"/>
      <c r="D324" s="141" t="s">
        <v>143</v>
      </c>
      <c r="F324" s="142" t="s">
        <v>550</v>
      </c>
      <c r="I324" s="143"/>
      <c r="L324" s="33"/>
      <c r="M324" s="144"/>
      <c r="T324" s="54"/>
      <c r="AT324" s="18" t="s">
        <v>143</v>
      </c>
      <c r="AU324" s="18" t="s">
        <v>86</v>
      </c>
    </row>
    <row r="325" spans="2:65" s="13" customFormat="1" x14ac:dyDescent="0.2">
      <c r="B325" s="152"/>
      <c r="D325" s="146" t="s">
        <v>150</v>
      </c>
      <c r="E325" s="153" t="s">
        <v>19</v>
      </c>
      <c r="F325" s="154" t="s">
        <v>551</v>
      </c>
      <c r="H325" s="155">
        <v>0.216</v>
      </c>
      <c r="I325" s="156"/>
      <c r="L325" s="152"/>
      <c r="M325" s="157"/>
      <c r="T325" s="158"/>
      <c r="AT325" s="153" t="s">
        <v>150</v>
      </c>
      <c r="AU325" s="153" t="s">
        <v>86</v>
      </c>
      <c r="AV325" s="13" t="s">
        <v>86</v>
      </c>
      <c r="AW325" s="13" t="s">
        <v>37</v>
      </c>
      <c r="AX325" s="13" t="s">
        <v>76</v>
      </c>
      <c r="AY325" s="153" t="s">
        <v>130</v>
      </c>
    </row>
    <row r="326" spans="2:65" s="14" customFormat="1" x14ac:dyDescent="0.2">
      <c r="B326" s="159"/>
      <c r="D326" s="146" t="s">
        <v>150</v>
      </c>
      <c r="E326" s="160" t="s">
        <v>19</v>
      </c>
      <c r="F326" s="161" t="s">
        <v>153</v>
      </c>
      <c r="H326" s="162">
        <v>0.216</v>
      </c>
      <c r="I326" s="163"/>
      <c r="L326" s="159"/>
      <c r="M326" s="164"/>
      <c r="T326" s="165"/>
      <c r="AT326" s="160" t="s">
        <v>150</v>
      </c>
      <c r="AU326" s="160" t="s">
        <v>86</v>
      </c>
      <c r="AV326" s="14" t="s">
        <v>137</v>
      </c>
      <c r="AW326" s="14" t="s">
        <v>37</v>
      </c>
      <c r="AX326" s="14" t="s">
        <v>84</v>
      </c>
      <c r="AY326" s="160" t="s">
        <v>130</v>
      </c>
    </row>
    <row r="327" spans="2:65" s="1" customFormat="1" ht="16.5" customHeight="1" x14ac:dyDescent="0.2">
      <c r="B327" s="33"/>
      <c r="C327" s="128" t="s">
        <v>552</v>
      </c>
      <c r="D327" s="128" t="s">
        <v>133</v>
      </c>
      <c r="E327" s="129" t="s">
        <v>553</v>
      </c>
      <c r="F327" s="130" t="s">
        <v>554</v>
      </c>
      <c r="G327" s="131" t="s">
        <v>323</v>
      </c>
      <c r="H327" s="132">
        <v>2.88</v>
      </c>
      <c r="I327" s="133"/>
      <c r="J327" s="134">
        <f>ROUND(I327*H327,2)</f>
        <v>0</v>
      </c>
      <c r="K327" s="130" t="s">
        <v>142</v>
      </c>
      <c r="L327" s="33"/>
      <c r="M327" s="135" t="s">
        <v>19</v>
      </c>
      <c r="N327" s="136" t="s">
        <v>47</v>
      </c>
      <c r="P327" s="137">
        <f>O327*H327</f>
        <v>0</v>
      </c>
      <c r="Q327" s="137">
        <v>3.4369999999999998E-2</v>
      </c>
      <c r="R327" s="137">
        <f>Q327*H327</f>
        <v>9.8985599999999993E-2</v>
      </c>
      <c r="S327" s="137">
        <v>0</v>
      </c>
      <c r="T327" s="138">
        <f>S327*H327</f>
        <v>0</v>
      </c>
      <c r="AR327" s="139" t="s">
        <v>137</v>
      </c>
      <c r="AT327" s="139" t="s">
        <v>133</v>
      </c>
      <c r="AU327" s="139" t="s">
        <v>86</v>
      </c>
      <c r="AY327" s="18" t="s">
        <v>130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18" t="s">
        <v>84</v>
      </c>
      <c r="BK327" s="140">
        <f>ROUND(I327*H327,2)</f>
        <v>0</v>
      </c>
      <c r="BL327" s="18" t="s">
        <v>137</v>
      </c>
      <c r="BM327" s="139" t="s">
        <v>555</v>
      </c>
    </row>
    <row r="328" spans="2:65" s="1" customFormat="1" x14ac:dyDescent="0.2">
      <c r="B328" s="33"/>
      <c r="D328" s="141" t="s">
        <v>143</v>
      </c>
      <c r="F328" s="142" t="s">
        <v>556</v>
      </c>
      <c r="I328" s="143"/>
      <c r="L328" s="33"/>
      <c r="M328" s="144"/>
      <c r="T328" s="54"/>
      <c r="AT328" s="18" t="s">
        <v>143</v>
      </c>
      <c r="AU328" s="18" t="s">
        <v>86</v>
      </c>
    </row>
    <row r="329" spans="2:65" s="13" customFormat="1" x14ac:dyDescent="0.2">
      <c r="B329" s="152"/>
      <c r="D329" s="146" t="s">
        <v>150</v>
      </c>
      <c r="E329" s="153" t="s">
        <v>19</v>
      </c>
      <c r="F329" s="154" t="s">
        <v>557</v>
      </c>
      <c r="H329" s="155">
        <v>2.88</v>
      </c>
      <c r="I329" s="156"/>
      <c r="L329" s="152"/>
      <c r="M329" s="157"/>
      <c r="T329" s="158"/>
      <c r="AT329" s="153" t="s">
        <v>150</v>
      </c>
      <c r="AU329" s="153" t="s">
        <v>86</v>
      </c>
      <c r="AV329" s="13" t="s">
        <v>86</v>
      </c>
      <c r="AW329" s="13" t="s">
        <v>37</v>
      </c>
      <c r="AX329" s="13" t="s">
        <v>76</v>
      </c>
      <c r="AY329" s="153" t="s">
        <v>130</v>
      </c>
    </row>
    <row r="330" spans="2:65" s="14" customFormat="1" x14ac:dyDescent="0.2">
      <c r="B330" s="159"/>
      <c r="D330" s="146" t="s">
        <v>150</v>
      </c>
      <c r="E330" s="160" t="s">
        <v>19</v>
      </c>
      <c r="F330" s="161" t="s">
        <v>153</v>
      </c>
      <c r="H330" s="162">
        <v>2.88</v>
      </c>
      <c r="I330" s="163"/>
      <c r="L330" s="159"/>
      <c r="M330" s="164"/>
      <c r="T330" s="165"/>
      <c r="AT330" s="160" t="s">
        <v>150</v>
      </c>
      <c r="AU330" s="160" t="s">
        <v>86</v>
      </c>
      <c r="AV330" s="14" t="s">
        <v>137</v>
      </c>
      <c r="AW330" s="14" t="s">
        <v>37</v>
      </c>
      <c r="AX330" s="14" t="s">
        <v>84</v>
      </c>
      <c r="AY330" s="160" t="s">
        <v>130</v>
      </c>
    </row>
    <row r="331" spans="2:65" s="1" customFormat="1" ht="16.5" customHeight="1" x14ac:dyDescent="0.2">
      <c r="B331" s="33"/>
      <c r="C331" s="128" t="s">
        <v>558</v>
      </c>
      <c r="D331" s="128" t="s">
        <v>133</v>
      </c>
      <c r="E331" s="129" t="s">
        <v>559</v>
      </c>
      <c r="F331" s="130" t="s">
        <v>560</v>
      </c>
      <c r="G331" s="131" t="s">
        <v>141</v>
      </c>
      <c r="H331" s="132">
        <v>16</v>
      </c>
      <c r="I331" s="133"/>
      <c r="J331" s="134">
        <f>ROUND(I331*H331,2)</f>
        <v>0</v>
      </c>
      <c r="K331" s="130" t="s">
        <v>142</v>
      </c>
      <c r="L331" s="33"/>
      <c r="M331" s="135" t="s">
        <v>19</v>
      </c>
      <c r="N331" s="136" t="s">
        <v>47</v>
      </c>
      <c r="P331" s="137">
        <f>O331*H331</f>
        <v>0</v>
      </c>
      <c r="Q331" s="137">
        <v>0</v>
      </c>
      <c r="R331" s="137">
        <f>Q331*H331</f>
        <v>0</v>
      </c>
      <c r="S331" s="137">
        <v>0</v>
      </c>
      <c r="T331" s="138">
        <f>S331*H331</f>
        <v>0</v>
      </c>
      <c r="AR331" s="139" t="s">
        <v>137</v>
      </c>
      <c r="AT331" s="139" t="s">
        <v>133</v>
      </c>
      <c r="AU331" s="139" t="s">
        <v>86</v>
      </c>
      <c r="AY331" s="18" t="s">
        <v>130</v>
      </c>
      <c r="BE331" s="140">
        <f>IF(N331="základní",J331,0)</f>
        <v>0</v>
      </c>
      <c r="BF331" s="140">
        <f>IF(N331="snížená",J331,0)</f>
        <v>0</v>
      </c>
      <c r="BG331" s="140">
        <f>IF(N331="zákl. přenesená",J331,0)</f>
        <v>0</v>
      </c>
      <c r="BH331" s="140">
        <f>IF(N331="sníž. přenesená",J331,0)</f>
        <v>0</v>
      </c>
      <c r="BI331" s="140">
        <f>IF(N331="nulová",J331,0)</f>
        <v>0</v>
      </c>
      <c r="BJ331" s="18" t="s">
        <v>84</v>
      </c>
      <c r="BK331" s="140">
        <f>ROUND(I331*H331,2)</f>
        <v>0</v>
      </c>
      <c r="BL331" s="18" t="s">
        <v>137</v>
      </c>
      <c r="BM331" s="139" t="s">
        <v>561</v>
      </c>
    </row>
    <row r="332" spans="2:65" s="1" customFormat="1" x14ac:dyDescent="0.2">
      <c r="B332" s="33"/>
      <c r="D332" s="141" t="s">
        <v>143</v>
      </c>
      <c r="F332" s="142" t="s">
        <v>562</v>
      </c>
      <c r="I332" s="143"/>
      <c r="L332" s="33"/>
      <c r="M332" s="144"/>
      <c r="T332" s="54"/>
      <c r="AT332" s="18" t="s">
        <v>143</v>
      </c>
      <c r="AU332" s="18" t="s">
        <v>86</v>
      </c>
    </row>
    <row r="333" spans="2:65" s="1" customFormat="1" ht="16.5" customHeight="1" x14ac:dyDescent="0.2">
      <c r="B333" s="33"/>
      <c r="C333" s="177" t="s">
        <v>563</v>
      </c>
      <c r="D333" s="177" t="s">
        <v>300</v>
      </c>
      <c r="E333" s="178" t="s">
        <v>564</v>
      </c>
      <c r="F333" s="179" t="s">
        <v>565</v>
      </c>
      <c r="G333" s="180" t="s">
        <v>141</v>
      </c>
      <c r="H333" s="181">
        <v>16</v>
      </c>
      <c r="I333" s="182"/>
      <c r="J333" s="183">
        <f>ROUND(I333*H333,2)</f>
        <v>0</v>
      </c>
      <c r="K333" s="179" t="s">
        <v>19</v>
      </c>
      <c r="L333" s="184"/>
      <c r="M333" s="185" t="s">
        <v>19</v>
      </c>
      <c r="N333" s="186" t="s">
        <v>47</v>
      </c>
      <c r="P333" s="137">
        <f>O333*H333</f>
        <v>0</v>
      </c>
      <c r="Q333" s="137">
        <v>0</v>
      </c>
      <c r="R333" s="137">
        <f>Q333*H333</f>
        <v>0</v>
      </c>
      <c r="S333" s="137">
        <v>0</v>
      </c>
      <c r="T333" s="138">
        <f>S333*H333</f>
        <v>0</v>
      </c>
      <c r="AR333" s="139" t="s">
        <v>164</v>
      </c>
      <c r="AT333" s="139" t="s">
        <v>300</v>
      </c>
      <c r="AU333" s="139" t="s">
        <v>86</v>
      </c>
      <c r="AY333" s="18" t="s">
        <v>130</v>
      </c>
      <c r="BE333" s="140">
        <f>IF(N333="základní",J333,0)</f>
        <v>0</v>
      </c>
      <c r="BF333" s="140">
        <f>IF(N333="snížená",J333,0)</f>
        <v>0</v>
      </c>
      <c r="BG333" s="140">
        <f>IF(N333="zákl. přenesená",J333,0)</f>
        <v>0</v>
      </c>
      <c r="BH333" s="140">
        <f>IF(N333="sníž. přenesená",J333,0)</f>
        <v>0</v>
      </c>
      <c r="BI333" s="140">
        <f>IF(N333="nulová",J333,0)</f>
        <v>0</v>
      </c>
      <c r="BJ333" s="18" t="s">
        <v>84</v>
      </c>
      <c r="BK333" s="140">
        <f>ROUND(I333*H333,2)</f>
        <v>0</v>
      </c>
      <c r="BL333" s="18" t="s">
        <v>137</v>
      </c>
      <c r="BM333" s="139" t="s">
        <v>566</v>
      </c>
    </row>
    <row r="334" spans="2:65" s="1" customFormat="1" ht="16.5" customHeight="1" x14ac:dyDescent="0.2">
      <c r="B334" s="33"/>
      <c r="C334" s="128" t="s">
        <v>567</v>
      </c>
      <c r="D334" s="128" t="s">
        <v>133</v>
      </c>
      <c r="E334" s="129" t="s">
        <v>568</v>
      </c>
      <c r="F334" s="130" t="s">
        <v>569</v>
      </c>
      <c r="G334" s="131" t="s">
        <v>323</v>
      </c>
      <c r="H334" s="132">
        <v>15.196</v>
      </c>
      <c r="I334" s="133"/>
      <c r="J334" s="134">
        <f>ROUND(I334*H334,2)</f>
        <v>0</v>
      </c>
      <c r="K334" s="130" t="s">
        <v>142</v>
      </c>
      <c r="L334" s="33"/>
      <c r="M334" s="135" t="s">
        <v>19</v>
      </c>
      <c r="N334" s="136" t="s">
        <v>47</v>
      </c>
      <c r="P334" s="137">
        <f>O334*H334</f>
        <v>0</v>
      </c>
      <c r="Q334" s="137">
        <v>0.22797999999999999</v>
      </c>
      <c r="R334" s="137">
        <f>Q334*H334</f>
        <v>3.4643840799999999</v>
      </c>
      <c r="S334" s="137">
        <v>0</v>
      </c>
      <c r="T334" s="138">
        <f>S334*H334</f>
        <v>0</v>
      </c>
      <c r="AR334" s="139" t="s">
        <v>137</v>
      </c>
      <c r="AT334" s="139" t="s">
        <v>133</v>
      </c>
      <c r="AU334" s="139" t="s">
        <v>86</v>
      </c>
      <c r="AY334" s="18" t="s">
        <v>130</v>
      </c>
      <c r="BE334" s="140">
        <f>IF(N334="základní",J334,0)</f>
        <v>0</v>
      </c>
      <c r="BF334" s="140">
        <f>IF(N334="snížená",J334,0)</f>
        <v>0</v>
      </c>
      <c r="BG334" s="140">
        <f>IF(N334="zákl. přenesená",J334,0)</f>
        <v>0</v>
      </c>
      <c r="BH334" s="140">
        <f>IF(N334="sníž. přenesená",J334,0)</f>
        <v>0</v>
      </c>
      <c r="BI334" s="140">
        <f>IF(N334="nulová",J334,0)</f>
        <v>0</v>
      </c>
      <c r="BJ334" s="18" t="s">
        <v>84</v>
      </c>
      <c r="BK334" s="140">
        <f>ROUND(I334*H334,2)</f>
        <v>0</v>
      </c>
      <c r="BL334" s="18" t="s">
        <v>137</v>
      </c>
      <c r="BM334" s="139" t="s">
        <v>570</v>
      </c>
    </row>
    <row r="335" spans="2:65" s="1" customFormat="1" x14ac:dyDescent="0.2">
      <c r="B335" s="33"/>
      <c r="D335" s="141" t="s">
        <v>143</v>
      </c>
      <c r="F335" s="142" t="s">
        <v>571</v>
      </c>
      <c r="I335" s="143"/>
      <c r="L335" s="33"/>
      <c r="M335" s="144"/>
      <c r="T335" s="54"/>
      <c r="AT335" s="18" t="s">
        <v>143</v>
      </c>
      <c r="AU335" s="18" t="s">
        <v>86</v>
      </c>
    </row>
    <row r="336" spans="2:65" s="12" customFormat="1" x14ac:dyDescent="0.2">
      <c r="B336" s="145"/>
      <c r="D336" s="146" t="s">
        <v>150</v>
      </c>
      <c r="E336" s="147" t="s">
        <v>19</v>
      </c>
      <c r="F336" s="148" t="s">
        <v>572</v>
      </c>
      <c r="H336" s="147" t="s">
        <v>19</v>
      </c>
      <c r="I336" s="149"/>
      <c r="L336" s="145"/>
      <c r="M336" s="150"/>
      <c r="T336" s="151"/>
      <c r="AT336" s="147" t="s">
        <v>150</v>
      </c>
      <c r="AU336" s="147" t="s">
        <v>86</v>
      </c>
      <c r="AV336" s="12" t="s">
        <v>84</v>
      </c>
      <c r="AW336" s="12" t="s">
        <v>37</v>
      </c>
      <c r="AX336" s="12" t="s">
        <v>76</v>
      </c>
      <c r="AY336" s="147" t="s">
        <v>130</v>
      </c>
    </row>
    <row r="337" spans="2:65" s="13" customFormat="1" x14ac:dyDescent="0.2">
      <c r="B337" s="152"/>
      <c r="D337" s="146" t="s">
        <v>150</v>
      </c>
      <c r="E337" s="153" t="s">
        <v>19</v>
      </c>
      <c r="F337" s="154" t="s">
        <v>573</v>
      </c>
      <c r="H337" s="155">
        <v>8.0960000000000001</v>
      </c>
      <c r="I337" s="156"/>
      <c r="L337" s="152"/>
      <c r="M337" s="157"/>
      <c r="T337" s="158"/>
      <c r="AT337" s="153" t="s">
        <v>150</v>
      </c>
      <c r="AU337" s="153" t="s">
        <v>86</v>
      </c>
      <c r="AV337" s="13" t="s">
        <v>86</v>
      </c>
      <c r="AW337" s="13" t="s">
        <v>37</v>
      </c>
      <c r="AX337" s="13" t="s">
        <v>76</v>
      </c>
      <c r="AY337" s="153" t="s">
        <v>130</v>
      </c>
    </row>
    <row r="338" spans="2:65" s="13" customFormat="1" x14ac:dyDescent="0.2">
      <c r="B338" s="152"/>
      <c r="D338" s="146" t="s">
        <v>150</v>
      </c>
      <c r="E338" s="153" t="s">
        <v>19</v>
      </c>
      <c r="F338" s="154" t="s">
        <v>574</v>
      </c>
      <c r="H338" s="155">
        <v>8.5399999999999991</v>
      </c>
      <c r="I338" s="156"/>
      <c r="L338" s="152"/>
      <c r="M338" s="157"/>
      <c r="T338" s="158"/>
      <c r="AT338" s="153" t="s">
        <v>150</v>
      </c>
      <c r="AU338" s="153" t="s">
        <v>86</v>
      </c>
      <c r="AV338" s="13" t="s">
        <v>86</v>
      </c>
      <c r="AW338" s="13" t="s">
        <v>37</v>
      </c>
      <c r="AX338" s="13" t="s">
        <v>76</v>
      </c>
      <c r="AY338" s="153" t="s">
        <v>130</v>
      </c>
    </row>
    <row r="339" spans="2:65" s="13" customFormat="1" x14ac:dyDescent="0.2">
      <c r="B339" s="152"/>
      <c r="D339" s="146" t="s">
        <v>150</v>
      </c>
      <c r="E339" s="153" t="s">
        <v>19</v>
      </c>
      <c r="F339" s="154" t="s">
        <v>575</v>
      </c>
      <c r="H339" s="155">
        <v>-1.44</v>
      </c>
      <c r="I339" s="156"/>
      <c r="L339" s="152"/>
      <c r="M339" s="157"/>
      <c r="T339" s="158"/>
      <c r="AT339" s="153" t="s">
        <v>150</v>
      </c>
      <c r="AU339" s="153" t="s">
        <v>86</v>
      </c>
      <c r="AV339" s="13" t="s">
        <v>86</v>
      </c>
      <c r="AW339" s="13" t="s">
        <v>37</v>
      </c>
      <c r="AX339" s="13" t="s">
        <v>76</v>
      </c>
      <c r="AY339" s="153" t="s">
        <v>130</v>
      </c>
    </row>
    <row r="340" spans="2:65" s="14" customFormat="1" x14ac:dyDescent="0.2">
      <c r="B340" s="159"/>
      <c r="D340" s="146" t="s">
        <v>150</v>
      </c>
      <c r="E340" s="160" t="s">
        <v>19</v>
      </c>
      <c r="F340" s="161" t="s">
        <v>153</v>
      </c>
      <c r="H340" s="162">
        <v>15.196</v>
      </c>
      <c r="I340" s="163"/>
      <c r="L340" s="159"/>
      <c r="M340" s="164"/>
      <c r="T340" s="165"/>
      <c r="AT340" s="160" t="s">
        <v>150</v>
      </c>
      <c r="AU340" s="160" t="s">
        <v>86</v>
      </c>
      <c r="AV340" s="14" t="s">
        <v>137</v>
      </c>
      <c r="AW340" s="14" t="s">
        <v>37</v>
      </c>
      <c r="AX340" s="14" t="s">
        <v>84</v>
      </c>
      <c r="AY340" s="160" t="s">
        <v>130</v>
      </c>
    </row>
    <row r="341" spans="2:65" s="1" customFormat="1" ht="16.5" customHeight="1" x14ac:dyDescent="0.2">
      <c r="B341" s="33"/>
      <c r="C341" s="128" t="s">
        <v>576</v>
      </c>
      <c r="D341" s="128" t="s">
        <v>133</v>
      </c>
      <c r="E341" s="129" t="s">
        <v>577</v>
      </c>
      <c r="F341" s="130" t="s">
        <v>578</v>
      </c>
      <c r="G341" s="131" t="s">
        <v>323</v>
      </c>
      <c r="H341" s="132">
        <v>47.8</v>
      </c>
      <c r="I341" s="133"/>
      <c r="J341" s="134">
        <f>ROUND(I341*H341,2)</f>
        <v>0</v>
      </c>
      <c r="K341" s="130" t="s">
        <v>142</v>
      </c>
      <c r="L341" s="33"/>
      <c r="M341" s="135" t="s">
        <v>19</v>
      </c>
      <c r="N341" s="136" t="s">
        <v>47</v>
      </c>
      <c r="P341" s="137">
        <f>O341*H341</f>
        <v>0</v>
      </c>
      <c r="Q341" s="137">
        <v>0.30059999999999998</v>
      </c>
      <c r="R341" s="137">
        <f>Q341*H341</f>
        <v>14.368679999999998</v>
      </c>
      <c r="S341" s="137">
        <v>0</v>
      </c>
      <c r="T341" s="138">
        <f>S341*H341</f>
        <v>0</v>
      </c>
      <c r="AR341" s="139" t="s">
        <v>137</v>
      </c>
      <c r="AT341" s="139" t="s">
        <v>133</v>
      </c>
      <c r="AU341" s="139" t="s">
        <v>86</v>
      </c>
      <c r="AY341" s="18" t="s">
        <v>130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8" t="s">
        <v>84</v>
      </c>
      <c r="BK341" s="140">
        <f>ROUND(I341*H341,2)</f>
        <v>0</v>
      </c>
      <c r="BL341" s="18" t="s">
        <v>137</v>
      </c>
      <c r="BM341" s="139" t="s">
        <v>579</v>
      </c>
    </row>
    <row r="342" spans="2:65" s="1" customFormat="1" x14ac:dyDescent="0.2">
      <c r="B342" s="33"/>
      <c r="D342" s="141" t="s">
        <v>143</v>
      </c>
      <c r="F342" s="142" t="s">
        <v>580</v>
      </c>
      <c r="I342" s="143"/>
      <c r="L342" s="33"/>
      <c r="M342" s="144"/>
      <c r="T342" s="54"/>
      <c r="AT342" s="18" t="s">
        <v>143</v>
      </c>
      <c r="AU342" s="18" t="s">
        <v>86</v>
      </c>
    </row>
    <row r="343" spans="2:65" s="13" customFormat="1" x14ac:dyDescent="0.2">
      <c r="B343" s="152"/>
      <c r="D343" s="146" t="s">
        <v>150</v>
      </c>
      <c r="E343" s="153" t="s">
        <v>19</v>
      </c>
      <c r="F343" s="154" t="s">
        <v>581</v>
      </c>
      <c r="H343" s="155">
        <v>47.8</v>
      </c>
      <c r="I343" s="156"/>
      <c r="L343" s="152"/>
      <c r="M343" s="157"/>
      <c r="T343" s="158"/>
      <c r="AT343" s="153" t="s">
        <v>150</v>
      </c>
      <c r="AU343" s="153" t="s">
        <v>86</v>
      </c>
      <c r="AV343" s="13" t="s">
        <v>86</v>
      </c>
      <c r="AW343" s="13" t="s">
        <v>37</v>
      </c>
      <c r="AX343" s="13" t="s">
        <v>76</v>
      </c>
      <c r="AY343" s="153" t="s">
        <v>130</v>
      </c>
    </row>
    <row r="344" spans="2:65" s="14" customFormat="1" x14ac:dyDescent="0.2">
      <c r="B344" s="159"/>
      <c r="D344" s="146" t="s">
        <v>150</v>
      </c>
      <c r="E344" s="160" t="s">
        <v>19</v>
      </c>
      <c r="F344" s="161" t="s">
        <v>153</v>
      </c>
      <c r="H344" s="162">
        <v>47.8</v>
      </c>
      <c r="I344" s="163"/>
      <c r="L344" s="159"/>
      <c r="M344" s="164"/>
      <c r="T344" s="165"/>
      <c r="AT344" s="160" t="s">
        <v>150</v>
      </c>
      <c r="AU344" s="160" t="s">
        <v>86</v>
      </c>
      <c r="AV344" s="14" t="s">
        <v>137</v>
      </c>
      <c r="AW344" s="14" t="s">
        <v>37</v>
      </c>
      <c r="AX344" s="14" t="s">
        <v>84</v>
      </c>
      <c r="AY344" s="160" t="s">
        <v>130</v>
      </c>
    </row>
    <row r="345" spans="2:65" s="1" customFormat="1" ht="24.25" customHeight="1" x14ac:dyDescent="0.2">
      <c r="B345" s="33"/>
      <c r="C345" s="128" t="s">
        <v>392</v>
      </c>
      <c r="D345" s="128" t="s">
        <v>133</v>
      </c>
      <c r="E345" s="129" t="s">
        <v>582</v>
      </c>
      <c r="F345" s="130" t="s">
        <v>583</v>
      </c>
      <c r="G345" s="131" t="s">
        <v>323</v>
      </c>
      <c r="H345" s="132">
        <v>47.8</v>
      </c>
      <c r="I345" s="133"/>
      <c r="J345" s="134">
        <f>ROUND(I345*H345,2)</f>
        <v>0</v>
      </c>
      <c r="K345" s="130" t="s">
        <v>142</v>
      </c>
      <c r="L345" s="33"/>
      <c r="M345" s="135" t="s">
        <v>19</v>
      </c>
      <c r="N345" s="136" t="s">
        <v>47</v>
      </c>
      <c r="P345" s="137">
        <f>O345*H345</f>
        <v>0</v>
      </c>
      <c r="Q345" s="137">
        <v>0.4</v>
      </c>
      <c r="R345" s="137">
        <f>Q345*H345</f>
        <v>19.12</v>
      </c>
      <c r="S345" s="137">
        <v>0</v>
      </c>
      <c r="T345" s="138">
        <f>S345*H345</f>
        <v>0</v>
      </c>
      <c r="AR345" s="139" t="s">
        <v>137</v>
      </c>
      <c r="AT345" s="139" t="s">
        <v>133</v>
      </c>
      <c r="AU345" s="139" t="s">
        <v>86</v>
      </c>
      <c r="AY345" s="18" t="s">
        <v>130</v>
      </c>
      <c r="BE345" s="140">
        <f>IF(N345="základní",J345,0)</f>
        <v>0</v>
      </c>
      <c r="BF345" s="140">
        <f>IF(N345="snížená",J345,0)</f>
        <v>0</v>
      </c>
      <c r="BG345" s="140">
        <f>IF(N345="zákl. přenesená",J345,0)</f>
        <v>0</v>
      </c>
      <c r="BH345" s="140">
        <f>IF(N345="sníž. přenesená",J345,0)</f>
        <v>0</v>
      </c>
      <c r="BI345" s="140">
        <f>IF(N345="nulová",J345,0)</f>
        <v>0</v>
      </c>
      <c r="BJ345" s="18" t="s">
        <v>84</v>
      </c>
      <c r="BK345" s="140">
        <f>ROUND(I345*H345,2)</f>
        <v>0</v>
      </c>
      <c r="BL345" s="18" t="s">
        <v>137</v>
      </c>
      <c r="BM345" s="139" t="s">
        <v>584</v>
      </c>
    </row>
    <row r="346" spans="2:65" s="1" customFormat="1" x14ac:dyDescent="0.2">
      <c r="B346" s="33"/>
      <c r="D346" s="141" t="s">
        <v>143</v>
      </c>
      <c r="F346" s="142" t="s">
        <v>585</v>
      </c>
      <c r="I346" s="143"/>
      <c r="L346" s="33"/>
      <c r="M346" s="144"/>
      <c r="T346" s="54"/>
      <c r="AT346" s="18" t="s">
        <v>143</v>
      </c>
      <c r="AU346" s="18" t="s">
        <v>86</v>
      </c>
    </row>
    <row r="347" spans="2:65" s="1" customFormat="1" ht="16.5" customHeight="1" x14ac:dyDescent="0.2">
      <c r="B347" s="33"/>
      <c r="C347" s="128" t="s">
        <v>586</v>
      </c>
      <c r="D347" s="128" t="s">
        <v>133</v>
      </c>
      <c r="E347" s="129" t="s">
        <v>587</v>
      </c>
      <c r="F347" s="130" t="s">
        <v>588</v>
      </c>
      <c r="G347" s="131" t="s">
        <v>148</v>
      </c>
      <c r="H347" s="132">
        <v>24.2</v>
      </c>
      <c r="I347" s="133"/>
      <c r="J347" s="134">
        <f>ROUND(I347*H347,2)</f>
        <v>0</v>
      </c>
      <c r="K347" s="130" t="s">
        <v>19</v>
      </c>
      <c r="L347" s="33"/>
      <c r="M347" s="135" t="s">
        <v>19</v>
      </c>
      <c r="N347" s="136" t="s">
        <v>47</v>
      </c>
      <c r="P347" s="137">
        <f>O347*H347</f>
        <v>0</v>
      </c>
      <c r="Q347" s="137">
        <v>0</v>
      </c>
      <c r="R347" s="137">
        <f>Q347*H347</f>
        <v>0</v>
      </c>
      <c r="S347" s="137">
        <v>0</v>
      </c>
      <c r="T347" s="138">
        <f>S347*H347</f>
        <v>0</v>
      </c>
      <c r="AR347" s="139" t="s">
        <v>137</v>
      </c>
      <c r="AT347" s="139" t="s">
        <v>133</v>
      </c>
      <c r="AU347" s="139" t="s">
        <v>86</v>
      </c>
      <c r="AY347" s="18" t="s">
        <v>130</v>
      </c>
      <c r="BE347" s="140">
        <f>IF(N347="základní",J347,0)</f>
        <v>0</v>
      </c>
      <c r="BF347" s="140">
        <f>IF(N347="snížená",J347,0)</f>
        <v>0</v>
      </c>
      <c r="BG347" s="140">
        <f>IF(N347="zákl. přenesená",J347,0)</f>
        <v>0</v>
      </c>
      <c r="BH347" s="140">
        <f>IF(N347="sníž. přenesená",J347,0)</f>
        <v>0</v>
      </c>
      <c r="BI347" s="140">
        <f>IF(N347="nulová",J347,0)</f>
        <v>0</v>
      </c>
      <c r="BJ347" s="18" t="s">
        <v>84</v>
      </c>
      <c r="BK347" s="140">
        <f>ROUND(I347*H347,2)</f>
        <v>0</v>
      </c>
      <c r="BL347" s="18" t="s">
        <v>137</v>
      </c>
      <c r="BM347" s="139" t="s">
        <v>589</v>
      </c>
    </row>
    <row r="348" spans="2:65" s="13" customFormat="1" x14ac:dyDescent="0.2">
      <c r="B348" s="152"/>
      <c r="D348" s="146" t="s">
        <v>150</v>
      </c>
      <c r="E348" s="153" t="s">
        <v>19</v>
      </c>
      <c r="F348" s="154" t="s">
        <v>590</v>
      </c>
      <c r="H348" s="155">
        <v>24.2</v>
      </c>
      <c r="I348" s="156"/>
      <c r="L348" s="152"/>
      <c r="M348" s="157"/>
      <c r="T348" s="158"/>
      <c r="AT348" s="153" t="s">
        <v>150</v>
      </c>
      <c r="AU348" s="153" t="s">
        <v>86</v>
      </c>
      <c r="AV348" s="13" t="s">
        <v>86</v>
      </c>
      <c r="AW348" s="13" t="s">
        <v>37</v>
      </c>
      <c r="AX348" s="13" t="s">
        <v>76</v>
      </c>
      <c r="AY348" s="153" t="s">
        <v>130</v>
      </c>
    </row>
    <row r="349" spans="2:65" s="14" customFormat="1" x14ac:dyDescent="0.2">
      <c r="B349" s="159"/>
      <c r="D349" s="146" t="s">
        <v>150</v>
      </c>
      <c r="E349" s="160" t="s">
        <v>19</v>
      </c>
      <c r="F349" s="161" t="s">
        <v>153</v>
      </c>
      <c r="H349" s="162">
        <v>24.2</v>
      </c>
      <c r="I349" s="163"/>
      <c r="L349" s="159"/>
      <c r="M349" s="164"/>
      <c r="T349" s="165"/>
      <c r="AT349" s="160" t="s">
        <v>150</v>
      </c>
      <c r="AU349" s="160" t="s">
        <v>86</v>
      </c>
      <c r="AV349" s="14" t="s">
        <v>137</v>
      </c>
      <c r="AW349" s="14" t="s">
        <v>37</v>
      </c>
      <c r="AX349" s="14" t="s">
        <v>84</v>
      </c>
      <c r="AY349" s="160" t="s">
        <v>130</v>
      </c>
    </row>
    <row r="350" spans="2:65" s="11" customFormat="1" ht="22.9" customHeight="1" x14ac:dyDescent="0.25">
      <c r="B350" s="116"/>
      <c r="D350" s="117" t="s">
        <v>75</v>
      </c>
      <c r="E350" s="126" t="s">
        <v>160</v>
      </c>
      <c r="F350" s="126" t="s">
        <v>591</v>
      </c>
      <c r="I350" s="119"/>
      <c r="J350" s="127">
        <f>BK350</f>
        <v>0</v>
      </c>
      <c r="L350" s="116"/>
      <c r="M350" s="121"/>
      <c r="P350" s="122">
        <f>SUM(P351:P359)</f>
        <v>0</v>
      </c>
      <c r="R350" s="122">
        <f>SUM(R351:R359)</f>
        <v>4.4571919999999992</v>
      </c>
      <c r="T350" s="123">
        <f>SUM(T351:T359)</f>
        <v>0</v>
      </c>
      <c r="AR350" s="117" t="s">
        <v>84</v>
      </c>
      <c r="AT350" s="124" t="s">
        <v>75</v>
      </c>
      <c r="AU350" s="124" t="s">
        <v>84</v>
      </c>
      <c r="AY350" s="117" t="s">
        <v>130</v>
      </c>
      <c r="BK350" s="125">
        <f>SUM(BK351:BK359)</f>
        <v>0</v>
      </c>
    </row>
    <row r="351" spans="2:65" s="1" customFormat="1" ht="24.25" customHeight="1" x14ac:dyDescent="0.2">
      <c r="B351" s="33"/>
      <c r="C351" s="128" t="s">
        <v>592</v>
      </c>
      <c r="D351" s="128" t="s">
        <v>133</v>
      </c>
      <c r="E351" s="129" t="s">
        <v>593</v>
      </c>
      <c r="F351" s="130" t="s">
        <v>594</v>
      </c>
      <c r="G351" s="131" t="s">
        <v>323</v>
      </c>
      <c r="H351" s="132">
        <v>42.8</v>
      </c>
      <c r="I351" s="133"/>
      <c r="J351" s="134">
        <f>ROUND(I351*H351,2)</f>
        <v>0</v>
      </c>
      <c r="K351" s="130" t="s">
        <v>142</v>
      </c>
      <c r="L351" s="33"/>
      <c r="M351" s="135" t="s">
        <v>19</v>
      </c>
      <c r="N351" s="136" t="s">
        <v>47</v>
      </c>
      <c r="P351" s="137">
        <f>O351*H351</f>
        <v>0</v>
      </c>
      <c r="Q351" s="137">
        <v>0.10373</v>
      </c>
      <c r="R351" s="137">
        <f>Q351*H351</f>
        <v>4.4396439999999995</v>
      </c>
      <c r="S351" s="137">
        <v>0</v>
      </c>
      <c r="T351" s="138">
        <f>S351*H351</f>
        <v>0</v>
      </c>
      <c r="AR351" s="139" t="s">
        <v>137</v>
      </c>
      <c r="AT351" s="139" t="s">
        <v>133</v>
      </c>
      <c r="AU351" s="139" t="s">
        <v>86</v>
      </c>
      <c r="AY351" s="18" t="s">
        <v>130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8" t="s">
        <v>84</v>
      </c>
      <c r="BK351" s="140">
        <f>ROUND(I351*H351,2)</f>
        <v>0</v>
      </c>
      <c r="BL351" s="18" t="s">
        <v>137</v>
      </c>
      <c r="BM351" s="139" t="s">
        <v>595</v>
      </c>
    </row>
    <row r="352" spans="2:65" s="1" customFormat="1" x14ac:dyDescent="0.2">
      <c r="B352" s="33"/>
      <c r="D352" s="141" t="s">
        <v>143</v>
      </c>
      <c r="F352" s="142" t="s">
        <v>596</v>
      </c>
      <c r="I352" s="143"/>
      <c r="L352" s="33"/>
      <c r="M352" s="144"/>
      <c r="T352" s="54"/>
      <c r="AT352" s="18" t="s">
        <v>143</v>
      </c>
      <c r="AU352" s="18" t="s">
        <v>86</v>
      </c>
    </row>
    <row r="353" spans="2:65" s="13" customFormat="1" x14ac:dyDescent="0.2">
      <c r="B353" s="152"/>
      <c r="D353" s="146" t="s">
        <v>150</v>
      </c>
      <c r="E353" s="153" t="s">
        <v>19</v>
      </c>
      <c r="F353" s="154" t="s">
        <v>597</v>
      </c>
      <c r="H353" s="155">
        <v>42.8</v>
      </c>
      <c r="I353" s="156"/>
      <c r="L353" s="152"/>
      <c r="M353" s="157"/>
      <c r="T353" s="158"/>
      <c r="AT353" s="153" t="s">
        <v>150</v>
      </c>
      <c r="AU353" s="153" t="s">
        <v>86</v>
      </c>
      <c r="AV353" s="13" t="s">
        <v>86</v>
      </c>
      <c r="AW353" s="13" t="s">
        <v>37</v>
      </c>
      <c r="AX353" s="13" t="s">
        <v>76</v>
      </c>
      <c r="AY353" s="153" t="s">
        <v>130</v>
      </c>
    </row>
    <row r="354" spans="2:65" s="14" customFormat="1" x14ac:dyDescent="0.2">
      <c r="B354" s="159"/>
      <c r="D354" s="146" t="s">
        <v>150</v>
      </c>
      <c r="E354" s="160" t="s">
        <v>19</v>
      </c>
      <c r="F354" s="161" t="s">
        <v>153</v>
      </c>
      <c r="H354" s="162">
        <v>42.8</v>
      </c>
      <c r="I354" s="163"/>
      <c r="L354" s="159"/>
      <c r="M354" s="164"/>
      <c r="T354" s="165"/>
      <c r="AT354" s="160" t="s">
        <v>150</v>
      </c>
      <c r="AU354" s="160" t="s">
        <v>86</v>
      </c>
      <c r="AV354" s="14" t="s">
        <v>137</v>
      </c>
      <c r="AW354" s="14" t="s">
        <v>37</v>
      </c>
      <c r="AX354" s="14" t="s">
        <v>84</v>
      </c>
      <c r="AY354" s="160" t="s">
        <v>130</v>
      </c>
    </row>
    <row r="355" spans="2:65" s="1" customFormat="1" ht="16.5" customHeight="1" x14ac:dyDescent="0.2">
      <c r="B355" s="33"/>
      <c r="C355" s="128" t="s">
        <v>598</v>
      </c>
      <c r="D355" s="128" t="s">
        <v>133</v>
      </c>
      <c r="E355" s="129" t="s">
        <v>599</v>
      </c>
      <c r="F355" s="130" t="s">
        <v>600</v>
      </c>
      <c r="G355" s="131" t="s">
        <v>323</v>
      </c>
      <c r="H355" s="132">
        <v>42.8</v>
      </c>
      <c r="I355" s="133"/>
      <c r="J355" s="134">
        <f>ROUND(I355*H355,2)</f>
        <v>0</v>
      </c>
      <c r="K355" s="130" t="s">
        <v>142</v>
      </c>
      <c r="L355" s="33"/>
      <c r="M355" s="135" t="s">
        <v>19</v>
      </c>
      <c r="N355" s="136" t="s">
        <v>47</v>
      </c>
      <c r="P355" s="137">
        <f>O355*H355</f>
        <v>0</v>
      </c>
      <c r="Q355" s="137">
        <v>4.0999999999999999E-4</v>
      </c>
      <c r="R355" s="137">
        <f>Q355*H355</f>
        <v>1.7547999999999998E-2</v>
      </c>
      <c r="S355" s="137">
        <v>0</v>
      </c>
      <c r="T355" s="138">
        <f>S355*H355</f>
        <v>0</v>
      </c>
      <c r="AR355" s="139" t="s">
        <v>137</v>
      </c>
      <c r="AT355" s="139" t="s">
        <v>133</v>
      </c>
      <c r="AU355" s="139" t="s">
        <v>86</v>
      </c>
      <c r="AY355" s="18" t="s">
        <v>130</v>
      </c>
      <c r="BE355" s="140">
        <f>IF(N355="základní",J355,0)</f>
        <v>0</v>
      </c>
      <c r="BF355" s="140">
        <f>IF(N355="snížená",J355,0)</f>
        <v>0</v>
      </c>
      <c r="BG355" s="140">
        <f>IF(N355="zákl. přenesená",J355,0)</f>
        <v>0</v>
      </c>
      <c r="BH355" s="140">
        <f>IF(N355="sníž. přenesená",J355,0)</f>
        <v>0</v>
      </c>
      <c r="BI355" s="140">
        <f>IF(N355="nulová",J355,0)</f>
        <v>0</v>
      </c>
      <c r="BJ355" s="18" t="s">
        <v>84</v>
      </c>
      <c r="BK355" s="140">
        <f>ROUND(I355*H355,2)</f>
        <v>0</v>
      </c>
      <c r="BL355" s="18" t="s">
        <v>137</v>
      </c>
      <c r="BM355" s="139" t="s">
        <v>601</v>
      </c>
    </row>
    <row r="356" spans="2:65" s="1" customFormat="1" x14ac:dyDescent="0.2">
      <c r="B356" s="33"/>
      <c r="D356" s="141" t="s">
        <v>143</v>
      </c>
      <c r="F356" s="142" t="s">
        <v>602</v>
      </c>
      <c r="I356" s="143"/>
      <c r="L356" s="33"/>
      <c r="M356" s="144"/>
      <c r="T356" s="54"/>
      <c r="AT356" s="18" t="s">
        <v>143</v>
      </c>
      <c r="AU356" s="18" t="s">
        <v>86</v>
      </c>
    </row>
    <row r="357" spans="2:65" s="13" customFormat="1" x14ac:dyDescent="0.2">
      <c r="B357" s="152"/>
      <c r="D357" s="146" t="s">
        <v>150</v>
      </c>
      <c r="E357" s="153" t="s">
        <v>19</v>
      </c>
      <c r="F357" s="154" t="s">
        <v>597</v>
      </c>
      <c r="H357" s="155">
        <v>42.8</v>
      </c>
      <c r="I357" s="156"/>
      <c r="L357" s="152"/>
      <c r="M357" s="157"/>
      <c r="T357" s="158"/>
      <c r="AT357" s="153" t="s">
        <v>150</v>
      </c>
      <c r="AU357" s="153" t="s">
        <v>86</v>
      </c>
      <c r="AV357" s="13" t="s">
        <v>86</v>
      </c>
      <c r="AW357" s="13" t="s">
        <v>37</v>
      </c>
      <c r="AX357" s="13" t="s">
        <v>76</v>
      </c>
      <c r="AY357" s="153" t="s">
        <v>130</v>
      </c>
    </row>
    <row r="358" spans="2:65" s="14" customFormat="1" x14ac:dyDescent="0.2">
      <c r="B358" s="159"/>
      <c r="D358" s="146" t="s">
        <v>150</v>
      </c>
      <c r="E358" s="160" t="s">
        <v>19</v>
      </c>
      <c r="F358" s="161" t="s">
        <v>153</v>
      </c>
      <c r="H358" s="162">
        <v>42.8</v>
      </c>
      <c r="I358" s="163"/>
      <c r="L358" s="159"/>
      <c r="M358" s="164"/>
      <c r="T358" s="165"/>
      <c r="AT358" s="160" t="s">
        <v>150</v>
      </c>
      <c r="AU358" s="160" t="s">
        <v>86</v>
      </c>
      <c r="AV358" s="14" t="s">
        <v>137</v>
      </c>
      <c r="AW358" s="14" t="s">
        <v>37</v>
      </c>
      <c r="AX358" s="14" t="s">
        <v>84</v>
      </c>
      <c r="AY358" s="160" t="s">
        <v>130</v>
      </c>
    </row>
    <row r="359" spans="2:65" s="1" customFormat="1" ht="16.5" customHeight="1" x14ac:dyDescent="0.2">
      <c r="B359" s="33"/>
      <c r="C359" s="128" t="s">
        <v>603</v>
      </c>
      <c r="D359" s="128" t="s">
        <v>133</v>
      </c>
      <c r="E359" s="129" t="s">
        <v>604</v>
      </c>
      <c r="F359" s="130" t="s">
        <v>605</v>
      </c>
      <c r="G359" s="131" t="s">
        <v>323</v>
      </c>
      <c r="H359" s="132">
        <v>42.8</v>
      </c>
      <c r="I359" s="133"/>
      <c r="J359" s="134">
        <f>ROUND(I359*H359,2)</f>
        <v>0</v>
      </c>
      <c r="K359" s="130" t="s">
        <v>19</v>
      </c>
      <c r="L359" s="33"/>
      <c r="M359" s="135" t="s">
        <v>19</v>
      </c>
      <c r="N359" s="136" t="s">
        <v>47</v>
      </c>
      <c r="P359" s="137">
        <f>O359*H359</f>
        <v>0</v>
      </c>
      <c r="Q359" s="137">
        <v>0</v>
      </c>
      <c r="R359" s="137">
        <f>Q359*H359</f>
        <v>0</v>
      </c>
      <c r="S359" s="137">
        <v>0</v>
      </c>
      <c r="T359" s="138">
        <f>S359*H359</f>
        <v>0</v>
      </c>
      <c r="AR359" s="139" t="s">
        <v>137</v>
      </c>
      <c r="AT359" s="139" t="s">
        <v>133</v>
      </c>
      <c r="AU359" s="139" t="s">
        <v>86</v>
      </c>
      <c r="AY359" s="18" t="s">
        <v>130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18" t="s">
        <v>84</v>
      </c>
      <c r="BK359" s="140">
        <f>ROUND(I359*H359,2)</f>
        <v>0</v>
      </c>
      <c r="BL359" s="18" t="s">
        <v>137</v>
      </c>
      <c r="BM359" s="139" t="s">
        <v>606</v>
      </c>
    </row>
    <row r="360" spans="2:65" s="11" customFormat="1" ht="22.9" customHeight="1" x14ac:dyDescent="0.25">
      <c r="B360" s="116"/>
      <c r="D360" s="117" t="s">
        <v>75</v>
      </c>
      <c r="E360" s="126" t="s">
        <v>156</v>
      </c>
      <c r="F360" s="126" t="s">
        <v>607</v>
      </c>
      <c r="I360" s="119"/>
      <c r="J360" s="127">
        <f>BK360</f>
        <v>0</v>
      </c>
      <c r="L360" s="116"/>
      <c r="M360" s="121"/>
      <c r="P360" s="122">
        <f>SUM(P361:P366)</f>
        <v>0</v>
      </c>
      <c r="R360" s="122">
        <f>SUM(R361:R366)</f>
        <v>3.53925E-2</v>
      </c>
      <c r="T360" s="123">
        <f>SUM(T361:T366)</f>
        <v>0</v>
      </c>
      <c r="AR360" s="117" t="s">
        <v>84</v>
      </c>
      <c r="AT360" s="124" t="s">
        <v>75</v>
      </c>
      <c r="AU360" s="124" t="s">
        <v>84</v>
      </c>
      <c r="AY360" s="117" t="s">
        <v>130</v>
      </c>
      <c r="BK360" s="125">
        <f>SUM(BK361:BK366)</f>
        <v>0</v>
      </c>
    </row>
    <row r="361" spans="2:65" s="1" customFormat="1" ht="21.75" customHeight="1" x14ac:dyDescent="0.2">
      <c r="B361" s="33"/>
      <c r="C361" s="128" t="s">
        <v>608</v>
      </c>
      <c r="D361" s="128" t="s">
        <v>133</v>
      </c>
      <c r="E361" s="129" t="s">
        <v>609</v>
      </c>
      <c r="F361" s="130" t="s">
        <v>610</v>
      </c>
      <c r="G361" s="131" t="s">
        <v>323</v>
      </c>
      <c r="H361" s="132">
        <v>54.45</v>
      </c>
      <c r="I361" s="133"/>
      <c r="J361" s="134">
        <f>ROUND(I361*H361,2)</f>
        <v>0</v>
      </c>
      <c r="K361" s="130" t="s">
        <v>142</v>
      </c>
      <c r="L361" s="33"/>
      <c r="M361" s="135" t="s">
        <v>19</v>
      </c>
      <c r="N361" s="136" t="s">
        <v>47</v>
      </c>
      <c r="P361" s="137">
        <f>O361*H361</f>
        <v>0</v>
      </c>
      <c r="Q361" s="137">
        <v>1.2999999999999999E-4</v>
      </c>
      <c r="R361" s="137">
        <f>Q361*H361</f>
        <v>7.0784999999999997E-3</v>
      </c>
      <c r="S361" s="137">
        <v>0</v>
      </c>
      <c r="T361" s="138">
        <f>S361*H361</f>
        <v>0</v>
      </c>
      <c r="AR361" s="139" t="s">
        <v>137</v>
      </c>
      <c r="AT361" s="139" t="s">
        <v>133</v>
      </c>
      <c r="AU361" s="139" t="s">
        <v>86</v>
      </c>
      <c r="AY361" s="18" t="s">
        <v>130</v>
      </c>
      <c r="BE361" s="140">
        <f>IF(N361="základní",J361,0)</f>
        <v>0</v>
      </c>
      <c r="BF361" s="140">
        <f>IF(N361="snížená",J361,0)</f>
        <v>0</v>
      </c>
      <c r="BG361" s="140">
        <f>IF(N361="zákl. přenesená",J361,0)</f>
        <v>0</v>
      </c>
      <c r="BH361" s="140">
        <f>IF(N361="sníž. přenesená",J361,0)</f>
        <v>0</v>
      </c>
      <c r="BI361" s="140">
        <f>IF(N361="nulová",J361,0)</f>
        <v>0</v>
      </c>
      <c r="BJ361" s="18" t="s">
        <v>84</v>
      </c>
      <c r="BK361" s="140">
        <f>ROUND(I361*H361,2)</f>
        <v>0</v>
      </c>
      <c r="BL361" s="18" t="s">
        <v>137</v>
      </c>
      <c r="BM361" s="139" t="s">
        <v>611</v>
      </c>
    </row>
    <row r="362" spans="2:65" s="1" customFormat="1" x14ac:dyDescent="0.2">
      <c r="B362" s="33"/>
      <c r="D362" s="141" t="s">
        <v>143</v>
      </c>
      <c r="F362" s="142" t="s">
        <v>612</v>
      </c>
      <c r="I362" s="143"/>
      <c r="L362" s="33"/>
      <c r="M362" s="144"/>
      <c r="T362" s="54"/>
      <c r="AT362" s="18" t="s">
        <v>143</v>
      </c>
      <c r="AU362" s="18" t="s">
        <v>86</v>
      </c>
    </row>
    <row r="363" spans="2:65" s="13" customFormat="1" x14ac:dyDescent="0.2">
      <c r="B363" s="152"/>
      <c r="D363" s="146" t="s">
        <v>150</v>
      </c>
      <c r="E363" s="153" t="s">
        <v>19</v>
      </c>
      <c r="F363" s="154" t="s">
        <v>540</v>
      </c>
      <c r="H363" s="155">
        <v>54.45</v>
      </c>
      <c r="I363" s="156"/>
      <c r="L363" s="152"/>
      <c r="M363" s="157"/>
      <c r="T363" s="158"/>
      <c r="AT363" s="153" t="s">
        <v>150</v>
      </c>
      <c r="AU363" s="153" t="s">
        <v>86</v>
      </c>
      <c r="AV363" s="13" t="s">
        <v>86</v>
      </c>
      <c r="AW363" s="13" t="s">
        <v>37</v>
      </c>
      <c r="AX363" s="13" t="s">
        <v>76</v>
      </c>
      <c r="AY363" s="153" t="s">
        <v>130</v>
      </c>
    </row>
    <row r="364" spans="2:65" s="14" customFormat="1" x14ac:dyDescent="0.2">
      <c r="B364" s="159"/>
      <c r="D364" s="146" t="s">
        <v>150</v>
      </c>
      <c r="E364" s="160" t="s">
        <v>19</v>
      </c>
      <c r="F364" s="161" t="s">
        <v>153</v>
      </c>
      <c r="H364" s="162">
        <v>54.45</v>
      </c>
      <c r="I364" s="163"/>
      <c r="L364" s="159"/>
      <c r="M364" s="164"/>
      <c r="T364" s="165"/>
      <c r="AT364" s="160" t="s">
        <v>150</v>
      </c>
      <c r="AU364" s="160" t="s">
        <v>86</v>
      </c>
      <c r="AV364" s="14" t="s">
        <v>137</v>
      </c>
      <c r="AW364" s="14" t="s">
        <v>37</v>
      </c>
      <c r="AX364" s="14" t="s">
        <v>84</v>
      </c>
      <c r="AY364" s="160" t="s">
        <v>130</v>
      </c>
    </row>
    <row r="365" spans="2:65" s="1" customFormat="1" ht="24.25" customHeight="1" x14ac:dyDescent="0.2">
      <c r="B365" s="33"/>
      <c r="C365" s="128" t="s">
        <v>399</v>
      </c>
      <c r="D365" s="128" t="s">
        <v>133</v>
      </c>
      <c r="E365" s="129" t="s">
        <v>613</v>
      </c>
      <c r="F365" s="130" t="s">
        <v>614</v>
      </c>
      <c r="G365" s="131" t="s">
        <v>323</v>
      </c>
      <c r="H365" s="132">
        <v>54.45</v>
      </c>
      <c r="I365" s="133"/>
      <c r="J365" s="134">
        <f>ROUND(I365*H365,2)</f>
        <v>0</v>
      </c>
      <c r="K365" s="130" t="s">
        <v>142</v>
      </c>
      <c r="L365" s="33"/>
      <c r="M365" s="135" t="s">
        <v>19</v>
      </c>
      <c r="N365" s="136" t="s">
        <v>47</v>
      </c>
      <c r="P365" s="137">
        <f>O365*H365</f>
        <v>0</v>
      </c>
      <c r="Q365" s="137">
        <v>5.1999999999999995E-4</v>
      </c>
      <c r="R365" s="137">
        <f>Q365*H365</f>
        <v>2.8313999999999999E-2</v>
      </c>
      <c r="S365" s="137">
        <v>0</v>
      </c>
      <c r="T365" s="138">
        <f>S365*H365</f>
        <v>0</v>
      </c>
      <c r="AR365" s="139" t="s">
        <v>137</v>
      </c>
      <c r="AT365" s="139" t="s">
        <v>133</v>
      </c>
      <c r="AU365" s="139" t="s">
        <v>86</v>
      </c>
      <c r="AY365" s="18" t="s">
        <v>130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8" t="s">
        <v>84</v>
      </c>
      <c r="BK365" s="140">
        <f>ROUND(I365*H365,2)</f>
        <v>0</v>
      </c>
      <c r="BL365" s="18" t="s">
        <v>137</v>
      </c>
      <c r="BM365" s="139" t="s">
        <v>615</v>
      </c>
    </row>
    <row r="366" spans="2:65" s="1" customFormat="1" x14ac:dyDescent="0.2">
      <c r="B366" s="33"/>
      <c r="D366" s="141" t="s">
        <v>143</v>
      </c>
      <c r="F366" s="142" t="s">
        <v>616</v>
      </c>
      <c r="I366" s="143"/>
      <c r="L366" s="33"/>
      <c r="M366" s="144"/>
      <c r="T366" s="54"/>
      <c r="AT366" s="18" t="s">
        <v>143</v>
      </c>
      <c r="AU366" s="18" t="s">
        <v>86</v>
      </c>
    </row>
    <row r="367" spans="2:65" s="11" customFormat="1" ht="22.9" customHeight="1" x14ac:dyDescent="0.25">
      <c r="B367" s="116"/>
      <c r="D367" s="117" t="s">
        <v>75</v>
      </c>
      <c r="E367" s="126" t="s">
        <v>131</v>
      </c>
      <c r="F367" s="126" t="s">
        <v>132</v>
      </c>
      <c r="I367" s="119"/>
      <c r="J367" s="127">
        <f>BK367</f>
        <v>0</v>
      </c>
      <c r="L367" s="116"/>
      <c r="M367" s="121"/>
      <c r="P367" s="122">
        <f>SUM(P368:P419)</f>
        <v>0</v>
      </c>
      <c r="R367" s="122">
        <f>SUM(R368:R419)</f>
        <v>12.096841999999999</v>
      </c>
      <c r="T367" s="123">
        <f>SUM(T368:T419)</f>
        <v>0</v>
      </c>
      <c r="AR367" s="117" t="s">
        <v>84</v>
      </c>
      <c r="AT367" s="124" t="s">
        <v>75</v>
      </c>
      <c r="AU367" s="124" t="s">
        <v>84</v>
      </c>
      <c r="AY367" s="117" t="s">
        <v>130</v>
      </c>
      <c r="BK367" s="125">
        <f>SUM(BK368:BK419)</f>
        <v>0</v>
      </c>
    </row>
    <row r="368" spans="2:65" s="1" customFormat="1" ht="16.5" customHeight="1" x14ac:dyDescent="0.2">
      <c r="B368" s="33"/>
      <c r="C368" s="128" t="s">
        <v>617</v>
      </c>
      <c r="D368" s="128" t="s">
        <v>133</v>
      </c>
      <c r="E368" s="129" t="s">
        <v>618</v>
      </c>
      <c r="F368" s="130" t="s">
        <v>619</v>
      </c>
      <c r="G368" s="131" t="s">
        <v>141</v>
      </c>
      <c r="H368" s="132">
        <v>1</v>
      </c>
      <c r="I368" s="133"/>
      <c r="J368" s="134">
        <f>ROUND(I368*H368,2)</f>
        <v>0</v>
      </c>
      <c r="K368" s="130" t="s">
        <v>142</v>
      </c>
      <c r="L368" s="33"/>
      <c r="M368" s="135" t="s">
        <v>19</v>
      </c>
      <c r="N368" s="136" t="s">
        <v>47</v>
      </c>
      <c r="P368" s="137">
        <f>O368*H368</f>
        <v>0</v>
      </c>
      <c r="Q368" s="137">
        <v>0.10940999999999999</v>
      </c>
      <c r="R368" s="137">
        <f>Q368*H368</f>
        <v>0.10940999999999999</v>
      </c>
      <c r="S368" s="137">
        <v>0</v>
      </c>
      <c r="T368" s="138">
        <f>S368*H368</f>
        <v>0</v>
      </c>
      <c r="AR368" s="139" t="s">
        <v>137</v>
      </c>
      <c r="AT368" s="139" t="s">
        <v>133</v>
      </c>
      <c r="AU368" s="139" t="s">
        <v>86</v>
      </c>
      <c r="AY368" s="18" t="s">
        <v>130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18" t="s">
        <v>84</v>
      </c>
      <c r="BK368" s="140">
        <f>ROUND(I368*H368,2)</f>
        <v>0</v>
      </c>
      <c r="BL368" s="18" t="s">
        <v>137</v>
      </c>
      <c r="BM368" s="139" t="s">
        <v>620</v>
      </c>
    </row>
    <row r="369" spans="2:65" s="1" customFormat="1" x14ac:dyDescent="0.2">
      <c r="B369" s="33"/>
      <c r="D369" s="141" t="s">
        <v>143</v>
      </c>
      <c r="F369" s="142" t="s">
        <v>621</v>
      </c>
      <c r="I369" s="143"/>
      <c r="L369" s="33"/>
      <c r="M369" s="144"/>
      <c r="T369" s="54"/>
      <c r="AT369" s="18" t="s">
        <v>143</v>
      </c>
      <c r="AU369" s="18" t="s">
        <v>86</v>
      </c>
    </row>
    <row r="370" spans="2:65" s="1" customFormat="1" ht="16.5" customHeight="1" x14ac:dyDescent="0.2">
      <c r="B370" s="33"/>
      <c r="C370" s="177" t="s">
        <v>622</v>
      </c>
      <c r="D370" s="177" t="s">
        <v>300</v>
      </c>
      <c r="E370" s="178" t="s">
        <v>623</v>
      </c>
      <c r="F370" s="179" t="s">
        <v>624</v>
      </c>
      <c r="G370" s="180" t="s">
        <v>141</v>
      </c>
      <c r="H370" s="181">
        <v>1</v>
      </c>
      <c r="I370" s="182"/>
      <c r="J370" s="183">
        <f>ROUND(I370*H370,2)</f>
        <v>0</v>
      </c>
      <c r="K370" s="179" t="s">
        <v>142</v>
      </c>
      <c r="L370" s="184"/>
      <c r="M370" s="185" t="s">
        <v>19</v>
      </c>
      <c r="N370" s="186" t="s">
        <v>47</v>
      </c>
      <c r="P370" s="137">
        <f>O370*H370</f>
        <v>0</v>
      </c>
      <c r="Q370" s="137">
        <v>6.4999999999999997E-3</v>
      </c>
      <c r="R370" s="137">
        <f>Q370*H370</f>
        <v>6.4999999999999997E-3</v>
      </c>
      <c r="S370" s="137">
        <v>0</v>
      </c>
      <c r="T370" s="138">
        <f>S370*H370</f>
        <v>0</v>
      </c>
      <c r="AR370" s="139" t="s">
        <v>164</v>
      </c>
      <c r="AT370" s="139" t="s">
        <v>300</v>
      </c>
      <c r="AU370" s="139" t="s">
        <v>86</v>
      </c>
      <c r="AY370" s="18" t="s">
        <v>130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8" t="s">
        <v>84</v>
      </c>
      <c r="BK370" s="140">
        <f>ROUND(I370*H370,2)</f>
        <v>0</v>
      </c>
      <c r="BL370" s="18" t="s">
        <v>137</v>
      </c>
      <c r="BM370" s="139" t="s">
        <v>625</v>
      </c>
    </row>
    <row r="371" spans="2:65" s="1" customFormat="1" ht="16.5" customHeight="1" x14ac:dyDescent="0.2">
      <c r="B371" s="33"/>
      <c r="C371" s="128" t="s">
        <v>626</v>
      </c>
      <c r="D371" s="128" t="s">
        <v>133</v>
      </c>
      <c r="E371" s="129" t="s">
        <v>627</v>
      </c>
      <c r="F371" s="130" t="s">
        <v>628</v>
      </c>
      <c r="G371" s="131" t="s">
        <v>141</v>
      </c>
      <c r="H371" s="132">
        <v>1</v>
      </c>
      <c r="I371" s="133"/>
      <c r="J371" s="134">
        <f>ROUND(I371*H371,2)</f>
        <v>0</v>
      </c>
      <c r="K371" s="130" t="s">
        <v>142</v>
      </c>
      <c r="L371" s="33"/>
      <c r="M371" s="135" t="s">
        <v>19</v>
      </c>
      <c r="N371" s="136" t="s">
        <v>47</v>
      </c>
      <c r="P371" s="137">
        <f>O371*H371</f>
        <v>0</v>
      </c>
      <c r="Q371" s="137">
        <v>6.9999999999999999E-4</v>
      </c>
      <c r="R371" s="137">
        <f>Q371*H371</f>
        <v>6.9999999999999999E-4</v>
      </c>
      <c r="S371" s="137">
        <v>0</v>
      </c>
      <c r="T371" s="138">
        <f>S371*H371</f>
        <v>0</v>
      </c>
      <c r="AR371" s="139" t="s">
        <v>137</v>
      </c>
      <c r="AT371" s="139" t="s">
        <v>133</v>
      </c>
      <c r="AU371" s="139" t="s">
        <v>86</v>
      </c>
      <c r="AY371" s="18" t="s">
        <v>130</v>
      </c>
      <c r="BE371" s="140">
        <f>IF(N371="základní",J371,0)</f>
        <v>0</v>
      </c>
      <c r="BF371" s="140">
        <f>IF(N371="snížená",J371,0)</f>
        <v>0</v>
      </c>
      <c r="BG371" s="140">
        <f>IF(N371="zákl. přenesená",J371,0)</f>
        <v>0</v>
      </c>
      <c r="BH371" s="140">
        <f>IF(N371="sníž. přenesená",J371,0)</f>
        <v>0</v>
      </c>
      <c r="BI371" s="140">
        <f>IF(N371="nulová",J371,0)</f>
        <v>0</v>
      </c>
      <c r="BJ371" s="18" t="s">
        <v>84</v>
      </c>
      <c r="BK371" s="140">
        <f>ROUND(I371*H371,2)</f>
        <v>0</v>
      </c>
      <c r="BL371" s="18" t="s">
        <v>137</v>
      </c>
      <c r="BM371" s="139" t="s">
        <v>629</v>
      </c>
    </row>
    <row r="372" spans="2:65" s="1" customFormat="1" x14ac:dyDescent="0.2">
      <c r="B372" s="33"/>
      <c r="D372" s="141" t="s">
        <v>143</v>
      </c>
      <c r="F372" s="142" t="s">
        <v>630</v>
      </c>
      <c r="I372" s="143"/>
      <c r="L372" s="33"/>
      <c r="M372" s="144"/>
      <c r="T372" s="54"/>
      <c r="AT372" s="18" t="s">
        <v>143</v>
      </c>
      <c r="AU372" s="18" t="s">
        <v>86</v>
      </c>
    </row>
    <row r="373" spans="2:65" s="1" customFormat="1" ht="16.5" customHeight="1" x14ac:dyDescent="0.2">
      <c r="B373" s="33"/>
      <c r="C373" s="177" t="s">
        <v>631</v>
      </c>
      <c r="D373" s="177" t="s">
        <v>300</v>
      </c>
      <c r="E373" s="178" t="s">
        <v>632</v>
      </c>
      <c r="F373" s="179" t="s">
        <v>633</v>
      </c>
      <c r="G373" s="180" t="s">
        <v>141</v>
      </c>
      <c r="H373" s="181">
        <v>1</v>
      </c>
      <c r="I373" s="182"/>
      <c r="J373" s="183">
        <f>ROUND(I373*H373,2)</f>
        <v>0</v>
      </c>
      <c r="K373" s="179" t="s">
        <v>142</v>
      </c>
      <c r="L373" s="184"/>
      <c r="M373" s="185" t="s">
        <v>19</v>
      </c>
      <c r="N373" s="186" t="s">
        <v>47</v>
      </c>
      <c r="P373" s="137">
        <f>O373*H373</f>
        <v>0</v>
      </c>
      <c r="Q373" s="137">
        <v>4.0000000000000001E-3</v>
      </c>
      <c r="R373" s="137">
        <f>Q373*H373</f>
        <v>4.0000000000000001E-3</v>
      </c>
      <c r="S373" s="137">
        <v>0</v>
      </c>
      <c r="T373" s="138">
        <f>S373*H373</f>
        <v>0</v>
      </c>
      <c r="AR373" s="139" t="s">
        <v>164</v>
      </c>
      <c r="AT373" s="139" t="s">
        <v>300</v>
      </c>
      <c r="AU373" s="139" t="s">
        <v>86</v>
      </c>
      <c r="AY373" s="18" t="s">
        <v>130</v>
      </c>
      <c r="BE373" s="140">
        <f>IF(N373="základní",J373,0)</f>
        <v>0</v>
      </c>
      <c r="BF373" s="140">
        <f>IF(N373="snížená",J373,0)</f>
        <v>0</v>
      </c>
      <c r="BG373" s="140">
        <f>IF(N373="zákl. přenesená",J373,0)</f>
        <v>0</v>
      </c>
      <c r="BH373" s="140">
        <f>IF(N373="sníž. přenesená",J373,0)</f>
        <v>0</v>
      </c>
      <c r="BI373" s="140">
        <f>IF(N373="nulová",J373,0)</f>
        <v>0</v>
      </c>
      <c r="BJ373" s="18" t="s">
        <v>84</v>
      </c>
      <c r="BK373" s="140">
        <f>ROUND(I373*H373,2)</f>
        <v>0</v>
      </c>
      <c r="BL373" s="18" t="s">
        <v>137</v>
      </c>
      <c r="BM373" s="139" t="s">
        <v>634</v>
      </c>
    </row>
    <row r="374" spans="2:65" s="1" customFormat="1" ht="16.5" customHeight="1" x14ac:dyDescent="0.2">
      <c r="B374" s="33"/>
      <c r="C374" s="128" t="s">
        <v>635</v>
      </c>
      <c r="D374" s="128" t="s">
        <v>133</v>
      </c>
      <c r="E374" s="129" t="s">
        <v>636</v>
      </c>
      <c r="F374" s="130" t="s">
        <v>637</v>
      </c>
      <c r="G374" s="131" t="s">
        <v>148</v>
      </c>
      <c r="H374" s="132">
        <v>24.5</v>
      </c>
      <c r="I374" s="133"/>
      <c r="J374" s="134">
        <f>ROUND(I374*H374,2)</f>
        <v>0</v>
      </c>
      <c r="K374" s="130" t="s">
        <v>142</v>
      </c>
      <c r="L374" s="33"/>
      <c r="M374" s="135" t="s">
        <v>19</v>
      </c>
      <c r="N374" s="136" t="s">
        <v>47</v>
      </c>
      <c r="P374" s="137">
        <f>O374*H374</f>
        <v>0</v>
      </c>
      <c r="Q374" s="137">
        <v>2.0000000000000001E-4</v>
      </c>
      <c r="R374" s="137">
        <f>Q374*H374</f>
        <v>4.8999999999999998E-3</v>
      </c>
      <c r="S374" s="137">
        <v>0</v>
      </c>
      <c r="T374" s="138">
        <f>S374*H374</f>
        <v>0</v>
      </c>
      <c r="AR374" s="139" t="s">
        <v>137</v>
      </c>
      <c r="AT374" s="139" t="s">
        <v>133</v>
      </c>
      <c r="AU374" s="139" t="s">
        <v>86</v>
      </c>
      <c r="AY374" s="18" t="s">
        <v>130</v>
      </c>
      <c r="BE374" s="140">
        <f>IF(N374="základní",J374,0)</f>
        <v>0</v>
      </c>
      <c r="BF374" s="140">
        <f>IF(N374="snížená",J374,0)</f>
        <v>0</v>
      </c>
      <c r="BG374" s="140">
        <f>IF(N374="zákl. přenesená",J374,0)</f>
        <v>0</v>
      </c>
      <c r="BH374" s="140">
        <f>IF(N374="sníž. přenesená",J374,0)</f>
        <v>0</v>
      </c>
      <c r="BI374" s="140">
        <f>IF(N374="nulová",J374,0)</f>
        <v>0</v>
      </c>
      <c r="BJ374" s="18" t="s">
        <v>84</v>
      </c>
      <c r="BK374" s="140">
        <f>ROUND(I374*H374,2)</f>
        <v>0</v>
      </c>
      <c r="BL374" s="18" t="s">
        <v>137</v>
      </c>
      <c r="BM374" s="139" t="s">
        <v>638</v>
      </c>
    </row>
    <row r="375" spans="2:65" s="1" customFormat="1" x14ac:dyDescent="0.2">
      <c r="B375" s="33"/>
      <c r="D375" s="141" t="s">
        <v>143</v>
      </c>
      <c r="F375" s="142" t="s">
        <v>639</v>
      </c>
      <c r="I375" s="143"/>
      <c r="L375" s="33"/>
      <c r="M375" s="144"/>
      <c r="T375" s="54"/>
      <c r="AT375" s="18" t="s">
        <v>143</v>
      </c>
      <c r="AU375" s="18" t="s">
        <v>86</v>
      </c>
    </row>
    <row r="376" spans="2:65" s="1" customFormat="1" ht="33" customHeight="1" x14ac:dyDescent="0.2">
      <c r="B376" s="33"/>
      <c r="C376" s="128" t="s">
        <v>417</v>
      </c>
      <c r="D376" s="128" t="s">
        <v>133</v>
      </c>
      <c r="E376" s="129" t="s">
        <v>640</v>
      </c>
      <c r="F376" s="130" t="s">
        <v>641</v>
      </c>
      <c r="G376" s="131" t="s">
        <v>148</v>
      </c>
      <c r="H376" s="132">
        <v>10.6</v>
      </c>
      <c r="I376" s="133"/>
      <c r="J376" s="134">
        <f>ROUND(I376*H376,2)</f>
        <v>0</v>
      </c>
      <c r="K376" s="130" t="s">
        <v>142</v>
      </c>
      <c r="L376" s="33"/>
      <c r="M376" s="135" t="s">
        <v>19</v>
      </c>
      <c r="N376" s="136" t="s">
        <v>47</v>
      </c>
      <c r="P376" s="137">
        <f>O376*H376</f>
        <v>0</v>
      </c>
      <c r="Q376" s="137">
        <v>6.0999999999999997E-4</v>
      </c>
      <c r="R376" s="137">
        <f>Q376*H376</f>
        <v>6.4659999999999995E-3</v>
      </c>
      <c r="S376" s="137">
        <v>0</v>
      </c>
      <c r="T376" s="138">
        <f>S376*H376</f>
        <v>0</v>
      </c>
      <c r="AR376" s="139" t="s">
        <v>137</v>
      </c>
      <c r="AT376" s="139" t="s">
        <v>133</v>
      </c>
      <c r="AU376" s="139" t="s">
        <v>86</v>
      </c>
      <c r="AY376" s="18" t="s">
        <v>130</v>
      </c>
      <c r="BE376" s="140">
        <f>IF(N376="základní",J376,0)</f>
        <v>0</v>
      </c>
      <c r="BF376" s="140">
        <f>IF(N376="snížená",J376,0)</f>
        <v>0</v>
      </c>
      <c r="BG376" s="140">
        <f>IF(N376="zákl. přenesená",J376,0)</f>
        <v>0</v>
      </c>
      <c r="BH376" s="140">
        <f>IF(N376="sníž. přenesená",J376,0)</f>
        <v>0</v>
      </c>
      <c r="BI376" s="140">
        <f>IF(N376="nulová",J376,0)</f>
        <v>0</v>
      </c>
      <c r="BJ376" s="18" t="s">
        <v>84</v>
      </c>
      <c r="BK376" s="140">
        <f>ROUND(I376*H376,2)</f>
        <v>0</v>
      </c>
      <c r="BL376" s="18" t="s">
        <v>137</v>
      </c>
      <c r="BM376" s="139" t="s">
        <v>642</v>
      </c>
    </row>
    <row r="377" spans="2:65" s="1" customFormat="1" x14ac:dyDescent="0.2">
      <c r="B377" s="33"/>
      <c r="D377" s="141" t="s">
        <v>143</v>
      </c>
      <c r="F377" s="142" t="s">
        <v>643</v>
      </c>
      <c r="I377" s="143"/>
      <c r="L377" s="33"/>
      <c r="M377" s="144"/>
      <c r="T377" s="54"/>
      <c r="AT377" s="18" t="s">
        <v>143</v>
      </c>
      <c r="AU377" s="18" t="s">
        <v>86</v>
      </c>
    </row>
    <row r="378" spans="2:65" s="13" customFormat="1" x14ac:dyDescent="0.2">
      <c r="B378" s="152"/>
      <c r="D378" s="146" t="s">
        <v>150</v>
      </c>
      <c r="E378" s="153" t="s">
        <v>19</v>
      </c>
      <c r="F378" s="154" t="s">
        <v>644</v>
      </c>
      <c r="H378" s="155">
        <v>10.6</v>
      </c>
      <c r="I378" s="156"/>
      <c r="L378" s="152"/>
      <c r="M378" s="157"/>
      <c r="T378" s="158"/>
      <c r="AT378" s="153" t="s">
        <v>150</v>
      </c>
      <c r="AU378" s="153" t="s">
        <v>86</v>
      </c>
      <c r="AV378" s="13" t="s">
        <v>86</v>
      </c>
      <c r="AW378" s="13" t="s">
        <v>37</v>
      </c>
      <c r="AX378" s="13" t="s">
        <v>76</v>
      </c>
      <c r="AY378" s="153" t="s">
        <v>130</v>
      </c>
    </row>
    <row r="379" spans="2:65" s="14" customFormat="1" x14ac:dyDescent="0.2">
      <c r="B379" s="159"/>
      <c r="D379" s="146" t="s">
        <v>150</v>
      </c>
      <c r="E379" s="160" t="s">
        <v>19</v>
      </c>
      <c r="F379" s="161" t="s">
        <v>153</v>
      </c>
      <c r="H379" s="162">
        <v>10.6</v>
      </c>
      <c r="I379" s="163"/>
      <c r="L379" s="159"/>
      <c r="M379" s="164"/>
      <c r="T379" s="165"/>
      <c r="AT379" s="160" t="s">
        <v>150</v>
      </c>
      <c r="AU379" s="160" t="s">
        <v>86</v>
      </c>
      <c r="AV379" s="14" t="s">
        <v>137</v>
      </c>
      <c r="AW379" s="14" t="s">
        <v>37</v>
      </c>
      <c r="AX379" s="14" t="s">
        <v>84</v>
      </c>
      <c r="AY379" s="160" t="s">
        <v>130</v>
      </c>
    </row>
    <row r="380" spans="2:65" s="1" customFormat="1" ht="16.5" customHeight="1" x14ac:dyDescent="0.2">
      <c r="B380" s="33"/>
      <c r="C380" s="128" t="s">
        <v>645</v>
      </c>
      <c r="D380" s="128" t="s">
        <v>133</v>
      </c>
      <c r="E380" s="129" t="s">
        <v>646</v>
      </c>
      <c r="F380" s="130" t="s">
        <v>647</v>
      </c>
      <c r="G380" s="131" t="s">
        <v>148</v>
      </c>
      <c r="H380" s="132">
        <v>10.6</v>
      </c>
      <c r="I380" s="133"/>
      <c r="J380" s="134">
        <f>ROUND(I380*H380,2)</f>
        <v>0</v>
      </c>
      <c r="K380" s="130" t="s">
        <v>142</v>
      </c>
      <c r="L380" s="33"/>
      <c r="M380" s="135" t="s">
        <v>19</v>
      </c>
      <c r="N380" s="136" t="s">
        <v>47</v>
      </c>
      <c r="P380" s="137">
        <f>O380*H380</f>
        <v>0</v>
      </c>
      <c r="Q380" s="137">
        <v>6.8700000000000002E-3</v>
      </c>
      <c r="R380" s="137">
        <f>Q380*H380</f>
        <v>7.2821999999999998E-2</v>
      </c>
      <c r="S380" s="137">
        <v>0</v>
      </c>
      <c r="T380" s="138">
        <f>S380*H380</f>
        <v>0</v>
      </c>
      <c r="AR380" s="139" t="s">
        <v>137</v>
      </c>
      <c r="AT380" s="139" t="s">
        <v>133</v>
      </c>
      <c r="AU380" s="139" t="s">
        <v>86</v>
      </c>
      <c r="AY380" s="18" t="s">
        <v>130</v>
      </c>
      <c r="BE380" s="140">
        <f>IF(N380="základní",J380,0)</f>
        <v>0</v>
      </c>
      <c r="BF380" s="140">
        <f>IF(N380="snížená",J380,0)</f>
        <v>0</v>
      </c>
      <c r="BG380" s="140">
        <f>IF(N380="zákl. přenesená",J380,0)</f>
        <v>0</v>
      </c>
      <c r="BH380" s="140">
        <f>IF(N380="sníž. přenesená",J380,0)</f>
        <v>0</v>
      </c>
      <c r="BI380" s="140">
        <f>IF(N380="nulová",J380,0)</f>
        <v>0</v>
      </c>
      <c r="BJ380" s="18" t="s">
        <v>84</v>
      </c>
      <c r="BK380" s="140">
        <f>ROUND(I380*H380,2)</f>
        <v>0</v>
      </c>
      <c r="BL380" s="18" t="s">
        <v>137</v>
      </c>
      <c r="BM380" s="139" t="s">
        <v>648</v>
      </c>
    </row>
    <row r="381" spans="2:65" s="1" customFormat="1" x14ac:dyDescent="0.2">
      <c r="B381" s="33"/>
      <c r="D381" s="141" t="s">
        <v>143</v>
      </c>
      <c r="F381" s="142" t="s">
        <v>649</v>
      </c>
      <c r="I381" s="143"/>
      <c r="L381" s="33"/>
      <c r="M381" s="144"/>
      <c r="T381" s="54"/>
      <c r="AT381" s="18" t="s">
        <v>143</v>
      </c>
      <c r="AU381" s="18" t="s">
        <v>86</v>
      </c>
    </row>
    <row r="382" spans="2:65" s="13" customFormat="1" x14ac:dyDescent="0.2">
      <c r="B382" s="152"/>
      <c r="D382" s="146" t="s">
        <v>150</v>
      </c>
      <c r="E382" s="153" t="s">
        <v>19</v>
      </c>
      <c r="F382" s="154" t="s">
        <v>644</v>
      </c>
      <c r="H382" s="155">
        <v>10.6</v>
      </c>
      <c r="I382" s="156"/>
      <c r="L382" s="152"/>
      <c r="M382" s="157"/>
      <c r="T382" s="158"/>
      <c r="AT382" s="153" t="s">
        <v>150</v>
      </c>
      <c r="AU382" s="153" t="s">
        <v>86</v>
      </c>
      <c r="AV382" s="13" t="s">
        <v>86</v>
      </c>
      <c r="AW382" s="13" t="s">
        <v>37</v>
      </c>
      <c r="AX382" s="13" t="s">
        <v>76</v>
      </c>
      <c r="AY382" s="153" t="s">
        <v>130</v>
      </c>
    </row>
    <row r="383" spans="2:65" s="14" customFormat="1" x14ac:dyDescent="0.2">
      <c r="B383" s="159"/>
      <c r="D383" s="146" t="s">
        <v>150</v>
      </c>
      <c r="E383" s="160" t="s">
        <v>19</v>
      </c>
      <c r="F383" s="161" t="s">
        <v>153</v>
      </c>
      <c r="H383" s="162">
        <v>10.6</v>
      </c>
      <c r="I383" s="163"/>
      <c r="L383" s="159"/>
      <c r="M383" s="164"/>
      <c r="T383" s="165"/>
      <c r="AT383" s="160" t="s">
        <v>150</v>
      </c>
      <c r="AU383" s="160" t="s">
        <v>86</v>
      </c>
      <c r="AV383" s="14" t="s">
        <v>137</v>
      </c>
      <c r="AW383" s="14" t="s">
        <v>37</v>
      </c>
      <c r="AX383" s="14" t="s">
        <v>84</v>
      </c>
      <c r="AY383" s="160" t="s">
        <v>130</v>
      </c>
    </row>
    <row r="384" spans="2:65" s="1" customFormat="1" ht="16.5" customHeight="1" x14ac:dyDescent="0.2">
      <c r="B384" s="33"/>
      <c r="C384" s="177" t="s">
        <v>421</v>
      </c>
      <c r="D384" s="177" t="s">
        <v>300</v>
      </c>
      <c r="E384" s="178" t="s">
        <v>650</v>
      </c>
      <c r="F384" s="179" t="s">
        <v>651</v>
      </c>
      <c r="G384" s="180" t="s">
        <v>148</v>
      </c>
      <c r="H384" s="181">
        <v>10.6</v>
      </c>
      <c r="I384" s="182"/>
      <c r="J384" s="183">
        <f>ROUND(I384*H384,2)</f>
        <v>0</v>
      </c>
      <c r="K384" s="179" t="s">
        <v>19</v>
      </c>
      <c r="L384" s="184"/>
      <c r="M384" s="185" t="s">
        <v>19</v>
      </c>
      <c r="N384" s="186" t="s">
        <v>47</v>
      </c>
      <c r="P384" s="137">
        <f>O384*H384</f>
        <v>0</v>
      </c>
      <c r="Q384" s="137">
        <v>0</v>
      </c>
      <c r="R384" s="137">
        <f>Q384*H384</f>
        <v>0</v>
      </c>
      <c r="S384" s="137">
        <v>0</v>
      </c>
      <c r="T384" s="138">
        <f>S384*H384</f>
        <v>0</v>
      </c>
      <c r="AR384" s="139" t="s">
        <v>164</v>
      </c>
      <c r="AT384" s="139" t="s">
        <v>300</v>
      </c>
      <c r="AU384" s="139" t="s">
        <v>86</v>
      </c>
      <c r="AY384" s="18" t="s">
        <v>130</v>
      </c>
      <c r="BE384" s="140">
        <f>IF(N384="základní",J384,0)</f>
        <v>0</v>
      </c>
      <c r="BF384" s="140">
        <f>IF(N384="snížená",J384,0)</f>
        <v>0</v>
      </c>
      <c r="BG384" s="140">
        <f>IF(N384="zákl. přenesená",J384,0)</f>
        <v>0</v>
      </c>
      <c r="BH384" s="140">
        <f>IF(N384="sníž. přenesená",J384,0)</f>
        <v>0</v>
      </c>
      <c r="BI384" s="140">
        <f>IF(N384="nulová",J384,0)</f>
        <v>0</v>
      </c>
      <c r="BJ384" s="18" t="s">
        <v>84</v>
      </c>
      <c r="BK384" s="140">
        <f>ROUND(I384*H384,2)</f>
        <v>0</v>
      </c>
      <c r="BL384" s="18" t="s">
        <v>137</v>
      </c>
      <c r="BM384" s="139" t="s">
        <v>652</v>
      </c>
    </row>
    <row r="385" spans="2:65" s="1" customFormat="1" ht="24.25" customHeight="1" x14ac:dyDescent="0.2">
      <c r="B385" s="33"/>
      <c r="C385" s="128" t="s">
        <v>653</v>
      </c>
      <c r="D385" s="128" t="s">
        <v>133</v>
      </c>
      <c r="E385" s="129" t="s">
        <v>654</v>
      </c>
      <c r="F385" s="130" t="s">
        <v>655</v>
      </c>
      <c r="G385" s="131" t="s">
        <v>148</v>
      </c>
      <c r="H385" s="132">
        <v>24.2</v>
      </c>
      <c r="I385" s="133"/>
      <c r="J385" s="134">
        <f>ROUND(I385*H385,2)</f>
        <v>0</v>
      </c>
      <c r="K385" s="130" t="s">
        <v>142</v>
      </c>
      <c r="L385" s="33"/>
      <c r="M385" s="135" t="s">
        <v>19</v>
      </c>
      <c r="N385" s="136" t="s">
        <v>47</v>
      </c>
      <c r="P385" s="137">
        <f>O385*H385</f>
        <v>0</v>
      </c>
      <c r="Q385" s="137">
        <v>0.40156999999999998</v>
      </c>
      <c r="R385" s="137">
        <f>Q385*H385</f>
        <v>9.7179939999999991</v>
      </c>
      <c r="S385" s="137">
        <v>0</v>
      </c>
      <c r="T385" s="138">
        <f>S385*H385</f>
        <v>0</v>
      </c>
      <c r="AR385" s="139" t="s">
        <v>137</v>
      </c>
      <c r="AT385" s="139" t="s">
        <v>133</v>
      </c>
      <c r="AU385" s="139" t="s">
        <v>86</v>
      </c>
      <c r="AY385" s="18" t="s">
        <v>130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8" t="s">
        <v>84</v>
      </c>
      <c r="BK385" s="140">
        <f>ROUND(I385*H385,2)</f>
        <v>0</v>
      </c>
      <c r="BL385" s="18" t="s">
        <v>137</v>
      </c>
      <c r="BM385" s="139" t="s">
        <v>656</v>
      </c>
    </row>
    <row r="386" spans="2:65" s="1" customFormat="1" x14ac:dyDescent="0.2">
      <c r="B386" s="33"/>
      <c r="D386" s="141" t="s">
        <v>143</v>
      </c>
      <c r="F386" s="142" t="s">
        <v>657</v>
      </c>
      <c r="I386" s="143"/>
      <c r="L386" s="33"/>
      <c r="M386" s="144"/>
      <c r="T386" s="54"/>
      <c r="AT386" s="18" t="s">
        <v>143</v>
      </c>
      <c r="AU386" s="18" t="s">
        <v>86</v>
      </c>
    </row>
    <row r="387" spans="2:65" s="13" customFormat="1" x14ac:dyDescent="0.2">
      <c r="B387" s="152"/>
      <c r="D387" s="146" t="s">
        <v>150</v>
      </c>
      <c r="E387" s="153" t="s">
        <v>19</v>
      </c>
      <c r="F387" s="154" t="s">
        <v>658</v>
      </c>
      <c r="H387" s="155">
        <v>24.2</v>
      </c>
      <c r="I387" s="156"/>
      <c r="L387" s="152"/>
      <c r="M387" s="157"/>
      <c r="T387" s="158"/>
      <c r="AT387" s="153" t="s">
        <v>150</v>
      </c>
      <c r="AU387" s="153" t="s">
        <v>86</v>
      </c>
      <c r="AV387" s="13" t="s">
        <v>86</v>
      </c>
      <c r="AW387" s="13" t="s">
        <v>37</v>
      </c>
      <c r="AX387" s="13" t="s">
        <v>76</v>
      </c>
      <c r="AY387" s="153" t="s">
        <v>130</v>
      </c>
    </row>
    <row r="388" spans="2:65" s="14" customFormat="1" x14ac:dyDescent="0.2">
      <c r="B388" s="159"/>
      <c r="D388" s="146" t="s">
        <v>150</v>
      </c>
      <c r="E388" s="160" t="s">
        <v>19</v>
      </c>
      <c r="F388" s="161" t="s">
        <v>153</v>
      </c>
      <c r="H388" s="162">
        <v>24.2</v>
      </c>
      <c r="I388" s="163"/>
      <c r="L388" s="159"/>
      <c r="M388" s="164"/>
      <c r="T388" s="165"/>
      <c r="AT388" s="160" t="s">
        <v>150</v>
      </c>
      <c r="AU388" s="160" t="s">
        <v>86</v>
      </c>
      <c r="AV388" s="14" t="s">
        <v>137</v>
      </c>
      <c r="AW388" s="14" t="s">
        <v>37</v>
      </c>
      <c r="AX388" s="14" t="s">
        <v>84</v>
      </c>
      <c r="AY388" s="160" t="s">
        <v>130</v>
      </c>
    </row>
    <row r="389" spans="2:65" s="1" customFormat="1" ht="24.25" customHeight="1" x14ac:dyDescent="0.2">
      <c r="B389" s="33"/>
      <c r="C389" s="128" t="s">
        <v>428</v>
      </c>
      <c r="D389" s="128" t="s">
        <v>133</v>
      </c>
      <c r="E389" s="129" t="s">
        <v>659</v>
      </c>
      <c r="F389" s="130" t="s">
        <v>660</v>
      </c>
      <c r="G389" s="131" t="s">
        <v>148</v>
      </c>
      <c r="H389" s="132">
        <v>1</v>
      </c>
      <c r="I389" s="133"/>
      <c r="J389" s="134">
        <f>ROUND(I389*H389,2)</f>
        <v>0</v>
      </c>
      <c r="K389" s="130" t="s">
        <v>142</v>
      </c>
      <c r="L389" s="33"/>
      <c r="M389" s="135" t="s">
        <v>19</v>
      </c>
      <c r="N389" s="136" t="s">
        <v>47</v>
      </c>
      <c r="P389" s="137">
        <f>O389*H389</f>
        <v>0</v>
      </c>
      <c r="Q389" s="137">
        <v>0.41438000000000003</v>
      </c>
      <c r="R389" s="137">
        <f>Q389*H389</f>
        <v>0.41438000000000003</v>
      </c>
      <c r="S389" s="137">
        <v>0</v>
      </c>
      <c r="T389" s="138">
        <f>S389*H389</f>
        <v>0</v>
      </c>
      <c r="AR389" s="139" t="s">
        <v>137</v>
      </c>
      <c r="AT389" s="139" t="s">
        <v>133</v>
      </c>
      <c r="AU389" s="139" t="s">
        <v>86</v>
      </c>
      <c r="AY389" s="18" t="s">
        <v>130</v>
      </c>
      <c r="BE389" s="140">
        <f>IF(N389="základní",J389,0)</f>
        <v>0</v>
      </c>
      <c r="BF389" s="140">
        <f>IF(N389="snížená",J389,0)</f>
        <v>0</v>
      </c>
      <c r="BG389" s="140">
        <f>IF(N389="zákl. přenesená",J389,0)</f>
        <v>0</v>
      </c>
      <c r="BH389" s="140">
        <f>IF(N389="sníž. přenesená",J389,0)</f>
        <v>0</v>
      </c>
      <c r="BI389" s="140">
        <f>IF(N389="nulová",J389,0)</f>
        <v>0</v>
      </c>
      <c r="BJ389" s="18" t="s">
        <v>84</v>
      </c>
      <c r="BK389" s="140">
        <f>ROUND(I389*H389,2)</f>
        <v>0</v>
      </c>
      <c r="BL389" s="18" t="s">
        <v>137</v>
      </c>
      <c r="BM389" s="139" t="s">
        <v>661</v>
      </c>
    </row>
    <row r="390" spans="2:65" s="1" customFormat="1" x14ac:dyDescent="0.2">
      <c r="B390" s="33"/>
      <c r="D390" s="141" t="s">
        <v>143</v>
      </c>
      <c r="F390" s="142" t="s">
        <v>662</v>
      </c>
      <c r="I390" s="143"/>
      <c r="L390" s="33"/>
      <c r="M390" s="144"/>
      <c r="T390" s="54"/>
      <c r="AT390" s="18" t="s">
        <v>143</v>
      </c>
      <c r="AU390" s="18" t="s">
        <v>86</v>
      </c>
    </row>
    <row r="391" spans="2:65" s="1" customFormat="1" ht="24.25" customHeight="1" x14ac:dyDescent="0.2">
      <c r="B391" s="33"/>
      <c r="C391" s="128" t="s">
        <v>663</v>
      </c>
      <c r="D391" s="128" t="s">
        <v>133</v>
      </c>
      <c r="E391" s="129" t="s">
        <v>664</v>
      </c>
      <c r="F391" s="130" t="s">
        <v>665</v>
      </c>
      <c r="G391" s="131" t="s">
        <v>148</v>
      </c>
      <c r="H391" s="132">
        <v>1</v>
      </c>
      <c r="I391" s="133"/>
      <c r="J391" s="134">
        <f>ROUND(I391*H391,2)</f>
        <v>0</v>
      </c>
      <c r="K391" s="130" t="s">
        <v>142</v>
      </c>
      <c r="L391" s="33"/>
      <c r="M391" s="135" t="s">
        <v>19</v>
      </c>
      <c r="N391" s="136" t="s">
        <v>47</v>
      </c>
      <c r="P391" s="137">
        <f>O391*H391</f>
        <v>0</v>
      </c>
      <c r="Q391" s="137">
        <v>0.38907000000000003</v>
      </c>
      <c r="R391" s="137">
        <f>Q391*H391</f>
        <v>0.38907000000000003</v>
      </c>
      <c r="S391" s="137">
        <v>0</v>
      </c>
      <c r="T391" s="138">
        <f>S391*H391</f>
        <v>0</v>
      </c>
      <c r="AR391" s="139" t="s">
        <v>137</v>
      </c>
      <c r="AT391" s="139" t="s">
        <v>133</v>
      </c>
      <c r="AU391" s="139" t="s">
        <v>86</v>
      </c>
      <c r="AY391" s="18" t="s">
        <v>130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8" t="s">
        <v>84</v>
      </c>
      <c r="BK391" s="140">
        <f>ROUND(I391*H391,2)</f>
        <v>0</v>
      </c>
      <c r="BL391" s="18" t="s">
        <v>137</v>
      </c>
      <c r="BM391" s="139" t="s">
        <v>666</v>
      </c>
    </row>
    <row r="392" spans="2:65" s="1" customFormat="1" x14ac:dyDescent="0.2">
      <c r="B392" s="33"/>
      <c r="D392" s="141" t="s">
        <v>143</v>
      </c>
      <c r="F392" s="142" t="s">
        <v>667</v>
      </c>
      <c r="I392" s="143"/>
      <c r="L392" s="33"/>
      <c r="M392" s="144"/>
      <c r="T392" s="54"/>
      <c r="AT392" s="18" t="s">
        <v>143</v>
      </c>
      <c r="AU392" s="18" t="s">
        <v>86</v>
      </c>
    </row>
    <row r="393" spans="2:65" s="1" customFormat="1" ht="24.25" customHeight="1" x14ac:dyDescent="0.2">
      <c r="B393" s="33"/>
      <c r="C393" s="128" t="s">
        <v>435</v>
      </c>
      <c r="D393" s="128" t="s">
        <v>133</v>
      </c>
      <c r="E393" s="129" t="s">
        <v>668</v>
      </c>
      <c r="F393" s="130" t="s">
        <v>669</v>
      </c>
      <c r="G393" s="131" t="s">
        <v>141</v>
      </c>
      <c r="H393" s="132">
        <v>1</v>
      </c>
      <c r="I393" s="133"/>
      <c r="J393" s="134">
        <f>ROUND(I393*H393,2)</f>
        <v>0</v>
      </c>
      <c r="K393" s="130" t="s">
        <v>142</v>
      </c>
      <c r="L393" s="33"/>
      <c r="M393" s="135" t="s">
        <v>19</v>
      </c>
      <c r="N393" s="136" t="s">
        <v>47</v>
      </c>
      <c r="P393" s="137">
        <f>O393*H393</f>
        <v>0</v>
      </c>
      <c r="Q393" s="137">
        <v>6.3079999999999997E-2</v>
      </c>
      <c r="R393" s="137">
        <f>Q393*H393</f>
        <v>6.3079999999999997E-2</v>
      </c>
      <c r="S393" s="137">
        <v>0</v>
      </c>
      <c r="T393" s="138">
        <f>S393*H393</f>
        <v>0</v>
      </c>
      <c r="AR393" s="139" t="s">
        <v>137</v>
      </c>
      <c r="AT393" s="139" t="s">
        <v>133</v>
      </c>
      <c r="AU393" s="139" t="s">
        <v>86</v>
      </c>
      <c r="AY393" s="18" t="s">
        <v>130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18" t="s">
        <v>84</v>
      </c>
      <c r="BK393" s="140">
        <f>ROUND(I393*H393,2)</f>
        <v>0</v>
      </c>
      <c r="BL393" s="18" t="s">
        <v>137</v>
      </c>
      <c r="BM393" s="139" t="s">
        <v>670</v>
      </c>
    </row>
    <row r="394" spans="2:65" s="1" customFormat="1" x14ac:dyDescent="0.2">
      <c r="B394" s="33"/>
      <c r="D394" s="141" t="s">
        <v>143</v>
      </c>
      <c r="F394" s="142" t="s">
        <v>671</v>
      </c>
      <c r="I394" s="143"/>
      <c r="L394" s="33"/>
      <c r="M394" s="144"/>
      <c r="T394" s="54"/>
      <c r="AT394" s="18" t="s">
        <v>143</v>
      </c>
      <c r="AU394" s="18" t="s">
        <v>86</v>
      </c>
    </row>
    <row r="395" spans="2:65" s="1" customFormat="1" ht="16.5" customHeight="1" x14ac:dyDescent="0.2">
      <c r="B395" s="33"/>
      <c r="C395" s="128" t="s">
        <v>672</v>
      </c>
      <c r="D395" s="128" t="s">
        <v>133</v>
      </c>
      <c r="E395" s="129" t="s">
        <v>673</v>
      </c>
      <c r="F395" s="130" t="s">
        <v>674</v>
      </c>
      <c r="G395" s="131" t="s">
        <v>323</v>
      </c>
      <c r="H395" s="132">
        <v>42.8</v>
      </c>
      <c r="I395" s="133"/>
      <c r="J395" s="134">
        <f>ROUND(I395*H395,2)</f>
        <v>0</v>
      </c>
      <c r="K395" s="130" t="s">
        <v>19</v>
      </c>
      <c r="L395" s="33"/>
      <c r="M395" s="135" t="s">
        <v>19</v>
      </c>
      <c r="N395" s="136" t="s">
        <v>47</v>
      </c>
      <c r="P395" s="137">
        <f>O395*H395</f>
        <v>0</v>
      </c>
      <c r="Q395" s="137">
        <v>0</v>
      </c>
      <c r="R395" s="137">
        <f>Q395*H395</f>
        <v>0</v>
      </c>
      <c r="S395" s="137">
        <v>0</v>
      </c>
      <c r="T395" s="138">
        <f>S395*H395</f>
        <v>0</v>
      </c>
      <c r="AR395" s="139" t="s">
        <v>137</v>
      </c>
      <c r="AT395" s="139" t="s">
        <v>133</v>
      </c>
      <c r="AU395" s="139" t="s">
        <v>86</v>
      </c>
      <c r="AY395" s="18" t="s">
        <v>130</v>
      </c>
      <c r="BE395" s="140">
        <f>IF(N395="základní",J395,0)</f>
        <v>0</v>
      </c>
      <c r="BF395" s="140">
        <f>IF(N395="snížená",J395,0)</f>
        <v>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18" t="s">
        <v>84</v>
      </c>
      <c r="BK395" s="140">
        <f>ROUND(I395*H395,2)</f>
        <v>0</v>
      </c>
      <c r="BL395" s="18" t="s">
        <v>137</v>
      </c>
      <c r="BM395" s="139" t="s">
        <v>675</v>
      </c>
    </row>
    <row r="396" spans="2:65" s="12" customFormat="1" x14ac:dyDescent="0.2">
      <c r="B396" s="145"/>
      <c r="D396" s="146" t="s">
        <v>150</v>
      </c>
      <c r="E396" s="147" t="s">
        <v>19</v>
      </c>
      <c r="F396" s="148" t="s">
        <v>676</v>
      </c>
      <c r="H396" s="147" t="s">
        <v>19</v>
      </c>
      <c r="I396" s="149"/>
      <c r="L396" s="145"/>
      <c r="M396" s="150"/>
      <c r="T396" s="151"/>
      <c r="AT396" s="147" t="s">
        <v>150</v>
      </c>
      <c r="AU396" s="147" t="s">
        <v>86</v>
      </c>
      <c r="AV396" s="12" t="s">
        <v>84</v>
      </c>
      <c r="AW396" s="12" t="s">
        <v>37</v>
      </c>
      <c r="AX396" s="12" t="s">
        <v>76</v>
      </c>
      <c r="AY396" s="147" t="s">
        <v>130</v>
      </c>
    </row>
    <row r="397" spans="2:65" s="13" customFormat="1" x14ac:dyDescent="0.2">
      <c r="B397" s="152"/>
      <c r="D397" s="146" t="s">
        <v>150</v>
      </c>
      <c r="E397" s="153" t="s">
        <v>19</v>
      </c>
      <c r="F397" s="154" t="s">
        <v>677</v>
      </c>
      <c r="H397" s="155">
        <v>42.8</v>
      </c>
      <c r="I397" s="156"/>
      <c r="L397" s="152"/>
      <c r="M397" s="157"/>
      <c r="T397" s="158"/>
      <c r="AT397" s="153" t="s">
        <v>150</v>
      </c>
      <c r="AU397" s="153" t="s">
        <v>86</v>
      </c>
      <c r="AV397" s="13" t="s">
        <v>86</v>
      </c>
      <c r="AW397" s="13" t="s">
        <v>37</v>
      </c>
      <c r="AX397" s="13" t="s">
        <v>76</v>
      </c>
      <c r="AY397" s="153" t="s">
        <v>130</v>
      </c>
    </row>
    <row r="398" spans="2:65" s="14" customFormat="1" x14ac:dyDescent="0.2">
      <c r="B398" s="159"/>
      <c r="D398" s="146" t="s">
        <v>150</v>
      </c>
      <c r="E398" s="160" t="s">
        <v>19</v>
      </c>
      <c r="F398" s="161" t="s">
        <v>153</v>
      </c>
      <c r="H398" s="162">
        <v>42.8</v>
      </c>
      <c r="I398" s="163"/>
      <c r="L398" s="159"/>
      <c r="M398" s="164"/>
      <c r="T398" s="165"/>
      <c r="AT398" s="160" t="s">
        <v>150</v>
      </c>
      <c r="AU398" s="160" t="s">
        <v>86</v>
      </c>
      <c r="AV398" s="14" t="s">
        <v>137</v>
      </c>
      <c r="AW398" s="14" t="s">
        <v>37</v>
      </c>
      <c r="AX398" s="14" t="s">
        <v>84</v>
      </c>
      <c r="AY398" s="160" t="s">
        <v>130</v>
      </c>
    </row>
    <row r="399" spans="2:65" s="1" customFormat="1" ht="16.5" customHeight="1" x14ac:dyDescent="0.2">
      <c r="B399" s="33"/>
      <c r="C399" s="128" t="s">
        <v>444</v>
      </c>
      <c r="D399" s="128" t="s">
        <v>133</v>
      </c>
      <c r="E399" s="129" t="s">
        <v>678</v>
      </c>
      <c r="F399" s="130" t="s">
        <v>679</v>
      </c>
      <c r="G399" s="131" t="s">
        <v>148</v>
      </c>
      <c r="H399" s="132">
        <v>5</v>
      </c>
      <c r="I399" s="133"/>
      <c r="J399" s="134">
        <f>ROUND(I399*H399,2)</f>
        <v>0</v>
      </c>
      <c r="K399" s="130" t="s">
        <v>19</v>
      </c>
      <c r="L399" s="33"/>
      <c r="M399" s="135" t="s">
        <v>19</v>
      </c>
      <c r="N399" s="136" t="s">
        <v>47</v>
      </c>
      <c r="P399" s="137">
        <f>O399*H399</f>
        <v>0</v>
      </c>
      <c r="Q399" s="137">
        <v>0.252</v>
      </c>
      <c r="R399" s="137">
        <f>Q399*H399</f>
        <v>1.26</v>
      </c>
      <c r="S399" s="137">
        <v>0</v>
      </c>
      <c r="T399" s="138">
        <f>S399*H399</f>
        <v>0</v>
      </c>
      <c r="AR399" s="139" t="s">
        <v>137</v>
      </c>
      <c r="AT399" s="139" t="s">
        <v>133</v>
      </c>
      <c r="AU399" s="139" t="s">
        <v>86</v>
      </c>
      <c r="AY399" s="18" t="s">
        <v>130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18" t="s">
        <v>84</v>
      </c>
      <c r="BK399" s="140">
        <f>ROUND(I399*H399,2)</f>
        <v>0</v>
      </c>
      <c r="BL399" s="18" t="s">
        <v>137</v>
      </c>
      <c r="BM399" s="139" t="s">
        <v>680</v>
      </c>
    </row>
    <row r="400" spans="2:65" s="13" customFormat="1" x14ac:dyDescent="0.2">
      <c r="B400" s="152"/>
      <c r="D400" s="146" t="s">
        <v>150</v>
      </c>
      <c r="E400" s="153" t="s">
        <v>19</v>
      </c>
      <c r="F400" s="154" t="s">
        <v>681</v>
      </c>
      <c r="H400" s="155">
        <v>5</v>
      </c>
      <c r="I400" s="156"/>
      <c r="L400" s="152"/>
      <c r="M400" s="157"/>
      <c r="T400" s="158"/>
      <c r="AT400" s="153" t="s">
        <v>150</v>
      </c>
      <c r="AU400" s="153" t="s">
        <v>86</v>
      </c>
      <c r="AV400" s="13" t="s">
        <v>86</v>
      </c>
      <c r="AW400" s="13" t="s">
        <v>37</v>
      </c>
      <c r="AX400" s="13" t="s">
        <v>76</v>
      </c>
      <c r="AY400" s="153" t="s">
        <v>130</v>
      </c>
    </row>
    <row r="401" spans="2:65" s="14" customFormat="1" x14ac:dyDescent="0.2">
      <c r="B401" s="159"/>
      <c r="D401" s="146" t="s">
        <v>150</v>
      </c>
      <c r="E401" s="160" t="s">
        <v>19</v>
      </c>
      <c r="F401" s="161" t="s">
        <v>153</v>
      </c>
      <c r="H401" s="162">
        <v>5</v>
      </c>
      <c r="I401" s="163"/>
      <c r="L401" s="159"/>
      <c r="M401" s="164"/>
      <c r="T401" s="165"/>
      <c r="AT401" s="160" t="s">
        <v>150</v>
      </c>
      <c r="AU401" s="160" t="s">
        <v>86</v>
      </c>
      <c r="AV401" s="14" t="s">
        <v>137</v>
      </c>
      <c r="AW401" s="14" t="s">
        <v>37</v>
      </c>
      <c r="AX401" s="14" t="s">
        <v>84</v>
      </c>
      <c r="AY401" s="160" t="s">
        <v>130</v>
      </c>
    </row>
    <row r="402" spans="2:65" s="1" customFormat="1" ht="16.5" customHeight="1" x14ac:dyDescent="0.2">
      <c r="B402" s="33"/>
      <c r="C402" s="128" t="s">
        <v>682</v>
      </c>
      <c r="D402" s="128" t="s">
        <v>133</v>
      </c>
      <c r="E402" s="129" t="s">
        <v>683</v>
      </c>
      <c r="F402" s="130" t="s">
        <v>684</v>
      </c>
      <c r="G402" s="131" t="s">
        <v>141</v>
      </c>
      <c r="H402" s="132">
        <v>24</v>
      </c>
      <c r="I402" s="133"/>
      <c r="J402" s="134">
        <f>ROUND(I402*H402,2)</f>
        <v>0</v>
      </c>
      <c r="K402" s="130" t="s">
        <v>142</v>
      </c>
      <c r="L402" s="33"/>
      <c r="M402" s="135" t="s">
        <v>19</v>
      </c>
      <c r="N402" s="136" t="s">
        <v>47</v>
      </c>
      <c r="P402" s="137">
        <f>O402*H402</f>
        <v>0</v>
      </c>
      <c r="Q402" s="137">
        <v>1.98E-3</v>
      </c>
      <c r="R402" s="137">
        <f>Q402*H402</f>
        <v>4.752E-2</v>
      </c>
      <c r="S402" s="137">
        <v>0</v>
      </c>
      <c r="T402" s="138">
        <f>S402*H402</f>
        <v>0</v>
      </c>
      <c r="AR402" s="139" t="s">
        <v>137</v>
      </c>
      <c r="AT402" s="139" t="s">
        <v>133</v>
      </c>
      <c r="AU402" s="139" t="s">
        <v>86</v>
      </c>
      <c r="AY402" s="18" t="s">
        <v>130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18" t="s">
        <v>84</v>
      </c>
      <c r="BK402" s="140">
        <f>ROUND(I402*H402,2)</f>
        <v>0</v>
      </c>
      <c r="BL402" s="18" t="s">
        <v>137</v>
      </c>
      <c r="BM402" s="139" t="s">
        <v>685</v>
      </c>
    </row>
    <row r="403" spans="2:65" s="1" customFormat="1" x14ac:dyDescent="0.2">
      <c r="B403" s="33"/>
      <c r="D403" s="141" t="s">
        <v>143</v>
      </c>
      <c r="F403" s="142" t="s">
        <v>686</v>
      </c>
      <c r="I403" s="143"/>
      <c r="L403" s="33"/>
      <c r="M403" s="144"/>
      <c r="T403" s="54"/>
      <c r="AT403" s="18" t="s">
        <v>143</v>
      </c>
      <c r="AU403" s="18" t="s">
        <v>86</v>
      </c>
    </row>
    <row r="404" spans="2:65" s="13" customFormat="1" x14ac:dyDescent="0.2">
      <c r="B404" s="152"/>
      <c r="D404" s="146" t="s">
        <v>150</v>
      </c>
      <c r="E404" s="153" t="s">
        <v>19</v>
      </c>
      <c r="F404" s="154" t="s">
        <v>687</v>
      </c>
      <c r="H404" s="155">
        <v>24</v>
      </c>
      <c r="I404" s="156"/>
      <c r="L404" s="152"/>
      <c r="M404" s="157"/>
      <c r="T404" s="158"/>
      <c r="AT404" s="153" t="s">
        <v>150</v>
      </c>
      <c r="AU404" s="153" t="s">
        <v>86</v>
      </c>
      <c r="AV404" s="13" t="s">
        <v>86</v>
      </c>
      <c r="AW404" s="13" t="s">
        <v>37</v>
      </c>
      <c r="AX404" s="13" t="s">
        <v>76</v>
      </c>
      <c r="AY404" s="153" t="s">
        <v>130</v>
      </c>
    </row>
    <row r="405" spans="2:65" s="14" customFormat="1" x14ac:dyDescent="0.2">
      <c r="B405" s="159"/>
      <c r="D405" s="146" t="s">
        <v>150</v>
      </c>
      <c r="E405" s="160" t="s">
        <v>19</v>
      </c>
      <c r="F405" s="161" t="s">
        <v>153</v>
      </c>
      <c r="H405" s="162">
        <v>24</v>
      </c>
      <c r="I405" s="163"/>
      <c r="L405" s="159"/>
      <c r="M405" s="164"/>
      <c r="T405" s="165"/>
      <c r="AT405" s="160" t="s">
        <v>150</v>
      </c>
      <c r="AU405" s="160" t="s">
        <v>86</v>
      </c>
      <c r="AV405" s="14" t="s">
        <v>137</v>
      </c>
      <c r="AW405" s="14" t="s">
        <v>37</v>
      </c>
      <c r="AX405" s="14" t="s">
        <v>84</v>
      </c>
      <c r="AY405" s="160" t="s">
        <v>130</v>
      </c>
    </row>
    <row r="406" spans="2:65" s="1" customFormat="1" ht="16.5" customHeight="1" x14ac:dyDescent="0.2">
      <c r="B406" s="33"/>
      <c r="C406" s="177" t="s">
        <v>688</v>
      </c>
      <c r="D406" s="177" t="s">
        <v>300</v>
      </c>
      <c r="E406" s="178" t="s">
        <v>689</v>
      </c>
      <c r="F406" s="179" t="s">
        <v>690</v>
      </c>
      <c r="G406" s="180" t="s">
        <v>141</v>
      </c>
      <c r="H406" s="181">
        <v>24</v>
      </c>
      <c r="I406" s="182"/>
      <c r="J406" s="183">
        <f>ROUND(I406*H406,2)</f>
        <v>0</v>
      </c>
      <c r="K406" s="179" t="s">
        <v>19</v>
      </c>
      <c r="L406" s="184"/>
      <c r="M406" s="185" t="s">
        <v>19</v>
      </c>
      <c r="N406" s="186" t="s">
        <v>47</v>
      </c>
      <c r="P406" s="137">
        <f>O406*H406</f>
        <v>0</v>
      </c>
      <c r="Q406" s="137">
        <v>0</v>
      </c>
      <c r="R406" s="137">
        <f>Q406*H406</f>
        <v>0</v>
      </c>
      <c r="S406" s="137">
        <v>0</v>
      </c>
      <c r="T406" s="138">
        <f>S406*H406</f>
        <v>0</v>
      </c>
      <c r="AR406" s="139" t="s">
        <v>164</v>
      </c>
      <c r="AT406" s="139" t="s">
        <v>300</v>
      </c>
      <c r="AU406" s="139" t="s">
        <v>86</v>
      </c>
      <c r="AY406" s="18" t="s">
        <v>130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18" t="s">
        <v>84</v>
      </c>
      <c r="BK406" s="140">
        <f>ROUND(I406*H406,2)</f>
        <v>0</v>
      </c>
      <c r="BL406" s="18" t="s">
        <v>137</v>
      </c>
      <c r="BM406" s="139" t="s">
        <v>691</v>
      </c>
    </row>
    <row r="407" spans="2:65" s="1" customFormat="1" ht="24.25" customHeight="1" x14ac:dyDescent="0.2">
      <c r="B407" s="33"/>
      <c r="C407" s="128" t="s">
        <v>692</v>
      </c>
      <c r="D407" s="128" t="s">
        <v>133</v>
      </c>
      <c r="E407" s="129" t="s">
        <v>693</v>
      </c>
      <c r="F407" s="130" t="s">
        <v>694</v>
      </c>
      <c r="G407" s="131" t="s">
        <v>323</v>
      </c>
      <c r="H407" s="132">
        <v>97.68</v>
      </c>
      <c r="I407" s="133"/>
      <c r="J407" s="134">
        <f>ROUND(I407*H407,2)</f>
        <v>0</v>
      </c>
      <c r="K407" s="130" t="s">
        <v>142</v>
      </c>
      <c r="L407" s="33"/>
      <c r="M407" s="135" t="s">
        <v>19</v>
      </c>
      <c r="N407" s="136" t="s">
        <v>47</v>
      </c>
      <c r="P407" s="137">
        <f>O407*H407</f>
        <v>0</v>
      </c>
      <c r="Q407" s="137">
        <v>0</v>
      </c>
      <c r="R407" s="137">
        <f>Q407*H407</f>
        <v>0</v>
      </c>
      <c r="S407" s="137">
        <v>0</v>
      </c>
      <c r="T407" s="138">
        <f>S407*H407</f>
        <v>0</v>
      </c>
      <c r="AR407" s="139" t="s">
        <v>137</v>
      </c>
      <c r="AT407" s="139" t="s">
        <v>133</v>
      </c>
      <c r="AU407" s="139" t="s">
        <v>86</v>
      </c>
      <c r="AY407" s="18" t="s">
        <v>130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18" t="s">
        <v>84</v>
      </c>
      <c r="BK407" s="140">
        <f>ROUND(I407*H407,2)</f>
        <v>0</v>
      </c>
      <c r="BL407" s="18" t="s">
        <v>137</v>
      </c>
      <c r="BM407" s="139" t="s">
        <v>695</v>
      </c>
    </row>
    <row r="408" spans="2:65" s="1" customFormat="1" x14ac:dyDescent="0.2">
      <c r="B408" s="33"/>
      <c r="D408" s="141" t="s">
        <v>143</v>
      </c>
      <c r="F408" s="142" t="s">
        <v>696</v>
      </c>
      <c r="I408" s="143"/>
      <c r="L408" s="33"/>
      <c r="M408" s="144"/>
      <c r="T408" s="54"/>
      <c r="AT408" s="18" t="s">
        <v>143</v>
      </c>
      <c r="AU408" s="18" t="s">
        <v>86</v>
      </c>
    </row>
    <row r="409" spans="2:65" s="12" customFormat="1" x14ac:dyDescent="0.2">
      <c r="B409" s="145"/>
      <c r="D409" s="146" t="s">
        <v>150</v>
      </c>
      <c r="E409" s="147" t="s">
        <v>19</v>
      </c>
      <c r="F409" s="148" t="s">
        <v>697</v>
      </c>
      <c r="H409" s="147" t="s">
        <v>19</v>
      </c>
      <c r="I409" s="149"/>
      <c r="L409" s="145"/>
      <c r="M409" s="150"/>
      <c r="T409" s="151"/>
      <c r="AT409" s="147" t="s">
        <v>150</v>
      </c>
      <c r="AU409" s="147" t="s">
        <v>86</v>
      </c>
      <c r="AV409" s="12" t="s">
        <v>84</v>
      </c>
      <c r="AW409" s="12" t="s">
        <v>37</v>
      </c>
      <c r="AX409" s="12" t="s">
        <v>76</v>
      </c>
      <c r="AY409" s="147" t="s">
        <v>130</v>
      </c>
    </row>
    <row r="410" spans="2:65" s="13" customFormat="1" x14ac:dyDescent="0.2">
      <c r="B410" s="152"/>
      <c r="D410" s="146" t="s">
        <v>150</v>
      </c>
      <c r="E410" s="153" t="s">
        <v>19</v>
      </c>
      <c r="F410" s="154" t="s">
        <v>698</v>
      </c>
      <c r="H410" s="155">
        <v>97.68</v>
      </c>
      <c r="I410" s="156"/>
      <c r="L410" s="152"/>
      <c r="M410" s="157"/>
      <c r="T410" s="158"/>
      <c r="AT410" s="153" t="s">
        <v>150</v>
      </c>
      <c r="AU410" s="153" t="s">
        <v>86</v>
      </c>
      <c r="AV410" s="13" t="s">
        <v>86</v>
      </c>
      <c r="AW410" s="13" t="s">
        <v>37</v>
      </c>
      <c r="AX410" s="13" t="s">
        <v>76</v>
      </c>
      <c r="AY410" s="153" t="s">
        <v>130</v>
      </c>
    </row>
    <row r="411" spans="2:65" s="14" customFormat="1" x14ac:dyDescent="0.2">
      <c r="B411" s="159"/>
      <c r="D411" s="146" t="s">
        <v>150</v>
      </c>
      <c r="E411" s="160" t="s">
        <v>19</v>
      </c>
      <c r="F411" s="161" t="s">
        <v>153</v>
      </c>
      <c r="H411" s="162">
        <v>97.68</v>
      </c>
      <c r="I411" s="163"/>
      <c r="L411" s="159"/>
      <c r="M411" s="164"/>
      <c r="T411" s="165"/>
      <c r="AT411" s="160" t="s">
        <v>150</v>
      </c>
      <c r="AU411" s="160" t="s">
        <v>86</v>
      </c>
      <c r="AV411" s="14" t="s">
        <v>137</v>
      </c>
      <c r="AW411" s="14" t="s">
        <v>37</v>
      </c>
      <c r="AX411" s="14" t="s">
        <v>84</v>
      </c>
      <c r="AY411" s="160" t="s">
        <v>130</v>
      </c>
    </row>
    <row r="412" spans="2:65" s="1" customFormat="1" ht="24.25" customHeight="1" x14ac:dyDescent="0.2">
      <c r="B412" s="33"/>
      <c r="C412" s="128" t="s">
        <v>699</v>
      </c>
      <c r="D412" s="128" t="s">
        <v>133</v>
      </c>
      <c r="E412" s="129" t="s">
        <v>700</v>
      </c>
      <c r="F412" s="130" t="s">
        <v>701</v>
      </c>
      <c r="G412" s="131" t="s">
        <v>323</v>
      </c>
      <c r="H412" s="132">
        <v>2930.4</v>
      </c>
      <c r="I412" s="133"/>
      <c r="J412" s="134">
        <f>ROUND(I412*H412,2)</f>
        <v>0</v>
      </c>
      <c r="K412" s="130" t="s">
        <v>142</v>
      </c>
      <c r="L412" s="33"/>
      <c r="M412" s="135" t="s">
        <v>19</v>
      </c>
      <c r="N412" s="136" t="s">
        <v>47</v>
      </c>
      <c r="P412" s="137">
        <f>O412*H412</f>
        <v>0</v>
      </c>
      <c r="Q412" s="137">
        <v>0</v>
      </c>
      <c r="R412" s="137">
        <f>Q412*H412</f>
        <v>0</v>
      </c>
      <c r="S412" s="137">
        <v>0</v>
      </c>
      <c r="T412" s="138">
        <f>S412*H412</f>
        <v>0</v>
      </c>
      <c r="AR412" s="139" t="s">
        <v>137</v>
      </c>
      <c r="AT412" s="139" t="s">
        <v>133</v>
      </c>
      <c r="AU412" s="139" t="s">
        <v>86</v>
      </c>
      <c r="AY412" s="18" t="s">
        <v>130</v>
      </c>
      <c r="BE412" s="140">
        <f>IF(N412="základní",J412,0)</f>
        <v>0</v>
      </c>
      <c r="BF412" s="140">
        <f>IF(N412="snížená",J412,0)</f>
        <v>0</v>
      </c>
      <c r="BG412" s="140">
        <f>IF(N412="zákl. přenesená",J412,0)</f>
        <v>0</v>
      </c>
      <c r="BH412" s="140">
        <f>IF(N412="sníž. přenesená",J412,0)</f>
        <v>0</v>
      </c>
      <c r="BI412" s="140">
        <f>IF(N412="nulová",J412,0)</f>
        <v>0</v>
      </c>
      <c r="BJ412" s="18" t="s">
        <v>84</v>
      </c>
      <c r="BK412" s="140">
        <f>ROUND(I412*H412,2)</f>
        <v>0</v>
      </c>
      <c r="BL412" s="18" t="s">
        <v>137</v>
      </c>
      <c r="BM412" s="139" t="s">
        <v>702</v>
      </c>
    </row>
    <row r="413" spans="2:65" s="1" customFormat="1" x14ac:dyDescent="0.2">
      <c r="B413" s="33"/>
      <c r="D413" s="141" t="s">
        <v>143</v>
      </c>
      <c r="F413" s="142" t="s">
        <v>703</v>
      </c>
      <c r="I413" s="143"/>
      <c r="L413" s="33"/>
      <c r="M413" s="144"/>
      <c r="T413" s="54"/>
      <c r="AT413" s="18" t="s">
        <v>143</v>
      </c>
      <c r="AU413" s="18" t="s">
        <v>86</v>
      </c>
    </row>
    <row r="414" spans="2:65" s="12" customFormat="1" x14ac:dyDescent="0.2">
      <c r="B414" s="145"/>
      <c r="D414" s="146" t="s">
        <v>150</v>
      </c>
      <c r="E414" s="147" t="s">
        <v>19</v>
      </c>
      <c r="F414" s="148" t="s">
        <v>704</v>
      </c>
      <c r="H414" s="147" t="s">
        <v>19</v>
      </c>
      <c r="I414" s="149"/>
      <c r="L414" s="145"/>
      <c r="M414" s="150"/>
      <c r="T414" s="151"/>
      <c r="AT414" s="147" t="s">
        <v>150</v>
      </c>
      <c r="AU414" s="147" t="s">
        <v>86</v>
      </c>
      <c r="AV414" s="12" t="s">
        <v>84</v>
      </c>
      <c r="AW414" s="12" t="s">
        <v>37</v>
      </c>
      <c r="AX414" s="12" t="s">
        <v>76</v>
      </c>
      <c r="AY414" s="147" t="s">
        <v>130</v>
      </c>
    </row>
    <row r="415" spans="2:65" s="13" customFormat="1" x14ac:dyDescent="0.2">
      <c r="B415" s="152"/>
      <c r="D415" s="146" t="s">
        <v>150</v>
      </c>
      <c r="E415" s="153" t="s">
        <v>19</v>
      </c>
      <c r="F415" s="154" t="s">
        <v>705</v>
      </c>
      <c r="H415" s="155">
        <v>2930.4</v>
      </c>
      <c r="I415" s="156"/>
      <c r="L415" s="152"/>
      <c r="M415" s="157"/>
      <c r="T415" s="158"/>
      <c r="AT415" s="153" t="s">
        <v>150</v>
      </c>
      <c r="AU415" s="153" t="s">
        <v>86</v>
      </c>
      <c r="AV415" s="13" t="s">
        <v>86</v>
      </c>
      <c r="AW415" s="13" t="s">
        <v>37</v>
      </c>
      <c r="AX415" s="13" t="s">
        <v>76</v>
      </c>
      <c r="AY415" s="153" t="s">
        <v>130</v>
      </c>
    </row>
    <row r="416" spans="2:65" s="14" customFormat="1" x14ac:dyDescent="0.2">
      <c r="B416" s="159"/>
      <c r="D416" s="146" t="s">
        <v>150</v>
      </c>
      <c r="E416" s="160" t="s">
        <v>19</v>
      </c>
      <c r="F416" s="161" t="s">
        <v>153</v>
      </c>
      <c r="H416" s="162">
        <v>2930.4</v>
      </c>
      <c r="I416" s="163"/>
      <c r="L416" s="159"/>
      <c r="M416" s="164"/>
      <c r="T416" s="165"/>
      <c r="AT416" s="160" t="s">
        <v>150</v>
      </c>
      <c r="AU416" s="160" t="s">
        <v>86</v>
      </c>
      <c r="AV416" s="14" t="s">
        <v>137</v>
      </c>
      <c r="AW416" s="14" t="s">
        <v>37</v>
      </c>
      <c r="AX416" s="14" t="s">
        <v>84</v>
      </c>
      <c r="AY416" s="160" t="s">
        <v>130</v>
      </c>
    </row>
    <row r="417" spans="2:65" s="1" customFormat="1" ht="24.25" customHeight="1" x14ac:dyDescent="0.2">
      <c r="B417" s="33"/>
      <c r="C417" s="128" t="s">
        <v>706</v>
      </c>
      <c r="D417" s="128" t="s">
        <v>133</v>
      </c>
      <c r="E417" s="129" t="s">
        <v>707</v>
      </c>
      <c r="F417" s="130" t="s">
        <v>708</v>
      </c>
      <c r="G417" s="131" t="s">
        <v>323</v>
      </c>
      <c r="H417" s="132">
        <v>97.68</v>
      </c>
      <c r="I417" s="133"/>
      <c r="J417" s="134">
        <f>ROUND(I417*H417,2)</f>
        <v>0</v>
      </c>
      <c r="K417" s="130" t="s">
        <v>142</v>
      </c>
      <c r="L417" s="33"/>
      <c r="M417" s="135" t="s">
        <v>19</v>
      </c>
      <c r="N417" s="136" t="s">
        <v>47</v>
      </c>
      <c r="P417" s="137">
        <f>O417*H417</f>
        <v>0</v>
      </c>
      <c r="Q417" s="137">
        <v>0</v>
      </c>
      <c r="R417" s="137">
        <f>Q417*H417</f>
        <v>0</v>
      </c>
      <c r="S417" s="137">
        <v>0</v>
      </c>
      <c r="T417" s="138">
        <f>S417*H417</f>
        <v>0</v>
      </c>
      <c r="AR417" s="139" t="s">
        <v>137</v>
      </c>
      <c r="AT417" s="139" t="s">
        <v>133</v>
      </c>
      <c r="AU417" s="139" t="s">
        <v>86</v>
      </c>
      <c r="AY417" s="18" t="s">
        <v>130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18" t="s">
        <v>84</v>
      </c>
      <c r="BK417" s="140">
        <f>ROUND(I417*H417,2)</f>
        <v>0</v>
      </c>
      <c r="BL417" s="18" t="s">
        <v>137</v>
      </c>
      <c r="BM417" s="139" t="s">
        <v>709</v>
      </c>
    </row>
    <row r="418" spans="2:65" s="1" customFormat="1" x14ac:dyDescent="0.2">
      <c r="B418" s="33"/>
      <c r="D418" s="141" t="s">
        <v>143</v>
      </c>
      <c r="F418" s="142" t="s">
        <v>710</v>
      </c>
      <c r="I418" s="143"/>
      <c r="L418" s="33"/>
      <c r="M418" s="144"/>
      <c r="T418" s="54"/>
      <c r="AT418" s="18" t="s">
        <v>143</v>
      </c>
      <c r="AU418" s="18" t="s">
        <v>86</v>
      </c>
    </row>
    <row r="419" spans="2:65" s="1" customFormat="1" ht="21.75" customHeight="1" x14ac:dyDescent="0.2">
      <c r="B419" s="33"/>
      <c r="C419" s="128" t="s">
        <v>711</v>
      </c>
      <c r="D419" s="128" t="s">
        <v>133</v>
      </c>
      <c r="E419" s="129" t="s">
        <v>712</v>
      </c>
      <c r="F419" s="130" t="s">
        <v>713</v>
      </c>
      <c r="G419" s="131" t="s">
        <v>136</v>
      </c>
      <c r="H419" s="132">
        <v>1</v>
      </c>
      <c r="I419" s="133"/>
      <c r="J419" s="134">
        <f>ROUND(I419*H419,2)</f>
        <v>0</v>
      </c>
      <c r="K419" s="130" t="s">
        <v>19</v>
      </c>
      <c r="L419" s="33"/>
      <c r="M419" s="135" t="s">
        <v>19</v>
      </c>
      <c r="N419" s="136" t="s">
        <v>47</v>
      </c>
      <c r="P419" s="137">
        <f>O419*H419</f>
        <v>0</v>
      </c>
      <c r="Q419" s="137">
        <v>0</v>
      </c>
      <c r="R419" s="137">
        <f>Q419*H419</f>
        <v>0</v>
      </c>
      <c r="S419" s="137">
        <v>0</v>
      </c>
      <c r="T419" s="138">
        <f>S419*H419</f>
        <v>0</v>
      </c>
      <c r="AR419" s="139" t="s">
        <v>137</v>
      </c>
      <c r="AT419" s="139" t="s">
        <v>133</v>
      </c>
      <c r="AU419" s="139" t="s">
        <v>86</v>
      </c>
      <c r="AY419" s="18" t="s">
        <v>130</v>
      </c>
      <c r="BE419" s="140">
        <f>IF(N419="základní",J419,0)</f>
        <v>0</v>
      </c>
      <c r="BF419" s="140">
        <f>IF(N419="snížená",J419,0)</f>
        <v>0</v>
      </c>
      <c r="BG419" s="140">
        <f>IF(N419="zákl. přenesená",J419,0)</f>
        <v>0</v>
      </c>
      <c r="BH419" s="140">
        <f>IF(N419="sníž. přenesená",J419,0)</f>
        <v>0</v>
      </c>
      <c r="BI419" s="140">
        <f>IF(N419="nulová",J419,0)</f>
        <v>0</v>
      </c>
      <c r="BJ419" s="18" t="s">
        <v>84</v>
      </c>
      <c r="BK419" s="140">
        <f>ROUND(I419*H419,2)</f>
        <v>0</v>
      </c>
      <c r="BL419" s="18" t="s">
        <v>137</v>
      </c>
      <c r="BM419" s="139" t="s">
        <v>714</v>
      </c>
    </row>
    <row r="420" spans="2:65" s="11" customFormat="1" ht="22.9" customHeight="1" x14ac:dyDescent="0.25">
      <c r="B420" s="116"/>
      <c r="D420" s="117" t="s">
        <v>75</v>
      </c>
      <c r="E420" s="126" t="s">
        <v>217</v>
      </c>
      <c r="F420" s="126" t="s">
        <v>218</v>
      </c>
      <c r="I420" s="119"/>
      <c r="J420" s="127">
        <f>BK420</f>
        <v>0</v>
      </c>
      <c r="L420" s="116"/>
      <c r="M420" s="121"/>
      <c r="P420" s="122">
        <f>SUM(P421:P422)</f>
        <v>0</v>
      </c>
      <c r="R420" s="122">
        <f>SUM(R421:R422)</f>
        <v>0</v>
      </c>
      <c r="T420" s="123">
        <f>SUM(T421:T422)</f>
        <v>0</v>
      </c>
      <c r="AR420" s="117" t="s">
        <v>84</v>
      </c>
      <c r="AT420" s="124" t="s">
        <v>75</v>
      </c>
      <c r="AU420" s="124" t="s">
        <v>84</v>
      </c>
      <c r="AY420" s="117" t="s">
        <v>130</v>
      </c>
      <c r="BK420" s="125">
        <f>SUM(BK421:BK422)</f>
        <v>0</v>
      </c>
    </row>
    <row r="421" spans="2:65" s="1" customFormat="1" ht="24.25" customHeight="1" x14ac:dyDescent="0.2">
      <c r="B421" s="33"/>
      <c r="C421" s="128" t="s">
        <v>715</v>
      </c>
      <c r="D421" s="128" t="s">
        <v>133</v>
      </c>
      <c r="E421" s="129" t="s">
        <v>716</v>
      </c>
      <c r="F421" s="130" t="s">
        <v>717</v>
      </c>
      <c r="G421" s="131" t="s">
        <v>179</v>
      </c>
      <c r="H421" s="132">
        <v>159.15199999999999</v>
      </c>
      <c r="I421" s="133"/>
      <c r="J421" s="134">
        <f>ROUND(I421*H421,2)</f>
        <v>0</v>
      </c>
      <c r="K421" s="130" t="s">
        <v>142</v>
      </c>
      <c r="L421" s="33"/>
      <c r="M421" s="135" t="s">
        <v>19</v>
      </c>
      <c r="N421" s="136" t="s">
        <v>47</v>
      </c>
      <c r="P421" s="137">
        <f>O421*H421</f>
        <v>0</v>
      </c>
      <c r="Q421" s="137">
        <v>0</v>
      </c>
      <c r="R421" s="137">
        <f>Q421*H421</f>
        <v>0</v>
      </c>
      <c r="S421" s="137">
        <v>0</v>
      </c>
      <c r="T421" s="138">
        <f>S421*H421</f>
        <v>0</v>
      </c>
      <c r="AR421" s="139" t="s">
        <v>137</v>
      </c>
      <c r="AT421" s="139" t="s">
        <v>133</v>
      </c>
      <c r="AU421" s="139" t="s">
        <v>86</v>
      </c>
      <c r="AY421" s="18" t="s">
        <v>130</v>
      </c>
      <c r="BE421" s="140">
        <f>IF(N421="základní",J421,0)</f>
        <v>0</v>
      </c>
      <c r="BF421" s="140">
        <f>IF(N421="snížená",J421,0)</f>
        <v>0</v>
      </c>
      <c r="BG421" s="140">
        <f>IF(N421="zákl. přenesená",J421,0)</f>
        <v>0</v>
      </c>
      <c r="BH421" s="140">
        <f>IF(N421="sníž. přenesená",J421,0)</f>
        <v>0</v>
      </c>
      <c r="BI421" s="140">
        <f>IF(N421="nulová",J421,0)</f>
        <v>0</v>
      </c>
      <c r="BJ421" s="18" t="s">
        <v>84</v>
      </c>
      <c r="BK421" s="140">
        <f>ROUND(I421*H421,2)</f>
        <v>0</v>
      </c>
      <c r="BL421" s="18" t="s">
        <v>137</v>
      </c>
      <c r="BM421" s="139" t="s">
        <v>718</v>
      </c>
    </row>
    <row r="422" spans="2:65" s="1" customFormat="1" x14ac:dyDescent="0.2">
      <c r="B422" s="33"/>
      <c r="D422" s="141" t="s">
        <v>143</v>
      </c>
      <c r="F422" s="142" t="s">
        <v>719</v>
      </c>
      <c r="I422" s="143"/>
      <c r="L422" s="33"/>
      <c r="M422" s="144"/>
      <c r="T422" s="54"/>
      <c r="AT422" s="18" t="s">
        <v>143</v>
      </c>
      <c r="AU422" s="18" t="s">
        <v>86</v>
      </c>
    </row>
    <row r="423" spans="2:65" s="11" customFormat="1" ht="25.9" customHeight="1" x14ac:dyDescent="0.35">
      <c r="B423" s="116"/>
      <c r="D423" s="117" t="s">
        <v>75</v>
      </c>
      <c r="E423" s="118" t="s">
        <v>720</v>
      </c>
      <c r="F423" s="118" t="s">
        <v>721</v>
      </c>
      <c r="I423" s="119"/>
      <c r="J423" s="120">
        <f>BK423</f>
        <v>0</v>
      </c>
      <c r="L423" s="116"/>
      <c r="M423" s="121"/>
      <c r="P423" s="122">
        <f>P424</f>
        <v>0</v>
      </c>
      <c r="R423" s="122">
        <f>R424</f>
        <v>6.5664000000000009E-3</v>
      </c>
      <c r="T423" s="123">
        <f>T424</f>
        <v>0</v>
      </c>
      <c r="AR423" s="117" t="s">
        <v>86</v>
      </c>
      <c r="AT423" s="124" t="s">
        <v>75</v>
      </c>
      <c r="AU423" s="124" t="s">
        <v>76</v>
      </c>
      <c r="AY423" s="117" t="s">
        <v>130</v>
      </c>
      <c r="BK423" s="125">
        <f>BK424</f>
        <v>0</v>
      </c>
    </row>
    <row r="424" spans="2:65" s="11" customFormat="1" ht="22.9" customHeight="1" x14ac:dyDescent="0.25">
      <c r="B424" s="116"/>
      <c r="D424" s="117" t="s">
        <v>75</v>
      </c>
      <c r="E424" s="126" t="s">
        <v>722</v>
      </c>
      <c r="F424" s="126" t="s">
        <v>723</v>
      </c>
      <c r="I424" s="119"/>
      <c r="J424" s="127">
        <f>BK424</f>
        <v>0</v>
      </c>
      <c r="L424" s="116"/>
      <c r="M424" s="121"/>
      <c r="P424" s="122">
        <f>SUM(P425:P436)</f>
        <v>0</v>
      </c>
      <c r="R424" s="122">
        <f>SUM(R425:R436)</f>
        <v>6.5664000000000009E-3</v>
      </c>
      <c r="T424" s="123">
        <f>SUM(T425:T436)</f>
        <v>0</v>
      </c>
      <c r="AR424" s="117" t="s">
        <v>86</v>
      </c>
      <c r="AT424" s="124" t="s">
        <v>75</v>
      </c>
      <c r="AU424" s="124" t="s">
        <v>84</v>
      </c>
      <c r="AY424" s="117" t="s">
        <v>130</v>
      </c>
      <c r="BK424" s="125">
        <f>SUM(BK425:BK436)</f>
        <v>0</v>
      </c>
    </row>
    <row r="425" spans="2:65" s="1" customFormat="1" ht="16.5" customHeight="1" x14ac:dyDescent="0.2">
      <c r="B425" s="33"/>
      <c r="C425" s="128" t="s">
        <v>724</v>
      </c>
      <c r="D425" s="128" t="s">
        <v>133</v>
      </c>
      <c r="E425" s="129" t="s">
        <v>725</v>
      </c>
      <c r="F425" s="130" t="s">
        <v>726</v>
      </c>
      <c r="G425" s="131" t="s">
        <v>323</v>
      </c>
      <c r="H425" s="132">
        <v>54.72</v>
      </c>
      <c r="I425" s="133"/>
      <c r="J425" s="134">
        <f>ROUND(I425*H425,2)</f>
        <v>0</v>
      </c>
      <c r="K425" s="130" t="s">
        <v>142</v>
      </c>
      <c r="L425" s="33"/>
      <c r="M425" s="135" t="s">
        <v>19</v>
      </c>
      <c r="N425" s="136" t="s">
        <v>47</v>
      </c>
      <c r="P425" s="137">
        <f>O425*H425</f>
        <v>0</v>
      </c>
      <c r="Q425" s="137">
        <v>0</v>
      </c>
      <c r="R425" s="137">
        <f>Q425*H425</f>
        <v>0</v>
      </c>
      <c r="S425" s="137">
        <v>0</v>
      </c>
      <c r="T425" s="138">
        <f>S425*H425</f>
        <v>0</v>
      </c>
      <c r="AR425" s="139" t="s">
        <v>320</v>
      </c>
      <c r="AT425" s="139" t="s">
        <v>133</v>
      </c>
      <c r="AU425" s="139" t="s">
        <v>86</v>
      </c>
      <c r="AY425" s="18" t="s">
        <v>130</v>
      </c>
      <c r="BE425" s="140">
        <f>IF(N425="základní",J425,0)</f>
        <v>0</v>
      </c>
      <c r="BF425" s="140">
        <f>IF(N425="snížená",J425,0)</f>
        <v>0</v>
      </c>
      <c r="BG425" s="140">
        <f>IF(N425="zákl. přenesená",J425,0)</f>
        <v>0</v>
      </c>
      <c r="BH425" s="140">
        <f>IF(N425="sníž. přenesená",J425,0)</f>
        <v>0</v>
      </c>
      <c r="BI425" s="140">
        <f>IF(N425="nulová",J425,0)</f>
        <v>0</v>
      </c>
      <c r="BJ425" s="18" t="s">
        <v>84</v>
      </c>
      <c r="BK425" s="140">
        <f>ROUND(I425*H425,2)</f>
        <v>0</v>
      </c>
      <c r="BL425" s="18" t="s">
        <v>320</v>
      </c>
      <c r="BM425" s="139" t="s">
        <v>727</v>
      </c>
    </row>
    <row r="426" spans="2:65" s="1" customFormat="1" x14ac:dyDescent="0.2">
      <c r="B426" s="33"/>
      <c r="D426" s="141" t="s">
        <v>143</v>
      </c>
      <c r="F426" s="142" t="s">
        <v>728</v>
      </c>
      <c r="I426" s="143"/>
      <c r="L426" s="33"/>
      <c r="M426" s="144"/>
      <c r="T426" s="54"/>
      <c r="AT426" s="18" t="s">
        <v>143</v>
      </c>
      <c r="AU426" s="18" t="s">
        <v>86</v>
      </c>
    </row>
    <row r="427" spans="2:65" s="13" customFormat="1" x14ac:dyDescent="0.2">
      <c r="B427" s="152"/>
      <c r="D427" s="146" t="s">
        <v>150</v>
      </c>
      <c r="E427" s="153" t="s">
        <v>19</v>
      </c>
      <c r="F427" s="154" t="s">
        <v>729</v>
      </c>
      <c r="H427" s="155">
        <v>54.72</v>
      </c>
      <c r="I427" s="156"/>
      <c r="L427" s="152"/>
      <c r="M427" s="157"/>
      <c r="T427" s="158"/>
      <c r="AT427" s="153" t="s">
        <v>150</v>
      </c>
      <c r="AU427" s="153" t="s">
        <v>86</v>
      </c>
      <c r="AV427" s="13" t="s">
        <v>86</v>
      </c>
      <c r="AW427" s="13" t="s">
        <v>37</v>
      </c>
      <c r="AX427" s="13" t="s">
        <v>76</v>
      </c>
      <c r="AY427" s="153" t="s">
        <v>130</v>
      </c>
    </row>
    <row r="428" spans="2:65" s="14" customFormat="1" x14ac:dyDescent="0.2">
      <c r="B428" s="159"/>
      <c r="D428" s="146" t="s">
        <v>150</v>
      </c>
      <c r="E428" s="160" t="s">
        <v>19</v>
      </c>
      <c r="F428" s="161" t="s">
        <v>153</v>
      </c>
      <c r="H428" s="162">
        <v>54.72</v>
      </c>
      <c r="I428" s="163"/>
      <c r="L428" s="159"/>
      <c r="M428" s="164"/>
      <c r="T428" s="165"/>
      <c r="AT428" s="160" t="s">
        <v>150</v>
      </c>
      <c r="AU428" s="160" t="s">
        <v>86</v>
      </c>
      <c r="AV428" s="14" t="s">
        <v>137</v>
      </c>
      <c r="AW428" s="14" t="s">
        <v>37</v>
      </c>
      <c r="AX428" s="14" t="s">
        <v>84</v>
      </c>
      <c r="AY428" s="160" t="s">
        <v>130</v>
      </c>
    </row>
    <row r="429" spans="2:65" s="1" customFormat="1" ht="16.5" customHeight="1" x14ac:dyDescent="0.2">
      <c r="B429" s="33"/>
      <c r="C429" s="177" t="s">
        <v>730</v>
      </c>
      <c r="D429" s="177" t="s">
        <v>300</v>
      </c>
      <c r="E429" s="178" t="s">
        <v>731</v>
      </c>
      <c r="F429" s="179" t="s">
        <v>732</v>
      </c>
      <c r="G429" s="180" t="s">
        <v>323</v>
      </c>
      <c r="H429" s="181">
        <v>65.664000000000001</v>
      </c>
      <c r="I429" s="182"/>
      <c r="J429" s="183">
        <f>ROUND(I429*H429,2)</f>
        <v>0</v>
      </c>
      <c r="K429" s="179" t="s">
        <v>19</v>
      </c>
      <c r="L429" s="184"/>
      <c r="M429" s="185" t="s">
        <v>19</v>
      </c>
      <c r="N429" s="186" t="s">
        <v>47</v>
      </c>
      <c r="P429" s="137">
        <f>O429*H429</f>
        <v>0</v>
      </c>
      <c r="Q429" s="137">
        <v>1E-4</v>
      </c>
      <c r="R429" s="137">
        <f>Q429*H429</f>
        <v>6.5664000000000009E-3</v>
      </c>
      <c r="S429" s="137">
        <v>0</v>
      </c>
      <c r="T429" s="138">
        <f>S429*H429</f>
        <v>0</v>
      </c>
      <c r="AR429" s="139" t="s">
        <v>409</v>
      </c>
      <c r="AT429" s="139" t="s">
        <v>300</v>
      </c>
      <c r="AU429" s="139" t="s">
        <v>86</v>
      </c>
      <c r="AY429" s="18" t="s">
        <v>130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18" t="s">
        <v>84</v>
      </c>
      <c r="BK429" s="140">
        <f>ROUND(I429*H429,2)</f>
        <v>0</v>
      </c>
      <c r="BL429" s="18" t="s">
        <v>320</v>
      </c>
      <c r="BM429" s="139" t="s">
        <v>733</v>
      </c>
    </row>
    <row r="430" spans="2:65" s="13" customFormat="1" x14ac:dyDescent="0.2">
      <c r="B430" s="152"/>
      <c r="D430" s="146" t="s">
        <v>150</v>
      </c>
      <c r="F430" s="154" t="s">
        <v>734</v>
      </c>
      <c r="H430" s="155">
        <v>65.664000000000001</v>
      </c>
      <c r="I430" s="156"/>
      <c r="L430" s="152"/>
      <c r="M430" s="157"/>
      <c r="T430" s="158"/>
      <c r="AT430" s="153" t="s">
        <v>150</v>
      </c>
      <c r="AU430" s="153" t="s">
        <v>86</v>
      </c>
      <c r="AV430" s="13" t="s">
        <v>86</v>
      </c>
      <c r="AW430" s="13" t="s">
        <v>4</v>
      </c>
      <c r="AX430" s="13" t="s">
        <v>84</v>
      </c>
      <c r="AY430" s="153" t="s">
        <v>130</v>
      </c>
    </row>
    <row r="431" spans="2:65" s="1" customFormat="1" ht="21.75" customHeight="1" x14ac:dyDescent="0.2">
      <c r="B431" s="33"/>
      <c r="C431" s="128" t="s">
        <v>735</v>
      </c>
      <c r="D431" s="128" t="s">
        <v>133</v>
      </c>
      <c r="E431" s="129" t="s">
        <v>736</v>
      </c>
      <c r="F431" s="130" t="s">
        <v>737</v>
      </c>
      <c r="G431" s="131" t="s">
        <v>323</v>
      </c>
      <c r="H431" s="132">
        <v>102.84</v>
      </c>
      <c r="I431" s="133"/>
      <c r="J431" s="134">
        <f>ROUND(I431*H431,2)</f>
        <v>0</v>
      </c>
      <c r="K431" s="130" t="s">
        <v>19</v>
      </c>
      <c r="L431" s="33"/>
      <c r="M431" s="135" t="s">
        <v>19</v>
      </c>
      <c r="N431" s="136" t="s">
        <v>47</v>
      </c>
      <c r="P431" s="137">
        <f>O431*H431</f>
        <v>0</v>
      </c>
      <c r="Q431" s="137">
        <v>0</v>
      </c>
      <c r="R431" s="137">
        <f>Q431*H431</f>
        <v>0</v>
      </c>
      <c r="S431" s="137">
        <v>0</v>
      </c>
      <c r="T431" s="138">
        <f>S431*H431</f>
        <v>0</v>
      </c>
      <c r="AR431" s="139" t="s">
        <v>137</v>
      </c>
      <c r="AT431" s="139" t="s">
        <v>133</v>
      </c>
      <c r="AU431" s="139" t="s">
        <v>86</v>
      </c>
      <c r="AY431" s="18" t="s">
        <v>130</v>
      </c>
      <c r="BE431" s="140">
        <f>IF(N431="základní",J431,0)</f>
        <v>0</v>
      </c>
      <c r="BF431" s="140">
        <f>IF(N431="snížená",J431,0)</f>
        <v>0</v>
      </c>
      <c r="BG431" s="140">
        <f>IF(N431="zákl. přenesená",J431,0)</f>
        <v>0</v>
      </c>
      <c r="BH431" s="140">
        <f>IF(N431="sníž. přenesená",J431,0)</f>
        <v>0</v>
      </c>
      <c r="BI431" s="140">
        <f>IF(N431="nulová",J431,0)</f>
        <v>0</v>
      </c>
      <c r="BJ431" s="18" t="s">
        <v>84</v>
      </c>
      <c r="BK431" s="140">
        <f>ROUND(I431*H431,2)</f>
        <v>0</v>
      </c>
      <c r="BL431" s="18" t="s">
        <v>137</v>
      </c>
      <c r="BM431" s="139" t="s">
        <v>738</v>
      </c>
    </row>
    <row r="432" spans="2:65" s="13" customFormat="1" x14ac:dyDescent="0.2">
      <c r="B432" s="152"/>
      <c r="D432" s="146" t="s">
        <v>150</v>
      </c>
      <c r="E432" s="153" t="s">
        <v>19</v>
      </c>
      <c r="F432" s="154" t="s">
        <v>597</v>
      </c>
      <c r="H432" s="155">
        <v>42.8</v>
      </c>
      <c r="I432" s="156"/>
      <c r="L432" s="152"/>
      <c r="M432" s="157"/>
      <c r="T432" s="158"/>
      <c r="AT432" s="153" t="s">
        <v>150</v>
      </c>
      <c r="AU432" s="153" t="s">
        <v>86</v>
      </c>
      <c r="AV432" s="13" t="s">
        <v>86</v>
      </c>
      <c r="AW432" s="13" t="s">
        <v>37</v>
      </c>
      <c r="AX432" s="13" t="s">
        <v>76</v>
      </c>
      <c r="AY432" s="153" t="s">
        <v>130</v>
      </c>
    </row>
    <row r="433" spans="2:65" s="13" customFormat="1" x14ac:dyDescent="0.2">
      <c r="B433" s="152"/>
      <c r="D433" s="146" t="s">
        <v>150</v>
      </c>
      <c r="E433" s="153" t="s">
        <v>19</v>
      </c>
      <c r="F433" s="154" t="s">
        <v>739</v>
      </c>
      <c r="H433" s="155">
        <v>60.04</v>
      </c>
      <c r="I433" s="156"/>
      <c r="L433" s="152"/>
      <c r="M433" s="157"/>
      <c r="T433" s="158"/>
      <c r="AT433" s="153" t="s">
        <v>150</v>
      </c>
      <c r="AU433" s="153" t="s">
        <v>86</v>
      </c>
      <c r="AV433" s="13" t="s">
        <v>86</v>
      </c>
      <c r="AW433" s="13" t="s">
        <v>37</v>
      </c>
      <c r="AX433" s="13" t="s">
        <v>76</v>
      </c>
      <c r="AY433" s="153" t="s">
        <v>130</v>
      </c>
    </row>
    <row r="434" spans="2:65" s="14" customFormat="1" x14ac:dyDescent="0.2">
      <c r="B434" s="159"/>
      <c r="D434" s="146" t="s">
        <v>150</v>
      </c>
      <c r="E434" s="160" t="s">
        <v>19</v>
      </c>
      <c r="F434" s="161" t="s">
        <v>153</v>
      </c>
      <c r="H434" s="162">
        <v>102.84</v>
      </c>
      <c r="I434" s="163"/>
      <c r="L434" s="159"/>
      <c r="M434" s="164"/>
      <c r="T434" s="165"/>
      <c r="AT434" s="160" t="s">
        <v>150</v>
      </c>
      <c r="AU434" s="160" t="s">
        <v>86</v>
      </c>
      <c r="AV434" s="14" t="s">
        <v>137</v>
      </c>
      <c r="AW434" s="14" t="s">
        <v>37</v>
      </c>
      <c r="AX434" s="14" t="s">
        <v>84</v>
      </c>
      <c r="AY434" s="160" t="s">
        <v>130</v>
      </c>
    </row>
    <row r="435" spans="2:65" s="1" customFormat="1" ht="24.25" customHeight="1" x14ac:dyDescent="0.2">
      <c r="B435" s="33"/>
      <c r="C435" s="128" t="s">
        <v>740</v>
      </c>
      <c r="D435" s="128" t="s">
        <v>133</v>
      </c>
      <c r="E435" s="129" t="s">
        <v>741</v>
      </c>
      <c r="F435" s="130" t="s">
        <v>742</v>
      </c>
      <c r="G435" s="131" t="s">
        <v>743</v>
      </c>
      <c r="H435" s="187"/>
      <c r="I435" s="133"/>
      <c r="J435" s="134">
        <f>ROUND(I435*H435,2)</f>
        <v>0</v>
      </c>
      <c r="K435" s="130" t="s">
        <v>142</v>
      </c>
      <c r="L435" s="33"/>
      <c r="M435" s="135" t="s">
        <v>19</v>
      </c>
      <c r="N435" s="136" t="s">
        <v>47</v>
      </c>
      <c r="P435" s="137">
        <f>O435*H435</f>
        <v>0</v>
      </c>
      <c r="Q435" s="137">
        <v>0</v>
      </c>
      <c r="R435" s="137">
        <f>Q435*H435</f>
        <v>0</v>
      </c>
      <c r="S435" s="137">
        <v>0</v>
      </c>
      <c r="T435" s="138">
        <f>S435*H435</f>
        <v>0</v>
      </c>
      <c r="AR435" s="139" t="s">
        <v>137</v>
      </c>
      <c r="AT435" s="139" t="s">
        <v>133</v>
      </c>
      <c r="AU435" s="139" t="s">
        <v>86</v>
      </c>
      <c r="AY435" s="18" t="s">
        <v>130</v>
      </c>
      <c r="BE435" s="140">
        <f>IF(N435="základní",J435,0)</f>
        <v>0</v>
      </c>
      <c r="BF435" s="140">
        <f>IF(N435="snížená",J435,0)</f>
        <v>0</v>
      </c>
      <c r="BG435" s="140">
        <f>IF(N435="zákl. přenesená",J435,0)</f>
        <v>0</v>
      </c>
      <c r="BH435" s="140">
        <f>IF(N435="sníž. přenesená",J435,0)</f>
        <v>0</v>
      </c>
      <c r="BI435" s="140">
        <f>IF(N435="nulová",J435,0)</f>
        <v>0</v>
      </c>
      <c r="BJ435" s="18" t="s">
        <v>84</v>
      </c>
      <c r="BK435" s="140">
        <f>ROUND(I435*H435,2)</f>
        <v>0</v>
      </c>
      <c r="BL435" s="18" t="s">
        <v>137</v>
      </c>
      <c r="BM435" s="139" t="s">
        <v>744</v>
      </c>
    </row>
    <row r="436" spans="2:65" s="1" customFormat="1" x14ac:dyDescent="0.2">
      <c r="B436" s="33"/>
      <c r="D436" s="141" t="s">
        <v>143</v>
      </c>
      <c r="F436" s="142" t="s">
        <v>745</v>
      </c>
      <c r="I436" s="143"/>
      <c r="L436" s="33"/>
      <c r="M436" s="167"/>
      <c r="N436" s="168"/>
      <c r="O436" s="168"/>
      <c r="P436" s="168"/>
      <c r="Q436" s="168"/>
      <c r="R436" s="168"/>
      <c r="S436" s="168"/>
      <c r="T436" s="169"/>
      <c r="AT436" s="18" t="s">
        <v>143</v>
      </c>
      <c r="AU436" s="18" t="s">
        <v>86</v>
      </c>
    </row>
    <row r="437" spans="2:65" s="1" customFormat="1" ht="7" customHeight="1" x14ac:dyDescent="0.2">
      <c r="B437" s="42"/>
      <c r="C437" s="43"/>
      <c r="D437" s="43"/>
      <c r="E437" s="43"/>
      <c r="F437" s="43"/>
      <c r="G437" s="43"/>
      <c r="H437" s="43"/>
      <c r="I437" s="43"/>
      <c r="J437" s="43"/>
      <c r="K437" s="43"/>
      <c r="L437" s="33"/>
    </row>
  </sheetData>
  <sheetProtection sheet="1" objects="1" scenarios="1" formatColumns="0" formatRows="0" autoFilter="0"/>
  <autoFilter ref="C89:K436" xr:uid="{00000000-0009-0000-0000-000002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9" r:id="rId1" xr:uid="{00000000-0004-0000-0200-000000000000}"/>
    <hyperlink ref="F104" r:id="rId2" xr:uid="{00000000-0004-0000-0200-000001000000}"/>
    <hyperlink ref="F109" r:id="rId3" xr:uid="{00000000-0004-0000-0200-000002000000}"/>
    <hyperlink ref="F113" r:id="rId4" xr:uid="{00000000-0004-0000-0200-000003000000}"/>
    <hyperlink ref="F119" r:id="rId5" xr:uid="{00000000-0004-0000-0200-000004000000}"/>
    <hyperlink ref="F124" r:id="rId6" xr:uid="{00000000-0004-0000-0200-000005000000}"/>
    <hyperlink ref="F129" r:id="rId7" xr:uid="{00000000-0004-0000-0200-000006000000}"/>
    <hyperlink ref="F134" r:id="rId8" xr:uid="{00000000-0004-0000-0200-000007000000}"/>
    <hyperlink ref="F138" r:id="rId9" xr:uid="{00000000-0004-0000-0200-000008000000}"/>
    <hyperlink ref="F141" r:id="rId10" xr:uid="{00000000-0004-0000-0200-000009000000}"/>
    <hyperlink ref="F155" r:id="rId11" xr:uid="{00000000-0004-0000-0200-00000A000000}"/>
    <hyperlink ref="F165" r:id="rId12" xr:uid="{00000000-0004-0000-0200-00000B000000}"/>
    <hyperlink ref="F171" r:id="rId13" xr:uid="{00000000-0004-0000-0200-00000C000000}"/>
    <hyperlink ref="F175" r:id="rId14" xr:uid="{00000000-0004-0000-0200-00000D000000}"/>
    <hyperlink ref="F181" r:id="rId15" xr:uid="{00000000-0004-0000-0200-00000E000000}"/>
    <hyperlink ref="F183" r:id="rId16" xr:uid="{00000000-0004-0000-0200-00000F000000}"/>
    <hyperlink ref="F185" r:id="rId17" xr:uid="{00000000-0004-0000-0200-000010000000}"/>
    <hyperlink ref="F189" r:id="rId18" xr:uid="{00000000-0004-0000-0200-000011000000}"/>
    <hyperlink ref="F194" r:id="rId19" xr:uid="{00000000-0004-0000-0200-000012000000}"/>
    <hyperlink ref="F200" r:id="rId20" xr:uid="{00000000-0004-0000-0200-000013000000}"/>
    <hyperlink ref="F205" r:id="rId21" xr:uid="{00000000-0004-0000-0200-000014000000}"/>
    <hyperlink ref="F210" r:id="rId22" xr:uid="{00000000-0004-0000-0200-000015000000}"/>
    <hyperlink ref="F214" r:id="rId23" xr:uid="{00000000-0004-0000-0200-000016000000}"/>
    <hyperlink ref="F218" r:id="rId24" xr:uid="{00000000-0004-0000-0200-000017000000}"/>
    <hyperlink ref="F223" r:id="rId25" xr:uid="{00000000-0004-0000-0200-000018000000}"/>
    <hyperlink ref="F228" r:id="rId26" xr:uid="{00000000-0004-0000-0200-000019000000}"/>
    <hyperlink ref="F235" r:id="rId27" xr:uid="{00000000-0004-0000-0200-00001A000000}"/>
    <hyperlink ref="F242" r:id="rId28" xr:uid="{00000000-0004-0000-0200-00001B000000}"/>
    <hyperlink ref="F307" r:id="rId29" xr:uid="{00000000-0004-0000-0200-00001C000000}"/>
    <hyperlink ref="F311" r:id="rId30" xr:uid="{00000000-0004-0000-0200-00001D000000}"/>
    <hyperlink ref="F313" r:id="rId31" xr:uid="{00000000-0004-0000-0200-00001E000000}"/>
    <hyperlink ref="F318" r:id="rId32" xr:uid="{00000000-0004-0000-0200-00001F000000}"/>
    <hyperlink ref="F322" r:id="rId33" xr:uid="{00000000-0004-0000-0200-000020000000}"/>
    <hyperlink ref="F324" r:id="rId34" xr:uid="{00000000-0004-0000-0200-000021000000}"/>
    <hyperlink ref="F328" r:id="rId35" xr:uid="{00000000-0004-0000-0200-000022000000}"/>
    <hyperlink ref="F332" r:id="rId36" xr:uid="{00000000-0004-0000-0200-000023000000}"/>
    <hyperlink ref="F335" r:id="rId37" xr:uid="{00000000-0004-0000-0200-000024000000}"/>
    <hyperlink ref="F342" r:id="rId38" xr:uid="{00000000-0004-0000-0200-000025000000}"/>
    <hyperlink ref="F346" r:id="rId39" xr:uid="{00000000-0004-0000-0200-000026000000}"/>
    <hyperlink ref="F352" r:id="rId40" xr:uid="{00000000-0004-0000-0200-000027000000}"/>
    <hyperlink ref="F356" r:id="rId41" xr:uid="{00000000-0004-0000-0200-000028000000}"/>
    <hyperlink ref="F362" r:id="rId42" xr:uid="{00000000-0004-0000-0200-000029000000}"/>
    <hyperlink ref="F366" r:id="rId43" xr:uid="{00000000-0004-0000-0200-00002A000000}"/>
    <hyperlink ref="F369" r:id="rId44" xr:uid="{00000000-0004-0000-0200-00002B000000}"/>
    <hyperlink ref="F372" r:id="rId45" xr:uid="{00000000-0004-0000-0200-00002C000000}"/>
    <hyperlink ref="F375" r:id="rId46" xr:uid="{00000000-0004-0000-0200-00002D000000}"/>
    <hyperlink ref="F377" r:id="rId47" xr:uid="{00000000-0004-0000-0200-00002E000000}"/>
    <hyperlink ref="F381" r:id="rId48" xr:uid="{00000000-0004-0000-0200-00002F000000}"/>
    <hyperlink ref="F386" r:id="rId49" xr:uid="{00000000-0004-0000-0200-000030000000}"/>
    <hyperlink ref="F390" r:id="rId50" xr:uid="{00000000-0004-0000-0200-000031000000}"/>
    <hyperlink ref="F392" r:id="rId51" xr:uid="{00000000-0004-0000-0200-000032000000}"/>
    <hyperlink ref="F394" r:id="rId52" xr:uid="{00000000-0004-0000-0200-000033000000}"/>
    <hyperlink ref="F403" r:id="rId53" xr:uid="{00000000-0004-0000-0200-000034000000}"/>
    <hyperlink ref="F408" r:id="rId54" xr:uid="{00000000-0004-0000-0200-000035000000}"/>
    <hyperlink ref="F413" r:id="rId55" xr:uid="{00000000-0004-0000-0200-000036000000}"/>
    <hyperlink ref="F418" r:id="rId56" xr:uid="{00000000-0004-0000-0200-000037000000}"/>
    <hyperlink ref="F422" r:id="rId57" xr:uid="{00000000-0004-0000-0200-000038000000}"/>
    <hyperlink ref="F426" r:id="rId58" xr:uid="{00000000-0004-0000-0200-000039000000}"/>
    <hyperlink ref="F436" r:id="rId59" xr:uid="{00000000-0004-0000-0200-00003A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60"/>
  <headerFooter>
    <oddFooter>&amp;CStrana &amp;P z &amp;N</oddFooter>
  </headerFooter>
  <drawing r:id="rId6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3"/>
  <sheetViews>
    <sheetView showGridLines="0" topLeftCell="A73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92</v>
      </c>
    </row>
    <row r="3" spans="2:46" ht="7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5" customHeight="1" x14ac:dyDescent="0.2">
      <c r="B4" s="21"/>
      <c r="D4" s="22" t="s">
        <v>104</v>
      </c>
      <c r="L4" s="21"/>
      <c r="M4" s="86" t="s">
        <v>10</v>
      </c>
      <c r="AT4" s="18" t="s">
        <v>4</v>
      </c>
    </row>
    <row r="5" spans="2:46" ht="7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15" t="str">
        <f>'Rekapitulace stavby'!K6</f>
        <v>Rekonstrukce mostu DC-046L, oprava MK a VO v ul. Na Hrázi</v>
      </c>
      <c r="F7" s="316"/>
      <c r="G7" s="316"/>
      <c r="H7" s="316"/>
      <c r="L7" s="21"/>
    </row>
    <row r="8" spans="2:46" s="1" customFormat="1" ht="12" customHeight="1" x14ac:dyDescent="0.2">
      <c r="B8" s="33"/>
      <c r="D8" s="28" t="s">
        <v>105</v>
      </c>
      <c r="L8" s="33"/>
    </row>
    <row r="9" spans="2:46" s="1" customFormat="1" ht="16.5" customHeight="1" x14ac:dyDescent="0.2">
      <c r="B9" s="33"/>
      <c r="E9" s="295" t="s">
        <v>746</v>
      </c>
      <c r="F9" s="314"/>
      <c r="G9" s="314"/>
      <c r="H9" s="314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10. 7. 2025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7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17" t="str">
        <f>'Rekapitulace stavby'!E14</f>
        <v>Vyplň údaj</v>
      </c>
      <c r="F18" s="309"/>
      <c r="G18" s="309"/>
      <c r="H18" s="309"/>
      <c r="I18" s="28" t="s">
        <v>29</v>
      </c>
      <c r="J18" s="29" t="str">
        <f>'Rekapitulace stavby'!AN14</f>
        <v>Vyplň údaj</v>
      </c>
      <c r="L18" s="33"/>
    </row>
    <row r="19" spans="2:12" s="1" customFormat="1" ht="7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7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7" customHeight="1" x14ac:dyDescent="0.2">
      <c r="B25" s="33"/>
      <c r="L25" s="33"/>
    </row>
    <row r="26" spans="2:12" s="1" customFormat="1" ht="12" customHeight="1" x14ac:dyDescent="0.2">
      <c r="B26" s="33"/>
      <c r="D26" s="28" t="s">
        <v>40</v>
      </c>
      <c r="L26" s="33"/>
    </row>
    <row r="27" spans="2:12" s="7" customFormat="1" ht="47.25" customHeight="1" x14ac:dyDescent="0.2">
      <c r="B27" s="87"/>
      <c r="E27" s="313" t="s">
        <v>41</v>
      </c>
      <c r="F27" s="313"/>
      <c r="G27" s="313"/>
      <c r="H27" s="313"/>
      <c r="L27" s="87"/>
    </row>
    <row r="28" spans="2:12" s="1" customFormat="1" ht="7" customHeight="1" x14ac:dyDescent="0.2">
      <c r="B28" s="33"/>
      <c r="L28" s="33"/>
    </row>
    <row r="29" spans="2:12" s="1" customFormat="1" ht="7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 x14ac:dyDescent="0.2">
      <c r="B30" s="33"/>
      <c r="D30" s="88" t="s">
        <v>42</v>
      </c>
      <c r="J30" s="64">
        <f>ROUND(J86, 2)</f>
        <v>0</v>
      </c>
      <c r="L30" s="33"/>
    </row>
    <row r="31" spans="2:12" s="1" customFormat="1" ht="7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5" customHeight="1" x14ac:dyDescent="0.2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5" customHeight="1" x14ac:dyDescent="0.2">
      <c r="B33" s="33"/>
      <c r="D33" s="53" t="s">
        <v>46</v>
      </c>
      <c r="E33" s="28" t="s">
        <v>47</v>
      </c>
      <c r="F33" s="89">
        <f>ROUND((SUM(BE86:BE212)),  2)</f>
        <v>0</v>
      </c>
      <c r="I33" s="90">
        <v>0.21</v>
      </c>
      <c r="J33" s="89">
        <f>ROUND(((SUM(BE86:BE212))*I33),  2)</f>
        <v>0</v>
      </c>
      <c r="L33" s="33"/>
    </row>
    <row r="34" spans="2:12" s="1" customFormat="1" ht="14.5" customHeight="1" x14ac:dyDescent="0.2">
      <c r="B34" s="33"/>
      <c r="E34" s="28" t="s">
        <v>48</v>
      </c>
      <c r="F34" s="89">
        <f>ROUND((SUM(BF86:BF212)),  2)</f>
        <v>0</v>
      </c>
      <c r="I34" s="90">
        <v>0.12</v>
      </c>
      <c r="J34" s="89">
        <f>ROUND(((SUM(BF86:BF212))*I34),  2)</f>
        <v>0</v>
      </c>
      <c r="L34" s="33"/>
    </row>
    <row r="35" spans="2:12" s="1" customFormat="1" ht="14.5" hidden="1" customHeight="1" x14ac:dyDescent="0.2">
      <c r="B35" s="33"/>
      <c r="E35" s="28" t="s">
        <v>49</v>
      </c>
      <c r="F35" s="89">
        <f>ROUND((SUM(BG86:BG212)),  2)</f>
        <v>0</v>
      </c>
      <c r="I35" s="90">
        <v>0.21</v>
      </c>
      <c r="J35" s="89">
        <f>0</f>
        <v>0</v>
      </c>
      <c r="L35" s="33"/>
    </row>
    <row r="36" spans="2:12" s="1" customFormat="1" ht="14.5" hidden="1" customHeight="1" x14ac:dyDescent="0.2">
      <c r="B36" s="33"/>
      <c r="E36" s="28" t="s">
        <v>50</v>
      </c>
      <c r="F36" s="89">
        <f>ROUND((SUM(BH86:BH212)),  2)</f>
        <v>0</v>
      </c>
      <c r="I36" s="90">
        <v>0.12</v>
      </c>
      <c r="J36" s="89">
        <f>0</f>
        <v>0</v>
      </c>
      <c r="L36" s="33"/>
    </row>
    <row r="37" spans="2:12" s="1" customFormat="1" ht="14.5" hidden="1" customHeight="1" x14ac:dyDescent="0.2">
      <c r="B37" s="33"/>
      <c r="E37" s="28" t="s">
        <v>51</v>
      </c>
      <c r="F37" s="89">
        <f>ROUND((SUM(BI86:BI212)),  2)</f>
        <v>0</v>
      </c>
      <c r="I37" s="90">
        <v>0</v>
      </c>
      <c r="J37" s="89">
        <f>0</f>
        <v>0</v>
      </c>
      <c r="L37" s="33"/>
    </row>
    <row r="38" spans="2:12" s="1" customFormat="1" ht="7" customHeight="1" x14ac:dyDescent="0.2">
      <c r="B38" s="33"/>
      <c r="L38" s="33"/>
    </row>
    <row r="39" spans="2:12" s="1" customFormat="1" ht="25.4" customHeight="1" x14ac:dyDescent="0.2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 x14ac:dyDescent="0.2">
      <c r="B45" s="33"/>
      <c r="C45" s="22" t="s">
        <v>107</v>
      </c>
      <c r="L45" s="33"/>
    </row>
    <row r="46" spans="2:12" s="1" customFormat="1" ht="7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15" t="str">
        <f>E7</f>
        <v>Rekonstrukce mostu DC-046L, oprava MK a VO v ul. Na Hrázi</v>
      </c>
      <c r="F48" s="316"/>
      <c r="G48" s="316"/>
      <c r="H48" s="316"/>
      <c r="L48" s="33"/>
    </row>
    <row r="49" spans="2:47" s="1" customFormat="1" ht="12" customHeight="1" x14ac:dyDescent="0.2">
      <c r="B49" s="33"/>
      <c r="C49" s="28" t="s">
        <v>105</v>
      </c>
      <c r="L49" s="33"/>
    </row>
    <row r="50" spans="2:47" s="1" customFormat="1" ht="16.5" customHeight="1" x14ac:dyDescent="0.2">
      <c r="B50" s="33"/>
      <c r="E50" s="295" t="str">
        <f>E9</f>
        <v>SO 03 - Rekonstrukce komunikace</v>
      </c>
      <c r="F50" s="314"/>
      <c r="G50" s="314"/>
      <c r="H50" s="314"/>
      <c r="L50" s="33"/>
    </row>
    <row r="51" spans="2:47" s="1" customFormat="1" ht="7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ul. Na Hrázi, Děčín VIII - Dolní Oldřichov</v>
      </c>
      <c r="I52" s="28" t="s">
        <v>23</v>
      </c>
      <c r="J52" s="50" t="str">
        <f>IF(J12="","",J12)</f>
        <v>10. 7. 2025</v>
      </c>
      <c r="L52" s="33"/>
    </row>
    <row r="53" spans="2:47" s="1" customFormat="1" ht="7" customHeight="1" x14ac:dyDescent="0.2">
      <c r="B53" s="33"/>
      <c r="L53" s="33"/>
    </row>
    <row r="54" spans="2:47" s="1" customFormat="1" ht="15.25" customHeight="1" x14ac:dyDescent="0.2">
      <c r="B54" s="33"/>
      <c r="C54" s="28" t="s">
        <v>25</v>
      </c>
      <c r="F54" s="26" t="str">
        <f>E15</f>
        <v>Statutární město Děčín</v>
      </c>
      <c r="I54" s="28" t="s">
        <v>33</v>
      </c>
      <c r="J54" s="31" t="str">
        <f>E21</f>
        <v>Firast s.r.o.</v>
      </c>
      <c r="L54" s="33"/>
    </row>
    <row r="55" spans="2:47" s="1" customFormat="1" ht="15.25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4" customHeight="1" x14ac:dyDescent="0.2">
      <c r="B56" s="33"/>
      <c r="L56" s="33"/>
    </row>
    <row r="57" spans="2:47" s="1" customFormat="1" ht="29.25" customHeight="1" x14ac:dyDescent="0.2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4" customHeight="1" x14ac:dyDescent="0.2">
      <c r="B58" s="33"/>
      <c r="L58" s="33"/>
    </row>
    <row r="59" spans="2:47" s="1" customFormat="1" ht="22.9" customHeight="1" x14ac:dyDescent="0.2">
      <c r="B59" s="33"/>
      <c r="C59" s="99" t="s">
        <v>74</v>
      </c>
      <c r="J59" s="64">
        <f>J86</f>
        <v>0</v>
      </c>
      <c r="L59" s="33"/>
      <c r="AU59" s="18" t="s">
        <v>110</v>
      </c>
    </row>
    <row r="60" spans="2:47" s="8" customFormat="1" ht="25" customHeight="1" x14ac:dyDescent="0.2">
      <c r="B60" s="100"/>
      <c r="D60" s="101" t="s">
        <v>111</v>
      </c>
      <c r="E60" s="102"/>
      <c r="F60" s="102"/>
      <c r="G60" s="102"/>
      <c r="H60" s="102"/>
      <c r="I60" s="102"/>
      <c r="J60" s="103">
        <f>J87</f>
        <v>0</v>
      </c>
      <c r="L60" s="100"/>
    </row>
    <row r="61" spans="2:47" s="9" customFormat="1" ht="19.899999999999999" customHeight="1" x14ac:dyDescent="0.2">
      <c r="B61" s="104"/>
      <c r="D61" s="105" t="s">
        <v>224</v>
      </c>
      <c r="E61" s="106"/>
      <c r="F61" s="106"/>
      <c r="G61" s="106"/>
      <c r="H61" s="106"/>
      <c r="I61" s="106"/>
      <c r="J61" s="107">
        <f>J88</f>
        <v>0</v>
      </c>
      <c r="L61" s="104"/>
    </row>
    <row r="62" spans="2:47" s="9" customFormat="1" ht="19.899999999999999" customHeight="1" x14ac:dyDescent="0.2">
      <c r="B62" s="104"/>
      <c r="D62" s="105" t="s">
        <v>228</v>
      </c>
      <c r="E62" s="106"/>
      <c r="F62" s="106"/>
      <c r="G62" s="106"/>
      <c r="H62" s="106"/>
      <c r="I62" s="106"/>
      <c r="J62" s="107">
        <f>J138</f>
        <v>0</v>
      </c>
      <c r="L62" s="104"/>
    </row>
    <row r="63" spans="2:47" s="9" customFormat="1" ht="19.899999999999999" customHeight="1" x14ac:dyDescent="0.2">
      <c r="B63" s="104"/>
      <c r="D63" s="105" t="s">
        <v>747</v>
      </c>
      <c r="E63" s="106"/>
      <c r="F63" s="106"/>
      <c r="G63" s="106"/>
      <c r="H63" s="106"/>
      <c r="I63" s="106"/>
      <c r="J63" s="107">
        <f>J156</f>
        <v>0</v>
      </c>
      <c r="L63" s="104"/>
    </row>
    <row r="64" spans="2:47" s="9" customFormat="1" ht="19.899999999999999" customHeight="1" x14ac:dyDescent="0.2">
      <c r="B64" s="104"/>
      <c r="D64" s="105" t="s">
        <v>112</v>
      </c>
      <c r="E64" s="106"/>
      <c r="F64" s="106"/>
      <c r="G64" s="106"/>
      <c r="H64" s="106"/>
      <c r="I64" s="106"/>
      <c r="J64" s="107">
        <f>J170</f>
        <v>0</v>
      </c>
      <c r="L64" s="104"/>
    </row>
    <row r="65" spans="2:12" s="9" customFormat="1" ht="19.899999999999999" customHeight="1" x14ac:dyDescent="0.2">
      <c r="B65" s="104"/>
      <c r="D65" s="105" t="s">
        <v>113</v>
      </c>
      <c r="E65" s="106"/>
      <c r="F65" s="106"/>
      <c r="G65" s="106"/>
      <c r="H65" s="106"/>
      <c r="I65" s="106"/>
      <c r="J65" s="107">
        <f>J201</f>
        <v>0</v>
      </c>
      <c r="L65" s="104"/>
    </row>
    <row r="66" spans="2:12" s="9" customFormat="1" ht="19.899999999999999" customHeight="1" x14ac:dyDescent="0.2">
      <c r="B66" s="104"/>
      <c r="D66" s="105" t="s">
        <v>114</v>
      </c>
      <c r="E66" s="106"/>
      <c r="F66" s="106"/>
      <c r="G66" s="106"/>
      <c r="H66" s="106"/>
      <c r="I66" s="106"/>
      <c r="J66" s="107">
        <f>J210</f>
        <v>0</v>
      </c>
      <c r="L66" s="104"/>
    </row>
    <row r="67" spans="2:12" s="1" customFormat="1" ht="21.75" customHeight="1" x14ac:dyDescent="0.2">
      <c r="B67" s="33"/>
      <c r="L67" s="33"/>
    </row>
    <row r="68" spans="2:12" s="1" customFormat="1" ht="7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7" customHeight="1" x14ac:dyDescent="0.2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5" customHeight="1" x14ac:dyDescent="0.2">
      <c r="B73" s="33"/>
      <c r="C73" s="22" t="s">
        <v>115</v>
      </c>
      <c r="L73" s="33"/>
    </row>
    <row r="74" spans="2:12" s="1" customFormat="1" ht="7" customHeight="1" x14ac:dyDescent="0.2">
      <c r="B74" s="33"/>
      <c r="L74" s="33"/>
    </row>
    <row r="75" spans="2:12" s="1" customFormat="1" ht="12" customHeight="1" x14ac:dyDescent="0.2">
      <c r="B75" s="33"/>
      <c r="C75" s="28" t="s">
        <v>16</v>
      </c>
      <c r="L75" s="33"/>
    </row>
    <row r="76" spans="2:12" s="1" customFormat="1" ht="16.5" customHeight="1" x14ac:dyDescent="0.2">
      <c r="B76" s="33"/>
      <c r="E76" s="315" t="str">
        <f>E7</f>
        <v>Rekonstrukce mostu DC-046L, oprava MK a VO v ul. Na Hrázi</v>
      </c>
      <c r="F76" s="316"/>
      <c r="G76" s="316"/>
      <c r="H76" s="316"/>
      <c r="L76" s="33"/>
    </row>
    <row r="77" spans="2:12" s="1" customFormat="1" ht="12" customHeight="1" x14ac:dyDescent="0.2">
      <c r="B77" s="33"/>
      <c r="C77" s="28" t="s">
        <v>105</v>
      </c>
      <c r="L77" s="33"/>
    </row>
    <row r="78" spans="2:12" s="1" customFormat="1" ht="16.5" customHeight="1" x14ac:dyDescent="0.2">
      <c r="B78" s="33"/>
      <c r="E78" s="295" t="str">
        <f>E9</f>
        <v>SO 03 - Rekonstrukce komunikace</v>
      </c>
      <c r="F78" s="314"/>
      <c r="G78" s="314"/>
      <c r="H78" s="314"/>
      <c r="L78" s="33"/>
    </row>
    <row r="79" spans="2:12" s="1" customFormat="1" ht="7" customHeight="1" x14ac:dyDescent="0.2">
      <c r="B79" s="33"/>
      <c r="L79" s="33"/>
    </row>
    <row r="80" spans="2:12" s="1" customFormat="1" ht="12" customHeight="1" x14ac:dyDescent="0.2">
      <c r="B80" s="33"/>
      <c r="C80" s="28" t="s">
        <v>21</v>
      </c>
      <c r="F80" s="26" t="str">
        <f>F12</f>
        <v>ul. Na Hrázi, Děčín VIII - Dolní Oldřichov</v>
      </c>
      <c r="I80" s="28" t="s">
        <v>23</v>
      </c>
      <c r="J80" s="50" t="str">
        <f>IF(J12="","",J12)</f>
        <v>10. 7. 2025</v>
      </c>
      <c r="L80" s="33"/>
    </row>
    <row r="81" spans="2:65" s="1" customFormat="1" ht="7" customHeight="1" x14ac:dyDescent="0.2">
      <c r="B81" s="33"/>
      <c r="L81" s="33"/>
    </row>
    <row r="82" spans="2:65" s="1" customFormat="1" ht="15.25" customHeight="1" x14ac:dyDescent="0.2">
      <c r="B82" s="33"/>
      <c r="C82" s="28" t="s">
        <v>25</v>
      </c>
      <c r="F82" s="26" t="str">
        <f>E15</f>
        <v>Statutární město Děčín</v>
      </c>
      <c r="I82" s="28" t="s">
        <v>33</v>
      </c>
      <c r="J82" s="31" t="str">
        <f>E21</f>
        <v>Firast s.r.o.</v>
      </c>
      <c r="L82" s="33"/>
    </row>
    <row r="83" spans="2:65" s="1" customFormat="1" ht="15.25" customHeight="1" x14ac:dyDescent="0.2">
      <c r="B83" s="33"/>
      <c r="C83" s="28" t="s">
        <v>31</v>
      </c>
      <c r="F83" s="26" t="str">
        <f>IF(E18="","",E18)</f>
        <v>Vyplň údaj</v>
      </c>
      <c r="I83" s="28" t="s">
        <v>38</v>
      </c>
      <c r="J83" s="31" t="str">
        <f>E24</f>
        <v xml:space="preserve"> </v>
      </c>
      <c r="L83" s="33"/>
    </row>
    <row r="84" spans="2:65" s="1" customFormat="1" ht="10.4" customHeight="1" x14ac:dyDescent="0.2">
      <c r="B84" s="33"/>
      <c r="L84" s="33"/>
    </row>
    <row r="85" spans="2:65" s="10" customFormat="1" ht="29.25" customHeight="1" x14ac:dyDescent="0.2">
      <c r="B85" s="108"/>
      <c r="C85" s="109" t="s">
        <v>116</v>
      </c>
      <c r="D85" s="110" t="s">
        <v>61</v>
      </c>
      <c r="E85" s="110" t="s">
        <v>57</v>
      </c>
      <c r="F85" s="110" t="s">
        <v>58</v>
      </c>
      <c r="G85" s="110" t="s">
        <v>117</v>
      </c>
      <c r="H85" s="110" t="s">
        <v>118</v>
      </c>
      <c r="I85" s="110" t="s">
        <v>119</v>
      </c>
      <c r="J85" s="110" t="s">
        <v>109</v>
      </c>
      <c r="K85" s="111" t="s">
        <v>120</v>
      </c>
      <c r="L85" s="108"/>
      <c r="M85" s="57" t="s">
        <v>19</v>
      </c>
      <c r="N85" s="58" t="s">
        <v>46</v>
      </c>
      <c r="O85" s="58" t="s">
        <v>121</v>
      </c>
      <c r="P85" s="58" t="s">
        <v>122</v>
      </c>
      <c r="Q85" s="58" t="s">
        <v>123</v>
      </c>
      <c r="R85" s="58" t="s">
        <v>124</v>
      </c>
      <c r="S85" s="58" t="s">
        <v>125</v>
      </c>
      <c r="T85" s="59" t="s">
        <v>126</v>
      </c>
    </row>
    <row r="86" spans="2:65" s="1" customFormat="1" ht="22.9" customHeight="1" x14ac:dyDescent="0.35">
      <c r="B86" s="33"/>
      <c r="C86" s="62" t="s">
        <v>127</v>
      </c>
      <c r="J86" s="112">
        <f>BK86</f>
        <v>0</v>
      </c>
      <c r="L86" s="33"/>
      <c r="M86" s="60"/>
      <c r="N86" s="51"/>
      <c r="O86" s="51"/>
      <c r="P86" s="113">
        <f>P87</f>
        <v>0</v>
      </c>
      <c r="Q86" s="51"/>
      <c r="R86" s="113">
        <f>R87</f>
        <v>48.893396199999998</v>
      </c>
      <c r="S86" s="51"/>
      <c r="T86" s="114">
        <f>T87</f>
        <v>126.5472</v>
      </c>
      <c r="AT86" s="18" t="s">
        <v>75</v>
      </c>
      <c r="AU86" s="18" t="s">
        <v>110</v>
      </c>
      <c r="BK86" s="115">
        <f>BK87</f>
        <v>0</v>
      </c>
    </row>
    <row r="87" spans="2:65" s="11" customFormat="1" ht="25.9" customHeight="1" x14ac:dyDescent="0.35">
      <c r="B87" s="116"/>
      <c r="D87" s="117" t="s">
        <v>75</v>
      </c>
      <c r="E87" s="118" t="s">
        <v>128</v>
      </c>
      <c r="F87" s="118" t="s">
        <v>129</v>
      </c>
      <c r="I87" s="119"/>
      <c r="J87" s="120">
        <f>BK87</f>
        <v>0</v>
      </c>
      <c r="L87" s="116"/>
      <c r="M87" s="121"/>
      <c r="P87" s="122">
        <f>P88+P138+P156+P170+P201+P210</f>
        <v>0</v>
      </c>
      <c r="R87" s="122">
        <f>R88+R138+R156+R170+R201+R210</f>
        <v>48.893396199999998</v>
      </c>
      <c r="T87" s="123">
        <f>T88+T138+T156+T170+T201+T210</f>
        <v>126.5472</v>
      </c>
      <c r="AR87" s="117" t="s">
        <v>84</v>
      </c>
      <c r="AT87" s="124" t="s">
        <v>75</v>
      </c>
      <c r="AU87" s="124" t="s">
        <v>76</v>
      </c>
      <c r="AY87" s="117" t="s">
        <v>130</v>
      </c>
      <c r="BK87" s="125">
        <f>BK88+BK138+BK156+BK170+BK201+BK210</f>
        <v>0</v>
      </c>
    </row>
    <row r="88" spans="2:65" s="11" customFormat="1" ht="22.9" customHeight="1" x14ac:dyDescent="0.25">
      <c r="B88" s="116"/>
      <c r="D88" s="117" t="s">
        <v>75</v>
      </c>
      <c r="E88" s="126" t="s">
        <v>84</v>
      </c>
      <c r="F88" s="126" t="s">
        <v>232</v>
      </c>
      <c r="I88" s="119"/>
      <c r="J88" s="127">
        <f>BK88</f>
        <v>0</v>
      </c>
      <c r="L88" s="116"/>
      <c r="M88" s="121"/>
      <c r="P88" s="122">
        <f>SUM(P89:P137)</f>
        <v>0</v>
      </c>
      <c r="R88" s="122">
        <f>SUM(R89:R137)</f>
        <v>4.0560000000000006E-3</v>
      </c>
      <c r="T88" s="123">
        <f>SUM(T89:T137)</f>
        <v>126.5472</v>
      </c>
      <c r="AR88" s="117" t="s">
        <v>84</v>
      </c>
      <c r="AT88" s="124" t="s">
        <v>75</v>
      </c>
      <c r="AU88" s="124" t="s">
        <v>84</v>
      </c>
      <c r="AY88" s="117" t="s">
        <v>130</v>
      </c>
      <c r="BK88" s="125">
        <f>SUM(BK89:BK137)</f>
        <v>0</v>
      </c>
    </row>
    <row r="89" spans="2:65" s="1" customFormat="1" ht="24.25" customHeight="1" x14ac:dyDescent="0.2">
      <c r="B89" s="33"/>
      <c r="C89" s="128" t="s">
        <v>84</v>
      </c>
      <c r="D89" s="128" t="s">
        <v>133</v>
      </c>
      <c r="E89" s="129" t="s">
        <v>748</v>
      </c>
      <c r="F89" s="130" t="s">
        <v>749</v>
      </c>
      <c r="G89" s="131" t="s">
        <v>323</v>
      </c>
      <c r="H89" s="132">
        <v>405.6</v>
      </c>
      <c r="I89" s="133"/>
      <c r="J89" s="134">
        <f>ROUND(I89*H89,2)</f>
        <v>0</v>
      </c>
      <c r="K89" s="130" t="s">
        <v>142</v>
      </c>
      <c r="L89" s="33"/>
      <c r="M89" s="135" t="s">
        <v>19</v>
      </c>
      <c r="N89" s="136" t="s">
        <v>47</v>
      </c>
      <c r="P89" s="137">
        <f>O89*H89</f>
        <v>0</v>
      </c>
      <c r="Q89" s="137">
        <v>1.0000000000000001E-5</v>
      </c>
      <c r="R89" s="137">
        <f>Q89*H89</f>
        <v>4.0560000000000006E-3</v>
      </c>
      <c r="S89" s="137">
        <v>9.1999999999999998E-2</v>
      </c>
      <c r="T89" s="138">
        <f>S89*H89</f>
        <v>37.315200000000004</v>
      </c>
      <c r="AR89" s="139" t="s">
        <v>137</v>
      </c>
      <c r="AT89" s="139" t="s">
        <v>133</v>
      </c>
      <c r="AU89" s="139" t="s">
        <v>86</v>
      </c>
      <c r="AY89" s="18" t="s">
        <v>130</v>
      </c>
      <c r="BE89" s="140">
        <f>IF(N89="základní",J89,0)</f>
        <v>0</v>
      </c>
      <c r="BF89" s="140">
        <f>IF(N89="snížená",J89,0)</f>
        <v>0</v>
      </c>
      <c r="BG89" s="140">
        <f>IF(N89="zákl. přenesená",J89,0)</f>
        <v>0</v>
      </c>
      <c r="BH89" s="140">
        <f>IF(N89="sníž. přenesená",J89,0)</f>
        <v>0</v>
      </c>
      <c r="BI89" s="140">
        <f>IF(N89="nulová",J89,0)</f>
        <v>0</v>
      </c>
      <c r="BJ89" s="18" t="s">
        <v>84</v>
      </c>
      <c r="BK89" s="140">
        <f>ROUND(I89*H89,2)</f>
        <v>0</v>
      </c>
      <c r="BL89" s="18" t="s">
        <v>137</v>
      </c>
      <c r="BM89" s="139" t="s">
        <v>750</v>
      </c>
    </row>
    <row r="90" spans="2:65" s="1" customFormat="1" x14ac:dyDescent="0.2">
      <c r="B90" s="33"/>
      <c r="D90" s="141" t="s">
        <v>143</v>
      </c>
      <c r="F90" s="142" t="s">
        <v>751</v>
      </c>
      <c r="I90" s="143"/>
      <c r="L90" s="33"/>
      <c r="M90" s="144"/>
      <c r="T90" s="54"/>
      <c r="AT90" s="18" t="s">
        <v>143</v>
      </c>
      <c r="AU90" s="18" t="s">
        <v>86</v>
      </c>
    </row>
    <row r="91" spans="2:65" s="12" customFormat="1" x14ac:dyDescent="0.2">
      <c r="B91" s="145"/>
      <c r="D91" s="146" t="s">
        <v>150</v>
      </c>
      <c r="E91" s="147" t="s">
        <v>19</v>
      </c>
      <c r="F91" s="148" t="s">
        <v>752</v>
      </c>
      <c r="H91" s="147" t="s">
        <v>19</v>
      </c>
      <c r="I91" s="149"/>
      <c r="L91" s="145"/>
      <c r="M91" s="150"/>
      <c r="T91" s="151"/>
      <c r="AT91" s="147" t="s">
        <v>150</v>
      </c>
      <c r="AU91" s="147" t="s">
        <v>86</v>
      </c>
      <c r="AV91" s="12" t="s">
        <v>84</v>
      </c>
      <c r="AW91" s="12" t="s">
        <v>37</v>
      </c>
      <c r="AX91" s="12" t="s">
        <v>76</v>
      </c>
      <c r="AY91" s="147" t="s">
        <v>130</v>
      </c>
    </row>
    <row r="92" spans="2:65" s="13" customFormat="1" x14ac:dyDescent="0.2">
      <c r="B92" s="152"/>
      <c r="D92" s="146" t="s">
        <v>150</v>
      </c>
      <c r="E92" s="153" t="s">
        <v>19</v>
      </c>
      <c r="F92" s="154" t="s">
        <v>753</v>
      </c>
      <c r="H92" s="155">
        <v>405.6</v>
      </c>
      <c r="I92" s="156"/>
      <c r="L92" s="152"/>
      <c r="M92" s="157"/>
      <c r="T92" s="158"/>
      <c r="AT92" s="153" t="s">
        <v>150</v>
      </c>
      <c r="AU92" s="153" t="s">
        <v>86</v>
      </c>
      <c r="AV92" s="13" t="s">
        <v>86</v>
      </c>
      <c r="AW92" s="13" t="s">
        <v>37</v>
      </c>
      <c r="AX92" s="13" t="s">
        <v>76</v>
      </c>
      <c r="AY92" s="153" t="s">
        <v>130</v>
      </c>
    </row>
    <row r="93" spans="2:65" s="14" customFormat="1" x14ac:dyDescent="0.2">
      <c r="B93" s="159"/>
      <c r="D93" s="146" t="s">
        <v>150</v>
      </c>
      <c r="E93" s="160" t="s">
        <v>19</v>
      </c>
      <c r="F93" s="161" t="s">
        <v>153</v>
      </c>
      <c r="H93" s="162">
        <v>405.6</v>
      </c>
      <c r="I93" s="163"/>
      <c r="L93" s="159"/>
      <c r="M93" s="164"/>
      <c r="T93" s="165"/>
      <c r="AT93" s="160" t="s">
        <v>150</v>
      </c>
      <c r="AU93" s="160" t="s">
        <v>86</v>
      </c>
      <c r="AV93" s="14" t="s">
        <v>137</v>
      </c>
      <c r="AW93" s="14" t="s">
        <v>37</v>
      </c>
      <c r="AX93" s="14" t="s">
        <v>84</v>
      </c>
      <c r="AY93" s="160" t="s">
        <v>130</v>
      </c>
    </row>
    <row r="94" spans="2:65" s="1" customFormat="1" ht="33" customHeight="1" x14ac:dyDescent="0.2">
      <c r="B94" s="33"/>
      <c r="C94" s="128" t="s">
        <v>86</v>
      </c>
      <c r="D94" s="128" t="s">
        <v>133</v>
      </c>
      <c r="E94" s="129" t="s">
        <v>754</v>
      </c>
      <c r="F94" s="130" t="s">
        <v>755</v>
      </c>
      <c r="G94" s="131" t="s">
        <v>323</v>
      </c>
      <c r="H94" s="132">
        <v>405.6</v>
      </c>
      <c r="I94" s="133"/>
      <c r="J94" s="134">
        <f>ROUND(I94*H94,2)</f>
        <v>0</v>
      </c>
      <c r="K94" s="130" t="s">
        <v>142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0.22</v>
      </c>
      <c r="T94" s="138">
        <f>S94*H94</f>
        <v>89.231999999999999</v>
      </c>
      <c r="AR94" s="139" t="s">
        <v>137</v>
      </c>
      <c r="AT94" s="139" t="s">
        <v>133</v>
      </c>
      <c r="AU94" s="139" t="s">
        <v>86</v>
      </c>
      <c r="AY94" s="18" t="s">
        <v>130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137</v>
      </c>
      <c r="BM94" s="139" t="s">
        <v>756</v>
      </c>
    </row>
    <row r="95" spans="2:65" s="1" customFormat="1" x14ac:dyDescent="0.2">
      <c r="B95" s="33"/>
      <c r="D95" s="141" t="s">
        <v>143</v>
      </c>
      <c r="F95" s="142" t="s">
        <v>757</v>
      </c>
      <c r="I95" s="143"/>
      <c r="L95" s="33"/>
      <c r="M95" s="144"/>
      <c r="T95" s="54"/>
      <c r="AT95" s="18" t="s">
        <v>143</v>
      </c>
      <c r="AU95" s="18" t="s">
        <v>86</v>
      </c>
    </row>
    <row r="96" spans="2:65" s="12" customFormat="1" x14ac:dyDescent="0.2">
      <c r="B96" s="145"/>
      <c r="D96" s="146" t="s">
        <v>150</v>
      </c>
      <c r="E96" s="147" t="s">
        <v>19</v>
      </c>
      <c r="F96" s="148" t="s">
        <v>423</v>
      </c>
      <c r="H96" s="147" t="s">
        <v>19</v>
      </c>
      <c r="I96" s="149"/>
      <c r="L96" s="145"/>
      <c r="M96" s="150"/>
      <c r="T96" s="151"/>
      <c r="AT96" s="147" t="s">
        <v>150</v>
      </c>
      <c r="AU96" s="147" t="s">
        <v>86</v>
      </c>
      <c r="AV96" s="12" t="s">
        <v>84</v>
      </c>
      <c r="AW96" s="12" t="s">
        <v>37</v>
      </c>
      <c r="AX96" s="12" t="s">
        <v>76</v>
      </c>
      <c r="AY96" s="147" t="s">
        <v>130</v>
      </c>
    </row>
    <row r="97" spans="2:65" s="13" customFormat="1" x14ac:dyDescent="0.2">
      <c r="B97" s="152"/>
      <c r="D97" s="146" t="s">
        <v>150</v>
      </c>
      <c r="E97" s="153" t="s">
        <v>19</v>
      </c>
      <c r="F97" s="154" t="s">
        <v>753</v>
      </c>
      <c r="H97" s="155">
        <v>405.6</v>
      </c>
      <c r="I97" s="156"/>
      <c r="L97" s="152"/>
      <c r="M97" s="157"/>
      <c r="T97" s="158"/>
      <c r="AT97" s="153" t="s">
        <v>150</v>
      </c>
      <c r="AU97" s="153" t="s">
        <v>86</v>
      </c>
      <c r="AV97" s="13" t="s">
        <v>86</v>
      </c>
      <c r="AW97" s="13" t="s">
        <v>37</v>
      </c>
      <c r="AX97" s="13" t="s">
        <v>76</v>
      </c>
      <c r="AY97" s="153" t="s">
        <v>130</v>
      </c>
    </row>
    <row r="98" spans="2:65" s="14" customFormat="1" x14ac:dyDescent="0.2">
      <c r="B98" s="159"/>
      <c r="D98" s="146" t="s">
        <v>150</v>
      </c>
      <c r="E98" s="160" t="s">
        <v>19</v>
      </c>
      <c r="F98" s="161" t="s">
        <v>153</v>
      </c>
      <c r="H98" s="162">
        <v>405.6</v>
      </c>
      <c r="I98" s="163"/>
      <c r="L98" s="159"/>
      <c r="M98" s="164"/>
      <c r="T98" s="165"/>
      <c r="AT98" s="160" t="s">
        <v>150</v>
      </c>
      <c r="AU98" s="160" t="s">
        <v>86</v>
      </c>
      <c r="AV98" s="14" t="s">
        <v>137</v>
      </c>
      <c r="AW98" s="14" t="s">
        <v>37</v>
      </c>
      <c r="AX98" s="14" t="s">
        <v>84</v>
      </c>
      <c r="AY98" s="160" t="s">
        <v>130</v>
      </c>
    </row>
    <row r="99" spans="2:65" s="1" customFormat="1" ht="16.5" customHeight="1" x14ac:dyDescent="0.2">
      <c r="B99" s="33"/>
      <c r="C99" s="128" t="s">
        <v>145</v>
      </c>
      <c r="D99" s="128" t="s">
        <v>133</v>
      </c>
      <c r="E99" s="129" t="s">
        <v>758</v>
      </c>
      <c r="F99" s="130" t="s">
        <v>759</v>
      </c>
      <c r="G99" s="131" t="s">
        <v>323</v>
      </c>
      <c r="H99" s="132">
        <v>67.400000000000006</v>
      </c>
      <c r="I99" s="133"/>
      <c r="J99" s="134">
        <f>ROUND(I99*H99,2)</f>
        <v>0</v>
      </c>
      <c r="K99" s="130" t="s">
        <v>142</v>
      </c>
      <c r="L99" s="33"/>
      <c r="M99" s="135" t="s">
        <v>19</v>
      </c>
      <c r="N99" s="136" t="s">
        <v>47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137</v>
      </c>
      <c r="AT99" s="139" t="s">
        <v>133</v>
      </c>
      <c r="AU99" s="139" t="s">
        <v>86</v>
      </c>
      <c r="AY99" s="18" t="s">
        <v>130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84</v>
      </c>
      <c r="BK99" s="140">
        <f>ROUND(I99*H99,2)</f>
        <v>0</v>
      </c>
      <c r="BL99" s="18" t="s">
        <v>137</v>
      </c>
      <c r="BM99" s="139" t="s">
        <v>760</v>
      </c>
    </row>
    <row r="100" spans="2:65" s="1" customFormat="1" x14ac:dyDescent="0.2">
      <c r="B100" s="33"/>
      <c r="D100" s="141" t="s">
        <v>143</v>
      </c>
      <c r="F100" s="142" t="s">
        <v>761</v>
      </c>
      <c r="I100" s="143"/>
      <c r="L100" s="33"/>
      <c r="M100" s="144"/>
      <c r="T100" s="54"/>
      <c r="AT100" s="18" t="s">
        <v>143</v>
      </c>
      <c r="AU100" s="18" t="s">
        <v>86</v>
      </c>
    </row>
    <row r="101" spans="2:65" s="12" customFormat="1" x14ac:dyDescent="0.2">
      <c r="B101" s="145"/>
      <c r="D101" s="146" t="s">
        <v>150</v>
      </c>
      <c r="E101" s="147" t="s">
        <v>19</v>
      </c>
      <c r="F101" s="148" t="s">
        <v>762</v>
      </c>
      <c r="H101" s="147" t="s">
        <v>19</v>
      </c>
      <c r="I101" s="149"/>
      <c r="L101" s="145"/>
      <c r="M101" s="150"/>
      <c r="T101" s="151"/>
      <c r="AT101" s="147" t="s">
        <v>150</v>
      </c>
      <c r="AU101" s="147" t="s">
        <v>86</v>
      </c>
      <c r="AV101" s="12" t="s">
        <v>84</v>
      </c>
      <c r="AW101" s="12" t="s">
        <v>37</v>
      </c>
      <c r="AX101" s="12" t="s">
        <v>76</v>
      </c>
      <c r="AY101" s="147" t="s">
        <v>130</v>
      </c>
    </row>
    <row r="102" spans="2:65" s="13" customFormat="1" x14ac:dyDescent="0.2">
      <c r="B102" s="152"/>
      <c r="D102" s="146" t="s">
        <v>150</v>
      </c>
      <c r="E102" s="153" t="s">
        <v>19</v>
      </c>
      <c r="F102" s="154" t="s">
        <v>763</v>
      </c>
      <c r="H102" s="155">
        <v>67.400000000000006</v>
      </c>
      <c r="I102" s="156"/>
      <c r="L102" s="152"/>
      <c r="M102" s="157"/>
      <c r="T102" s="158"/>
      <c r="AT102" s="153" t="s">
        <v>150</v>
      </c>
      <c r="AU102" s="153" t="s">
        <v>86</v>
      </c>
      <c r="AV102" s="13" t="s">
        <v>86</v>
      </c>
      <c r="AW102" s="13" t="s">
        <v>37</v>
      </c>
      <c r="AX102" s="13" t="s">
        <v>76</v>
      </c>
      <c r="AY102" s="153" t="s">
        <v>130</v>
      </c>
    </row>
    <row r="103" spans="2:65" s="14" customFormat="1" x14ac:dyDescent="0.2">
      <c r="B103" s="159"/>
      <c r="D103" s="146" t="s">
        <v>150</v>
      </c>
      <c r="E103" s="160" t="s">
        <v>19</v>
      </c>
      <c r="F103" s="161" t="s">
        <v>153</v>
      </c>
      <c r="H103" s="162">
        <v>67.400000000000006</v>
      </c>
      <c r="I103" s="163"/>
      <c r="L103" s="159"/>
      <c r="M103" s="164"/>
      <c r="T103" s="165"/>
      <c r="AT103" s="160" t="s">
        <v>150</v>
      </c>
      <c r="AU103" s="160" t="s">
        <v>86</v>
      </c>
      <c r="AV103" s="14" t="s">
        <v>137</v>
      </c>
      <c r="AW103" s="14" t="s">
        <v>37</v>
      </c>
      <c r="AX103" s="14" t="s">
        <v>84</v>
      </c>
      <c r="AY103" s="160" t="s">
        <v>130</v>
      </c>
    </row>
    <row r="104" spans="2:65" s="1" customFormat="1" ht="21.75" customHeight="1" x14ac:dyDescent="0.2">
      <c r="B104" s="33"/>
      <c r="C104" s="128" t="s">
        <v>137</v>
      </c>
      <c r="D104" s="128" t="s">
        <v>133</v>
      </c>
      <c r="E104" s="129" t="s">
        <v>764</v>
      </c>
      <c r="F104" s="130" t="s">
        <v>765</v>
      </c>
      <c r="G104" s="131" t="s">
        <v>163</v>
      </c>
      <c r="H104" s="132">
        <v>141.9</v>
      </c>
      <c r="I104" s="133"/>
      <c r="J104" s="134">
        <f>ROUND(I104*H104,2)</f>
        <v>0</v>
      </c>
      <c r="K104" s="130" t="s">
        <v>142</v>
      </c>
      <c r="L104" s="33"/>
      <c r="M104" s="135" t="s">
        <v>19</v>
      </c>
      <c r="N104" s="136" t="s">
        <v>47</v>
      </c>
      <c r="P104" s="137">
        <f>O104*H104</f>
        <v>0</v>
      </c>
      <c r="Q104" s="137">
        <v>0</v>
      </c>
      <c r="R104" s="137">
        <f>Q104*H104</f>
        <v>0</v>
      </c>
      <c r="S104" s="137">
        <v>0</v>
      </c>
      <c r="T104" s="138">
        <f>S104*H104</f>
        <v>0</v>
      </c>
      <c r="AR104" s="139" t="s">
        <v>137</v>
      </c>
      <c r="AT104" s="139" t="s">
        <v>133</v>
      </c>
      <c r="AU104" s="139" t="s">
        <v>86</v>
      </c>
      <c r="AY104" s="18" t="s">
        <v>130</v>
      </c>
      <c r="BE104" s="140">
        <f>IF(N104="základní",J104,0)</f>
        <v>0</v>
      </c>
      <c r="BF104" s="140">
        <f>IF(N104="snížená",J104,0)</f>
        <v>0</v>
      </c>
      <c r="BG104" s="140">
        <f>IF(N104="zákl. přenesená",J104,0)</f>
        <v>0</v>
      </c>
      <c r="BH104" s="140">
        <f>IF(N104="sníž. přenesená",J104,0)</f>
        <v>0</v>
      </c>
      <c r="BI104" s="140">
        <f>IF(N104="nulová",J104,0)</f>
        <v>0</v>
      </c>
      <c r="BJ104" s="18" t="s">
        <v>84</v>
      </c>
      <c r="BK104" s="140">
        <f>ROUND(I104*H104,2)</f>
        <v>0</v>
      </c>
      <c r="BL104" s="18" t="s">
        <v>137</v>
      </c>
      <c r="BM104" s="139" t="s">
        <v>766</v>
      </c>
    </row>
    <row r="105" spans="2:65" s="1" customFormat="1" x14ac:dyDescent="0.2">
      <c r="B105" s="33"/>
      <c r="D105" s="141" t="s">
        <v>143</v>
      </c>
      <c r="F105" s="142" t="s">
        <v>767</v>
      </c>
      <c r="I105" s="143"/>
      <c r="L105" s="33"/>
      <c r="M105" s="144"/>
      <c r="T105" s="54"/>
      <c r="AT105" s="18" t="s">
        <v>143</v>
      </c>
      <c r="AU105" s="18" t="s">
        <v>86</v>
      </c>
    </row>
    <row r="106" spans="2:65" s="12" customFormat="1" x14ac:dyDescent="0.2">
      <c r="B106" s="145"/>
      <c r="D106" s="146" t="s">
        <v>150</v>
      </c>
      <c r="E106" s="147" t="s">
        <v>19</v>
      </c>
      <c r="F106" s="148" t="s">
        <v>768</v>
      </c>
      <c r="H106" s="147" t="s">
        <v>19</v>
      </c>
      <c r="I106" s="149"/>
      <c r="L106" s="145"/>
      <c r="M106" s="150"/>
      <c r="T106" s="151"/>
      <c r="AT106" s="147" t="s">
        <v>150</v>
      </c>
      <c r="AU106" s="147" t="s">
        <v>86</v>
      </c>
      <c r="AV106" s="12" t="s">
        <v>84</v>
      </c>
      <c r="AW106" s="12" t="s">
        <v>37</v>
      </c>
      <c r="AX106" s="12" t="s">
        <v>76</v>
      </c>
      <c r="AY106" s="147" t="s">
        <v>130</v>
      </c>
    </row>
    <row r="107" spans="2:65" s="13" customFormat="1" x14ac:dyDescent="0.2">
      <c r="B107" s="152"/>
      <c r="D107" s="146" t="s">
        <v>150</v>
      </c>
      <c r="E107" s="153" t="s">
        <v>19</v>
      </c>
      <c r="F107" s="154" t="s">
        <v>769</v>
      </c>
      <c r="H107" s="155">
        <v>141.9</v>
      </c>
      <c r="I107" s="156"/>
      <c r="L107" s="152"/>
      <c r="M107" s="157"/>
      <c r="T107" s="158"/>
      <c r="AT107" s="153" t="s">
        <v>150</v>
      </c>
      <c r="AU107" s="153" t="s">
        <v>86</v>
      </c>
      <c r="AV107" s="13" t="s">
        <v>86</v>
      </c>
      <c r="AW107" s="13" t="s">
        <v>37</v>
      </c>
      <c r="AX107" s="13" t="s">
        <v>76</v>
      </c>
      <c r="AY107" s="153" t="s">
        <v>130</v>
      </c>
    </row>
    <row r="108" spans="2:65" s="14" customFormat="1" x14ac:dyDescent="0.2">
      <c r="B108" s="159"/>
      <c r="D108" s="146" t="s">
        <v>150</v>
      </c>
      <c r="E108" s="160" t="s">
        <v>19</v>
      </c>
      <c r="F108" s="161" t="s">
        <v>153</v>
      </c>
      <c r="H108" s="162">
        <v>141.9</v>
      </c>
      <c r="I108" s="163"/>
      <c r="L108" s="159"/>
      <c r="M108" s="164"/>
      <c r="T108" s="165"/>
      <c r="AT108" s="160" t="s">
        <v>150</v>
      </c>
      <c r="AU108" s="160" t="s">
        <v>86</v>
      </c>
      <c r="AV108" s="14" t="s">
        <v>137</v>
      </c>
      <c r="AW108" s="14" t="s">
        <v>37</v>
      </c>
      <c r="AX108" s="14" t="s">
        <v>84</v>
      </c>
      <c r="AY108" s="160" t="s">
        <v>130</v>
      </c>
    </row>
    <row r="109" spans="2:65" s="1" customFormat="1" ht="24.25" customHeight="1" x14ac:dyDescent="0.2">
      <c r="B109" s="33"/>
      <c r="C109" s="128" t="s">
        <v>160</v>
      </c>
      <c r="D109" s="128" t="s">
        <v>133</v>
      </c>
      <c r="E109" s="129" t="s">
        <v>770</v>
      </c>
      <c r="F109" s="130" t="s">
        <v>771</v>
      </c>
      <c r="G109" s="131" t="s">
        <v>163</v>
      </c>
      <c r="H109" s="132">
        <v>16.2</v>
      </c>
      <c r="I109" s="133"/>
      <c r="J109" s="134">
        <f>ROUND(I109*H109,2)</f>
        <v>0</v>
      </c>
      <c r="K109" s="130" t="s">
        <v>142</v>
      </c>
      <c r="L109" s="33"/>
      <c r="M109" s="135" t="s">
        <v>19</v>
      </c>
      <c r="N109" s="136" t="s">
        <v>47</v>
      </c>
      <c r="P109" s="137">
        <f>O109*H109</f>
        <v>0</v>
      </c>
      <c r="Q109" s="137">
        <v>0</v>
      </c>
      <c r="R109" s="137">
        <f>Q109*H109</f>
        <v>0</v>
      </c>
      <c r="S109" s="137">
        <v>0</v>
      </c>
      <c r="T109" s="138">
        <f>S109*H109</f>
        <v>0</v>
      </c>
      <c r="AR109" s="139" t="s">
        <v>137</v>
      </c>
      <c r="AT109" s="139" t="s">
        <v>133</v>
      </c>
      <c r="AU109" s="139" t="s">
        <v>86</v>
      </c>
      <c r="AY109" s="18" t="s">
        <v>130</v>
      </c>
      <c r="BE109" s="140">
        <f>IF(N109="základní",J109,0)</f>
        <v>0</v>
      </c>
      <c r="BF109" s="140">
        <f>IF(N109="snížená",J109,0)</f>
        <v>0</v>
      </c>
      <c r="BG109" s="140">
        <f>IF(N109="zákl. přenesená",J109,0)</f>
        <v>0</v>
      </c>
      <c r="BH109" s="140">
        <f>IF(N109="sníž. přenesená",J109,0)</f>
        <v>0</v>
      </c>
      <c r="BI109" s="140">
        <f>IF(N109="nulová",J109,0)</f>
        <v>0</v>
      </c>
      <c r="BJ109" s="18" t="s">
        <v>84</v>
      </c>
      <c r="BK109" s="140">
        <f>ROUND(I109*H109,2)</f>
        <v>0</v>
      </c>
      <c r="BL109" s="18" t="s">
        <v>137</v>
      </c>
      <c r="BM109" s="139" t="s">
        <v>772</v>
      </c>
    </row>
    <row r="110" spans="2:65" s="1" customFormat="1" x14ac:dyDescent="0.2">
      <c r="B110" s="33"/>
      <c r="D110" s="141" t="s">
        <v>143</v>
      </c>
      <c r="F110" s="142" t="s">
        <v>773</v>
      </c>
      <c r="I110" s="143"/>
      <c r="L110" s="33"/>
      <c r="M110" s="144"/>
      <c r="T110" s="54"/>
      <c r="AT110" s="18" t="s">
        <v>143</v>
      </c>
      <c r="AU110" s="18" t="s">
        <v>86</v>
      </c>
    </row>
    <row r="111" spans="2:65" s="12" customFormat="1" x14ac:dyDescent="0.2">
      <c r="B111" s="145"/>
      <c r="D111" s="146" t="s">
        <v>150</v>
      </c>
      <c r="E111" s="147" t="s">
        <v>19</v>
      </c>
      <c r="F111" s="148" t="s">
        <v>774</v>
      </c>
      <c r="H111" s="147" t="s">
        <v>19</v>
      </c>
      <c r="I111" s="149"/>
      <c r="L111" s="145"/>
      <c r="M111" s="150"/>
      <c r="T111" s="151"/>
      <c r="AT111" s="147" t="s">
        <v>150</v>
      </c>
      <c r="AU111" s="147" t="s">
        <v>86</v>
      </c>
      <c r="AV111" s="12" t="s">
        <v>84</v>
      </c>
      <c r="AW111" s="12" t="s">
        <v>37</v>
      </c>
      <c r="AX111" s="12" t="s">
        <v>76</v>
      </c>
      <c r="AY111" s="147" t="s">
        <v>130</v>
      </c>
    </row>
    <row r="112" spans="2:65" s="13" customFormat="1" x14ac:dyDescent="0.2">
      <c r="B112" s="152"/>
      <c r="D112" s="146" t="s">
        <v>150</v>
      </c>
      <c r="E112" s="153" t="s">
        <v>19</v>
      </c>
      <c r="F112" s="154" t="s">
        <v>775</v>
      </c>
      <c r="H112" s="155">
        <v>10.8</v>
      </c>
      <c r="I112" s="156"/>
      <c r="L112" s="152"/>
      <c r="M112" s="157"/>
      <c r="T112" s="158"/>
      <c r="AT112" s="153" t="s">
        <v>150</v>
      </c>
      <c r="AU112" s="153" t="s">
        <v>86</v>
      </c>
      <c r="AV112" s="13" t="s">
        <v>86</v>
      </c>
      <c r="AW112" s="13" t="s">
        <v>37</v>
      </c>
      <c r="AX112" s="13" t="s">
        <v>76</v>
      </c>
      <c r="AY112" s="153" t="s">
        <v>130</v>
      </c>
    </row>
    <row r="113" spans="2:65" s="13" customFormat="1" x14ac:dyDescent="0.2">
      <c r="B113" s="152"/>
      <c r="D113" s="146" t="s">
        <v>150</v>
      </c>
      <c r="E113" s="153" t="s">
        <v>19</v>
      </c>
      <c r="F113" s="154" t="s">
        <v>776</v>
      </c>
      <c r="H113" s="155">
        <v>5.4</v>
      </c>
      <c r="I113" s="156"/>
      <c r="L113" s="152"/>
      <c r="M113" s="157"/>
      <c r="T113" s="158"/>
      <c r="AT113" s="153" t="s">
        <v>150</v>
      </c>
      <c r="AU113" s="153" t="s">
        <v>86</v>
      </c>
      <c r="AV113" s="13" t="s">
        <v>86</v>
      </c>
      <c r="AW113" s="13" t="s">
        <v>37</v>
      </c>
      <c r="AX113" s="13" t="s">
        <v>76</v>
      </c>
      <c r="AY113" s="153" t="s">
        <v>130</v>
      </c>
    </row>
    <row r="114" spans="2:65" s="14" customFormat="1" x14ac:dyDescent="0.2">
      <c r="B114" s="159"/>
      <c r="D114" s="146" t="s">
        <v>150</v>
      </c>
      <c r="E114" s="160" t="s">
        <v>19</v>
      </c>
      <c r="F114" s="161" t="s">
        <v>153</v>
      </c>
      <c r="H114" s="162">
        <v>16.200000000000003</v>
      </c>
      <c r="I114" s="163"/>
      <c r="L114" s="159"/>
      <c r="M114" s="164"/>
      <c r="T114" s="165"/>
      <c r="AT114" s="160" t="s">
        <v>150</v>
      </c>
      <c r="AU114" s="160" t="s">
        <v>86</v>
      </c>
      <c r="AV114" s="14" t="s">
        <v>137</v>
      </c>
      <c r="AW114" s="14" t="s">
        <v>37</v>
      </c>
      <c r="AX114" s="14" t="s">
        <v>84</v>
      </c>
      <c r="AY114" s="160" t="s">
        <v>130</v>
      </c>
    </row>
    <row r="115" spans="2:65" s="1" customFormat="1" ht="24.25" customHeight="1" x14ac:dyDescent="0.2">
      <c r="B115" s="33"/>
      <c r="C115" s="128" t="s">
        <v>156</v>
      </c>
      <c r="D115" s="128" t="s">
        <v>133</v>
      </c>
      <c r="E115" s="129" t="s">
        <v>290</v>
      </c>
      <c r="F115" s="130" t="s">
        <v>291</v>
      </c>
      <c r="G115" s="131" t="s">
        <v>163</v>
      </c>
      <c r="H115" s="132">
        <v>10.35</v>
      </c>
      <c r="I115" s="133"/>
      <c r="J115" s="134">
        <f>ROUND(I115*H115,2)</f>
        <v>0</v>
      </c>
      <c r="K115" s="130" t="s">
        <v>142</v>
      </c>
      <c r="L115" s="33"/>
      <c r="M115" s="135" t="s">
        <v>19</v>
      </c>
      <c r="N115" s="136" t="s">
        <v>47</v>
      </c>
      <c r="P115" s="137">
        <f>O115*H115</f>
        <v>0</v>
      </c>
      <c r="Q115" s="137">
        <v>0</v>
      </c>
      <c r="R115" s="137">
        <f>Q115*H115</f>
        <v>0</v>
      </c>
      <c r="S115" s="137">
        <v>0</v>
      </c>
      <c r="T115" s="138">
        <f>S115*H115</f>
        <v>0</v>
      </c>
      <c r="AR115" s="139" t="s">
        <v>137</v>
      </c>
      <c r="AT115" s="139" t="s">
        <v>133</v>
      </c>
      <c r="AU115" s="139" t="s">
        <v>86</v>
      </c>
      <c r="AY115" s="18" t="s">
        <v>130</v>
      </c>
      <c r="BE115" s="140">
        <f>IF(N115="základní",J115,0)</f>
        <v>0</v>
      </c>
      <c r="BF115" s="140">
        <f>IF(N115="snížená",J115,0)</f>
        <v>0</v>
      </c>
      <c r="BG115" s="140">
        <f>IF(N115="zákl. přenesená",J115,0)</f>
        <v>0</v>
      </c>
      <c r="BH115" s="140">
        <f>IF(N115="sníž. přenesená",J115,0)</f>
        <v>0</v>
      </c>
      <c r="BI115" s="140">
        <f>IF(N115="nulová",J115,0)</f>
        <v>0</v>
      </c>
      <c r="BJ115" s="18" t="s">
        <v>84</v>
      </c>
      <c r="BK115" s="140">
        <f>ROUND(I115*H115,2)</f>
        <v>0</v>
      </c>
      <c r="BL115" s="18" t="s">
        <v>137</v>
      </c>
      <c r="BM115" s="139" t="s">
        <v>777</v>
      </c>
    </row>
    <row r="116" spans="2:65" s="1" customFormat="1" x14ac:dyDescent="0.2">
      <c r="B116" s="33"/>
      <c r="D116" s="141" t="s">
        <v>143</v>
      </c>
      <c r="F116" s="142" t="s">
        <v>293</v>
      </c>
      <c r="I116" s="143"/>
      <c r="L116" s="33"/>
      <c r="M116" s="144"/>
      <c r="T116" s="54"/>
      <c r="AT116" s="18" t="s">
        <v>143</v>
      </c>
      <c r="AU116" s="18" t="s">
        <v>86</v>
      </c>
    </row>
    <row r="117" spans="2:65" s="12" customFormat="1" x14ac:dyDescent="0.2">
      <c r="B117" s="145"/>
      <c r="D117" s="146" t="s">
        <v>150</v>
      </c>
      <c r="E117" s="147" t="s">
        <v>19</v>
      </c>
      <c r="F117" s="148" t="s">
        <v>778</v>
      </c>
      <c r="H117" s="147" t="s">
        <v>19</v>
      </c>
      <c r="I117" s="149"/>
      <c r="L117" s="145"/>
      <c r="M117" s="150"/>
      <c r="T117" s="151"/>
      <c r="AT117" s="147" t="s">
        <v>150</v>
      </c>
      <c r="AU117" s="147" t="s">
        <v>86</v>
      </c>
      <c r="AV117" s="12" t="s">
        <v>84</v>
      </c>
      <c r="AW117" s="12" t="s">
        <v>37</v>
      </c>
      <c r="AX117" s="12" t="s">
        <v>76</v>
      </c>
      <c r="AY117" s="147" t="s">
        <v>130</v>
      </c>
    </row>
    <row r="118" spans="2:65" s="13" customFormat="1" x14ac:dyDescent="0.2">
      <c r="B118" s="152"/>
      <c r="D118" s="146" t="s">
        <v>150</v>
      </c>
      <c r="E118" s="153" t="s">
        <v>19</v>
      </c>
      <c r="F118" s="154" t="s">
        <v>779</v>
      </c>
      <c r="H118" s="155">
        <v>16.2</v>
      </c>
      <c r="I118" s="156"/>
      <c r="L118" s="152"/>
      <c r="M118" s="157"/>
      <c r="T118" s="158"/>
      <c r="AT118" s="153" t="s">
        <v>150</v>
      </c>
      <c r="AU118" s="153" t="s">
        <v>86</v>
      </c>
      <c r="AV118" s="13" t="s">
        <v>86</v>
      </c>
      <c r="AW118" s="13" t="s">
        <v>37</v>
      </c>
      <c r="AX118" s="13" t="s">
        <v>76</v>
      </c>
      <c r="AY118" s="153" t="s">
        <v>130</v>
      </c>
    </row>
    <row r="119" spans="2:65" s="12" customFormat="1" x14ac:dyDescent="0.2">
      <c r="B119" s="145"/>
      <c r="D119" s="146" t="s">
        <v>150</v>
      </c>
      <c r="E119" s="147" t="s">
        <v>19</v>
      </c>
      <c r="F119" s="148" t="s">
        <v>780</v>
      </c>
      <c r="H119" s="147" t="s">
        <v>19</v>
      </c>
      <c r="I119" s="149"/>
      <c r="L119" s="145"/>
      <c r="M119" s="150"/>
      <c r="T119" s="151"/>
      <c r="AT119" s="147" t="s">
        <v>150</v>
      </c>
      <c r="AU119" s="147" t="s">
        <v>86</v>
      </c>
      <c r="AV119" s="12" t="s">
        <v>84</v>
      </c>
      <c r="AW119" s="12" t="s">
        <v>37</v>
      </c>
      <c r="AX119" s="12" t="s">
        <v>76</v>
      </c>
      <c r="AY119" s="147" t="s">
        <v>130</v>
      </c>
    </row>
    <row r="120" spans="2:65" s="13" customFormat="1" x14ac:dyDescent="0.2">
      <c r="B120" s="152"/>
      <c r="D120" s="146" t="s">
        <v>150</v>
      </c>
      <c r="E120" s="153" t="s">
        <v>19</v>
      </c>
      <c r="F120" s="154" t="s">
        <v>781</v>
      </c>
      <c r="H120" s="155">
        <v>-5.85</v>
      </c>
      <c r="I120" s="156"/>
      <c r="L120" s="152"/>
      <c r="M120" s="157"/>
      <c r="T120" s="158"/>
      <c r="AT120" s="153" t="s">
        <v>150</v>
      </c>
      <c r="AU120" s="153" t="s">
        <v>86</v>
      </c>
      <c r="AV120" s="13" t="s">
        <v>86</v>
      </c>
      <c r="AW120" s="13" t="s">
        <v>37</v>
      </c>
      <c r="AX120" s="13" t="s">
        <v>76</v>
      </c>
      <c r="AY120" s="153" t="s">
        <v>130</v>
      </c>
    </row>
    <row r="121" spans="2:65" s="14" customFormat="1" x14ac:dyDescent="0.2">
      <c r="B121" s="159"/>
      <c r="D121" s="146" t="s">
        <v>150</v>
      </c>
      <c r="E121" s="160" t="s">
        <v>19</v>
      </c>
      <c r="F121" s="161" t="s">
        <v>153</v>
      </c>
      <c r="H121" s="162">
        <v>10.35</v>
      </c>
      <c r="I121" s="163"/>
      <c r="L121" s="159"/>
      <c r="M121" s="164"/>
      <c r="T121" s="165"/>
      <c r="AT121" s="160" t="s">
        <v>150</v>
      </c>
      <c r="AU121" s="160" t="s">
        <v>86</v>
      </c>
      <c r="AV121" s="14" t="s">
        <v>137</v>
      </c>
      <c r="AW121" s="14" t="s">
        <v>37</v>
      </c>
      <c r="AX121" s="14" t="s">
        <v>84</v>
      </c>
      <c r="AY121" s="160" t="s">
        <v>130</v>
      </c>
    </row>
    <row r="122" spans="2:65" s="1" customFormat="1" ht="37.9" customHeight="1" x14ac:dyDescent="0.2">
      <c r="B122" s="33"/>
      <c r="C122" s="128" t="s">
        <v>176</v>
      </c>
      <c r="D122" s="128" t="s">
        <v>133</v>
      </c>
      <c r="E122" s="129" t="s">
        <v>273</v>
      </c>
      <c r="F122" s="130" t="s">
        <v>274</v>
      </c>
      <c r="G122" s="131" t="s">
        <v>163</v>
      </c>
      <c r="H122" s="132">
        <v>147.75</v>
      </c>
      <c r="I122" s="133"/>
      <c r="J122" s="134">
        <f>ROUND(I122*H122,2)</f>
        <v>0</v>
      </c>
      <c r="K122" s="130" t="s">
        <v>142</v>
      </c>
      <c r="L122" s="33"/>
      <c r="M122" s="135" t="s">
        <v>19</v>
      </c>
      <c r="N122" s="136" t="s">
        <v>47</v>
      </c>
      <c r="P122" s="137">
        <f>O122*H122</f>
        <v>0</v>
      </c>
      <c r="Q122" s="137">
        <v>0</v>
      </c>
      <c r="R122" s="137">
        <f>Q122*H122</f>
        <v>0</v>
      </c>
      <c r="S122" s="137">
        <v>0</v>
      </c>
      <c r="T122" s="138">
        <f>S122*H122</f>
        <v>0</v>
      </c>
      <c r="AR122" s="139" t="s">
        <v>137</v>
      </c>
      <c r="AT122" s="139" t="s">
        <v>133</v>
      </c>
      <c r="AU122" s="139" t="s">
        <v>86</v>
      </c>
      <c r="AY122" s="18" t="s">
        <v>130</v>
      </c>
      <c r="BE122" s="140">
        <f>IF(N122="základní",J122,0)</f>
        <v>0</v>
      </c>
      <c r="BF122" s="140">
        <f>IF(N122="snížená",J122,0)</f>
        <v>0</v>
      </c>
      <c r="BG122" s="140">
        <f>IF(N122="zákl. přenesená",J122,0)</f>
        <v>0</v>
      </c>
      <c r="BH122" s="140">
        <f>IF(N122="sníž. přenesená",J122,0)</f>
        <v>0</v>
      </c>
      <c r="BI122" s="140">
        <f>IF(N122="nulová",J122,0)</f>
        <v>0</v>
      </c>
      <c r="BJ122" s="18" t="s">
        <v>84</v>
      </c>
      <c r="BK122" s="140">
        <f>ROUND(I122*H122,2)</f>
        <v>0</v>
      </c>
      <c r="BL122" s="18" t="s">
        <v>137</v>
      </c>
      <c r="BM122" s="139" t="s">
        <v>782</v>
      </c>
    </row>
    <row r="123" spans="2:65" s="1" customFormat="1" x14ac:dyDescent="0.2">
      <c r="B123" s="33"/>
      <c r="D123" s="141" t="s">
        <v>143</v>
      </c>
      <c r="F123" s="142" t="s">
        <v>276</v>
      </c>
      <c r="I123" s="143"/>
      <c r="L123" s="33"/>
      <c r="M123" s="144"/>
      <c r="T123" s="54"/>
      <c r="AT123" s="18" t="s">
        <v>143</v>
      </c>
      <c r="AU123" s="18" t="s">
        <v>86</v>
      </c>
    </row>
    <row r="124" spans="2:65" s="13" customFormat="1" x14ac:dyDescent="0.2">
      <c r="B124" s="152"/>
      <c r="D124" s="146" t="s">
        <v>150</v>
      </c>
      <c r="E124" s="153" t="s">
        <v>19</v>
      </c>
      <c r="F124" s="154" t="s">
        <v>783</v>
      </c>
      <c r="H124" s="155">
        <v>158.1</v>
      </c>
      <c r="I124" s="156"/>
      <c r="L124" s="152"/>
      <c r="M124" s="157"/>
      <c r="T124" s="158"/>
      <c r="AT124" s="153" t="s">
        <v>150</v>
      </c>
      <c r="AU124" s="153" t="s">
        <v>86</v>
      </c>
      <c r="AV124" s="13" t="s">
        <v>86</v>
      </c>
      <c r="AW124" s="13" t="s">
        <v>37</v>
      </c>
      <c r="AX124" s="13" t="s">
        <v>76</v>
      </c>
      <c r="AY124" s="153" t="s">
        <v>130</v>
      </c>
    </row>
    <row r="125" spans="2:65" s="13" customFormat="1" x14ac:dyDescent="0.2">
      <c r="B125" s="152"/>
      <c r="D125" s="146" t="s">
        <v>150</v>
      </c>
      <c r="E125" s="153" t="s">
        <v>19</v>
      </c>
      <c r="F125" s="154" t="s">
        <v>784</v>
      </c>
      <c r="H125" s="155">
        <v>-10.35</v>
      </c>
      <c r="I125" s="156"/>
      <c r="L125" s="152"/>
      <c r="M125" s="157"/>
      <c r="T125" s="158"/>
      <c r="AT125" s="153" t="s">
        <v>150</v>
      </c>
      <c r="AU125" s="153" t="s">
        <v>86</v>
      </c>
      <c r="AV125" s="13" t="s">
        <v>86</v>
      </c>
      <c r="AW125" s="13" t="s">
        <v>37</v>
      </c>
      <c r="AX125" s="13" t="s">
        <v>76</v>
      </c>
      <c r="AY125" s="153" t="s">
        <v>130</v>
      </c>
    </row>
    <row r="126" spans="2:65" s="14" customFormat="1" x14ac:dyDescent="0.2">
      <c r="B126" s="159"/>
      <c r="D126" s="146" t="s">
        <v>150</v>
      </c>
      <c r="E126" s="160" t="s">
        <v>19</v>
      </c>
      <c r="F126" s="161" t="s">
        <v>153</v>
      </c>
      <c r="H126" s="162">
        <v>147.75</v>
      </c>
      <c r="I126" s="163"/>
      <c r="L126" s="159"/>
      <c r="M126" s="164"/>
      <c r="T126" s="165"/>
      <c r="AT126" s="160" t="s">
        <v>150</v>
      </c>
      <c r="AU126" s="160" t="s">
        <v>86</v>
      </c>
      <c r="AV126" s="14" t="s">
        <v>137</v>
      </c>
      <c r="AW126" s="14" t="s">
        <v>37</v>
      </c>
      <c r="AX126" s="14" t="s">
        <v>84</v>
      </c>
      <c r="AY126" s="160" t="s">
        <v>130</v>
      </c>
    </row>
    <row r="127" spans="2:65" s="1" customFormat="1" ht="37.9" customHeight="1" x14ac:dyDescent="0.2">
      <c r="B127" s="33"/>
      <c r="C127" s="128" t="s">
        <v>164</v>
      </c>
      <c r="D127" s="128" t="s">
        <v>133</v>
      </c>
      <c r="E127" s="129" t="s">
        <v>279</v>
      </c>
      <c r="F127" s="130" t="s">
        <v>280</v>
      </c>
      <c r="G127" s="131" t="s">
        <v>163</v>
      </c>
      <c r="H127" s="132">
        <v>3825.9</v>
      </c>
      <c r="I127" s="133"/>
      <c r="J127" s="134">
        <f>ROUND(I127*H127,2)</f>
        <v>0</v>
      </c>
      <c r="K127" s="130" t="s">
        <v>142</v>
      </c>
      <c r="L127" s="33"/>
      <c r="M127" s="135" t="s">
        <v>19</v>
      </c>
      <c r="N127" s="136" t="s">
        <v>47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137</v>
      </c>
      <c r="AT127" s="139" t="s">
        <v>133</v>
      </c>
      <c r="AU127" s="139" t="s">
        <v>86</v>
      </c>
      <c r="AY127" s="18" t="s">
        <v>130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84</v>
      </c>
      <c r="BK127" s="140">
        <f>ROUND(I127*H127,2)</f>
        <v>0</v>
      </c>
      <c r="BL127" s="18" t="s">
        <v>137</v>
      </c>
      <c r="BM127" s="139" t="s">
        <v>785</v>
      </c>
    </row>
    <row r="128" spans="2:65" s="1" customFormat="1" x14ac:dyDescent="0.2">
      <c r="B128" s="33"/>
      <c r="D128" s="141" t="s">
        <v>143</v>
      </c>
      <c r="F128" s="142" t="s">
        <v>282</v>
      </c>
      <c r="I128" s="143"/>
      <c r="L128" s="33"/>
      <c r="M128" s="144"/>
      <c r="T128" s="54"/>
      <c r="AT128" s="18" t="s">
        <v>143</v>
      </c>
      <c r="AU128" s="18" t="s">
        <v>86</v>
      </c>
    </row>
    <row r="129" spans="2:65" s="1" customFormat="1" ht="18" x14ac:dyDescent="0.2">
      <c r="B129" s="33"/>
      <c r="D129" s="146" t="s">
        <v>203</v>
      </c>
      <c r="F129" s="166" t="s">
        <v>786</v>
      </c>
      <c r="I129" s="143"/>
      <c r="L129" s="33"/>
      <c r="M129" s="144"/>
      <c r="T129" s="54"/>
      <c r="AT129" s="18" t="s">
        <v>203</v>
      </c>
      <c r="AU129" s="18" t="s">
        <v>86</v>
      </c>
    </row>
    <row r="130" spans="2:65" s="13" customFormat="1" x14ac:dyDescent="0.2">
      <c r="B130" s="152"/>
      <c r="D130" s="146" t="s">
        <v>150</v>
      </c>
      <c r="F130" s="154" t="s">
        <v>787</v>
      </c>
      <c r="H130" s="155">
        <v>3825.9</v>
      </c>
      <c r="I130" s="156"/>
      <c r="L130" s="152"/>
      <c r="M130" s="157"/>
      <c r="T130" s="158"/>
      <c r="AT130" s="153" t="s">
        <v>150</v>
      </c>
      <c r="AU130" s="153" t="s">
        <v>86</v>
      </c>
      <c r="AV130" s="13" t="s">
        <v>86</v>
      </c>
      <c r="AW130" s="13" t="s">
        <v>4</v>
      </c>
      <c r="AX130" s="13" t="s">
        <v>84</v>
      </c>
      <c r="AY130" s="153" t="s">
        <v>130</v>
      </c>
    </row>
    <row r="131" spans="2:65" s="1" customFormat="1" ht="24.25" customHeight="1" x14ac:dyDescent="0.2">
      <c r="B131" s="33"/>
      <c r="C131" s="128" t="s">
        <v>131</v>
      </c>
      <c r="D131" s="128" t="s">
        <v>133</v>
      </c>
      <c r="E131" s="129" t="s">
        <v>285</v>
      </c>
      <c r="F131" s="130" t="s">
        <v>286</v>
      </c>
      <c r="G131" s="131" t="s">
        <v>179</v>
      </c>
      <c r="H131" s="132">
        <v>255.06</v>
      </c>
      <c r="I131" s="133"/>
      <c r="J131" s="134">
        <f>ROUND(I131*H131,2)</f>
        <v>0</v>
      </c>
      <c r="K131" s="130" t="s">
        <v>142</v>
      </c>
      <c r="L131" s="33"/>
      <c r="M131" s="135" t="s">
        <v>19</v>
      </c>
      <c r="N131" s="136" t="s">
        <v>47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137</v>
      </c>
      <c r="AT131" s="139" t="s">
        <v>133</v>
      </c>
      <c r="AU131" s="139" t="s">
        <v>86</v>
      </c>
      <c r="AY131" s="18" t="s">
        <v>130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84</v>
      </c>
      <c r="BK131" s="140">
        <f>ROUND(I131*H131,2)</f>
        <v>0</v>
      </c>
      <c r="BL131" s="18" t="s">
        <v>137</v>
      </c>
      <c r="BM131" s="139" t="s">
        <v>788</v>
      </c>
    </row>
    <row r="132" spans="2:65" s="1" customFormat="1" x14ac:dyDescent="0.2">
      <c r="B132" s="33"/>
      <c r="D132" s="141" t="s">
        <v>143</v>
      </c>
      <c r="F132" s="142" t="s">
        <v>288</v>
      </c>
      <c r="I132" s="143"/>
      <c r="L132" s="33"/>
      <c r="M132" s="144"/>
      <c r="T132" s="54"/>
      <c r="AT132" s="18" t="s">
        <v>143</v>
      </c>
      <c r="AU132" s="18" t="s">
        <v>86</v>
      </c>
    </row>
    <row r="133" spans="2:65" s="13" customFormat="1" x14ac:dyDescent="0.2">
      <c r="B133" s="152"/>
      <c r="D133" s="146" t="s">
        <v>150</v>
      </c>
      <c r="F133" s="154" t="s">
        <v>789</v>
      </c>
      <c r="H133" s="155">
        <v>255.06</v>
      </c>
      <c r="I133" s="156"/>
      <c r="L133" s="152"/>
      <c r="M133" s="157"/>
      <c r="T133" s="158"/>
      <c r="AT133" s="153" t="s">
        <v>150</v>
      </c>
      <c r="AU133" s="153" t="s">
        <v>86</v>
      </c>
      <c r="AV133" s="13" t="s">
        <v>86</v>
      </c>
      <c r="AW133" s="13" t="s">
        <v>4</v>
      </c>
      <c r="AX133" s="13" t="s">
        <v>84</v>
      </c>
      <c r="AY133" s="153" t="s">
        <v>130</v>
      </c>
    </row>
    <row r="134" spans="2:65" s="1" customFormat="1" ht="21.75" customHeight="1" x14ac:dyDescent="0.2">
      <c r="B134" s="33"/>
      <c r="C134" s="128" t="s">
        <v>170</v>
      </c>
      <c r="D134" s="128" t="s">
        <v>133</v>
      </c>
      <c r="E134" s="129" t="s">
        <v>790</v>
      </c>
      <c r="F134" s="130" t="s">
        <v>791</v>
      </c>
      <c r="G134" s="131" t="s">
        <v>323</v>
      </c>
      <c r="H134" s="132">
        <v>405.6</v>
      </c>
      <c r="I134" s="133"/>
      <c r="J134" s="134">
        <f>ROUND(I134*H134,2)</f>
        <v>0</v>
      </c>
      <c r="K134" s="130" t="s">
        <v>142</v>
      </c>
      <c r="L134" s="33"/>
      <c r="M134" s="135" t="s">
        <v>19</v>
      </c>
      <c r="N134" s="136" t="s">
        <v>47</v>
      </c>
      <c r="P134" s="137">
        <f>O134*H134</f>
        <v>0</v>
      </c>
      <c r="Q134" s="137">
        <v>0</v>
      </c>
      <c r="R134" s="137">
        <f>Q134*H134</f>
        <v>0</v>
      </c>
      <c r="S134" s="137">
        <v>0</v>
      </c>
      <c r="T134" s="138">
        <f>S134*H134</f>
        <v>0</v>
      </c>
      <c r="AR134" s="139" t="s">
        <v>137</v>
      </c>
      <c r="AT134" s="139" t="s">
        <v>133</v>
      </c>
      <c r="AU134" s="139" t="s">
        <v>86</v>
      </c>
      <c r="AY134" s="18" t="s">
        <v>130</v>
      </c>
      <c r="BE134" s="140">
        <f>IF(N134="základní",J134,0)</f>
        <v>0</v>
      </c>
      <c r="BF134" s="140">
        <f>IF(N134="snížená",J134,0)</f>
        <v>0</v>
      </c>
      <c r="BG134" s="140">
        <f>IF(N134="zákl. přenesená",J134,0)</f>
        <v>0</v>
      </c>
      <c r="BH134" s="140">
        <f>IF(N134="sníž. přenesená",J134,0)</f>
        <v>0</v>
      </c>
      <c r="BI134" s="140">
        <f>IF(N134="nulová",J134,0)</f>
        <v>0</v>
      </c>
      <c r="BJ134" s="18" t="s">
        <v>84</v>
      </c>
      <c r="BK134" s="140">
        <f>ROUND(I134*H134,2)</f>
        <v>0</v>
      </c>
      <c r="BL134" s="18" t="s">
        <v>137</v>
      </c>
      <c r="BM134" s="139" t="s">
        <v>792</v>
      </c>
    </row>
    <row r="135" spans="2:65" s="1" customFormat="1" x14ac:dyDescent="0.2">
      <c r="B135" s="33"/>
      <c r="D135" s="141" t="s">
        <v>143</v>
      </c>
      <c r="F135" s="142" t="s">
        <v>793</v>
      </c>
      <c r="I135" s="143"/>
      <c r="L135" s="33"/>
      <c r="M135" s="144"/>
      <c r="T135" s="54"/>
      <c r="AT135" s="18" t="s">
        <v>143</v>
      </c>
      <c r="AU135" s="18" t="s">
        <v>86</v>
      </c>
    </row>
    <row r="136" spans="2:65" s="1" customFormat="1" ht="24.25" customHeight="1" x14ac:dyDescent="0.2">
      <c r="B136" s="33"/>
      <c r="C136" s="128" t="s">
        <v>198</v>
      </c>
      <c r="D136" s="128" t="s">
        <v>133</v>
      </c>
      <c r="E136" s="129" t="s">
        <v>336</v>
      </c>
      <c r="F136" s="130" t="s">
        <v>337</v>
      </c>
      <c r="G136" s="131" t="s">
        <v>323</v>
      </c>
      <c r="H136" s="132">
        <v>67.400000000000006</v>
      </c>
      <c r="I136" s="133"/>
      <c r="J136" s="134">
        <f>ROUND(I136*H136,2)</f>
        <v>0</v>
      </c>
      <c r="K136" s="130" t="s">
        <v>142</v>
      </c>
      <c r="L136" s="33"/>
      <c r="M136" s="135" t="s">
        <v>19</v>
      </c>
      <c r="N136" s="136" t="s">
        <v>47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137</v>
      </c>
      <c r="AT136" s="139" t="s">
        <v>133</v>
      </c>
      <c r="AU136" s="139" t="s">
        <v>86</v>
      </c>
      <c r="AY136" s="18" t="s">
        <v>130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8" t="s">
        <v>84</v>
      </c>
      <c r="BK136" s="140">
        <f>ROUND(I136*H136,2)</f>
        <v>0</v>
      </c>
      <c r="BL136" s="18" t="s">
        <v>137</v>
      </c>
      <c r="BM136" s="139" t="s">
        <v>794</v>
      </c>
    </row>
    <row r="137" spans="2:65" s="1" customFormat="1" x14ac:dyDescent="0.2">
      <c r="B137" s="33"/>
      <c r="D137" s="141" t="s">
        <v>143</v>
      </c>
      <c r="F137" s="142" t="s">
        <v>339</v>
      </c>
      <c r="I137" s="143"/>
      <c r="L137" s="33"/>
      <c r="M137" s="144"/>
      <c r="T137" s="54"/>
      <c r="AT137" s="18" t="s">
        <v>143</v>
      </c>
      <c r="AU137" s="18" t="s">
        <v>86</v>
      </c>
    </row>
    <row r="138" spans="2:65" s="11" customFormat="1" ht="22.9" customHeight="1" x14ac:dyDescent="0.25">
      <c r="B138" s="116"/>
      <c r="D138" s="117" t="s">
        <v>75</v>
      </c>
      <c r="E138" s="126" t="s">
        <v>160</v>
      </c>
      <c r="F138" s="126" t="s">
        <v>591</v>
      </c>
      <c r="I138" s="119"/>
      <c r="J138" s="127">
        <f>BK138</f>
        <v>0</v>
      </c>
      <c r="L138" s="116"/>
      <c r="M138" s="121"/>
      <c r="P138" s="122">
        <f>SUM(P139:P155)</f>
        <v>0</v>
      </c>
      <c r="R138" s="122">
        <f>SUM(R139:R155)</f>
        <v>0</v>
      </c>
      <c r="T138" s="123">
        <f>SUM(T139:T155)</f>
        <v>0</v>
      </c>
      <c r="AR138" s="117" t="s">
        <v>84</v>
      </c>
      <c r="AT138" s="124" t="s">
        <v>75</v>
      </c>
      <c r="AU138" s="124" t="s">
        <v>84</v>
      </c>
      <c r="AY138" s="117" t="s">
        <v>130</v>
      </c>
      <c r="BK138" s="125">
        <f>SUM(BK139:BK155)</f>
        <v>0</v>
      </c>
    </row>
    <row r="139" spans="2:65" s="1" customFormat="1" ht="24.25" customHeight="1" x14ac:dyDescent="0.2">
      <c r="B139" s="33"/>
      <c r="C139" s="128" t="s">
        <v>8</v>
      </c>
      <c r="D139" s="128" t="s">
        <v>133</v>
      </c>
      <c r="E139" s="129" t="s">
        <v>593</v>
      </c>
      <c r="F139" s="130" t="s">
        <v>594</v>
      </c>
      <c r="G139" s="131" t="s">
        <v>323</v>
      </c>
      <c r="H139" s="132">
        <v>405.6</v>
      </c>
      <c r="I139" s="133"/>
      <c r="J139" s="134">
        <f>ROUND(I139*H139,2)</f>
        <v>0</v>
      </c>
      <c r="K139" s="130" t="s">
        <v>142</v>
      </c>
      <c r="L139" s="33"/>
      <c r="M139" s="135" t="s">
        <v>19</v>
      </c>
      <c r="N139" s="136" t="s">
        <v>47</v>
      </c>
      <c r="P139" s="137">
        <f>O139*H139</f>
        <v>0</v>
      </c>
      <c r="Q139" s="137">
        <v>0</v>
      </c>
      <c r="R139" s="137">
        <f>Q139*H139</f>
        <v>0</v>
      </c>
      <c r="S139" s="137">
        <v>0</v>
      </c>
      <c r="T139" s="138">
        <f>S139*H139</f>
        <v>0</v>
      </c>
      <c r="AR139" s="139" t="s">
        <v>137</v>
      </c>
      <c r="AT139" s="139" t="s">
        <v>133</v>
      </c>
      <c r="AU139" s="139" t="s">
        <v>86</v>
      </c>
      <c r="AY139" s="18" t="s">
        <v>130</v>
      </c>
      <c r="BE139" s="140">
        <f>IF(N139="základní",J139,0)</f>
        <v>0</v>
      </c>
      <c r="BF139" s="140">
        <f>IF(N139="snížená",J139,0)</f>
        <v>0</v>
      </c>
      <c r="BG139" s="140">
        <f>IF(N139="zákl. přenesená",J139,0)</f>
        <v>0</v>
      </c>
      <c r="BH139" s="140">
        <f>IF(N139="sníž. přenesená",J139,0)</f>
        <v>0</v>
      </c>
      <c r="BI139" s="140">
        <f>IF(N139="nulová",J139,0)</f>
        <v>0</v>
      </c>
      <c r="BJ139" s="18" t="s">
        <v>84</v>
      </c>
      <c r="BK139" s="140">
        <f>ROUND(I139*H139,2)</f>
        <v>0</v>
      </c>
      <c r="BL139" s="18" t="s">
        <v>137</v>
      </c>
      <c r="BM139" s="139" t="s">
        <v>351</v>
      </c>
    </row>
    <row r="140" spans="2:65" s="1" customFormat="1" x14ac:dyDescent="0.2">
      <c r="B140" s="33"/>
      <c r="D140" s="141" t="s">
        <v>143</v>
      </c>
      <c r="F140" s="142" t="s">
        <v>596</v>
      </c>
      <c r="I140" s="143"/>
      <c r="L140" s="33"/>
      <c r="M140" s="144"/>
      <c r="T140" s="54"/>
      <c r="AT140" s="18" t="s">
        <v>143</v>
      </c>
      <c r="AU140" s="18" t="s">
        <v>86</v>
      </c>
    </row>
    <row r="141" spans="2:65" s="13" customFormat="1" x14ac:dyDescent="0.2">
      <c r="B141" s="152"/>
      <c r="D141" s="146" t="s">
        <v>150</v>
      </c>
      <c r="E141" s="153" t="s">
        <v>19</v>
      </c>
      <c r="F141" s="154" t="s">
        <v>795</v>
      </c>
      <c r="H141" s="155">
        <v>405.6</v>
      </c>
      <c r="I141" s="156"/>
      <c r="L141" s="152"/>
      <c r="M141" s="157"/>
      <c r="T141" s="158"/>
      <c r="AT141" s="153" t="s">
        <v>150</v>
      </c>
      <c r="AU141" s="153" t="s">
        <v>86</v>
      </c>
      <c r="AV141" s="13" t="s">
        <v>86</v>
      </c>
      <c r="AW141" s="13" t="s">
        <v>37</v>
      </c>
      <c r="AX141" s="13" t="s">
        <v>76</v>
      </c>
      <c r="AY141" s="153" t="s">
        <v>130</v>
      </c>
    </row>
    <row r="142" spans="2:65" s="14" customFormat="1" x14ac:dyDescent="0.2">
      <c r="B142" s="159"/>
      <c r="D142" s="146" t="s">
        <v>150</v>
      </c>
      <c r="E142" s="160" t="s">
        <v>19</v>
      </c>
      <c r="F142" s="161" t="s">
        <v>153</v>
      </c>
      <c r="H142" s="162">
        <v>405.6</v>
      </c>
      <c r="I142" s="163"/>
      <c r="L142" s="159"/>
      <c r="M142" s="164"/>
      <c r="T142" s="165"/>
      <c r="AT142" s="160" t="s">
        <v>150</v>
      </c>
      <c r="AU142" s="160" t="s">
        <v>86</v>
      </c>
      <c r="AV142" s="14" t="s">
        <v>137</v>
      </c>
      <c r="AW142" s="14" t="s">
        <v>37</v>
      </c>
      <c r="AX142" s="14" t="s">
        <v>84</v>
      </c>
      <c r="AY142" s="160" t="s">
        <v>130</v>
      </c>
    </row>
    <row r="143" spans="2:65" s="1" customFormat="1" ht="16.5" customHeight="1" x14ac:dyDescent="0.2">
      <c r="B143" s="33"/>
      <c r="C143" s="128" t="s">
        <v>210</v>
      </c>
      <c r="D143" s="128" t="s">
        <v>133</v>
      </c>
      <c r="E143" s="129" t="s">
        <v>599</v>
      </c>
      <c r="F143" s="130" t="s">
        <v>600</v>
      </c>
      <c r="G143" s="131" t="s">
        <v>323</v>
      </c>
      <c r="H143" s="132">
        <v>405.6</v>
      </c>
      <c r="I143" s="133"/>
      <c r="J143" s="134">
        <f>ROUND(I143*H143,2)</f>
        <v>0</v>
      </c>
      <c r="K143" s="130" t="s">
        <v>142</v>
      </c>
      <c r="L143" s="33"/>
      <c r="M143" s="135" t="s">
        <v>19</v>
      </c>
      <c r="N143" s="136" t="s">
        <v>47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137</v>
      </c>
      <c r="AT143" s="139" t="s">
        <v>133</v>
      </c>
      <c r="AU143" s="139" t="s">
        <v>86</v>
      </c>
      <c r="AY143" s="18" t="s">
        <v>130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18" t="s">
        <v>84</v>
      </c>
      <c r="BK143" s="140">
        <f>ROUND(I143*H143,2)</f>
        <v>0</v>
      </c>
      <c r="BL143" s="18" t="s">
        <v>137</v>
      </c>
      <c r="BM143" s="139" t="s">
        <v>361</v>
      </c>
    </row>
    <row r="144" spans="2:65" s="1" customFormat="1" x14ac:dyDescent="0.2">
      <c r="B144" s="33"/>
      <c r="D144" s="141" t="s">
        <v>143</v>
      </c>
      <c r="F144" s="142" t="s">
        <v>602</v>
      </c>
      <c r="I144" s="143"/>
      <c r="L144" s="33"/>
      <c r="M144" s="144"/>
      <c r="T144" s="54"/>
      <c r="AT144" s="18" t="s">
        <v>143</v>
      </c>
      <c r="AU144" s="18" t="s">
        <v>86</v>
      </c>
    </row>
    <row r="145" spans="2:65" s="13" customFormat="1" x14ac:dyDescent="0.2">
      <c r="B145" s="152"/>
      <c r="D145" s="146" t="s">
        <v>150</v>
      </c>
      <c r="E145" s="153" t="s">
        <v>19</v>
      </c>
      <c r="F145" s="154" t="s">
        <v>795</v>
      </c>
      <c r="H145" s="155">
        <v>405.6</v>
      </c>
      <c r="I145" s="156"/>
      <c r="L145" s="152"/>
      <c r="M145" s="157"/>
      <c r="T145" s="158"/>
      <c r="AT145" s="153" t="s">
        <v>150</v>
      </c>
      <c r="AU145" s="153" t="s">
        <v>86</v>
      </c>
      <c r="AV145" s="13" t="s">
        <v>86</v>
      </c>
      <c r="AW145" s="13" t="s">
        <v>37</v>
      </c>
      <c r="AX145" s="13" t="s">
        <v>76</v>
      </c>
      <c r="AY145" s="153" t="s">
        <v>130</v>
      </c>
    </row>
    <row r="146" spans="2:65" s="14" customFormat="1" x14ac:dyDescent="0.2">
      <c r="B146" s="159"/>
      <c r="D146" s="146" t="s">
        <v>150</v>
      </c>
      <c r="E146" s="160" t="s">
        <v>19</v>
      </c>
      <c r="F146" s="161" t="s">
        <v>153</v>
      </c>
      <c r="H146" s="162">
        <v>405.6</v>
      </c>
      <c r="I146" s="163"/>
      <c r="L146" s="159"/>
      <c r="M146" s="164"/>
      <c r="T146" s="165"/>
      <c r="AT146" s="160" t="s">
        <v>150</v>
      </c>
      <c r="AU146" s="160" t="s">
        <v>86</v>
      </c>
      <c r="AV146" s="14" t="s">
        <v>137</v>
      </c>
      <c r="AW146" s="14" t="s">
        <v>37</v>
      </c>
      <c r="AX146" s="14" t="s">
        <v>84</v>
      </c>
      <c r="AY146" s="160" t="s">
        <v>130</v>
      </c>
    </row>
    <row r="147" spans="2:65" s="1" customFormat="1" ht="24.25" customHeight="1" x14ac:dyDescent="0.2">
      <c r="B147" s="33"/>
      <c r="C147" s="128" t="s">
        <v>185</v>
      </c>
      <c r="D147" s="128" t="s">
        <v>133</v>
      </c>
      <c r="E147" s="129" t="s">
        <v>796</v>
      </c>
      <c r="F147" s="130" t="s">
        <v>797</v>
      </c>
      <c r="G147" s="131" t="s">
        <v>323</v>
      </c>
      <c r="H147" s="132">
        <v>405.6</v>
      </c>
      <c r="I147" s="133"/>
      <c r="J147" s="134">
        <f>ROUND(I147*H147,2)</f>
        <v>0</v>
      </c>
      <c r="K147" s="130" t="s">
        <v>142</v>
      </c>
      <c r="L147" s="33"/>
      <c r="M147" s="135" t="s">
        <v>19</v>
      </c>
      <c r="N147" s="136" t="s">
        <v>47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137</v>
      </c>
      <c r="AT147" s="139" t="s">
        <v>133</v>
      </c>
      <c r="AU147" s="139" t="s">
        <v>86</v>
      </c>
      <c r="AY147" s="18" t="s">
        <v>130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18" t="s">
        <v>84</v>
      </c>
      <c r="BK147" s="140">
        <f>ROUND(I147*H147,2)</f>
        <v>0</v>
      </c>
      <c r="BL147" s="18" t="s">
        <v>137</v>
      </c>
      <c r="BM147" s="139" t="s">
        <v>372</v>
      </c>
    </row>
    <row r="148" spans="2:65" s="1" customFormat="1" x14ac:dyDescent="0.2">
      <c r="B148" s="33"/>
      <c r="D148" s="141" t="s">
        <v>143</v>
      </c>
      <c r="F148" s="142" t="s">
        <v>798</v>
      </c>
      <c r="I148" s="143"/>
      <c r="L148" s="33"/>
      <c r="M148" s="144"/>
      <c r="T148" s="54"/>
      <c r="AT148" s="18" t="s">
        <v>143</v>
      </c>
      <c r="AU148" s="18" t="s">
        <v>86</v>
      </c>
    </row>
    <row r="149" spans="2:65" s="13" customFormat="1" x14ac:dyDescent="0.2">
      <c r="B149" s="152"/>
      <c r="D149" s="146" t="s">
        <v>150</v>
      </c>
      <c r="E149" s="153" t="s">
        <v>19</v>
      </c>
      <c r="F149" s="154" t="s">
        <v>795</v>
      </c>
      <c r="H149" s="155">
        <v>405.6</v>
      </c>
      <c r="I149" s="156"/>
      <c r="L149" s="152"/>
      <c r="M149" s="157"/>
      <c r="T149" s="158"/>
      <c r="AT149" s="153" t="s">
        <v>150</v>
      </c>
      <c r="AU149" s="153" t="s">
        <v>86</v>
      </c>
      <c r="AV149" s="13" t="s">
        <v>86</v>
      </c>
      <c r="AW149" s="13" t="s">
        <v>37</v>
      </c>
      <c r="AX149" s="13" t="s">
        <v>76</v>
      </c>
      <c r="AY149" s="153" t="s">
        <v>130</v>
      </c>
    </row>
    <row r="150" spans="2:65" s="14" customFormat="1" x14ac:dyDescent="0.2">
      <c r="B150" s="159"/>
      <c r="D150" s="146" t="s">
        <v>150</v>
      </c>
      <c r="E150" s="160" t="s">
        <v>19</v>
      </c>
      <c r="F150" s="161" t="s">
        <v>153</v>
      </c>
      <c r="H150" s="162">
        <v>405.6</v>
      </c>
      <c r="I150" s="163"/>
      <c r="L150" s="159"/>
      <c r="M150" s="164"/>
      <c r="T150" s="165"/>
      <c r="AT150" s="160" t="s">
        <v>150</v>
      </c>
      <c r="AU150" s="160" t="s">
        <v>86</v>
      </c>
      <c r="AV150" s="14" t="s">
        <v>137</v>
      </c>
      <c r="AW150" s="14" t="s">
        <v>37</v>
      </c>
      <c r="AX150" s="14" t="s">
        <v>84</v>
      </c>
      <c r="AY150" s="160" t="s">
        <v>130</v>
      </c>
    </row>
    <row r="151" spans="2:65" s="1" customFormat="1" ht="21.75" customHeight="1" x14ac:dyDescent="0.2">
      <c r="B151" s="33"/>
      <c r="C151" s="128" t="s">
        <v>313</v>
      </c>
      <c r="D151" s="128" t="s">
        <v>133</v>
      </c>
      <c r="E151" s="129" t="s">
        <v>799</v>
      </c>
      <c r="F151" s="130" t="s">
        <v>800</v>
      </c>
      <c r="G151" s="131" t="s">
        <v>323</v>
      </c>
      <c r="H151" s="132">
        <v>946</v>
      </c>
      <c r="I151" s="133"/>
      <c r="J151" s="134">
        <f>ROUND(I151*H151,2)</f>
        <v>0</v>
      </c>
      <c r="K151" s="130" t="s">
        <v>142</v>
      </c>
      <c r="L151" s="33"/>
      <c r="M151" s="135" t="s">
        <v>19</v>
      </c>
      <c r="N151" s="136" t="s">
        <v>47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137</v>
      </c>
      <c r="AT151" s="139" t="s">
        <v>133</v>
      </c>
      <c r="AU151" s="139" t="s">
        <v>86</v>
      </c>
      <c r="AY151" s="18" t="s">
        <v>130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8" t="s">
        <v>84</v>
      </c>
      <c r="BK151" s="140">
        <f>ROUND(I151*H151,2)</f>
        <v>0</v>
      </c>
      <c r="BL151" s="18" t="s">
        <v>137</v>
      </c>
      <c r="BM151" s="139" t="s">
        <v>309</v>
      </c>
    </row>
    <row r="152" spans="2:65" s="1" customFormat="1" x14ac:dyDescent="0.2">
      <c r="B152" s="33"/>
      <c r="D152" s="141" t="s">
        <v>143</v>
      </c>
      <c r="F152" s="142" t="s">
        <v>801</v>
      </c>
      <c r="I152" s="143"/>
      <c r="L152" s="33"/>
      <c r="M152" s="144"/>
      <c r="T152" s="54"/>
      <c r="AT152" s="18" t="s">
        <v>143</v>
      </c>
      <c r="AU152" s="18" t="s">
        <v>86</v>
      </c>
    </row>
    <row r="153" spans="2:65" s="12" customFormat="1" x14ac:dyDescent="0.2">
      <c r="B153" s="145"/>
      <c r="D153" s="146" t="s">
        <v>150</v>
      </c>
      <c r="E153" s="147" t="s">
        <v>19</v>
      </c>
      <c r="F153" s="148" t="s">
        <v>802</v>
      </c>
      <c r="H153" s="147" t="s">
        <v>19</v>
      </c>
      <c r="I153" s="149"/>
      <c r="L153" s="145"/>
      <c r="M153" s="150"/>
      <c r="T153" s="151"/>
      <c r="AT153" s="147" t="s">
        <v>150</v>
      </c>
      <c r="AU153" s="147" t="s">
        <v>86</v>
      </c>
      <c r="AV153" s="12" t="s">
        <v>84</v>
      </c>
      <c r="AW153" s="12" t="s">
        <v>37</v>
      </c>
      <c r="AX153" s="12" t="s">
        <v>76</v>
      </c>
      <c r="AY153" s="147" t="s">
        <v>130</v>
      </c>
    </row>
    <row r="154" spans="2:65" s="13" customFormat="1" x14ac:dyDescent="0.2">
      <c r="B154" s="152"/>
      <c r="D154" s="146" t="s">
        <v>150</v>
      </c>
      <c r="E154" s="153" t="s">
        <v>19</v>
      </c>
      <c r="F154" s="154" t="s">
        <v>803</v>
      </c>
      <c r="H154" s="155">
        <v>946</v>
      </c>
      <c r="I154" s="156"/>
      <c r="L154" s="152"/>
      <c r="M154" s="157"/>
      <c r="T154" s="158"/>
      <c r="AT154" s="153" t="s">
        <v>150</v>
      </c>
      <c r="AU154" s="153" t="s">
        <v>86</v>
      </c>
      <c r="AV154" s="13" t="s">
        <v>86</v>
      </c>
      <c r="AW154" s="13" t="s">
        <v>37</v>
      </c>
      <c r="AX154" s="13" t="s">
        <v>76</v>
      </c>
      <c r="AY154" s="153" t="s">
        <v>130</v>
      </c>
    </row>
    <row r="155" spans="2:65" s="14" customFormat="1" x14ac:dyDescent="0.2">
      <c r="B155" s="159"/>
      <c r="D155" s="146" t="s">
        <v>150</v>
      </c>
      <c r="E155" s="160" t="s">
        <v>19</v>
      </c>
      <c r="F155" s="161" t="s">
        <v>153</v>
      </c>
      <c r="H155" s="162">
        <v>946</v>
      </c>
      <c r="I155" s="163"/>
      <c r="L155" s="159"/>
      <c r="M155" s="164"/>
      <c r="T155" s="165"/>
      <c r="AT155" s="160" t="s">
        <v>150</v>
      </c>
      <c r="AU155" s="160" t="s">
        <v>86</v>
      </c>
      <c r="AV155" s="14" t="s">
        <v>137</v>
      </c>
      <c r="AW155" s="14" t="s">
        <v>37</v>
      </c>
      <c r="AX155" s="14" t="s">
        <v>84</v>
      </c>
      <c r="AY155" s="160" t="s">
        <v>130</v>
      </c>
    </row>
    <row r="156" spans="2:65" s="11" customFormat="1" ht="22.9" customHeight="1" x14ac:dyDescent="0.25">
      <c r="B156" s="116"/>
      <c r="D156" s="117" t="s">
        <v>75</v>
      </c>
      <c r="E156" s="126" t="s">
        <v>164</v>
      </c>
      <c r="F156" s="126" t="s">
        <v>804</v>
      </c>
      <c r="I156" s="119"/>
      <c r="J156" s="127">
        <f>BK156</f>
        <v>0</v>
      </c>
      <c r="L156" s="116"/>
      <c r="M156" s="121"/>
      <c r="P156" s="122">
        <f>SUM(P157:P169)</f>
        <v>0</v>
      </c>
      <c r="R156" s="122">
        <f>SUM(R157:R169)</f>
        <v>0.30765999999999999</v>
      </c>
      <c r="T156" s="123">
        <f>SUM(T157:T169)</f>
        <v>0</v>
      </c>
      <c r="AR156" s="117" t="s">
        <v>84</v>
      </c>
      <c r="AT156" s="124" t="s">
        <v>75</v>
      </c>
      <c r="AU156" s="124" t="s">
        <v>84</v>
      </c>
      <c r="AY156" s="117" t="s">
        <v>130</v>
      </c>
      <c r="BK156" s="125">
        <f>SUM(BK157:BK169)</f>
        <v>0</v>
      </c>
    </row>
    <row r="157" spans="2:65" s="1" customFormat="1" ht="16.5" customHeight="1" x14ac:dyDescent="0.2">
      <c r="B157" s="33"/>
      <c r="C157" s="128" t="s">
        <v>320</v>
      </c>
      <c r="D157" s="128" t="s">
        <v>133</v>
      </c>
      <c r="E157" s="129" t="s">
        <v>805</v>
      </c>
      <c r="F157" s="130" t="s">
        <v>806</v>
      </c>
      <c r="G157" s="131" t="s">
        <v>141</v>
      </c>
      <c r="H157" s="132">
        <v>2</v>
      </c>
      <c r="I157" s="133"/>
      <c r="J157" s="134">
        <f>ROUND(I157*H157,2)</f>
        <v>0</v>
      </c>
      <c r="K157" s="130" t="s">
        <v>19</v>
      </c>
      <c r="L157" s="33"/>
      <c r="M157" s="135" t="s">
        <v>19</v>
      </c>
      <c r="N157" s="136" t="s">
        <v>47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137</v>
      </c>
      <c r="AT157" s="139" t="s">
        <v>133</v>
      </c>
      <c r="AU157" s="139" t="s">
        <v>86</v>
      </c>
      <c r="AY157" s="18" t="s">
        <v>130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8" t="s">
        <v>84</v>
      </c>
      <c r="BK157" s="140">
        <f>ROUND(I157*H157,2)</f>
        <v>0</v>
      </c>
      <c r="BL157" s="18" t="s">
        <v>137</v>
      </c>
      <c r="BM157" s="139" t="s">
        <v>409</v>
      </c>
    </row>
    <row r="158" spans="2:65" s="1" customFormat="1" ht="18" x14ac:dyDescent="0.2">
      <c r="B158" s="33"/>
      <c r="D158" s="146" t="s">
        <v>203</v>
      </c>
      <c r="F158" s="166" t="s">
        <v>807</v>
      </c>
      <c r="I158" s="143"/>
      <c r="L158" s="33"/>
      <c r="M158" s="144"/>
      <c r="T158" s="54"/>
      <c r="AT158" s="18" t="s">
        <v>203</v>
      </c>
      <c r="AU158" s="18" t="s">
        <v>86</v>
      </c>
    </row>
    <row r="159" spans="2:65" s="1" customFormat="1" ht="16.5" customHeight="1" x14ac:dyDescent="0.2">
      <c r="B159" s="33"/>
      <c r="C159" s="128" t="s">
        <v>327</v>
      </c>
      <c r="D159" s="128" t="s">
        <v>133</v>
      </c>
      <c r="E159" s="129" t="s">
        <v>808</v>
      </c>
      <c r="F159" s="130" t="s">
        <v>809</v>
      </c>
      <c r="G159" s="131" t="s">
        <v>141</v>
      </c>
      <c r="H159" s="132">
        <v>2</v>
      </c>
      <c r="I159" s="133"/>
      <c r="J159" s="134">
        <f>ROUND(I159*H159,2)</f>
        <v>0</v>
      </c>
      <c r="K159" s="130" t="s">
        <v>19</v>
      </c>
      <c r="L159" s="33"/>
      <c r="M159" s="135" t="s">
        <v>19</v>
      </c>
      <c r="N159" s="136" t="s">
        <v>47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137</v>
      </c>
      <c r="AT159" s="139" t="s">
        <v>133</v>
      </c>
      <c r="AU159" s="139" t="s">
        <v>86</v>
      </c>
      <c r="AY159" s="18" t="s">
        <v>130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18" t="s">
        <v>84</v>
      </c>
      <c r="BK159" s="140">
        <f>ROUND(I159*H159,2)</f>
        <v>0</v>
      </c>
      <c r="BL159" s="18" t="s">
        <v>137</v>
      </c>
      <c r="BM159" s="139" t="s">
        <v>334</v>
      </c>
    </row>
    <row r="160" spans="2:65" s="1" customFormat="1" ht="24.25" customHeight="1" x14ac:dyDescent="0.2">
      <c r="B160" s="33"/>
      <c r="C160" s="128" t="s">
        <v>331</v>
      </c>
      <c r="D160" s="128" t="s">
        <v>133</v>
      </c>
      <c r="E160" s="129" t="s">
        <v>810</v>
      </c>
      <c r="F160" s="130" t="s">
        <v>811</v>
      </c>
      <c r="G160" s="131" t="s">
        <v>141</v>
      </c>
      <c r="H160" s="132">
        <v>2</v>
      </c>
      <c r="I160" s="133"/>
      <c r="J160" s="134">
        <f>ROUND(I160*H160,2)</f>
        <v>0</v>
      </c>
      <c r="K160" s="130" t="s">
        <v>142</v>
      </c>
      <c r="L160" s="33"/>
      <c r="M160" s="135" t="s">
        <v>19</v>
      </c>
      <c r="N160" s="136" t="s">
        <v>47</v>
      </c>
      <c r="P160" s="137">
        <f>O160*H160</f>
        <v>0</v>
      </c>
      <c r="Q160" s="137">
        <v>6.9999999999999994E-5</v>
      </c>
      <c r="R160" s="137">
        <f>Q160*H160</f>
        <v>1.3999999999999999E-4</v>
      </c>
      <c r="S160" s="137">
        <v>0</v>
      </c>
      <c r="T160" s="138">
        <f>S160*H160</f>
        <v>0</v>
      </c>
      <c r="AR160" s="139" t="s">
        <v>137</v>
      </c>
      <c r="AT160" s="139" t="s">
        <v>133</v>
      </c>
      <c r="AU160" s="139" t="s">
        <v>86</v>
      </c>
      <c r="AY160" s="18" t="s">
        <v>130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8" t="s">
        <v>84</v>
      </c>
      <c r="BK160" s="140">
        <f>ROUND(I160*H160,2)</f>
        <v>0</v>
      </c>
      <c r="BL160" s="18" t="s">
        <v>137</v>
      </c>
      <c r="BM160" s="139" t="s">
        <v>812</v>
      </c>
    </row>
    <row r="161" spans="2:65" s="1" customFormat="1" x14ac:dyDescent="0.2">
      <c r="B161" s="33"/>
      <c r="D161" s="141" t="s">
        <v>143</v>
      </c>
      <c r="F161" s="142" t="s">
        <v>813</v>
      </c>
      <c r="I161" s="143"/>
      <c r="L161" s="33"/>
      <c r="M161" s="144"/>
      <c r="T161" s="54"/>
      <c r="AT161" s="18" t="s">
        <v>143</v>
      </c>
      <c r="AU161" s="18" t="s">
        <v>86</v>
      </c>
    </row>
    <row r="162" spans="2:65" s="1" customFormat="1" ht="16.5" customHeight="1" x14ac:dyDescent="0.2">
      <c r="B162" s="33"/>
      <c r="C162" s="177" t="s">
        <v>335</v>
      </c>
      <c r="D162" s="177" t="s">
        <v>300</v>
      </c>
      <c r="E162" s="178" t="s">
        <v>814</v>
      </c>
      <c r="F162" s="179" t="s">
        <v>815</v>
      </c>
      <c r="G162" s="180" t="s">
        <v>141</v>
      </c>
      <c r="H162" s="181">
        <v>2</v>
      </c>
      <c r="I162" s="182"/>
      <c r="J162" s="183">
        <f>ROUND(I162*H162,2)</f>
        <v>0</v>
      </c>
      <c r="K162" s="179" t="s">
        <v>142</v>
      </c>
      <c r="L162" s="184"/>
      <c r="M162" s="185" t="s">
        <v>19</v>
      </c>
      <c r="N162" s="186" t="s">
        <v>47</v>
      </c>
      <c r="P162" s="137">
        <f>O162*H162</f>
        <v>0</v>
      </c>
      <c r="Q162" s="137">
        <v>2.1999999999999999E-2</v>
      </c>
      <c r="R162" s="137">
        <f>Q162*H162</f>
        <v>4.3999999999999997E-2</v>
      </c>
      <c r="S162" s="137">
        <v>0</v>
      </c>
      <c r="T162" s="138">
        <f>S162*H162</f>
        <v>0</v>
      </c>
      <c r="AR162" s="139" t="s">
        <v>164</v>
      </c>
      <c r="AT162" s="139" t="s">
        <v>300</v>
      </c>
      <c r="AU162" s="139" t="s">
        <v>86</v>
      </c>
      <c r="AY162" s="18" t="s">
        <v>130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18" t="s">
        <v>84</v>
      </c>
      <c r="BK162" s="140">
        <f>ROUND(I162*H162,2)</f>
        <v>0</v>
      </c>
      <c r="BL162" s="18" t="s">
        <v>137</v>
      </c>
      <c r="BM162" s="139" t="s">
        <v>816</v>
      </c>
    </row>
    <row r="163" spans="2:65" s="1" customFormat="1" ht="24.25" customHeight="1" x14ac:dyDescent="0.2">
      <c r="B163" s="33"/>
      <c r="C163" s="128" t="s">
        <v>341</v>
      </c>
      <c r="D163" s="128" t="s">
        <v>133</v>
      </c>
      <c r="E163" s="129" t="s">
        <v>817</v>
      </c>
      <c r="F163" s="130" t="s">
        <v>818</v>
      </c>
      <c r="G163" s="131" t="s">
        <v>141</v>
      </c>
      <c r="H163" s="132">
        <v>2</v>
      </c>
      <c r="I163" s="133"/>
      <c r="J163" s="134">
        <f>ROUND(I163*H163,2)</f>
        <v>0</v>
      </c>
      <c r="K163" s="130" t="s">
        <v>142</v>
      </c>
      <c r="L163" s="33"/>
      <c r="M163" s="135" t="s">
        <v>19</v>
      </c>
      <c r="N163" s="136" t="s">
        <v>47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137</v>
      </c>
      <c r="AT163" s="139" t="s">
        <v>133</v>
      </c>
      <c r="AU163" s="139" t="s">
        <v>86</v>
      </c>
      <c r="AY163" s="18" t="s">
        <v>130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18" t="s">
        <v>84</v>
      </c>
      <c r="BK163" s="140">
        <f>ROUND(I163*H163,2)</f>
        <v>0</v>
      </c>
      <c r="BL163" s="18" t="s">
        <v>137</v>
      </c>
      <c r="BM163" s="139" t="s">
        <v>819</v>
      </c>
    </row>
    <row r="164" spans="2:65" s="1" customFormat="1" x14ac:dyDescent="0.2">
      <c r="B164" s="33"/>
      <c r="D164" s="141" t="s">
        <v>143</v>
      </c>
      <c r="F164" s="142" t="s">
        <v>820</v>
      </c>
      <c r="I164" s="143"/>
      <c r="L164" s="33"/>
      <c r="M164" s="144"/>
      <c r="T164" s="54"/>
      <c r="AT164" s="18" t="s">
        <v>143</v>
      </c>
      <c r="AU164" s="18" t="s">
        <v>86</v>
      </c>
    </row>
    <row r="165" spans="2:65" s="1" customFormat="1" ht="16.5" customHeight="1" x14ac:dyDescent="0.2">
      <c r="B165" s="33"/>
      <c r="C165" s="177" t="s">
        <v>7</v>
      </c>
      <c r="D165" s="177" t="s">
        <v>300</v>
      </c>
      <c r="E165" s="178" t="s">
        <v>821</v>
      </c>
      <c r="F165" s="179" t="s">
        <v>822</v>
      </c>
      <c r="G165" s="180" t="s">
        <v>141</v>
      </c>
      <c r="H165" s="181">
        <v>2</v>
      </c>
      <c r="I165" s="182"/>
      <c r="J165" s="183">
        <f>ROUND(I165*H165,2)</f>
        <v>0</v>
      </c>
      <c r="K165" s="179" t="s">
        <v>142</v>
      </c>
      <c r="L165" s="184"/>
      <c r="M165" s="185" t="s">
        <v>19</v>
      </c>
      <c r="N165" s="186" t="s">
        <v>47</v>
      </c>
      <c r="P165" s="137">
        <f>O165*H165</f>
        <v>0</v>
      </c>
      <c r="Q165" s="137">
        <v>1.4599999999999999E-3</v>
      </c>
      <c r="R165" s="137">
        <f>Q165*H165</f>
        <v>2.9199999999999999E-3</v>
      </c>
      <c r="S165" s="137">
        <v>0</v>
      </c>
      <c r="T165" s="138">
        <f>S165*H165</f>
        <v>0</v>
      </c>
      <c r="AR165" s="139" t="s">
        <v>164</v>
      </c>
      <c r="AT165" s="139" t="s">
        <v>300</v>
      </c>
      <c r="AU165" s="139" t="s">
        <v>86</v>
      </c>
      <c r="AY165" s="18" t="s">
        <v>130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8" t="s">
        <v>84</v>
      </c>
      <c r="BK165" s="140">
        <f>ROUND(I165*H165,2)</f>
        <v>0</v>
      </c>
      <c r="BL165" s="18" t="s">
        <v>137</v>
      </c>
      <c r="BM165" s="139" t="s">
        <v>823</v>
      </c>
    </row>
    <row r="166" spans="2:65" s="1" customFormat="1" ht="16.5" customHeight="1" x14ac:dyDescent="0.2">
      <c r="B166" s="33"/>
      <c r="C166" s="177" t="s">
        <v>351</v>
      </c>
      <c r="D166" s="177" t="s">
        <v>300</v>
      </c>
      <c r="E166" s="178" t="s">
        <v>824</v>
      </c>
      <c r="F166" s="179" t="s">
        <v>825</v>
      </c>
      <c r="G166" s="180" t="s">
        <v>141</v>
      </c>
      <c r="H166" s="181">
        <v>2</v>
      </c>
      <c r="I166" s="182"/>
      <c r="J166" s="183">
        <f>ROUND(I166*H166,2)</f>
        <v>0</v>
      </c>
      <c r="K166" s="179" t="s">
        <v>142</v>
      </c>
      <c r="L166" s="184"/>
      <c r="M166" s="185" t="s">
        <v>19</v>
      </c>
      <c r="N166" s="186" t="s">
        <v>47</v>
      </c>
      <c r="P166" s="137">
        <f>O166*H166</f>
        <v>0</v>
      </c>
      <c r="Q166" s="137">
        <v>2.9999999999999997E-4</v>
      </c>
      <c r="R166" s="137">
        <f>Q166*H166</f>
        <v>5.9999999999999995E-4</v>
      </c>
      <c r="S166" s="137">
        <v>0</v>
      </c>
      <c r="T166" s="138">
        <f>S166*H166</f>
        <v>0</v>
      </c>
      <c r="AR166" s="139" t="s">
        <v>164</v>
      </c>
      <c r="AT166" s="139" t="s">
        <v>300</v>
      </c>
      <c r="AU166" s="139" t="s">
        <v>86</v>
      </c>
      <c r="AY166" s="18" t="s">
        <v>130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18" t="s">
        <v>84</v>
      </c>
      <c r="BK166" s="140">
        <f>ROUND(I166*H166,2)</f>
        <v>0</v>
      </c>
      <c r="BL166" s="18" t="s">
        <v>137</v>
      </c>
      <c r="BM166" s="139" t="s">
        <v>826</v>
      </c>
    </row>
    <row r="167" spans="2:65" s="1" customFormat="1" ht="16.5" customHeight="1" x14ac:dyDescent="0.2">
      <c r="B167" s="33"/>
      <c r="C167" s="128" t="s">
        <v>356</v>
      </c>
      <c r="D167" s="128" t="s">
        <v>133</v>
      </c>
      <c r="E167" s="129" t="s">
        <v>827</v>
      </c>
      <c r="F167" s="130" t="s">
        <v>828</v>
      </c>
      <c r="G167" s="131" t="s">
        <v>148</v>
      </c>
      <c r="H167" s="132">
        <v>13</v>
      </c>
      <c r="I167" s="133"/>
      <c r="J167" s="134">
        <f>ROUND(I167*H167,2)</f>
        <v>0</v>
      </c>
      <c r="K167" s="130" t="s">
        <v>19</v>
      </c>
      <c r="L167" s="33"/>
      <c r="M167" s="135" t="s">
        <v>19</v>
      </c>
      <c r="N167" s="136" t="s">
        <v>47</v>
      </c>
      <c r="P167" s="137">
        <f>O167*H167</f>
        <v>0</v>
      </c>
      <c r="Q167" s="137">
        <v>0.02</v>
      </c>
      <c r="R167" s="137">
        <f>Q167*H167</f>
        <v>0.26</v>
      </c>
      <c r="S167" s="137">
        <v>0</v>
      </c>
      <c r="T167" s="138">
        <f>S167*H167</f>
        <v>0</v>
      </c>
      <c r="AR167" s="139" t="s">
        <v>137</v>
      </c>
      <c r="AT167" s="139" t="s">
        <v>133</v>
      </c>
      <c r="AU167" s="139" t="s">
        <v>86</v>
      </c>
      <c r="AY167" s="18" t="s">
        <v>130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8" t="s">
        <v>84</v>
      </c>
      <c r="BK167" s="140">
        <f>ROUND(I167*H167,2)</f>
        <v>0</v>
      </c>
      <c r="BL167" s="18" t="s">
        <v>137</v>
      </c>
      <c r="BM167" s="139" t="s">
        <v>354</v>
      </c>
    </row>
    <row r="168" spans="2:65" s="13" customFormat="1" x14ac:dyDescent="0.2">
      <c r="B168" s="152"/>
      <c r="D168" s="146" t="s">
        <v>150</v>
      </c>
      <c r="E168" s="153" t="s">
        <v>19</v>
      </c>
      <c r="F168" s="154" t="s">
        <v>829</v>
      </c>
      <c r="H168" s="155">
        <v>13</v>
      </c>
      <c r="I168" s="156"/>
      <c r="L168" s="152"/>
      <c r="M168" s="157"/>
      <c r="T168" s="158"/>
      <c r="AT168" s="153" t="s">
        <v>150</v>
      </c>
      <c r="AU168" s="153" t="s">
        <v>86</v>
      </c>
      <c r="AV168" s="13" t="s">
        <v>86</v>
      </c>
      <c r="AW168" s="13" t="s">
        <v>37</v>
      </c>
      <c r="AX168" s="13" t="s">
        <v>76</v>
      </c>
      <c r="AY168" s="153" t="s">
        <v>130</v>
      </c>
    </row>
    <row r="169" spans="2:65" s="14" customFormat="1" x14ac:dyDescent="0.2">
      <c r="B169" s="159"/>
      <c r="D169" s="146" t="s">
        <v>150</v>
      </c>
      <c r="E169" s="160" t="s">
        <v>19</v>
      </c>
      <c r="F169" s="161" t="s">
        <v>153</v>
      </c>
      <c r="H169" s="162">
        <v>13</v>
      </c>
      <c r="I169" s="163"/>
      <c r="L169" s="159"/>
      <c r="M169" s="164"/>
      <c r="T169" s="165"/>
      <c r="AT169" s="160" t="s">
        <v>150</v>
      </c>
      <c r="AU169" s="160" t="s">
        <v>86</v>
      </c>
      <c r="AV169" s="14" t="s">
        <v>137</v>
      </c>
      <c r="AW169" s="14" t="s">
        <v>37</v>
      </c>
      <c r="AX169" s="14" t="s">
        <v>84</v>
      </c>
      <c r="AY169" s="160" t="s">
        <v>130</v>
      </c>
    </row>
    <row r="170" spans="2:65" s="11" customFormat="1" ht="22.9" customHeight="1" x14ac:dyDescent="0.25">
      <c r="B170" s="116"/>
      <c r="D170" s="117" t="s">
        <v>75</v>
      </c>
      <c r="E170" s="126" t="s">
        <v>131</v>
      </c>
      <c r="F170" s="126" t="s">
        <v>132</v>
      </c>
      <c r="I170" s="119"/>
      <c r="J170" s="127">
        <f>BK170</f>
        <v>0</v>
      </c>
      <c r="L170" s="116"/>
      <c r="M170" s="121"/>
      <c r="P170" s="122">
        <f>SUM(P171:P200)</f>
        <v>0</v>
      </c>
      <c r="R170" s="122">
        <f>SUM(R171:R200)</f>
        <v>48.581680200000001</v>
      </c>
      <c r="T170" s="123">
        <f>SUM(T171:T200)</f>
        <v>0</v>
      </c>
      <c r="AR170" s="117" t="s">
        <v>84</v>
      </c>
      <c r="AT170" s="124" t="s">
        <v>75</v>
      </c>
      <c r="AU170" s="124" t="s">
        <v>84</v>
      </c>
      <c r="AY170" s="117" t="s">
        <v>130</v>
      </c>
      <c r="BK170" s="125">
        <f>SUM(BK171:BK200)</f>
        <v>0</v>
      </c>
    </row>
    <row r="171" spans="2:65" s="1" customFormat="1" ht="16.5" customHeight="1" x14ac:dyDescent="0.2">
      <c r="B171" s="33"/>
      <c r="C171" s="128" t="s">
        <v>361</v>
      </c>
      <c r="D171" s="128" t="s">
        <v>133</v>
      </c>
      <c r="E171" s="129" t="s">
        <v>146</v>
      </c>
      <c r="F171" s="130" t="s">
        <v>147</v>
      </c>
      <c r="G171" s="131" t="s">
        <v>148</v>
      </c>
      <c r="H171" s="132">
        <v>21.4</v>
      </c>
      <c r="I171" s="133"/>
      <c r="J171" s="134">
        <f>ROUND(I171*H171,2)</f>
        <v>0</v>
      </c>
      <c r="K171" s="130" t="s">
        <v>142</v>
      </c>
      <c r="L171" s="33"/>
      <c r="M171" s="135" t="s">
        <v>19</v>
      </c>
      <c r="N171" s="136" t="s">
        <v>47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137</v>
      </c>
      <c r="AT171" s="139" t="s">
        <v>133</v>
      </c>
      <c r="AU171" s="139" t="s">
        <v>86</v>
      </c>
      <c r="AY171" s="18" t="s">
        <v>130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18" t="s">
        <v>84</v>
      </c>
      <c r="BK171" s="140">
        <f>ROUND(I171*H171,2)</f>
        <v>0</v>
      </c>
      <c r="BL171" s="18" t="s">
        <v>137</v>
      </c>
      <c r="BM171" s="139" t="s">
        <v>523</v>
      </c>
    </row>
    <row r="172" spans="2:65" s="1" customFormat="1" x14ac:dyDescent="0.2">
      <c r="B172" s="33"/>
      <c r="D172" s="141" t="s">
        <v>143</v>
      </c>
      <c r="F172" s="142" t="s">
        <v>149</v>
      </c>
      <c r="I172" s="143"/>
      <c r="L172" s="33"/>
      <c r="M172" s="144"/>
      <c r="T172" s="54"/>
      <c r="AT172" s="18" t="s">
        <v>143</v>
      </c>
      <c r="AU172" s="18" t="s">
        <v>86</v>
      </c>
    </row>
    <row r="173" spans="2:65" s="13" customFormat="1" x14ac:dyDescent="0.2">
      <c r="B173" s="152"/>
      <c r="D173" s="146" t="s">
        <v>150</v>
      </c>
      <c r="E173" s="153" t="s">
        <v>19</v>
      </c>
      <c r="F173" s="154" t="s">
        <v>830</v>
      </c>
      <c r="H173" s="155">
        <v>21.4</v>
      </c>
      <c r="I173" s="156"/>
      <c r="L173" s="152"/>
      <c r="M173" s="157"/>
      <c r="T173" s="158"/>
      <c r="AT173" s="153" t="s">
        <v>150</v>
      </c>
      <c r="AU173" s="153" t="s">
        <v>86</v>
      </c>
      <c r="AV173" s="13" t="s">
        <v>86</v>
      </c>
      <c r="AW173" s="13" t="s">
        <v>37</v>
      </c>
      <c r="AX173" s="13" t="s">
        <v>76</v>
      </c>
      <c r="AY173" s="153" t="s">
        <v>130</v>
      </c>
    </row>
    <row r="174" spans="2:65" s="14" customFormat="1" x14ac:dyDescent="0.2">
      <c r="B174" s="159"/>
      <c r="D174" s="146" t="s">
        <v>150</v>
      </c>
      <c r="E174" s="160" t="s">
        <v>19</v>
      </c>
      <c r="F174" s="161" t="s">
        <v>153</v>
      </c>
      <c r="H174" s="162">
        <v>21.4</v>
      </c>
      <c r="I174" s="163"/>
      <c r="L174" s="159"/>
      <c r="M174" s="164"/>
      <c r="T174" s="165"/>
      <c r="AT174" s="160" t="s">
        <v>150</v>
      </c>
      <c r="AU174" s="160" t="s">
        <v>86</v>
      </c>
      <c r="AV174" s="14" t="s">
        <v>137</v>
      </c>
      <c r="AW174" s="14" t="s">
        <v>37</v>
      </c>
      <c r="AX174" s="14" t="s">
        <v>84</v>
      </c>
      <c r="AY174" s="160" t="s">
        <v>130</v>
      </c>
    </row>
    <row r="175" spans="2:65" s="1" customFormat="1" ht="33" customHeight="1" x14ac:dyDescent="0.2">
      <c r="B175" s="33"/>
      <c r="C175" s="128" t="s">
        <v>366</v>
      </c>
      <c r="D175" s="128" t="s">
        <v>133</v>
      </c>
      <c r="E175" s="129" t="s">
        <v>640</v>
      </c>
      <c r="F175" s="130" t="s">
        <v>641</v>
      </c>
      <c r="G175" s="131" t="s">
        <v>148</v>
      </c>
      <c r="H175" s="132">
        <v>21.4</v>
      </c>
      <c r="I175" s="133"/>
      <c r="J175" s="134">
        <f>ROUND(I175*H175,2)</f>
        <v>0</v>
      </c>
      <c r="K175" s="130" t="s">
        <v>142</v>
      </c>
      <c r="L175" s="33"/>
      <c r="M175" s="135" t="s">
        <v>19</v>
      </c>
      <c r="N175" s="136" t="s">
        <v>47</v>
      </c>
      <c r="P175" s="137">
        <f>O175*H175</f>
        <v>0</v>
      </c>
      <c r="Q175" s="137">
        <v>6.0999999999999997E-4</v>
      </c>
      <c r="R175" s="137">
        <f>Q175*H175</f>
        <v>1.3053999999999998E-2</v>
      </c>
      <c r="S175" s="137">
        <v>0</v>
      </c>
      <c r="T175" s="138">
        <f>S175*H175</f>
        <v>0</v>
      </c>
      <c r="AR175" s="139" t="s">
        <v>137</v>
      </c>
      <c r="AT175" s="139" t="s">
        <v>133</v>
      </c>
      <c r="AU175" s="139" t="s">
        <v>86</v>
      </c>
      <c r="AY175" s="18" t="s">
        <v>130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18" t="s">
        <v>84</v>
      </c>
      <c r="BK175" s="140">
        <f>ROUND(I175*H175,2)</f>
        <v>0</v>
      </c>
      <c r="BL175" s="18" t="s">
        <v>137</v>
      </c>
      <c r="BM175" s="139" t="s">
        <v>831</v>
      </c>
    </row>
    <row r="176" spans="2:65" s="1" customFormat="1" x14ac:dyDescent="0.2">
      <c r="B176" s="33"/>
      <c r="D176" s="141" t="s">
        <v>143</v>
      </c>
      <c r="F176" s="142" t="s">
        <v>643</v>
      </c>
      <c r="I176" s="143"/>
      <c r="L176" s="33"/>
      <c r="M176" s="144"/>
      <c r="T176" s="54"/>
      <c r="AT176" s="18" t="s">
        <v>143</v>
      </c>
      <c r="AU176" s="18" t="s">
        <v>86</v>
      </c>
    </row>
    <row r="177" spans="2:65" s="1" customFormat="1" ht="24.25" customHeight="1" x14ac:dyDescent="0.2">
      <c r="B177" s="33"/>
      <c r="C177" s="128" t="s">
        <v>372</v>
      </c>
      <c r="D177" s="128" t="s">
        <v>133</v>
      </c>
      <c r="E177" s="129" t="s">
        <v>832</v>
      </c>
      <c r="F177" s="130" t="s">
        <v>833</v>
      </c>
      <c r="G177" s="131" t="s">
        <v>148</v>
      </c>
      <c r="H177" s="132">
        <v>78.87</v>
      </c>
      <c r="I177" s="133"/>
      <c r="J177" s="134">
        <f>ROUND(I177*H177,2)</f>
        <v>0</v>
      </c>
      <c r="K177" s="130" t="s">
        <v>142</v>
      </c>
      <c r="L177" s="33"/>
      <c r="M177" s="135" t="s">
        <v>19</v>
      </c>
      <c r="N177" s="136" t="s">
        <v>47</v>
      </c>
      <c r="P177" s="137">
        <f>O177*H177</f>
        <v>0</v>
      </c>
      <c r="Q177" s="137">
        <v>0.11519</v>
      </c>
      <c r="R177" s="137">
        <f>Q177*H177</f>
        <v>9.0850353000000013</v>
      </c>
      <c r="S177" s="137">
        <v>0</v>
      </c>
      <c r="T177" s="138">
        <f>S177*H177</f>
        <v>0</v>
      </c>
      <c r="AR177" s="139" t="s">
        <v>137</v>
      </c>
      <c r="AT177" s="139" t="s">
        <v>133</v>
      </c>
      <c r="AU177" s="139" t="s">
        <v>86</v>
      </c>
      <c r="AY177" s="18" t="s">
        <v>130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18" t="s">
        <v>84</v>
      </c>
      <c r="BK177" s="140">
        <f>ROUND(I177*H177,2)</f>
        <v>0</v>
      </c>
      <c r="BL177" s="18" t="s">
        <v>137</v>
      </c>
      <c r="BM177" s="139" t="s">
        <v>535</v>
      </c>
    </row>
    <row r="178" spans="2:65" s="1" customFormat="1" x14ac:dyDescent="0.2">
      <c r="B178" s="33"/>
      <c r="D178" s="141" t="s">
        <v>143</v>
      </c>
      <c r="F178" s="142" t="s">
        <v>834</v>
      </c>
      <c r="I178" s="143"/>
      <c r="L178" s="33"/>
      <c r="M178" s="144"/>
      <c r="T178" s="54"/>
      <c r="AT178" s="18" t="s">
        <v>143</v>
      </c>
      <c r="AU178" s="18" t="s">
        <v>86</v>
      </c>
    </row>
    <row r="179" spans="2:65" s="13" customFormat="1" x14ac:dyDescent="0.2">
      <c r="B179" s="152"/>
      <c r="D179" s="146" t="s">
        <v>150</v>
      </c>
      <c r="E179" s="153" t="s">
        <v>19</v>
      </c>
      <c r="F179" s="154" t="s">
        <v>835</v>
      </c>
      <c r="H179" s="155">
        <v>78.87</v>
      </c>
      <c r="I179" s="156"/>
      <c r="L179" s="152"/>
      <c r="M179" s="157"/>
      <c r="T179" s="158"/>
      <c r="AT179" s="153" t="s">
        <v>150</v>
      </c>
      <c r="AU179" s="153" t="s">
        <v>86</v>
      </c>
      <c r="AV179" s="13" t="s">
        <v>86</v>
      </c>
      <c r="AW179" s="13" t="s">
        <v>37</v>
      </c>
      <c r="AX179" s="13" t="s">
        <v>76</v>
      </c>
      <c r="AY179" s="153" t="s">
        <v>130</v>
      </c>
    </row>
    <row r="180" spans="2:65" s="14" customFormat="1" x14ac:dyDescent="0.2">
      <c r="B180" s="159"/>
      <c r="D180" s="146" t="s">
        <v>150</v>
      </c>
      <c r="E180" s="160" t="s">
        <v>19</v>
      </c>
      <c r="F180" s="161" t="s">
        <v>153</v>
      </c>
      <c r="H180" s="162">
        <v>78.87</v>
      </c>
      <c r="I180" s="163"/>
      <c r="L180" s="159"/>
      <c r="M180" s="164"/>
      <c r="T180" s="165"/>
      <c r="AT180" s="160" t="s">
        <v>150</v>
      </c>
      <c r="AU180" s="160" t="s">
        <v>86</v>
      </c>
      <c r="AV180" s="14" t="s">
        <v>137</v>
      </c>
      <c r="AW180" s="14" t="s">
        <v>37</v>
      </c>
      <c r="AX180" s="14" t="s">
        <v>84</v>
      </c>
      <c r="AY180" s="160" t="s">
        <v>130</v>
      </c>
    </row>
    <row r="181" spans="2:65" s="1" customFormat="1" ht="16.5" customHeight="1" x14ac:dyDescent="0.2">
      <c r="B181" s="33"/>
      <c r="C181" s="177" t="s">
        <v>379</v>
      </c>
      <c r="D181" s="177" t="s">
        <v>300</v>
      </c>
      <c r="E181" s="178" t="s">
        <v>836</v>
      </c>
      <c r="F181" s="179" t="s">
        <v>837</v>
      </c>
      <c r="G181" s="180" t="s">
        <v>148</v>
      </c>
      <c r="H181" s="181">
        <v>78.847999999999999</v>
      </c>
      <c r="I181" s="182"/>
      <c r="J181" s="183">
        <f>ROUND(I181*H181,2)</f>
        <v>0</v>
      </c>
      <c r="K181" s="179" t="s">
        <v>142</v>
      </c>
      <c r="L181" s="184"/>
      <c r="M181" s="185" t="s">
        <v>19</v>
      </c>
      <c r="N181" s="186" t="s">
        <v>47</v>
      </c>
      <c r="P181" s="137">
        <f>O181*H181</f>
        <v>0</v>
      </c>
      <c r="Q181" s="137">
        <v>4.8300000000000003E-2</v>
      </c>
      <c r="R181" s="137">
        <f>Q181*H181</f>
        <v>3.8083584000000004</v>
      </c>
      <c r="S181" s="137">
        <v>0</v>
      </c>
      <c r="T181" s="138">
        <f>S181*H181</f>
        <v>0</v>
      </c>
      <c r="AR181" s="139" t="s">
        <v>164</v>
      </c>
      <c r="AT181" s="139" t="s">
        <v>300</v>
      </c>
      <c r="AU181" s="139" t="s">
        <v>86</v>
      </c>
      <c r="AY181" s="18" t="s">
        <v>130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8" t="s">
        <v>84</v>
      </c>
      <c r="BK181" s="140">
        <f>ROUND(I181*H181,2)</f>
        <v>0</v>
      </c>
      <c r="BL181" s="18" t="s">
        <v>137</v>
      </c>
      <c r="BM181" s="139" t="s">
        <v>838</v>
      </c>
    </row>
    <row r="182" spans="2:65" s="13" customFormat="1" x14ac:dyDescent="0.2">
      <c r="B182" s="152"/>
      <c r="D182" s="146" t="s">
        <v>150</v>
      </c>
      <c r="E182" s="153" t="s">
        <v>19</v>
      </c>
      <c r="F182" s="154" t="s">
        <v>839</v>
      </c>
      <c r="H182" s="155">
        <v>71.680000000000007</v>
      </c>
      <c r="I182" s="156"/>
      <c r="L182" s="152"/>
      <c r="M182" s="157"/>
      <c r="T182" s="158"/>
      <c r="AT182" s="153" t="s">
        <v>150</v>
      </c>
      <c r="AU182" s="153" t="s">
        <v>86</v>
      </c>
      <c r="AV182" s="13" t="s">
        <v>86</v>
      </c>
      <c r="AW182" s="13" t="s">
        <v>37</v>
      </c>
      <c r="AX182" s="13" t="s">
        <v>76</v>
      </c>
      <c r="AY182" s="153" t="s">
        <v>130</v>
      </c>
    </row>
    <row r="183" spans="2:65" s="14" customFormat="1" x14ac:dyDescent="0.2">
      <c r="B183" s="159"/>
      <c r="D183" s="146" t="s">
        <v>150</v>
      </c>
      <c r="E183" s="160" t="s">
        <v>19</v>
      </c>
      <c r="F183" s="161" t="s">
        <v>153</v>
      </c>
      <c r="H183" s="162">
        <v>71.680000000000007</v>
      </c>
      <c r="I183" s="163"/>
      <c r="L183" s="159"/>
      <c r="M183" s="164"/>
      <c r="T183" s="165"/>
      <c r="AT183" s="160" t="s">
        <v>150</v>
      </c>
      <c r="AU183" s="160" t="s">
        <v>86</v>
      </c>
      <c r="AV183" s="14" t="s">
        <v>137</v>
      </c>
      <c r="AW183" s="14" t="s">
        <v>37</v>
      </c>
      <c r="AX183" s="14" t="s">
        <v>84</v>
      </c>
      <c r="AY183" s="160" t="s">
        <v>130</v>
      </c>
    </row>
    <row r="184" spans="2:65" s="13" customFormat="1" x14ac:dyDescent="0.2">
      <c r="B184" s="152"/>
      <c r="D184" s="146" t="s">
        <v>150</v>
      </c>
      <c r="F184" s="154" t="s">
        <v>840</v>
      </c>
      <c r="H184" s="155">
        <v>78.847999999999999</v>
      </c>
      <c r="I184" s="156"/>
      <c r="L184" s="152"/>
      <c r="M184" s="157"/>
      <c r="T184" s="158"/>
      <c r="AT184" s="153" t="s">
        <v>150</v>
      </c>
      <c r="AU184" s="153" t="s">
        <v>86</v>
      </c>
      <c r="AV184" s="13" t="s">
        <v>86</v>
      </c>
      <c r="AW184" s="13" t="s">
        <v>4</v>
      </c>
      <c r="AX184" s="13" t="s">
        <v>84</v>
      </c>
      <c r="AY184" s="153" t="s">
        <v>130</v>
      </c>
    </row>
    <row r="185" spans="2:65" s="1" customFormat="1" ht="16.5" customHeight="1" x14ac:dyDescent="0.2">
      <c r="B185" s="33"/>
      <c r="C185" s="177" t="s">
        <v>309</v>
      </c>
      <c r="D185" s="177" t="s">
        <v>300</v>
      </c>
      <c r="E185" s="178" t="s">
        <v>841</v>
      </c>
      <c r="F185" s="179" t="s">
        <v>842</v>
      </c>
      <c r="G185" s="180" t="s">
        <v>148</v>
      </c>
      <c r="H185" s="181">
        <v>7.9089999999999998</v>
      </c>
      <c r="I185" s="182"/>
      <c r="J185" s="183">
        <f>ROUND(I185*H185,2)</f>
        <v>0</v>
      </c>
      <c r="K185" s="179" t="s">
        <v>19</v>
      </c>
      <c r="L185" s="184"/>
      <c r="M185" s="185" t="s">
        <v>19</v>
      </c>
      <c r="N185" s="186" t="s">
        <v>47</v>
      </c>
      <c r="P185" s="137">
        <f>O185*H185</f>
        <v>0</v>
      </c>
      <c r="Q185" s="137">
        <v>4.8300000000000003E-2</v>
      </c>
      <c r="R185" s="137">
        <f>Q185*H185</f>
        <v>0.38200470000000003</v>
      </c>
      <c r="S185" s="137">
        <v>0</v>
      </c>
      <c r="T185" s="138">
        <f>S185*H185</f>
        <v>0</v>
      </c>
      <c r="AR185" s="139" t="s">
        <v>164</v>
      </c>
      <c r="AT185" s="139" t="s">
        <v>300</v>
      </c>
      <c r="AU185" s="139" t="s">
        <v>86</v>
      </c>
      <c r="AY185" s="18" t="s">
        <v>130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8" t="s">
        <v>84</v>
      </c>
      <c r="BK185" s="140">
        <f>ROUND(I185*H185,2)</f>
        <v>0</v>
      </c>
      <c r="BL185" s="18" t="s">
        <v>137</v>
      </c>
      <c r="BM185" s="139" t="s">
        <v>843</v>
      </c>
    </row>
    <row r="186" spans="2:65" s="13" customFormat="1" x14ac:dyDescent="0.2">
      <c r="B186" s="152"/>
      <c r="D186" s="146" t="s">
        <v>150</v>
      </c>
      <c r="F186" s="154" t="s">
        <v>844</v>
      </c>
      <c r="H186" s="155">
        <v>7.9089999999999998</v>
      </c>
      <c r="I186" s="156"/>
      <c r="L186" s="152"/>
      <c r="M186" s="157"/>
      <c r="T186" s="158"/>
      <c r="AT186" s="153" t="s">
        <v>150</v>
      </c>
      <c r="AU186" s="153" t="s">
        <v>86</v>
      </c>
      <c r="AV186" s="13" t="s">
        <v>86</v>
      </c>
      <c r="AW186" s="13" t="s">
        <v>4</v>
      </c>
      <c r="AX186" s="13" t="s">
        <v>84</v>
      </c>
      <c r="AY186" s="153" t="s">
        <v>130</v>
      </c>
    </row>
    <row r="187" spans="2:65" s="1" customFormat="1" ht="24.25" customHeight="1" x14ac:dyDescent="0.2">
      <c r="B187" s="33"/>
      <c r="C187" s="128" t="s">
        <v>389</v>
      </c>
      <c r="D187" s="128" t="s">
        <v>133</v>
      </c>
      <c r="E187" s="129" t="s">
        <v>845</v>
      </c>
      <c r="F187" s="130" t="s">
        <v>846</v>
      </c>
      <c r="G187" s="131" t="s">
        <v>148</v>
      </c>
      <c r="H187" s="132">
        <v>60.28</v>
      </c>
      <c r="I187" s="133"/>
      <c r="J187" s="134">
        <f>ROUND(I187*H187,2)</f>
        <v>0</v>
      </c>
      <c r="K187" s="130" t="s">
        <v>142</v>
      </c>
      <c r="L187" s="33"/>
      <c r="M187" s="135" t="s">
        <v>19</v>
      </c>
      <c r="N187" s="136" t="s">
        <v>47</v>
      </c>
      <c r="P187" s="137">
        <f>O187*H187</f>
        <v>0</v>
      </c>
      <c r="Q187" s="137">
        <v>0.45529999999999998</v>
      </c>
      <c r="R187" s="137">
        <f>Q187*H187</f>
        <v>27.445484</v>
      </c>
      <c r="S187" s="137">
        <v>0</v>
      </c>
      <c r="T187" s="138">
        <f>S187*H187</f>
        <v>0</v>
      </c>
      <c r="AR187" s="139" t="s">
        <v>137</v>
      </c>
      <c r="AT187" s="139" t="s">
        <v>133</v>
      </c>
      <c r="AU187" s="139" t="s">
        <v>86</v>
      </c>
      <c r="AY187" s="18" t="s">
        <v>130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8" t="s">
        <v>84</v>
      </c>
      <c r="BK187" s="140">
        <f>ROUND(I187*H187,2)</f>
        <v>0</v>
      </c>
      <c r="BL187" s="18" t="s">
        <v>137</v>
      </c>
      <c r="BM187" s="139" t="s">
        <v>847</v>
      </c>
    </row>
    <row r="188" spans="2:65" s="1" customFormat="1" x14ac:dyDescent="0.2">
      <c r="B188" s="33"/>
      <c r="D188" s="141" t="s">
        <v>143</v>
      </c>
      <c r="F188" s="142" t="s">
        <v>848</v>
      </c>
      <c r="I188" s="143"/>
      <c r="L188" s="33"/>
      <c r="M188" s="144"/>
      <c r="T188" s="54"/>
      <c r="AT188" s="18" t="s">
        <v>143</v>
      </c>
      <c r="AU188" s="18" t="s">
        <v>86</v>
      </c>
    </row>
    <row r="189" spans="2:65" s="12" customFormat="1" x14ac:dyDescent="0.2">
      <c r="B189" s="145"/>
      <c r="D189" s="146" t="s">
        <v>150</v>
      </c>
      <c r="E189" s="147" t="s">
        <v>19</v>
      </c>
      <c r="F189" s="148" t="s">
        <v>849</v>
      </c>
      <c r="H189" s="147" t="s">
        <v>19</v>
      </c>
      <c r="I189" s="149"/>
      <c r="L189" s="145"/>
      <c r="M189" s="150"/>
      <c r="T189" s="151"/>
      <c r="AT189" s="147" t="s">
        <v>150</v>
      </c>
      <c r="AU189" s="147" t="s">
        <v>86</v>
      </c>
      <c r="AV189" s="12" t="s">
        <v>84</v>
      </c>
      <c r="AW189" s="12" t="s">
        <v>37</v>
      </c>
      <c r="AX189" s="12" t="s">
        <v>76</v>
      </c>
      <c r="AY189" s="147" t="s">
        <v>130</v>
      </c>
    </row>
    <row r="190" spans="2:65" s="13" customFormat="1" x14ac:dyDescent="0.2">
      <c r="B190" s="152"/>
      <c r="D190" s="146" t="s">
        <v>150</v>
      </c>
      <c r="E190" s="153" t="s">
        <v>19</v>
      </c>
      <c r="F190" s="154" t="s">
        <v>850</v>
      </c>
      <c r="H190" s="155">
        <v>60.28</v>
      </c>
      <c r="I190" s="156"/>
      <c r="L190" s="152"/>
      <c r="M190" s="157"/>
      <c r="T190" s="158"/>
      <c r="AT190" s="153" t="s">
        <v>150</v>
      </c>
      <c r="AU190" s="153" t="s">
        <v>86</v>
      </c>
      <c r="AV190" s="13" t="s">
        <v>86</v>
      </c>
      <c r="AW190" s="13" t="s">
        <v>37</v>
      </c>
      <c r="AX190" s="13" t="s">
        <v>76</v>
      </c>
      <c r="AY190" s="153" t="s">
        <v>130</v>
      </c>
    </row>
    <row r="191" spans="2:65" s="14" customFormat="1" x14ac:dyDescent="0.2">
      <c r="B191" s="159"/>
      <c r="D191" s="146" t="s">
        <v>150</v>
      </c>
      <c r="E191" s="160" t="s">
        <v>19</v>
      </c>
      <c r="F191" s="161" t="s">
        <v>153</v>
      </c>
      <c r="H191" s="162">
        <v>60.28</v>
      </c>
      <c r="I191" s="163"/>
      <c r="L191" s="159"/>
      <c r="M191" s="164"/>
      <c r="T191" s="165"/>
      <c r="AT191" s="160" t="s">
        <v>150</v>
      </c>
      <c r="AU191" s="160" t="s">
        <v>86</v>
      </c>
      <c r="AV191" s="14" t="s">
        <v>137</v>
      </c>
      <c r="AW191" s="14" t="s">
        <v>37</v>
      </c>
      <c r="AX191" s="14" t="s">
        <v>84</v>
      </c>
      <c r="AY191" s="160" t="s">
        <v>130</v>
      </c>
    </row>
    <row r="192" spans="2:65" s="1" customFormat="1" ht="24.25" customHeight="1" x14ac:dyDescent="0.2">
      <c r="B192" s="33"/>
      <c r="C192" s="128" t="s">
        <v>396</v>
      </c>
      <c r="D192" s="128" t="s">
        <v>133</v>
      </c>
      <c r="E192" s="129" t="s">
        <v>851</v>
      </c>
      <c r="F192" s="130" t="s">
        <v>852</v>
      </c>
      <c r="G192" s="131" t="s">
        <v>148</v>
      </c>
      <c r="H192" s="132">
        <v>11.34</v>
      </c>
      <c r="I192" s="133"/>
      <c r="J192" s="134">
        <f>ROUND(I192*H192,2)</f>
        <v>0</v>
      </c>
      <c r="K192" s="130" t="s">
        <v>19</v>
      </c>
      <c r="L192" s="33"/>
      <c r="M192" s="135" t="s">
        <v>19</v>
      </c>
      <c r="N192" s="136" t="s">
        <v>47</v>
      </c>
      <c r="P192" s="137">
        <f>O192*H192</f>
        <v>0</v>
      </c>
      <c r="Q192" s="137">
        <v>0.40156999999999998</v>
      </c>
      <c r="R192" s="137">
        <f>Q192*H192</f>
        <v>4.5538037999999998</v>
      </c>
      <c r="S192" s="137">
        <v>0</v>
      </c>
      <c r="T192" s="138">
        <f>S192*H192</f>
        <v>0</v>
      </c>
      <c r="AR192" s="139" t="s">
        <v>137</v>
      </c>
      <c r="AT192" s="139" t="s">
        <v>133</v>
      </c>
      <c r="AU192" s="139" t="s">
        <v>86</v>
      </c>
      <c r="AY192" s="18" t="s">
        <v>130</v>
      </c>
      <c r="BE192" s="140">
        <f>IF(N192="základní",J192,0)</f>
        <v>0</v>
      </c>
      <c r="BF192" s="140">
        <f>IF(N192="snížená",J192,0)</f>
        <v>0</v>
      </c>
      <c r="BG192" s="140">
        <f>IF(N192="zákl. přenesená",J192,0)</f>
        <v>0</v>
      </c>
      <c r="BH192" s="140">
        <f>IF(N192="sníž. přenesená",J192,0)</f>
        <v>0</v>
      </c>
      <c r="BI192" s="140">
        <f>IF(N192="nulová",J192,0)</f>
        <v>0</v>
      </c>
      <c r="BJ192" s="18" t="s">
        <v>84</v>
      </c>
      <c r="BK192" s="140">
        <f>ROUND(I192*H192,2)</f>
        <v>0</v>
      </c>
      <c r="BL192" s="18" t="s">
        <v>137</v>
      </c>
      <c r="BM192" s="139" t="s">
        <v>853</v>
      </c>
    </row>
    <row r="193" spans="2:65" s="1" customFormat="1" ht="18" x14ac:dyDescent="0.2">
      <c r="B193" s="33"/>
      <c r="D193" s="146" t="s">
        <v>203</v>
      </c>
      <c r="F193" s="166" t="s">
        <v>854</v>
      </c>
      <c r="I193" s="143"/>
      <c r="L193" s="33"/>
      <c r="M193" s="144"/>
      <c r="T193" s="54"/>
      <c r="AT193" s="18" t="s">
        <v>203</v>
      </c>
      <c r="AU193" s="18" t="s">
        <v>86</v>
      </c>
    </row>
    <row r="194" spans="2:65" s="12" customFormat="1" x14ac:dyDescent="0.2">
      <c r="B194" s="145"/>
      <c r="D194" s="146" t="s">
        <v>150</v>
      </c>
      <c r="E194" s="147" t="s">
        <v>19</v>
      </c>
      <c r="F194" s="148" t="s">
        <v>849</v>
      </c>
      <c r="H194" s="147" t="s">
        <v>19</v>
      </c>
      <c r="I194" s="149"/>
      <c r="L194" s="145"/>
      <c r="M194" s="150"/>
      <c r="T194" s="151"/>
      <c r="AT194" s="147" t="s">
        <v>150</v>
      </c>
      <c r="AU194" s="147" t="s">
        <v>86</v>
      </c>
      <c r="AV194" s="12" t="s">
        <v>84</v>
      </c>
      <c r="AW194" s="12" t="s">
        <v>37</v>
      </c>
      <c r="AX194" s="12" t="s">
        <v>76</v>
      </c>
      <c r="AY194" s="147" t="s">
        <v>130</v>
      </c>
    </row>
    <row r="195" spans="2:65" s="13" customFormat="1" x14ac:dyDescent="0.2">
      <c r="B195" s="152"/>
      <c r="D195" s="146" t="s">
        <v>150</v>
      </c>
      <c r="E195" s="153" t="s">
        <v>19</v>
      </c>
      <c r="F195" s="154" t="s">
        <v>855</v>
      </c>
      <c r="H195" s="155">
        <v>11.34</v>
      </c>
      <c r="I195" s="156"/>
      <c r="L195" s="152"/>
      <c r="M195" s="157"/>
      <c r="T195" s="158"/>
      <c r="AT195" s="153" t="s">
        <v>150</v>
      </c>
      <c r="AU195" s="153" t="s">
        <v>86</v>
      </c>
      <c r="AV195" s="13" t="s">
        <v>86</v>
      </c>
      <c r="AW195" s="13" t="s">
        <v>37</v>
      </c>
      <c r="AX195" s="13" t="s">
        <v>76</v>
      </c>
      <c r="AY195" s="153" t="s">
        <v>130</v>
      </c>
    </row>
    <row r="196" spans="2:65" s="14" customFormat="1" x14ac:dyDescent="0.2">
      <c r="B196" s="159"/>
      <c r="D196" s="146" t="s">
        <v>150</v>
      </c>
      <c r="E196" s="160" t="s">
        <v>19</v>
      </c>
      <c r="F196" s="161" t="s">
        <v>153</v>
      </c>
      <c r="H196" s="162">
        <v>11.34</v>
      </c>
      <c r="I196" s="163"/>
      <c r="L196" s="159"/>
      <c r="M196" s="164"/>
      <c r="T196" s="165"/>
      <c r="AT196" s="160" t="s">
        <v>150</v>
      </c>
      <c r="AU196" s="160" t="s">
        <v>86</v>
      </c>
      <c r="AV196" s="14" t="s">
        <v>137</v>
      </c>
      <c r="AW196" s="14" t="s">
        <v>37</v>
      </c>
      <c r="AX196" s="14" t="s">
        <v>84</v>
      </c>
      <c r="AY196" s="160" t="s">
        <v>130</v>
      </c>
    </row>
    <row r="197" spans="2:65" s="1" customFormat="1" ht="24.25" customHeight="1" x14ac:dyDescent="0.2">
      <c r="B197" s="33"/>
      <c r="C197" s="128" t="s">
        <v>403</v>
      </c>
      <c r="D197" s="128" t="s">
        <v>133</v>
      </c>
      <c r="E197" s="129" t="s">
        <v>856</v>
      </c>
      <c r="F197" s="130" t="s">
        <v>857</v>
      </c>
      <c r="G197" s="131" t="s">
        <v>148</v>
      </c>
      <c r="H197" s="132">
        <v>7</v>
      </c>
      <c r="I197" s="133"/>
      <c r="J197" s="134">
        <f>ROUND(I197*H197,2)</f>
        <v>0</v>
      </c>
      <c r="K197" s="130" t="s">
        <v>142</v>
      </c>
      <c r="L197" s="33"/>
      <c r="M197" s="135" t="s">
        <v>19</v>
      </c>
      <c r="N197" s="136" t="s">
        <v>47</v>
      </c>
      <c r="P197" s="137">
        <f>O197*H197</f>
        <v>0</v>
      </c>
      <c r="Q197" s="137">
        <v>0.46082000000000001</v>
      </c>
      <c r="R197" s="137">
        <f>Q197*H197</f>
        <v>3.2257400000000001</v>
      </c>
      <c r="S197" s="137">
        <v>0</v>
      </c>
      <c r="T197" s="138">
        <f>S197*H197</f>
        <v>0</v>
      </c>
      <c r="AR197" s="139" t="s">
        <v>137</v>
      </c>
      <c r="AT197" s="139" t="s">
        <v>133</v>
      </c>
      <c r="AU197" s="139" t="s">
        <v>86</v>
      </c>
      <c r="AY197" s="18" t="s">
        <v>130</v>
      </c>
      <c r="BE197" s="140">
        <f>IF(N197="základní",J197,0)</f>
        <v>0</v>
      </c>
      <c r="BF197" s="140">
        <f>IF(N197="snížená",J197,0)</f>
        <v>0</v>
      </c>
      <c r="BG197" s="140">
        <f>IF(N197="zákl. přenesená",J197,0)</f>
        <v>0</v>
      </c>
      <c r="BH197" s="140">
        <f>IF(N197="sníž. přenesená",J197,0)</f>
        <v>0</v>
      </c>
      <c r="BI197" s="140">
        <f>IF(N197="nulová",J197,0)</f>
        <v>0</v>
      </c>
      <c r="BJ197" s="18" t="s">
        <v>84</v>
      </c>
      <c r="BK197" s="140">
        <f>ROUND(I197*H197,2)</f>
        <v>0</v>
      </c>
      <c r="BL197" s="18" t="s">
        <v>137</v>
      </c>
      <c r="BM197" s="139" t="s">
        <v>858</v>
      </c>
    </row>
    <row r="198" spans="2:65" s="1" customFormat="1" x14ac:dyDescent="0.2">
      <c r="B198" s="33"/>
      <c r="D198" s="141" t="s">
        <v>143</v>
      </c>
      <c r="F198" s="142" t="s">
        <v>859</v>
      </c>
      <c r="I198" s="143"/>
      <c r="L198" s="33"/>
      <c r="M198" s="144"/>
      <c r="T198" s="54"/>
      <c r="AT198" s="18" t="s">
        <v>143</v>
      </c>
      <c r="AU198" s="18" t="s">
        <v>86</v>
      </c>
    </row>
    <row r="199" spans="2:65" s="1" customFormat="1" ht="24.25" customHeight="1" x14ac:dyDescent="0.2">
      <c r="B199" s="33"/>
      <c r="C199" s="128" t="s">
        <v>409</v>
      </c>
      <c r="D199" s="128" t="s">
        <v>133</v>
      </c>
      <c r="E199" s="129" t="s">
        <v>860</v>
      </c>
      <c r="F199" s="130" t="s">
        <v>861</v>
      </c>
      <c r="G199" s="131" t="s">
        <v>141</v>
      </c>
      <c r="H199" s="132">
        <v>1</v>
      </c>
      <c r="I199" s="133"/>
      <c r="J199" s="134">
        <f>ROUND(I199*H199,2)</f>
        <v>0</v>
      </c>
      <c r="K199" s="130" t="s">
        <v>142</v>
      </c>
      <c r="L199" s="33"/>
      <c r="M199" s="135" t="s">
        <v>19</v>
      </c>
      <c r="N199" s="136" t="s">
        <v>47</v>
      </c>
      <c r="P199" s="137">
        <f>O199*H199</f>
        <v>0</v>
      </c>
      <c r="Q199" s="137">
        <v>6.8199999999999997E-2</v>
      </c>
      <c r="R199" s="137">
        <f>Q199*H199</f>
        <v>6.8199999999999997E-2</v>
      </c>
      <c r="S199" s="137">
        <v>0</v>
      </c>
      <c r="T199" s="138">
        <f>S199*H199</f>
        <v>0</v>
      </c>
      <c r="AR199" s="139" t="s">
        <v>137</v>
      </c>
      <c r="AT199" s="139" t="s">
        <v>133</v>
      </c>
      <c r="AU199" s="139" t="s">
        <v>86</v>
      </c>
      <c r="AY199" s="18" t="s">
        <v>130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18" t="s">
        <v>84</v>
      </c>
      <c r="BK199" s="140">
        <f>ROUND(I199*H199,2)</f>
        <v>0</v>
      </c>
      <c r="BL199" s="18" t="s">
        <v>137</v>
      </c>
      <c r="BM199" s="139" t="s">
        <v>862</v>
      </c>
    </row>
    <row r="200" spans="2:65" s="1" customFormat="1" x14ac:dyDescent="0.2">
      <c r="B200" s="33"/>
      <c r="D200" s="141" t="s">
        <v>143</v>
      </c>
      <c r="F200" s="142" t="s">
        <v>863</v>
      </c>
      <c r="I200" s="143"/>
      <c r="L200" s="33"/>
      <c r="M200" s="144"/>
      <c r="T200" s="54"/>
      <c r="AT200" s="18" t="s">
        <v>143</v>
      </c>
      <c r="AU200" s="18" t="s">
        <v>86</v>
      </c>
    </row>
    <row r="201" spans="2:65" s="11" customFormat="1" ht="22.9" customHeight="1" x14ac:dyDescent="0.25">
      <c r="B201" s="116"/>
      <c r="D201" s="117" t="s">
        <v>75</v>
      </c>
      <c r="E201" s="126" t="s">
        <v>188</v>
      </c>
      <c r="F201" s="126" t="s">
        <v>189</v>
      </c>
      <c r="I201" s="119"/>
      <c r="J201" s="127">
        <f>BK201</f>
        <v>0</v>
      </c>
      <c r="L201" s="116"/>
      <c r="M201" s="121"/>
      <c r="P201" s="122">
        <f>SUM(P202:P209)</f>
        <v>0</v>
      </c>
      <c r="R201" s="122">
        <f>SUM(R202:R209)</f>
        <v>0</v>
      </c>
      <c r="T201" s="123">
        <f>SUM(T202:T209)</f>
        <v>0</v>
      </c>
      <c r="AR201" s="117" t="s">
        <v>84</v>
      </c>
      <c r="AT201" s="124" t="s">
        <v>75</v>
      </c>
      <c r="AU201" s="124" t="s">
        <v>84</v>
      </c>
      <c r="AY201" s="117" t="s">
        <v>130</v>
      </c>
      <c r="BK201" s="125">
        <f>SUM(BK202:BK209)</f>
        <v>0</v>
      </c>
    </row>
    <row r="202" spans="2:65" s="1" customFormat="1" ht="21.75" customHeight="1" x14ac:dyDescent="0.2">
      <c r="B202" s="33"/>
      <c r="C202" s="128" t="s">
        <v>414</v>
      </c>
      <c r="D202" s="128" t="s">
        <v>133</v>
      </c>
      <c r="E202" s="129" t="s">
        <v>194</v>
      </c>
      <c r="F202" s="130" t="s">
        <v>195</v>
      </c>
      <c r="G202" s="131" t="s">
        <v>179</v>
      </c>
      <c r="H202" s="132">
        <v>126.547</v>
      </c>
      <c r="I202" s="133"/>
      <c r="J202" s="134">
        <f>ROUND(I202*H202,2)</f>
        <v>0</v>
      </c>
      <c r="K202" s="130" t="s">
        <v>142</v>
      </c>
      <c r="L202" s="33"/>
      <c r="M202" s="135" t="s">
        <v>19</v>
      </c>
      <c r="N202" s="136" t="s">
        <v>47</v>
      </c>
      <c r="P202" s="137">
        <f>O202*H202</f>
        <v>0</v>
      </c>
      <c r="Q202" s="137">
        <v>0</v>
      </c>
      <c r="R202" s="137">
        <f>Q202*H202</f>
        <v>0</v>
      </c>
      <c r="S202" s="137">
        <v>0</v>
      </c>
      <c r="T202" s="138">
        <f>S202*H202</f>
        <v>0</v>
      </c>
      <c r="AR202" s="139" t="s">
        <v>137</v>
      </c>
      <c r="AT202" s="139" t="s">
        <v>133</v>
      </c>
      <c r="AU202" s="139" t="s">
        <v>86</v>
      </c>
      <c r="AY202" s="18" t="s">
        <v>130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18" t="s">
        <v>84</v>
      </c>
      <c r="BK202" s="140">
        <f>ROUND(I202*H202,2)</f>
        <v>0</v>
      </c>
      <c r="BL202" s="18" t="s">
        <v>137</v>
      </c>
      <c r="BM202" s="139" t="s">
        <v>864</v>
      </c>
    </row>
    <row r="203" spans="2:65" s="1" customFormat="1" x14ac:dyDescent="0.2">
      <c r="B203" s="33"/>
      <c r="D203" s="141" t="s">
        <v>143</v>
      </c>
      <c r="F203" s="142" t="s">
        <v>197</v>
      </c>
      <c r="I203" s="143"/>
      <c r="L203" s="33"/>
      <c r="M203" s="144"/>
      <c r="T203" s="54"/>
      <c r="AT203" s="18" t="s">
        <v>143</v>
      </c>
      <c r="AU203" s="18" t="s">
        <v>86</v>
      </c>
    </row>
    <row r="204" spans="2:65" s="1" customFormat="1" ht="24.25" customHeight="1" x14ac:dyDescent="0.2">
      <c r="B204" s="33"/>
      <c r="C204" s="128" t="s">
        <v>334</v>
      </c>
      <c r="D204" s="128" t="s">
        <v>133</v>
      </c>
      <c r="E204" s="129" t="s">
        <v>199</v>
      </c>
      <c r="F204" s="130" t="s">
        <v>200</v>
      </c>
      <c r="G204" s="131" t="s">
        <v>179</v>
      </c>
      <c r="H204" s="132">
        <v>4935.3329999999996</v>
      </c>
      <c r="I204" s="133"/>
      <c r="J204" s="134">
        <f>ROUND(I204*H204,2)</f>
        <v>0</v>
      </c>
      <c r="K204" s="130" t="s">
        <v>142</v>
      </c>
      <c r="L204" s="33"/>
      <c r="M204" s="135" t="s">
        <v>19</v>
      </c>
      <c r="N204" s="136" t="s">
        <v>47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137</v>
      </c>
      <c r="AT204" s="139" t="s">
        <v>133</v>
      </c>
      <c r="AU204" s="139" t="s">
        <v>86</v>
      </c>
      <c r="AY204" s="18" t="s">
        <v>130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18" t="s">
        <v>84</v>
      </c>
      <c r="BK204" s="140">
        <f>ROUND(I204*H204,2)</f>
        <v>0</v>
      </c>
      <c r="BL204" s="18" t="s">
        <v>137</v>
      </c>
      <c r="BM204" s="139" t="s">
        <v>865</v>
      </c>
    </row>
    <row r="205" spans="2:65" s="1" customFormat="1" x14ac:dyDescent="0.2">
      <c r="B205" s="33"/>
      <c r="D205" s="141" t="s">
        <v>143</v>
      </c>
      <c r="F205" s="142" t="s">
        <v>202</v>
      </c>
      <c r="I205" s="143"/>
      <c r="L205" s="33"/>
      <c r="M205" s="144"/>
      <c r="T205" s="54"/>
      <c r="AT205" s="18" t="s">
        <v>143</v>
      </c>
      <c r="AU205" s="18" t="s">
        <v>86</v>
      </c>
    </row>
    <row r="206" spans="2:65" s="1" customFormat="1" ht="18" x14ac:dyDescent="0.2">
      <c r="B206" s="33"/>
      <c r="D206" s="146" t="s">
        <v>203</v>
      </c>
      <c r="F206" s="166" t="s">
        <v>204</v>
      </c>
      <c r="I206" s="143"/>
      <c r="L206" s="33"/>
      <c r="M206" s="144"/>
      <c r="T206" s="54"/>
      <c r="AT206" s="18" t="s">
        <v>203</v>
      </c>
      <c r="AU206" s="18" t="s">
        <v>86</v>
      </c>
    </row>
    <row r="207" spans="2:65" s="13" customFormat="1" x14ac:dyDescent="0.2">
      <c r="B207" s="152"/>
      <c r="D207" s="146" t="s">
        <v>150</v>
      </c>
      <c r="F207" s="154" t="s">
        <v>866</v>
      </c>
      <c r="H207" s="155">
        <v>4935.3329999999996</v>
      </c>
      <c r="I207" s="156"/>
      <c r="L207" s="152"/>
      <c r="M207" s="157"/>
      <c r="T207" s="158"/>
      <c r="AT207" s="153" t="s">
        <v>150</v>
      </c>
      <c r="AU207" s="153" t="s">
        <v>86</v>
      </c>
      <c r="AV207" s="13" t="s">
        <v>86</v>
      </c>
      <c r="AW207" s="13" t="s">
        <v>4</v>
      </c>
      <c r="AX207" s="13" t="s">
        <v>84</v>
      </c>
      <c r="AY207" s="153" t="s">
        <v>130</v>
      </c>
    </row>
    <row r="208" spans="2:65" s="1" customFormat="1" ht="24.25" customHeight="1" x14ac:dyDescent="0.2">
      <c r="B208" s="33"/>
      <c r="C208" s="128" t="s">
        <v>425</v>
      </c>
      <c r="D208" s="128" t="s">
        <v>133</v>
      </c>
      <c r="E208" s="129" t="s">
        <v>867</v>
      </c>
      <c r="F208" s="130" t="s">
        <v>868</v>
      </c>
      <c r="G208" s="131" t="s">
        <v>179</v>
      </c>
      <c r="H208" s="132">
        <v>126.547</v>
      </c>
      <c r="I208" s="133"/>
      <c r="J208" s="134">
        <f>ROUND(I208*H208,2)</f>
        <v>0</v>
      </c>
      <c r="K208" s="130" t="s">
        <v>142</v>
      </c>
      <c r="L208" s="33"/>
      <c r="M208" s="135" t="s">
        <v>19</v>
      </c>
      <c r="N208" s="136" t="s">
        <v>47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137</v>
      </c>
      <c r="AT208" s="139" t="s">
        <v>133</v>
      </c>
      <c r="AU208" s="139" t="s">
        <v>86</v>
      </c>
      <c r="AY208" s="18" t="s">
        <v>130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18" t="s">
        <v>84</v>
      </c>
      <c r="BK208" s="140">
        <f>ROUND(I208*H208,2)</f>
        <v>0</v>
      </c>
      <c r="BL208" s="18" t="s">
        <v>137</v>
      </c>
      <c r="BM208" s="139" t="s">
        <v>869</v>
      </c>
    </row>
    <row r="209" spans="2:65" s="1" customFormat="1" x14ac:dyDescent="0.2">
      <c r="B209" s="33"/>
      <c r="D209" s="141" t="s">
        <v>143</v>
      </c>
      <c r="F209" s="142" t="s">
        <v>870</v>
      </c>
      <c r="I209" s="143"/>
      <c r="L209" s="33"/>
      <c r="M209" s="144"/>
      <c r="T209" s="54"/>
      <c r="AT209" s="18" t="s">
        <v>143</v>
      </c>
      <c r="AU209" s="18" t="s">
        <v>86</v>
      </c>
    </row>
    <row r="210" spans="2:65" s="11" customFormat="1" ht="22.9" customHeight="1" x14ac:dyDescent="0.25">
      <c r="B210" s="116"/>
      <c r="D210" s="117" t="s">
        <v>75</v>
      </c>
      <c r="E210" s="126" t="s">
        <v>217</v>
      </c>
      <c r="F210" s="126" t="s">
        <v>218</v>
      </c>
      <c r="I210" s="119"/>
      <c r="J210" s="127">
        <f>BK210</f>
        <v>0</v>
      </c>
      <c r="L210" s="116"/>
      <c r="M210" s="121"/>
      <c r="P210" s="122">
        <f>SUM(P211:P212)</f>
        <v>0</v>
      </c>
      <c r="R210" s="122">
        <f>SUM(R211:R212)</f>
        <v>0</v>
      </c>
      <c r="T210" s="123">
        <f>SUM(T211:T212)</f>
        <v>0</v>
      </c>
      <c r="AR210" s="117" t="s">
        <v>84</v>
      </c>
      <c r="AT210" s="124" t="s">
        <v>75</v>
      </c>
      <c r="AU210" s="124" t="s">
        <v>84</v>
      </c>
      <c r="AY210" s="117" t="s">
        <v>130</v>
      </c>
      <c r="BK210" s="125">
        <f>SUM(BK211:BK212)</f>
        <v>0</v>
      </c>
    </row>
    <row r="211" spans="2:65" s="1" customFormat="1" ht="24.25" customHeight="1" x14ac:dyDescent="0.2">
      <c r="B211" s="33"/>
      <c r="C211" s="128" t="s">
        <v>432</v>
      </c>
      <c r="D211" s="128" t="s">
        <v>133</v>
      </c>
      <c r="E211" s="129" t="s">
        <v>871</v>
      </c>
      <c r="F211" s="130" t="s">
        <v>872</v>
      </c>
      <c r="G211" s="131" t="s">
        <v>179</v>
      </c>
      <c r="H211" s="132">
        <v>48.893000000000001</v>
      </c>
      <c r="I211" s="133"/>
      <c r="J211" s="134">
        <f>ROUND(I211*H211,2)</f>
        <v>0</v>
      </c>
      <c r="K211" s="130" t="s">
        <v>142</v>
      </c>
      <c r="L211" s="33"/>
      <c r="M211" s="135" t="s">
        <v>19</v>
      </c>
      <c r="N211" s="136" t="s">
        <v>47</v>
      </c>
      <c r="P211" s="137">
        <f>O211*H211</f>
        <v>0</v>
      </c>
      <c r="Q211" s="137">
        <v>0</v>
      </c>
      <c r="R211" s="137">
        <f>Q211*H211</f>
        <v>0</v>
      </c>
      <c r="S211" s="137">
        <v>0</v>
      </c>
      <c r="T211" s="138">
        <f>S211*H211</f>
        <v>0</v>
      </c>
      <c r="AR211" s="139" t="s">
        <v>137</v>
      </c>
      <c r="AT211" s="139" t="s">
        <v>133</v>
      </c>
      <c r="AU211" s="139" t="s">
        <v>86</v>
      </c>
      <c r="AY211" s="18" t="s">
        <v>130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18" t="s">
        <v>84</v>
      </c>
      <c r="BK211" s="140">
        <f>ROUND(I211*H211,2)</f>
        <v>0</v>
      </c>
      <c r="BL211" s="18" t="s">
        <v>137</v>
      </c>
      <c r="BM211" s="139" t="s">
        <v>873</v>
      </c>
    </row>
    <row r="212" spans="2:65" s="1" customFormat="1" x14ac:dyDescent="0.2">
      <c r="B212" s="33"/>
      <c r="D212" s="141" t="s">
        <v>143</v>
      </c>
      <c r="F212" s="142" t="s">
        <v>874</v>
      </c>
      <c r="I212" s="143"/>
      <c r="L212" s="33"/>
      <c r="M212" s="167"/>
      <c r="N212" s="168"/>
      <c r="O212" s="168"/>
      <c r="P212" s="168"/>
      <c r="Q212" s="168"/>
      <c r="R212" s="168"/>
      <c r="S212" s="168"/>
      <c r="T212" s="169"/>
      <c r="AT212" s="18" t="s">
        <v>143</v>
      </c>
      <c r="AU212" s="18" t="s">
        <v>86</v>
      </c>
    </row>
    <row r="213" spans="2:65" s="1" customFormat="1" ht="7" customHeight="1" x14ac:dyDescent="0.2">
      <c r="B213" s="42"/>
      <c r="C213" s="43"/>
      <c r="D213" s="43"/>
      <c r="E213" s="43"/>
      <c r="F213" s="43"/>
      <c r="G213" s="43"/>
      <c r="H213" s="43"/>
      <c r="I213" s="43"/>
      <c r="J213" s="43"/>
      <c r="K213" s="43"/>
      <c r="L213" s="33"/>
    </row>
  </sheetData>
  <sheetProtection algorithmName="SHA-512" hashValue="kf3YI4QPDkzNq9i9i0zKuD08KhdLxhsJEDdTBLvNllAdVGQrhECQQCpjNi+8yvYBZRuMydfhxi75wBEe1OZXlw==" saltValue="m92o6WFMqyu8iuHDtrpjn3ttTme9XXquc2q+ODloVSfsGeVRp8KxNMn3e9jN9ftbU3zsYumUCSXRcaOz3bC92g==" spinCount="100000" sheet="1" objects="1" scenarios="1" formatColumns="0" formatRows="0" autoFilter="0"/>
  <autoFilter ref="C85:K212" xr:uid="{00000000-0009-0000-0000-000003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300-000000000000}"/>
    <hyperlink ref="F95" r:id="rId2" xr:uid="{00000000-0004-0000-0300-000001000000}"/>
    <hyperlink ref="F100" r:id="rId3" xr:uid="{00000000-0004-0000-0300-000002000000}"/>
    <hyperlink ref="F105" r:id="rId4" xr:uid="{00000000-0004-0000-0300-000003000000}"/>
    <hyperlink ref="F110" r:id="rId5" xr:uid="{00000000-0004-0000-0300-000004000000}"/>
    <hyperlink ref="F116" r:id="rId6" xr:uid="{00000000-0004-0000-0300-000005000000}"/>
    <hyperlink ref="F123" r:id="rId7" xr:uid="{00000000-0004-0000-0300-000006000000}"/>
    <hyperlink ref="F128" r:id="rId8" xr:uid="{00000000-0004-0000-0300-000007000000}"/>
    <hyperlink ref="F132" r:id="rId9" xr:uid="{00000000-0004-0000-0300-000008000000}"/>
    <hyperlink ref="F135" r:id="rId10" xr:uid="{00000000-0004-0000-0300-000009000000}"/>
    <hyperlink ref="F137" r:id="rId11" xr:uid="{00000000-0004-0000-0300-00000A000000}"/>
    <hyperlink ref="F140" r:id="rId12" xr:uid="{00000000-0004-0000-0300-00000B000000}"/>
    <hyperlink ref="F144" r:id="rId13" xr:uid="{00000000-0004-0000-0300-00000C000000}"/>
    <hyperlink ref="F148" r:id="rId14" xr:uid="{00000000-0004-0000-0300-00000D000000}"/>
    <hyperlink ref="F152" r:id="rId15" xr:uid="{00000000-0004-0000-0300-00000E000000}"/>
    <hyperlink ref="F161" r:id="rId16" xr:uid="{00000000-0004-0000-0300-00000F000000}"/>
    <hyperlink ref="F164" r:id="rId17" xr:uid="{00000000-0004-0000-0300-000010000000}"/>
    <hyperlink ref="F172" r:id="rId18" xr:uid="{00000000-0004-0000-0300-000011000000}"/>
    <hyperlink ref="F176" r:id="rId19" xr:uid="{00000000-0004-0000-0300-000012000000}"/>
    <hyperlink ref="F178" r:id="rId20" xr:uid="{00000000-0004-0000-0300-000013000000}"/>
    <hyperlink ref="F188" r:id="rId21" xr:uid="{00000000-0004-0000-0300-000014000000}"/>
    <hyperlink ref="F198" r:id="rId22" xr:uid="{00000000-0004-0000-0300-000015000000}"/>
    <hyperlink ref="F200" r:id="rId23" xr:uid="{00000000-0004-0000-0300-000016000000}"/>
    <hyperlink ref="F203" r:id="rId24" xr:uid="{00000000-0004-0000-0300-000017000000}"/>
    <hyperlink ref="F205" r:id="rId25" xr:uid="{00000000-0004-0000-0300-000018000000}"/>
    <hyperlink ref="F209" r:id="rId26" xr:uid="{00000000-0004-0000-0300-000019000000}"/>
    <hyperlink ref="F212" r:id="rId27" xr:uid="{00000000-0004-0000-0300-00001A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28"/>
  <headerFooter>
    <oddFooter>&amp;CStrana &amp;P z &amp;N</oddFooter>
  </headerFooter>
  <drawing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2"/>
  <sheetViews>
    <sheetView showGridLines="0" topLeftCell="A27" workbookViewId="0">
      <selection activeCell="F100" sqref="F100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96</v>
      </c>
    </row>
    <row r="3" spans="2:46" ht="7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5" customHeight="1" x14ac:dyDescent="0.2">
      <c r="B4" s="21"/>
      <c r="D4" s="22" t="s">
        <v>104</v>
      </c>
      <c r="L4" s="21"/>
      <c r="M4" s="86" t="s">
        <v>10</v>
      </c>
      <c r="AT4" s="18" t="s">
        <v>4</v>
      </c>
    </row>
    <row r="5" spans="2:46" ht="7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15" t="str">
        <f>'Rekapitulace stavby'!K6</f>
        <v>Rekonstrukce mostu DC-046L, oprava MK a VO v ul. Na Hrázi</v>
      </c>
      <c r="F7" s="316"/>
      <c r="G7" s="316"/>
      <c r="H7" s="316"/>
      <c r="L7" s="21"/>
    </row>
    <row r="8" spans="2:46" s="1" customFormat="1" ht="12" customHeight="1" x14ac:dyDescent="0.2">
      <c r="B8" s="33"/>
      <c r="D8" s="28" t="s">
        <v>105</v>
      </c>
      <c r="L8" s="33"/>
    </row>
    <row r="9" spans="2:46" s="1" customFormat="1" ht="16.5" customHeight="1" x14ac:dyDescent="0.2">
      <c r="B9" s="33"/>
      <c r="E9" s="295" t="s">
        <v>875</v>
      </c>
      <c r="F9" s="314"/>
      <c r="G9" s="314"/>
      <c r="H9" s="314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10. 7. 2025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7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17" t="str">
        <f>'Rekapitulace stavby'!E14</f>
        <v>Vyplň údaj</v>
      </c>
      <c r="F18" s="309"/>
      <c r="G18" s="309"/>
      <c r="H18" s="309"/>
      <c r="I18" s="28" t="s">
        <v>29</v>
      </c>
      <c r="J18" s="29" t="str">
        <f>'Rekapitulace stavby'!AN14</f>
        <v>Vyplň údaj</v>
      </c>
      <c r="L18" s="33"/>
    </row>
    <row r="19" spans="2:12" s="1" customFormat="1" ht="7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7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7" customHeight="1" x14ac:dyDescent="0.2">
      <c r="B25" s="33"/>
      <c r="L25" s="33"/>
    </row>
    <row r="26" spans="2:12" s="1" customFormat="1" ht="12" customHeight="1" x14ac:dyDescent="0.2">
      <c r="B26" s="33"/>
      <c r="D26" s="28" t="s">
        <v>40</v>
      </c>
      <c r="L26" s="33"/>
    </row>
    <row r="27" spans="2:12" s="7" customFormat="1" ht="47.25" customHeight="1" x14ac:dyDescent="0.2">
      <c r="B27" s="87"/>
      <c r="E27" s="313" t="s">
        <v>41</v>
      </c>
      <c r="F27" s="313"/>
      <c r="G27" s="313"/>
      <c r="H27" s="313"/>
      <c r="L27" s="87"/>
    </row>
    <row r="28" spans="2:12" s="1" customFormat="1" ht="7" customHeight="1" x14ac:dyDescent="0.2">
      <c r="B28" s="33"/>
      <c r="L28" s="33"/>
    </row>
    <row r="29" spans="2:12" s="1" customFormat="1" ht="7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 x14ac:dyDescent="0.2">
      <c r="B30" s="33"/>
      <c r="D30" s="88" t="s">
        <v>42</v>
      </c>
      <c r="J30" s="64">
        <f>ROUND(J82, 2)</f>
        <v>0</v>
      </c>
      <c r="L30" s="33"/>
    </row>
    <row r="31" spans="2:12" s="1" customFormat="1" ht="7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5" customHeight="1" x14ac:dyDescent="0.2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5" customHeight="1" x14ac:dyDescent="0.2">
      <c r="B33" s="33"/>
      <c r="D33" s="53" t="s">
        <v>46</v>
      </c>
      <c r="E33" s="28" t="s">
        <v>47</v>
      </c>
      <c r="F33" s="89">
        <f>ROUND((SUM(BE82:BE121)),  2)</f>
        <v>0</v>
      </c>
      <c r="I33" s="90">
        <v>0.21</v>
      </c>
      <c r="J33" s="89">
        <f>ROUND(((SUM(BE82:BE121))*I33),  2)</f>
        <v>0</v>
      </c>
      <c r="L33" s="33"/>
    </row>
    <row r="34" spans="2:12" s="1" customFormat="1" ht="14.5" customHeight="1" x14ac:dyDescent="0.2">
      <c r="B34" s="33"/>
      <c r="E34" s="28" t="s">
        <v>48</v>
      </c>
      <c r="F34" s="89">
        <f>ROUND((SUM(BF82:BF121)),  2)</f>
        <v>0</v>
      </c>
      <c r="I34" s="90">
        <v>0.12</v>
      </c>
      <c r="J34" s="89">
        <f>ROUND(((SUM(BF82:BF121))*I34),  2)</f>
        <v>0</v>
      </c>
      <c r="L34" s="33"/>
    </row>
    <row r="35" spans="2:12" s="1" customFormat="1" ht="14.5" hidden="1" customHeight="1" x14ac:dyDescent="0.2">
      <c r="B35" s="33"/>
      <c r="E35" s="28" t="s">
        <v>49</v>
      </c>
      <c r="F35" s="89">
        <f>ROUND((SUM(BG82:BG121)),  2)</f>
        <v>0</v>
      </c>
      <c r="I35" s="90">
        <v>0.21</v>
      </c>
      <c r="J35" s="89">
        <f>0</f>
        <v>0</v>
      </c>
      <c r="L35" s="33"/>
    </row>
    <row r="36" spans="2:12" s="1" customFormat="1" ht="14.5" hidden="1" customHeight="1" x14ac:dyDescent="0.2">
      <c r="B36" s="33"/>
      <c r="E36" s="28" t="s">
        <v>50</v>
      </c>
      <c r="F36" s="89">
        <f>ROUND((SUM(BH82:BH121)),  2)</f>
        <v>0</v>
      </c>
      <c r="I36" s="90">
        <v>0.12</v>
      </c>
      <c r="J36" s="89">
        <f>0</f>
        <v>0</v>
      </c>
      <c r="L36" s="33"/>
    </row>
    <row r="37" spans="2:12" s="1" customFormat="1" ht="14.5" hidden="1" customHeight="1" x14ac:dyDescent="0.2">
      <c r="B37" s="33"/>
      <c r="E37" s="28" t="s">
        <v>51</v>
      </c>
      <c r="F37" s="89">
        <f>ROUND((SUM(BI82:BI121)),  2)</f>
        <v>0</v>
      </c>
      <c r="I37" s="90">
        <v>0</v>
      </c>
      <c r="J37" s="89">
        <f>0</f>
        <v>0</v>
      </c>
      <c r="L37" s="33"/>
    </row>
    <row r="38" spans="2:12" s="1" customFormat="1" ht="7" customHeight="1" x14ac:dyDescent="0.2">
      <c r="B38" s="33"/>
      <c r="L38" s="33"/>
    </row>
    <row r="39" spans="2:12" s="1" customFormat="1" ht="25.4" customHeight="1" x14ac:dyDescent="0.2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 x14ac:dyDescent="0.2">
      <c r="B45" s="33"/>
      <c r="C45" s="22" t="s">
        <v>107</v>
      </c>
      <c r="L45" s="33"/>
    </row>
    <row r="46" spans="2:12" s="1" customFormat="1" ht="7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15" t="str">
        <f>E7</f>
        <v>Rekonstrukce mostu DC-046L, oprava MK a VO v ul. Na Hrázi</v>
      </c>
      <c r="F48" s="316"/>
      <c r="G48" s="316"/>
      <c r="H48" s="316"/>
      <c r="L48" s="33"/>
    </row>
    <row r="49" spans="2:47" s="1" customFormat="1" ht="12" customHeight="1" x14ac:dyDescent="0.2">
      <c r="B49" s="33"/>
      <c r="C49" s="28" t="s">
        <v>105</v>
      </c>
      <c r="L49" s="33"/>
    </row>
    <row r="50" spans="2:47" s="1" customFormat="1" ht="16.5" customHeight="1" x14ac:dyDescent="0.2">
      <c r="B50" s="33"/>
      <c r="E50" s="295" t="str">
        <f>E9</f>
        <v>SO 04 - Přeložka vodovodu a plynovodu</v>
      </c>
      <c r="F50" s="314"/>
      <c r="G50" s="314"/>
      <c r="H50" s="314"/>
      <c r="L50" s="33"/>
    </row>
    <row r="51" spans="2:47" s="1" customFormat="1" ht="7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ul. Na Hrázi, Děčín VIII - Dolní Oldřichov</v>
      </c>
      <c r="I52" s="28" t="s">
        <v>23</v>
      </c>
      <c r="J52" s="50" t="str">
        <f>IF(J12="","",J12)</f>
        <v>10. 7. 2025</v>
      </c>
      <c r="L52" s="33"/>
    </row>
    <row r="53" spans="2:47" s="1" customFormat="1" ht="7" customHeight="1" x14ac:dyDescent="0.2">
      <c r="B53" s="33"/>
      <c r="L53" s="33"/>
    </row>
    <row r="54" spans="2:47" s="1" customFormat="1" ht="15.25" customHeight="1" x14ac:dyDescent="0.2">
      <c r="B54" s="33"/>
      <c r="C54" s="28" t="s">
        <v>25</v>
      </c>
      <c r="F54" s="26" t="str">
        <f>E15</f>
        <v>Statutární město Děčín</v>
      </c>
      <c r="I54" s="28" t="s">
        <v>33</v>
      </c>
      <c r="J54" s="31" t="str">
        <f>E21</f>
        <v>Firast s.r.o.</v>
      </c>
      <c r="L54" s="33"/>
    </row>
    <row r="55" spans="2:47" s="1" customFormat="1" ht="15.25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4" customHeight="1" x14ac:dyDescent="0.2">
      <c r="B56" s="33"/>
      <c r="L56" s="33"/>
    </row>
    <row r="57" spans="2:47" s="1" customFormat="1" ht="29.25" customHeight="1" x14ac:dyDescent="0.2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4" customHeight="1" x14ac:dyDescent="0.2">
      <c r="B58" s="33"/>
      <c r="L58" s="33"/>
    </row>
    <row r="59" spans="2:47" s="1" customFormat="1" ht="22.9" customHeight="1" x14ac:dyDescent="0.2">
      <c r="B59" s="33"/>
      <c r="C59" s="99" t="s">
        <v>74</v>
      </c>
      <c r="J59" s="64">
        <f>J82</f>
        <v>0</v>
      </c>
      <c r="L59" s="33"/>
      <c r="AU59" s="18" t="s">
        <v>110</v>
      </c>
    </row>
    <row r="60" spans="2:47" s="8" customFormat="1" ht="25" customHeight="1" x14ac:dyDescent="0.2">
      <c r="B60" s="100"/>
      <c r="D60" s="101" t="s">
        <v>876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8" customFormat="1" ht="25" customHeight="1" x14ac:dyDescent="0.2">
      <c r="B61" s="100"/>
      <c r="D61" s="101" t="s">
        <v>877</v>
      </c>
      <c r="E61" s="102"/>
      <c r="F61" s="102"/>
      <c r="G61" s="102"/>
      <c r="H61" s="102"/>
      <c r="I61" s="102"/>
      <c r="J61" s="103">
        <f>J103</f>
        <v>0</v>
      </c>
      <c r="L61" s="100"/>
    </row>
    <row r="62" spans="2:47" s="8" customFormat="1" ht="25" customHeight="1" x14ac:dyDescent="0.2">
      <c r="B62" s="100"/>
      <c r="D62" s="101" t="s">
        <v>878</v>
      </c>
      <c r="E62" s="102"/>
      <c r="F62" s="102"/>
      <c r="G62" s="102"/>
      <c r="H62" s="102"/>
      <c r="I62" s="102"/>
      <c r="J62" s="103">
        <f>J117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7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7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5" customHeight="1" x14ac:dyDescent="0.2">
      <c r="B69" s="33"/>
      <c r="C69" s="22" t="s">
        <v>115</v>
      </c>
      <c r="L69" s="33"/>
    </row>
    <row r="70" spans="2:12" s="1" customFormat="1" ht="7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16.5" customHeight="1" x14ac:dyDescent="0.2">
      <c r="B72" s="33"/>
      <c r="E72" s="315" t="str">
        <f>E7</f>
        <v>Rekonstrukce mostu DC-046L, oprava MK a VO v ul. Na Hrázi</v>
      </c>
      <c r="F72" s="316"/>
      <c r="G72" s="316"/>
      <c r="H72" s="316"/>
      <c r="L72" s="33"/>
    </row>
    <row r="73" spans="2:12" s="1" customFormat="1" ht="12" customHeight="1" x14ac:dyDescent="0.2">
      <c r="B73" s="33"/>
      <c r="C73" s="28" t="s">
        <v>105</v>
      </c>
      <c r="L73" s="33"/>
    </row>
    <row r="74" spans="2:12" s="1" customFormat="1" ht="16.5" customHeight="1" x14ac:dyDescent="0.2">
      <c r="B74" s="33"/>
      <c r="E74" s="295" t="str">
        <f>E9</f>
        <v>SO 04 - Přeložka vodovodu a plynovodu</v>
      </c>
      <c r="F74" s="314"/>
      <c r="G74" s="314"/>
      <c r="H74" s="314"/>
      <c r="L74" s="33"/>
    </row>
    <row r="75" spans="2:12" s="1" customFormat="1" ht="7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>ul. Na Hrázi, Děčín VIII - Dolní Oldřichov</v>
      </c>
      <c r="I76" s="28" t="s">
        <v>23</v>
      </c>
      <c r="J76" s="50" t="str">
        <f>IF(J12="","",J12)</f>
        <v>10. 7. 2025</v>
      </c>
      <c r="L76" s="33"/>
    </row>
    <row r="77" spans="2:12" s="1" customFormat="1" ht="7" customHeight="1" x14ac:dyDescent="0.2">
      <c r="B77" s="33"/>
      <c r="L77" s="33"/>
    </row>
    <row r="78" spans="2:12" s="1" customFormat="1" ht="15.25" customHeight="1" x14ac:dyDescent="0.2">
      <c r="B78" s="33"/>
      <c r="C78" s="28" t="s">
        <v>25</v>
      </c>
      <c r="F78" s="26" t="str">
        <f>E15</f>
        <v>Statutární město Děčín</v>
      </c>
      <c r="I78" s="28" t="s">
        <v>33</v>
      </c>
      <c r="J78" s="31" t="str">
        <f>E21</f>
        <v>Firast s.r.o.</v>
      </c>
      <c r="L78" s="33"/>
    </row>
    <row r="79" spans="2:12" s="1" customFormat="1" ht="15.25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4" customHeight="1" x14ac:dyDescent="0.2">
      <c r="B80" s="33"/>
      <c r="L80" s="33"/>
    </row>
    <row r="81" spans="2:65" s="10" customFormat="1" ht="29.25" customHeight="1" x14ac:dyDescent="0.2">
      <c r="B81" s="108"/>
      <c r="C81" s="109" t="s">
        <v>116</v>
      </c>
      <c r="D81" s="110" t="s">
        <v>61</v>
      </c>
      <c r="E81" s="110" t="s">
        <v>57</v>
      </c>
      <c r="F81" s="110" t="s">
        <v>58</v>
      </c>
      <c r="G81" s="110" t="s">
        <v>117</v>
      </c>
      <c r="H81" s="110" t="s">
        <v>118</v>
      </c>
      <c r="I81" s="110" t="s">
        <v>119</v>
      </c>
      <c r="J81" s="110" t="s">
        <v>109</v>
      </c>
      <c r="K81" s="111" t="s">
        <v>120</v>
      </c>
      <c r="L81" s="108"/>
      <c r="M81" s="57" t="s">
        <v>19</v>
      </c>
      <c r="N81" s="58" t="s">
        <v>46</v>
      </c>
      <c r="O81" s="58" t="s">
        <v>121</v>
      </c>
      <c r="P81" s="58" t="s">
        <v>122</v>
      </c>
      <c r="Q81" s="58" t="s">
        <v>123</v>
      </c>
      <c r="R81" s="58" t="s">
        <v>124</v>
      </c>
      <c r="S81" s="58" t="s">
        <v>125</v>
      </c>
      <c r="T81" s="59" t="s">
        <v>126</v>
      </c>
    </row>
    <row r="82" spans="2:65" s="1" customFormat="1" ht="22.9" customHeight="1" x14ac:dyDescent="0.35">
      <c r="B82" s="33"/>
      <c r="C82" s="62" t="s">
        <v>127</v>
      </c>
      <c r="J82" s="112">
        <f>BK82</f>
        <v>0</v>
      </c>
      <c r="L82" s="33"/>
      <c r="M82" s="60"/>
      <c r="N82" s="51"/>
      <c r="O82" s="51"/>
      <c r="P82" s="113">
        <f>P83+P103+P117</f>
        <v>0</v>
      </c>
      <c r="Q82" s="51"/>
      <c r="R82" s="113">
        <f>R83+R103+R117</f>
        <v>0</v>
      </c>
      <c r="S82" s="51"/>
      <c r="T82" s="114">
        <f>T83+T103+T117</f>
        <v>0</v>
      </c>
      <c r="AT82" s="18" t="s">
        <v>75</v>
      </c>
      <c r="AU82" s="18" t="s">
        <v>110</v>
      </c>
      <c r="BK82" s="115">
        <f>BK83+BK103+BK117</f>
        <v>0</v>
      </c>
    </row>
    <row r="83" spans="2:65" s="11" customFormat="1" ht="25.9" customHeight="1" x14ac:dyDescent="0.35">
      <c r="B83" s="116"/>
      <c r="D83" s="117" t="s">
        <v>75</v>
      </c>
      <c r="E83" s="118" t="s">
        <v>879</v>
      </c>
      <c r="F83" s="118" t="s">
        <v>880</v>
      </c>
      <c r="I83" s="119"/>
      <c r="J83" s="120">
        <f>BK83</f>
        <v>0</v>
      </c>
      <c r="L83" s="116"/>
      <c r="M83" s="121"/>
      <c r="P83" s="122">
        <f>SUM(P84:P102)</f>
        <v>0</v>
      </c>
      <c r="R83" s="122">
        <f>SUM(R84:R102)</f>
        <v>0</v>
      </c>
      <c r="T83" s="123">
        <f>SUM(T84:T102)</f>
        <v>0</v>
      </c>
      <c r="AR83" s="117" t="s">
        <v>84</v>
      </c>
      <c r="AT83" s="124" t="s">
        <v>75</v>
      </c>
      <c r="AU83" s="124" t="s">
        <v>76</v>
      </c>
      <c r="AY83" s="117" t="s">
        <v>130</v>
      </c>
      <c r="BK83" s="125">
        <f>SUM(BK84:BK102)</f>
        <v>0</v>
      </c>
    </row>
    <row r="84" spans="2:65" s="1" customFormat="1" ht="16.5" customHeight="1" x14ac:dyDescent="0.2">
      <c r="B84" s="33"/>
      <c r="C84" s="128" t="s">
        <v>84</v>
      </c>
      <c r="D84" s="128" t="s">
        <v>133</v>
      </c>
      <c r="E84" s="129" t="s">
        <v>881</v>
      </c>
      <c r="F84" s="130" t="s">
        <v>882</v>
      </c>
      <c r="G84" s="131" t="s">
        <v>148</v>
      </c>
      <c r="H84" s="132">
        <v>10</v>
      </c>
      <c r="I84" s="133"/>
      <c r="J84" s="134">
        <f>ROUND(I84*H84,2)</f>
        <v>0</v>
      </c>
      <c r="K84" s="130" t="s">
        <v>19</v>
      </c>
      <c r="L84" s="33"/>
      <c r="M84" s="135" t="s">
        <v>19</v>
      </c>
      <c r="N84" s="136" t="s">
        <v>47</v>
      </c>
      <c r="P84" s="137">
        <f>O84*H84</f>
        <v>0</v>
      </c>
      <c r="Q84" s="137">
        <v>0</v>
      </c>
      <c r="R84" s="137">
        <f>Q84*H84</f>
        <v>0</v>
      </c>
      <c r="S84" s="137">
        <v>0</v>
      </c>
      <c r="T84" s="138">
        <f>S84*H84</f>
        <v>0</v>
      </c>
      <c r="AR84" s="139" t="s">
        <v>137</v>
      </c>
      <c r="AT84" s="139" t="s">
        <v>133</v>
      </c>
      <c r="AU84" s="139" t="s">
        <v>84</v>
      </c>
      <c r="AY84" s="18" t="s">
        <v>130</v>
      </c>
      <c r="BE84" s="140">
        <f>IF(N84="základní",J84,0)</f>
        <v>0</v>
      </c>
      <c r="BF84" s="140">
        <f>IF(N84="snížená",J84,0)</f>
        <v>0</v>
      </c>
      <c r="BG84" s="140">
        <f>IF(N84="zákl. přenesená",J84,0)</f>
        <v>0</v>
      </c>
      <c r="BH84" s="140">
        <f>IF(N84="sníž. přenesená",J84,0)</f>
        <v>0</v>
      </c>
      <c r="BI84" s="140">
        <f>IF(N84="nulová",J84,0)</f>
        <v>0</v>
      </c>
      <c r="BJ84" s="18" t="s">
        <v>84</v>
      </c>
      <c r="BK84" s="140">
        <f>ROUND(I84*H84,2)</f>
        <v>0</v>
      </c>
      <c r="BL84" s="18" t="s">
        <v>137</v>
      </c>
      <c r="BM84" s="139" t="s">
        <v>86</v>
      </c>
    </row>
    <row r="85" spans="2:65" s="1" customFormat="1" ht="16.5" customHeight="1" x14ac:dyDescent="0.2">
      <c r="B85" s="33"/>
      <c r="C85" s="128" t="s">
        <v>86</v>
      </c>
      <c r="D85" s="128" t="s">
        <v>133</v>
      </c>
      <c r="E85" s="129" t="s">
        <v>883</v>
      </c>
      <c r="F85" s="130" t="s">
        <v>884</v>
      </c>
      <c r="G85" s="131" t="s">
        <v>148</v>
      </c>
      <c r="H85" s="132">
        <v>4.5999999999999996</v>
      </c>
      <c r="I85" s="133"/>
      <c r="J85" s="134">
        <f>ROUND(I85*H85,2)</f>
        <v>0</v>
      </c>
      <c r="K85" s="130" t="s">
        <v>19</v>
      </c>
      <c r="L85" s="33"/>
      <c r="M85" s="135" t="s">
        <v>19</v>
      </c>
      <c r="N85" s="136" t="s">
        <v>47</v>
      </c>
      <c r="P85" s="137">
        <f>O85*H85</f>
        <v>0</v>
      </c>
      <c r="Q85" s="137">
        <v>0</v>
      </c>
      <c r="R85" s="137">
        <f>Q85*H85</f>
        <v>0</v>
      </c>
      <c r="S85" s="137">
        <v>0</v>
      </c>
      <c r="T85" s="138">
        <f>S85*H85</f>
        <v>0</v>
      </c>
      <c r="AR85" s="139" t="s">
        <v>137</v>
      </c>
      <c r="AT85" s="139" t="s">
        <v>133</v>
      </c>
      <c r="AU85" s="139" t="s">
        <v>84</v>
      </c>
      <c r="AY85" s="18" t="s">
        <v>130</v>
      </c>
      <c r="BE85" s="140">
        <f>IF(N85="základní",J85,0)</f>
        <v>0</v>
      </c>
      <c r="BF85" s="140">
        <f>IF(N85="snížená",J85,0)</f>
        <v>0</v>
      </c>
      <c r="BG85" s="140">
        <f>IF(N85="zákl. přenesená",J85,0)</f>
        <v>0</v>
      </c>
      <c r="BH85" s="140">
        <f>IF(N85="sníž. přenesená",J85,0)</f>
        <v>0</v>
      </c>
      <c r="BI85" s="140">
        <f>IF(N85="nulová",J85,0)</f>
        <v>0</v>
      </c>
      <c r="BJ85" s="18" t="s">
        <v>84</v>
      </c>
      <c r="BK85" s="140">
        <f>ROUND(I85*H85,2)</f>
        <v>0</v>
      </c>
      <c r="BL85" s="18" t="s">
        <v>137</v>
      </c>
      <c r="BM85" s="139" t="s">
        <v>137</v>
      </c>
    </row>
    <row r="86" spans="2:65" s="1" customFormat="1" ht="16.5" customHeight="1" x14ac:dyDescent="0.2">
      <c r="B86" s="33"/>
      <c r="C86" s="128" t="s">
        <v>145</v>
      </c>
      <c r="D86" s="128" t="s">
        <v>133</v>
      </c>
      <c r="E86" s="129" t="s">
        <v>885</v>
      </c>
      <c r="F86" s="130" t="s">
        <v>886</v>
      </c>
      <c r="G86" s="131" t="s">
        <v>148</v>
      </c>
      <c r="H86" s="132">
        <v>9</v>
      </c>
      <c r="I86" s="133"/>
      <c r="J86" s="134">
        <f>ROUND(I86*H86,2)</f>
        <v>0</v>
      </c>
      <c r="K86" s="130" t="s">
        <v>19</v>
      </c>
      <c r="L86" s="33"/>
      <c r="M86" s="135" t="s">
        <v>19</v>
      </c>
      <c r="N86" s="136" t="s">
        <v>47</v>
      </c>
      <c r="P86" s="137">
        <f>O86*H86</f>
        <v>0</v>
      </c>
      <c r="Q86" s="137">
        <v>0</v>
      </c>
      <c r="R86" s="137">
        <f>Q86*H86</f>
        <v>0</v>
      </c>
      <c r="S86" s="137">
        <v>0</v>
      </c>
      <c r="T86" s="138">
        <f>S86*H86</f>
        <v>0</v>
      </c>
      <c r="AR86" s="139" t="s">
        <v>137</v>
      </c>
      <c r="AT86" s="139" t="s">
        <v>133</v>
      </c>
      <c r="AU86" s="139" t="s">
        <v>84</v>
      </c>
      <c r="AY86" s="18" t="s">
        <v>130</v>
      </c>
      <c r="BE86" s="140">
        <f>IF(N86="základní",J86,0)</f>
        <v>0</v>
      </c>
      <c r="BF86" s="140">
        <f>IF(N86="snížená",J86,0)</f>
        <v>0</v>
      </c>
      <c r="BG86" s="140">
        <f>IF(N86="zákl. přenesená",J86,0)</f>
        <v>0</v>
      </c>
      <c r="BH86" s="140">
        <f>IF(N86="sníž. přenesená",J86,0)</f>
        <v>0</v>
      </c>
      <c r="BI86" s="140">
        <f>IF(N86="nulová",J86,0)</f>
        <v>0</v>
      </c>
      <c r="BJ86" s="18" t="s">
        <v>84</v>
      </c>
      <c r="BK86" s="140">
        <f>ROUND(I86*H86,2)</f>
        <v>0</v>
      </c>
      <c r="BL86" s="18" t="s">
        <v>137</v>
      </c>
      <c r="BM86" s="139" t="s">
        <v>156</v>
      </c>
    </row>
    <row r="87" spans="2:65" s="1" customFormat="1" ht="16.5" customHeight="1" x14ac:dyDescent="0.2">
      <c r="B87" s="33"/>
      <c r="C87" s="128" t="s">
        <v>137</v>
      </c>
      <c r="D87" s="128" t="s">
        <v>133</v>
      </c>
      <c r="E87" s="129" t="s">
        <v>887</v>
      </c>
      <c r="F87" s="130" t="s">
        <v>888</v>
      </c>
      <c r="G87" s="131" t="s">
        <v>148</v>
      </c>
      <c r="H87" s="132">
        <v>18</v>
      </c>
      <c r="I87" s="133"/>
      <c r="J87" s="134">
        <f>ROUND(I87*H87,2)</f>
        <v>0</v>
      </c>
      <c r="K87" s="130" t="s">
        <v>19</v>
      </c>
      <c r="L87" s="33"/>
      <c r="M87" s="135" t="s">
        <v>19</v>
      </c>
      <c r="N87" s="136" t="s">
        <v>47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137</v>
      </c>
      <c r="AT87" s="139" t="s">
        <v>133</v>
      </c>
      <c r="AU87" s="139" t="s">
        <v>84</v>
      </c>
      <c r="AY87" s="18" t="s">
        <v>130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84</v>
      </c>
      <c r="BK87" s="140">
        <f>ROUND(I87*H87,2)</f>
        <v>0</v>
      </c>
      <c r="BL87" s="18" t="s">
        <v>137</v>
      </c>
      <c r="BM87" s="139" t="s">
        <v>164</v>
      </c>
    </row>
    <row r="88" spans="2:65" s="13" customFormat="1" x14ac:dyDescent="0.2">
      <c r="B88" s="152"/>
      <c r="D88" s="146" t="s">
        <v>150</v>
      </c>
      <c r="E88" s="153" t="s">
        <v>19</v>
      </c>
      <c r="F88" s="154" t="s">
        <v>889</v>
      </c>
      <c r="H88" s="155">
        <v>18</v>
      </c>
      <c r="I88" s="156"/>
      <c r="L88" s="152"/>
      <c r="M88" s="157"/>
      <c r="T88" s="158"/>
      <c r="AT88" s="153" t="s">
        <v>150</v>
      </c>
      <c r="AU88" s="153" t="s">
        <v>84</v>
      </c>
      <c r="AV88" s="13" t="s">
        <v>86</v>
      </c>
      <c r="AW88" s="13" t="s">
        <v>37</v>
      </c>
      <c r="AX88" s="13" t="s">
        <v>76</v>
      </c>
      <c r="AY88" s="153" t="s">
        <v>130</v>
      </c>
    </row>
    <row r="89" spans="2:65" s="14" customFormat="1" x14ac:dyDescent="0.2">
      <c r="B89" s="159"/>
      <c r="D89" s="146" t="s">
        <v>150</v>
      </c>
      <c r="E89" s="160" t="s">
        <v>19</v>
      </c>
      <c r="F89" s="161" t="s">
        <v>153</v>
      </c>
      <c r="H89" s="162">
        <v>18</v>
      </c>
      <c r="I89" s="163"/>
      <c r="L89" s="159"/>
      <c r="M89" s="164"/>
      <c r="T89" s="165"/>
      <c r="AT89" s="160" t="s">
        <v>150</v>
      </c>
      <c r="AU89" s="160" t="s">
        <v>84</v>
      </c>
      <c r="AV89" s="14" t="s">
        <v>137</v>
      </c>
      <c r="AW89" s="14" t="s">
        <v>37</v>
      </c>
      <c r="AX89" s="14" t="s">
        <v>84</v>
      </c>
      <c r="AY89" s="160" t="s">
        <v>130</v>
      </c>
    </row>
    <row r="90" spans="2:65" s="1" customFormat="1" ht="16.5" customHeight="1" x14ac:dyDescent="0.2">
      <c r="B90" s="33"/>
      <c r="C90" s="128" t="s">
        <v>160</v>
      </c>
      <c r="D90" s="128" t="s">
        <v>133</v>
      </c>
      <c r="E90" s="129" t="s">
        <v>890</v>
      </c>
      <c r="F90" s="130" t="s">
        <v>891</v>
      </c>
      <c r="G90" s="131" t="s">
        <v>163</v>
      </c>
      <c r="H90" s="132">
        <v>3.4</v>
      </c>
      <c r="I90" s="133"/>
      <c r="J90" s="134">
        <f>ROUND(I90*H90,2)</f>
        <v>0</v>
      </c>
      <c r="K90" s="130" t="s">
        <v>19</v>
      </c>
      <c r="L90" s="33"/>
      <c r="M90" s="135" t="s">
        <v>19</v>
      </c>
      <c r="N90" s="136" t="s">
        <v>47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137</v>
      </c>
      <c r="AT90" s="139" t="s">
        <v>133</v>
      </c>
      <c r="AU90" s="139" t="s">
        <v>84</v>
      </c>
      <c r="AY90" s="18" t="s">
        <v>130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84</v>
      </c>
      <c r="BK90" s="140">
        <f>ROUND(I90*H90,2)</f>
        <v>0</v>
      </c>
      <c r="BL90" s="18" t="s">
        <v>137</v>
      </c>
      <c r="BM90" s="139" t="s">
        <v>892</v>
      </c>
    </row>
    <row r="91" spans="2:65" s="13" customFormat="1" x14ac:dyDescent="0.2">
      <c r="B91" s="152"/>
      <c r="D91" s="146" t="s">
        <v>150</v>
      </c>
      <c r="E91" s="153" t="s">
        <v>19</v>
      </c>
      <c r="F91" s="154" t="s">
        <v>893</v>
      </c>
      <c r="H91" s="155">
        <v>2</v>
      </c>
      <c r="I91" s="156"/>
      <c r="L91" s="152"/>
      <c r="M91" s="157"/>
      <c r="T91" s="158"/>
      <c r="AT91" s="153" t="s">
        <v>150</v>
      </c>
      <c r="AU91" s="153" t="s">
        <v>84</v>
      </c>
      <c r="AV91" s="13" t="s">
        <v>86</v>
      </c>
      <c r="AW91" s="13" t="s">
        <v>37</v>
      </c>
      <c r="AX91" s="13" t="s">
        <v>76</v>
      </c>
      <c r="AY91" s="153" t="s">
        <v>130</v>
      </c>
    </row>
    <row r="92" spans="2:65" s="14" customFormat="1" x14ac:dyDescent="0.2">
      <c r="B92" s="159"/>
      <c r="D92" s="146" t="s">
        <v>150</v>
      </c>
      <c r="E92" s="160" t="s">
        <v>19</v>
      </c>
      <c r="F92" s="161" t="s">
        <v>153</v>
      </c>
      <c r="H92" s="162">
        <v>2</v>
      </c>
      <c r="I92" s="163"/>
      <c r="L92" s="159"/>
      <c r="M92" s="164"/>
      <c r="T92" s="165"/>
      <c r="AT92" s="160" t="s">
        <v>150</v>
      </c>
      <c r="AU92" s="160" t="s">
        <v>84</v>
      </c>
      <c r="AV92" s="14" t="s">
        <v>137</v>
      </c>
      <c r="AW92" s="14" t="s">
        <v>37</v>
      </c>
      <c r="AX92" s="14" t="s">
        <v>84</v>
      </c>
      <c r="AY92" s="160" t="s">
        <v>130</v>
      </c>
    </row>
    <row r="93" spans="2:65" s="1" customFormat="1" ht="21.75" customHeight="1" x14ac:dyDescent="0.2">
      <c r="B93" s="33"/>
      <c r="C93" s="128" t="s">
        <v>156</v>
      </c>
      <c r="D93" s="128" t="s">
        <v>133</v>
      </c>
      <c r="E93" s="129" t="s">
        <v>894</v>
      </c>
      <c r="F93" s="130" t="s">
        <v>895</v>
      </c>
      <c r="G93" s="131" t="s">
        <v>163</v>
      </c>
      <c r="H93" s="132">
        <v>3.4</v>
      </c>
      <c r="I93" s="133"/>
      <c r="J93" s="134">
        <f>ROUND(I93*H93,2)</f>
        <v>0</v>
      </c>
      <c r="K93" s="130" t="s">
        <v>19</v>
      </c>
      <c r="L93" s="33"/>
      <c r="M93" s="135" t="s">
        <v>19</v>
      </c>
      <c r="N93" s="136" t="s">
        <v>47</v>
      </c>
      <c r="P93" s="137">
        <f>O93*H93</f>
        <v>0</v>
      </c>
      <c r="Q93" s="137">
        <v>0</v>
      </c>
      <c r="R93" s="137">
        <f>Q93*H93</f>
        <v>0</v>
      </c>
      <c r="S93" s="137">
        <v>0</v>
      </c>
      <c r="T93" s="138">
        <f>S93*H93</f>
        <v>0</v>
      </c>
      <c r="AR93" s="139" t="s">
        <v>137</v>
      </c>
      <c r="AT93" s="139" t="s">
        <v>133</v>
      </c>
      <c r="AU93" s="139" t="s">
        <v>84</v>
      </c>
      <c r="AY93" s="18" t="s">
        <v>130</v>
      </c>
      <c r="BE93" s="140">
        <f>IF(N93="základní",J93,0)</f>
        <v>0</v>
      </c>
      <c r="BF93" s="140">
        <f>IF(N93="snížená",J93,0)</f>
        <v>0</v>
      </c>
      <c r="BG93" s="140">
        <f>IF(N93="zákl. přenesená",J93,0)</f>
        <v>0</v>
      </c>
      <c r="BH93" s="140">
        <f>IF(N93="sníž. přenesená",J93,0)</f>
        <v>0</v>
      </c>
      <c r="BI93" s="140">
        <f>IF(N93="nulová",J93,0)</f>
        <v>0</v>
      </c>
      <c r="BJ93" s="18" t="s">
        <v>84</v>
      </c>
      <c r="BK93" s="140">
        <f>ROUND(I93*H93,2)</f>
        <v>0</v>
      </c>
      <c r="BL93" s="18" t="s">
        <v>137</v>
      </c>
      <c r="BM93" s="139" t="s">
        <v>896</v>
      </c>
    </row>
    <row r="94" spans="2:65" s="13" customFormat="1" x14ac:dyDescent="0.2">
      <c r="B94" s="152"/>
      <c r="D94" s="146" t="s">
        <v>150</v>
      </c>
      <c r="E94" s="153" t="s">
        <v>19</v>
      </c>
      <c r="F94" s="154" t="s">
        <v>897</v>
      </c>
      <c r="H94" s="155">
        <v>3.4</v>
      </c>
      <c r="I94" s="156"/>
      <c r="L94" s="152"/>
      <c r="M94" s="157"/>
      <c r="T94" s="158"/>
      <c r="AT94" s="153" t="s">
        <v>150</v>
      </c>
      <c r="AU94" s="153" t="s">
        <v>84</v>
      </c>
      <c r="AV94" s="13" t="s">
        <v>86</v>
      </c>
      <c r="AW94" s="13" t="s">
        <v>37</v>
      </c>
      <c r="AX94" s="13" t="s">
        <v>76</v>
      </c>
      <c r="AY94" s="153" t="s">
        <v>130</v>
      </c>
    </row>
    <row r="95" spans="2:65" s="14" customFormat="1" x14ac:dyDescent="0.2">
      <c r="B95" s="159"/>
      <c r="D95" s="146" t="s">
        <v>150</v>
      </c>
      <c r="E95" s="160" t="s">
        <v>19</v>
      </c>
      <c r="F95" s="161" t="s">
        <v>153</v>
      </c>
      <c r="H95" s="162">
        <v>3.4</v>
      </c>
      <c r="I95" s="163"/>
      <c r="L95" s="159"/>
      <c r="M95" s="164"/>
      <c r="T95" s="165"/>
      <c r="AT95" s="160" t="s">
        <v>150</v>
      </c>
      <c r="AU95" s="160" t="s">
        <v>84</v>
      </c>
      <c r="AV95" s="14" t="s">
        <v>137</v>
      </c>
      <c r="AW95" s="14" t="s">
        <v>37</v>
      </c>
      <c r="AX95" s="14" t="s">
        <v>84</v>
      </c>
      <c r="AY95" s="160" t="s">
        <v>130</v>
      </c>
    </row>
    <row r="96" spans="2:65" s="1" customFormat="1" ht="16.5" customHeight="1" x14ac:dyDescent="0.2">
      <c r="B96" s="33"/>
      <c r="C96" s="128" t="s">
        <v>176</v>
      </c>
      <c r="D96" s="128" t="s">
        <v>133</v>
      </c>
      <c r="E96" s="129" t="s">
        <v>898</v>
      </c>
      <c r="F96" s="130" t="s">
        <v>899</v>
      </c>
      <c r="G96" s="131" t="s">
        <v>348</v>
      </c>
      <c r="H96" s="132">
        <v>300</v>
      </c>
      <c r="I96" s="133"/>
      <c r="J96" s="134">
        <f>ROUND(I96*H96,2)</f>
        <v>0</v>
      </c>
      <c r="K96" s="130" t="s">
        <v>19</v>
      </c>
      <c r="L96" s="33"/>
      <c r="M96" s="135" t="s">
        <v>19</v>
      </c>
      <c r="N96" s="136" t="s">
        <v>47</v>
      </c>
      <c r="P96" s="137">
        <f>O96*H96</f>
        <v>0</v>
      </c>
      <c r="Q96" s="137">
        <v>0</v>
      </c>
      <c r="R96" s="137">
        <f>Q96*H96</f>
        <v>0</v>
      </c>
      <c r="S96" s="137">
        <v>0</v>
      </c>
      <c r="T96" s="138">
        <f>S96*H96</f>
        <v>0</v>
      </c>
      <c r="AR96" s="139" t="s">
        <v>137</v>
      </c>
      <c r="AT96" s="139" t="s">
        <v>133</v>
      </c>
      <c r="AU96" s="139" t="s">
        <v>84</v>
      </c>
      <c r="AY96" s="18" t="s">
        <v>130</v>
      </c>
      <c r="BE96" s="140">
        <f>IF(N96="základní",J96,0)</f>
        <v>0</v>
      </c>
      <c r="BF96" s="140">
        <f>IF(N96="snížená",J96,0)</f>
        <v>0</v>
      </c>
      <c r="BG96" s="140">
        <f>IF(N96="zákl. přenesená",J96,0)</f>
        <v>0</v>
      </c>
      <c r="BH96" s="140">
        <f>IF(N96="sníž. přenesená",J96,0)</f>
        <v>0</v>
      </c>
      <c r="BI96" s="140">
        <f>IF(N96="nulová",J96,0)</f>
        <v>0</v>
      </c>
      <c r="BJ96" s="18" t="s">
        <v>84</v>
      </c>
      <c r="BK96" s="140">
        <f>ROUND(I96*H96,2)</f>
        <v>0</v>
      </c>
      <c r="BL96" s="18" t="s">
        <v>137</v>
      </c>
      <c r="BM96" s="139" t="s">
        <v>900</v>
      </c>
    </row>
    <row r="97" spans="2:65" s="1" customFormat="1" ht="18" x14ac:dyDescent="0.2">
      <c r="B97" s="33"/>
      <c r="D97" s="146" t="s">
        <v>203</v>
      </c>
      <c r="F97" s="166" t="s">
        <v>901</v>
      </c>
      <c r="I97" s="143"/>
      <c r="L97" s="33"/>
      <c r="M97" s="144"/>
      <c r="T97" s="54"/>
      <c r="AT97" s="18" t="s">
        <v>203</v>
      </c>
      <c r="AU97" s="18" t="s">
        <v>84</v>
      </c>
    </row>
    <row r="98" spans="2:65" s="1" customFormat="1" ht="16.5" customHeight="1" x14ac:dyDescent="0.2">
      <c r="B98" s="33"/>
      <c r="C98" s="128" t="s">
        <v>164</v>
      </c>
      <c r="D98" s="128" t="s">
        <v>133</v>
      </c>
      <c r="E98" s="129" t="s">
        <v>902</v>
      </c>
      <c r="F98" s="130" t="s">
        <v>903</v>
      </c>
      <c r="G98" s="131" t="s">
        <v>163</v>
      </c>
      <c r="H98" s="132">
        <v>3.4</v>
      </c>
      <c r="I98" s="133"/>
      <c r="J98" s="134">
        <f>ROUND(I98*H98,2)</f>
        <v>0</v>
      </c>
      <c r="K98" s="130" t="s">
        <v>19</v>
      </c>
      <c r="L98" s="33"/>
      <c r="M98" s="135" t="s">
        <v>19</v>
      </c>
      <c r="N98" s="136" t="s">
        <v>47</v>
      </c>
      <c r="P98" s="137">
        <f>O98*H98</f>
        <v>0</v>
      </c>
      <c r="Q98" s="137">
        <v>0</v>
      </c>
      <c r="R98" s="137">
        <f>Q98*H98</f>
        <v>0</v>
      </c>
      <c r="S98" s="137">
        <v>0</v>
      </c>
      <c r="T98" s="138">
        <f>S98*H98</f>
        <v>0</v>
      </c>
      <c r="AR98" s="139" t="s">
        <v>137</v>
      </c>
      <c r="AT98" s="139" t="s">
        <v>133</v>
      </c>
      <c r="AU98" s="139" t="s">
        <v>84</v>
      </c>
      <c r="AY98" s="18" t="s">
        <v>130</v>
      </c>
      <c r="BE98" s="140">
        <f>IF(N98="základní",J98,0)</f>
        <v>0</v>
      </c>
      <c r="BF98" s="140">
        <f>IF(N98="snížená",J98,0)</f>
        <v>0</v>
      </c>
      <c r="BG98" s="140">
        <f>IF(N98="zákl. přenesená",J98,0)</f>
        <v>0</v>
      </c>
      <c r="BH98" s="140">
        <f>IF(N98="sníž. přenesená",J98,0)</f>
        <v>0</v>
      </c>
      <c r="BI98" s="140">
        <f>IF(N98="nulová",J98,0)</f>
        <v>0</v>
      </c>
      <c r="BJ98" s="18" t="s">
        <v>84</v>
      </c>
      <c r="BK98" s="140">
        <f>ROUND(I98*H98,2)</f>
        <v>0</v>
      </c>
      <c r="BL98" s="18" t="s">
        <v>137</v>
      </c>
      <c r="BM98" s="139" t="s">
        <v>904</v>
      </c>
    </row>
    <row r="99" spans="2:65" s="1" customFormat="1" ht="16.5" customHeight="1" x14ac:dyDescent="0.2">
      <c r="B99" s="33"/>
      <c r="C99" s="128" t="s">
        <v>131</v>
      </c>
      <c r="D99" s="128" t="s">
        <v>133</v>
      </c>
      <c r="E99" s="129" t="s">
        <v>905</v>
      </c>
      <c r="F99" s="130" t="s">
        <v>906</v>
      </c>
      <c r="G99" s="131" t="s">
        <v>163</v>
      </c>
      <c r="H99" s="132">
        <v>6.8</v>
      </c>
      <c r="I99" s="133"/>
      <c r="J99" s="134">
        <f>ROUND(I99*H99,2)</f>
        <v>0</v>
      </c>
      <c r="K99" s="130" t="s">
        <v>19</v>
      </c>
      <c r="L99" s="33"/>
      <c r="M99" s="135" t="s">
        <v>19</v>
      </c>
      <c r="N99" s="136" t="s">
        <v>47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137</v>
      </c>
      <c r="AT99" s="139" t="s">
        <v>133</v>
      </c>
      <c r="AU99" s="139" t="s">
        <v>84</v>
      </c>
      <c r="AY99" s="18" t="s">
        <v>130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84</v>
      </c>
      <c r="BK99" s="140">
        <f>ROUND(I99*H99,2)</f>
        <v>0</v>
      </c>
      <c r="BL99" s="18" t="s">
        <v>137</v>
      </c>
      <c r="BM99" s="139" t="s">
        <v>907</v>
      </c>
    </row>
    <row r="100" spans="2:65" s="1" customFormat="1" ht="16.5" customHeight="1" x14ac:dyDescent="0.2">
      <c r="B100" s="33"/>
      <c r="C100" s="128" t="s">
        <v>170</v>
      </c>
      <c r="D100" s="128" t="s">
        <v>133</v>
      </c>
      <c r="E100" s="129" t="s">
        <v>908</v>
      </c>
      <c r="F100" s="130" t="s">
        <v>909</v>
      </c>
      <c r="G100" s="131" t="s">
        <v>148</v>
      </c>
      <c r="H100" s="132">
        <v>25</v>
      </c>
      <c r="I100" s="133"/>
      <c r="J100" s="134">
        <f>ROUND(I100*H100,2)</f>
        <v>0</v>
      </c>
      <c r="K100" s="130" t="s">
        <v>19</v>
      </c>
      <c r="L100" s="33"/>
      <c r="M100" s="135" t="s">
        <v>19</v>
      </c>
      <c r="N100" s="136" t="s">
        <v>47</v>
      </c>
      <c r="P100" s="137">
        <f>O100*H100</f>
        <v>0</v>
      </c>
      <c r="Q100" s="137">
        <v>0</v>
      </c>
      <c r="R100" s="137">
        <f>Q100*H100</f>
        <v>0</v>
      </c>
      <c r="S100" s="137">
        <v>0</v>
      </c>
      <c r="T100" s="138">
        <f>S100*H100</f>
        <v>0</v>
      </c>
      <c r="AR100" s="139" t="s">
        <v>137</v>
      </c>
      <c r="AT100" s="139" t="s">
        <v>133</v>
      </c>
      <c r="AU100" s="139" t="s">
        <v>84</v>
      </c>
      <c r="AY100" s="18" t="s">
        <v>130</v>
      </c>
      <c r="BE100" s="140">
        <f>IF(N100="základní",J100,0)</f>
        <v>0</v>
      </c>
      <c r="BF100" s="140">
        <f>IF(N100="snížená",J100,0)</f>
        <v>0</v>
      </c>
      <c r="BG100" s="140">
        <f>IF(N100="zákl. přenesená",J100,0)</f>
        <v>0</v>
      </c>
      <c r="BH100" s="140">
        <f>IF(N100="sníž. přenesená",J100,0)</f>
        <v>0</v>
      </c>
      <c r="BI100" s="140">
        <f>IF(N100="nulová",J100,0)</f>
        <v>0</v>
      </c>
      <c r="BJ100" s="18" t="s">
        <v>84</v>
      </c>
      <c r="BK100" s="140">
        <f>ROUND(I100*H100,2)</f>
        <v>0</v>
      </c>
      <c r="BL100" s="18" t="s">
        <v>137</v>
      </c>
      <c r="BM100" s="139" t="s">
        <v>910</v>
      </c>
    </row>
    <row r="101" spans="2:65" s="1" customFormat="1" ht="16.5" customHeight="1" x14ac:dyDescent="0.2">
      <c r="B101" s="33"/>
      <c r="C101" s="128" t="s">
        <v>198</v>
      </c>
      <c r="D101" s="128" t="s">
        <v>133</v>
      </c>
      <c r="E101" s="129" t="s">
        <v>911</v>
      </c>
      <c r="F101" s="130" t="s">
        <v>912</v>
      </c>
      <c r="G101" s="131" t="s">
        <v>163</v>
      </c>
      <c r="H101" s="132">
        <v>55</v>
      </c>
      <c r="I101" s="133"/>
      <c r="J101" s="134">
        <f>ROUND(I101*H101,2)</f>
        <v>0</v>
      </c>
      <c r="K101" s="130" t="s">
        <v>19</v>
      </c>
      <c r="L101" s="33"/>
      <c r="M101" s="135" t="s">
        <v>19</v>
      </c>
      <c r="N101" s="136" t="s">
        <v>47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137</v>
      </c>
      <c r="AT101" s="139" t="s">
        <v>133</v>
      </c>
      <c r="AU101" s="139" t="s">
        <v>84</v>
      </c>
      <c r="AY101" s="18" t="s">
        <v>130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84</v>
      </c>
      <c r="BK101" s="140">
        <f>ROUND(I101*H101,2)</f>
        <v>0</v>
      </c>
      <c r="BL101" s="18" t="s">
        <v>137</v>
      </c>
      <c r="BM101" s="139" t="s">
        <v>913</v>
      </c>
    </row>
    <row r="102" spans="2:65" s="1" customFormat="1" ht="16.5" customHeight="1" x14ac:dyDescent="0.2">
      <c r="B102" s="33"/>
      <c r="C102" s="128" t="s">
        <v>8</v>
      </c>
      <c r="D102" s="128" t="s">
        <v>133</v>
      </c>
      <c r="E102" s="129" t="s">
        <v>914</v>
      </c>
      <c r="F102" s="130" t="s">
        <v>915</v>
      </c>
      <c r="G102" s="131" t="s">
        <v>163</v>
      </c>
      <c r="H102" s="132">
        <v>12</v>
      </c>
      <c r="I102" s="133"/>
      <c r="J102" s="134">
        <f>ROUND(I102*H102,2)</f>
        <v>0</v>
      </c>
      <c r="K102" s="130" t="s">
        <v>19</v>
      </c>
      <c r="L102" s="33"/>
      <c r="M102" s="135" t="s">
        <v>19</v>
      </c>
      <c r="N102" s="136" t="s">
        <v>47</v>
      </c>
      <c r="P102" s="137">
        <f>O102*H102</f>
        <v>0</v>
      </c>
      <c r="Q102" s="137">
        <v>0</v>
      </c>
      <c r="R102" s="137">
        <f>Q102*H102</f>
        <v>0</v>
      </c>
      <c r="S102" s="137">
        <v>0</v>
      </c>
      <c r="T102" s="138">
        <f>S102*H102</f>
        <v>0</v>
      </c>
      <c r="AR102" s="139" t="s">
        <v>137</v>
      </c>
      <c r="AT102" s="139" t="s">
        <v>133</v>
      </c>
      <c r="AU102" s="139" t="s">
        <v>84</v>
      </c>
      <c r="AY102" s="18" t="s">
        <v>130</v>
      </c>
      <c r="BE102" s="140">
        <f>IF(N102="základní",J102,0)</f>
        <v>0</v>
      </c>
      <c r="BF102" s="140">
        <f>IF(N102="snížená",J102,0)</f>
        <v>0</v>
      </c>
      <c r="BG102" s="140">
        <f>IF(N102="zákl. přenesená",J102,0)</f>
        <v>0</v>
      </c>
      <c r="BH102" s="140">
        <f>IF(N102="sníž. přenesená",J102,0)</f>
        <v>0</v>
      </c>
      <c r="BI102" s="140">
        <f>IF(N102="nulová",J102,0)</f>
        <v>0</v>
      </c>
      <c r="BJ102" s="18" t="s">
        <v>84</v>
      </c>
      <c r="BK102" s="140">
        <f>ROUND(I102*H102,2)</f>
        <v>0</v>
      </c>
      <c r="BL102" s="18" t="s">
        <v>137</v>
      </c>
      <c r="BM102" s="139" t="s">
        <v>916</v>
      </c>
    </row>
    <row r="103" spans="2:65" s="11" customFormat="1" ht="25.9" customHeight="1" x14ac:dyDescent="0.35">
      <c r="B103" s="116"/>
      <c r="D103" s="117" t="s">
        <v>75</v>
      </c>
      <c r="E103" s="118" t="s">
        <v>917</v>
      </c>
      <c r="F103" s="118" t="s">
        <v>918</v>
      </c>
      <c r="I103" s="119"/>
      <c r="J103" s="120">
        <f>BK103</f>
        <v>0</v>
      </c>
      <c r="L103" s="116"/>
      <c r="M103" s="121"/>
      <c r="P103" s="122">
        <f>SUM(P104:P116)</f>
        <v>0</v>
      </c>
      <c r="R103" s="122">
        <f>SUM(R104:R116)</f>
        <v>0</v>
      </c>
      <c r="T103" s="123">
        <f>SUM(T104:T116)</f>
        <v>0</v>
      </c>
      <c r="AR103" s="117" t="s">
        <v>84</v>
      </c>
      <c r="AT103" s="124" t="s">
        <v>75</v>
      </c>
      <c r="AU103" s="124" t="s">
        <v>76</v>
      </c>
      <c r="AY103" s="117" t="s">
        <v>130</v>
      </c>
      <c r="BK103" s="125">
        <f>SUM(BK104:BK116)</f>
        <v>0</v>
      </c>
    </row>
    <row r="104" spans="2:65" s="1" customFormat="1" ht="16.5" customHeight="1" x14ac:dyDescent="0.2">
      <c r="B104" s="33"/>
      <c r="C104" s="128" t="s">
        <v>210</v>
      </c>
      <c r="D104" s="128" t="s">
        <v>133</v>
      </c>
      <c r="E104" s="129" t="s">
        <v>919</v>
      </c>
      <c r="F104" s="130" t="s">
        <v>920</v>
      </c>
      <c r="G104" s="131" t="s">
        <v>136</v>
      </c>
      <c r="H104" s="132">
        <v>1</v>
      </c>
      <c r="I104" s="133"/>
      <c r="J104" s="134">
        <f t="shared" ref="J104:J116" si="0">ROUND(I104*H104,2)</f>
        <v>0</v>
      </c>
      <c r="K104" s="130" t="s">
        <v>19</v>
      </c>
      <c r="L104" s="33"/>
      <c r="M104" s="135" t="s">
        <v>19</v>
      </c>
      <c r="N104" s="136" t="s">
        <v>47</v>
      </c>
      <c r="P104" s="137">
        <f t="shared" ref="P104:P116" si="1">O104*H104</f>
        <v>0</v>
      </c>
      <c r="Q104" s="137">
        <v>0</v>
      </c>
      <c r="R104" s="137">
        <f t="shared" ref="R104:R116" si="2">Q104*H104</f>
        <v>0</v>
      </c>
      <c r="S104" s="137">
        <v>0</v>
      </c>
      <c r="T104" s="138">
        <f t="shared" ref="T104:T116" si="3">S104*H104</f>
        <v>0</v>
      </c>
      <c r="AR104" s="139" t="s">
        <v>137</v>
      </c>
      <c r="AT104" s="139" t="s">
        <v>133</v>
      </c>
      <c r="AU104" s="139" t="s">
        <v>84</v>
      </c>
      <c r="AY104" s="18" t="s">
        <v>130</v>
      </c>
      <c r="BE104" s="140">
        <f t="shared" ref="BE104:BE116" si="4">IF(N104="základní",J104,0)</f>
        <v>0</v>
      </c>
      <c r="BF104" s="140">
        <f t="shared" ref="BF104:BF116" si="5">IF(N104="snížená",J104,0)</f>
        <v>0</v>
      </c>
      <c r="BG104" s="140">
        <f t="shared" ref="BG104:BG116" si="6">IF(N104="zákl. přenesená",J104,0)</f>
        <v>0</v>
      </c>
      <c r="BH104" s="140">
        <f t="shared" ref="BH104:BH116" si="7">IF(N104="sníž. přenesená",J104,0)</f>
        <v>0</v>
      </c>
      <c r="BI104" s="140">
        <f t="shared" ref="BI104:BI116" si="8">IF(N104="nulová",J104,0)</f>
        <v>0</v>
      </c>
      <c r="BJ104" s="18" t="s">
        <v>84</v>
      </c>
      <c r="BK104" s="140">
        <f t="shared" ref="BK104:BK116" si="9">ROUND(I104*H104,2)</f>
        <v>0</v>
      </c>
      <c r="BL104" s="18" t="s">
        <v>137</v>
      </c>
      <c r="BM104" s="139" t="s">
        <v>170</v>
      </c>
    </row>
    <row r="105" spans="2:65" s="1" customFormat="1" ht="16.5" customHeight="1" x14ac:dyDescent="0.2">
      <c r="B105" s="33"/>
      <c r="C105" s="128" t="s">
        <v>185</v>
      </c>
      <c r="D105" s="128" t="s">
        <v>133</v>
      </c>
      <c r="E105" s="129" t="s">
        <v>921</v>
      </c>
      <c r="F105" s="130" t="s">
        <v>922</v>
      </c>
      <c r="G105" s="131" t="s">
        <v>141</v>
      </c>
      <c r="H105" s="132">
        <v>2</v>
      </c>
      <c r="I105" s="133"/>
      <c r="J105" s="134">
        <f t="shared" si="0"/>
        <v>0</v>
      </c>
      <c r="K105" s="130" t="s">
        <v>19</v>
      </c>
      <c r="L105" s="33"/>
      <c r="M105" s="135" t="s">
        <v>19</v>
      </c>
      <c r="N105" s="136" t="s">
        <v>47</v>
      </c>
      <c r="P105" s="137">
        <f t="shared" si="1"/>
        <v>0</v>
      </c>
      <c r="Q105" s="137">
        <v>0</v>
      </c>
      <c r="R105" s="137">
        <f t="shared" si="2"/>
        <v>0</v>
      </c>
      <c r="S105" s="137">
        <v>0</v>
      </c>
      <c r="T105" s="138">
        <f t="shared" si="3"/>
        <v>0</v>
      </c>
      <c r="AR105" s="139" t="s">
        <v>137</v>
      </c>
      <c r="AT105" s="139" t="s">
        <v>133</v>
      </c>
      <c r="AU105" s="139" t="s">
        <v>84</v>
      </c>
      <c r="AY105" s="18" t="s">
        <v>130</v>
      </c>
      <c r="BE105" s="140">
        <f t="shared" si="4"/>
        <v>0</v>
      </c>
      <c r="BF105" s="140">
        <f t="shared" si="5"/>
        <v>0</v>
      </c>
      <c r="BG105" s="140">
        <f t="shared" si="6"/>
        <v>0</v>
      </c>
      <c r="BH105" s="140">
        <f t="shared" si="7"/>
        <v>0</v>
      </c>
      <c r="BI105" s="140">
        <f t="shared" si="8"/>
        <v>0</v>
      </c>
      <c r="BJ105" s="18" t="s">
        <v>84</v>
      </c>
      <c r="BK105" s="140">
        <f t="shared" si="9"/>
        <v>0</v>
      </c>
      <c r="BL105" s="18" t="s">
        <v>137</v>
      </c>
      <c r="BM105" s="139" t="s">
        <v>8</v>
      </c>
    </row>
    <row r="106" spans="2:65" s="1" customFormat="1" ht="16.5" customHeight="1" x14ac:dyDescent="0.2">
      <c r="B106" s="33"/>
      <c r="C106" s="128" t="s">
        <v>313</v>
      </c>
      <c r="D106" s="128" t="s">
        <v>133</v>
      </c>
      <c r="E106" s="129" t="s">
        <v>923</v>
      </c>
      <c r="F106" s="130" t="s">
        <v>924</v>
      </c>
      <c r="G106" s="131" t="s">
        <v>141</v>
      </c>
      <c r="H106" s="132">
        <v>2</v>
      </c>
      <c r="I106" s="133"/>
      <c r="J106" s="134">
        <f t="shared" si="0"/>
        <v>0</v>
      </c>
      <c r="K106" s="130" t="s">
        <v>19</v>
      </c>
      <c r="L106" s="33"/>
      <c r="M106" s="135" t="s">
        <v>19</v>
      </c>
      <c r="N106" s="136" t="s">
        <v>47</v>
      </c>
      <c r="P106" s="137">
        <f t="shared" si="1"/>
        <v>0</v>
      </c>
      <c r="Q106" s="137">
        <v>0</v>
      </c>
      <c r="R106" s="137">
        <f t="shared" si="2"/>
        <v>0</v>
      </c>
      <c r="S106" s="137">
        <v>0</v>
      </c>
      <c r="T106" s="138">
        <f t="shared" si="3"/>
        <v>0</v>
      </c>
      <c r="AR106" s="139" t="s">
        <v>137</v>
      </c>
      <c r="AT106" s="139" t="s">
        <v>133</v>
      </c>
      <c r="AU106" s="139" t="s">
        <v>84</v>
      </c>
      <c r="AY106" s="18" t="s">
        <v>130</v>
      </c>
      <c r="BE106" s="140">
        <f t="shared" si="4"/>
        <v>0</v>
      </c>
      <c r="BF106" s="140">
        <f t="shared" si="5"/>
        <v>0</v>
      </c>
      <c r="BG106" s="140">
        <f t="shared" si="6"/>
        <v>0</v>
      </c>
      <c r="BH106" s="140">
        <f t="shared" si="7"/>
        <v>0</v>
      </c>
      <c r="BI106" s="140">
        <f t="shared" si="8"/>
        <v>0</v>
      </c>
      <c r="BJ106" s="18" t="s">
        <v>84</v>
      </c>
      <c r="BK106" s="140">
        <f t="shared" si="9"/>
        <v>0</v>
      </c>
      <c r="BL106" s="18" t="s">
        <v>137</v>
      </c>
      <c r="BM106" s="139" t="s">
        <v>185</v>
      </c>
    </row>
    <row r="107" spans="2:65" s="1" customFormat="1" ht="16.5" customHeight="1" x14ac:dyDescent="0.2">
      <c r="B107" s="33"/>
      <c r="C107" s="128" t="s">
        <v>320</v>
      </c>
      <c r="D107" s="128" t="s">
        <v>133</v>
      </c>
      <c r="E107" s="129" t="s">
        <v>925</v>
      </c>
      <c r="F107" s="130" t="s">
        <v>926</v>
      </c>
      <c r="G107" s="131" t="s">
        <v>141</v>
      </c>
      <c r="H107" s="132">
        <v>10</v>
      </c>
      <c r="I107" s="133"/>
      <c r="J107" s="134">
        <f t="shared" si="0"/>
        <v>0</v>
      </c>
      <c r="K107" s="130" t="s">
        <v>19</v>
      </c>
      <c r="L107" s="33"/>
      <c r="M107" s="135" t="s">
        <v>19</v>
      </c>
      <c r="N107" s="136" t="s">
        <v>47</v>
      </c>
      <c r="P107" s="137">
        <f t="shared" si="1"/>
        <v>0</v>
      </c>
      <c r="Q107" s="137">
        <v>0</v>
      </c>
      <c r="R107" s="137">
        <f t="shared" si="2"/>
        <v>0</v>
      </c>
      <c r="S107" s="137">
        <v>0</v>
      </c>
      <c r="T107" s="138">
        <f t="shared" si="3"/>
        <v>0</v>
      </c>
      <c r="AR107" s="139" t="s">
        <v>137</v>
      </c>
      <c r="AT107" s="139" t="s">
        <v>133</v>
      </c>
      <c r="AU107" s="139" t="s">
        <v>84</v>
      </c>
      <c r="AY107" s="18" t="s">
        <v>130</v>
      </c>
      <c r="BE107" s="140">
        <f t="shared" si="4"/>
        <v>0</v>
      </c>
      <c r="BF107" s="140">
        <f t="shared" si="5"/>
        <v>0</v>
      </c>
      <c r="BG107" s="140">
        <f t="shared" si="6"/>
        <v>0</v>
      </c>
      <c r="BH107" s="140">
        <f t="shared" si="7"/>
        <v>0</v>
      </c>
      <c r="BI107" s="140">
        <f t="shared" si="8"/>
        <v>0</v>
      </c>
      <c r="BJ107" s="18" t="s">
        <v>84</v>
      </c>
      <c r="BK107" s="140">
        <f t="shared" si="9"/>
        <v>0</v>
      </c>
      <c r="BL107" s="18" t="s">
        <v>137</v>
      </c>
      <c r="BM107" s="139" t="s">
        <v>320</v>
      </c>
    </row>
    <row r="108" spans="2:65" s="1" customFormat="1" ht="16.5" customHeight="1" x14ac:dyDescent="0.2">
      <c r="B108" s="33"/>
      <c r="C108" s="128" t="s">
        <v>327</v>
      </c>
      <c r="D108" s="128" t="s">
        <v>133</v>
      </c>
      <c r="E108" s="129" t="s">
        <v>927</v>
      </c>
      <c r="F108" s="130" t="s">
        <v>928</v>
      </c>
      <c r="G108" s="131" t="s">
        <v>141</v>
      </c>
      <c r="H108" s="132">
        <v>10</v>
      </c>
      <c r="I108" s="133"/>
      <c r="J108" s="134">
        <f t="shared" si="0"/>
        <v>0</v>
      </c>
      <c r="K108" s="130" t="s">
        <v>19</v>
      </c>
      <c r="L108" s="33"/>
      <c r="M108" s="135" t="s">
        <v>19</v>
      </c>
      <c r="N108" s="136" t="s">
        <v>47</v>
      </c>
      <c r="P108" s="137">
        <f t="shared" si="1"/>
        <v>0</v>
      </c>
      <c r="Q108" s="137">
        <v>0</v>
      </c>
      <c r="R108" s="137">
        <f t="shared" si="2"/>
        <v>0</v>
      </c>
      <c r="S108" s="137">
        <v>0</v>
      </c>
      <c r="T108" s="138">
        <f t="shared" si="3"/>
        <v>0</v>
      </c>
      <c r="AR108" s="139" t="s">
        <v>137</v>
      </c>
      <c r="AT108" s="139" t="s">
        <v>133</v>
      </c>
      <c r="AU108" s="139" t="s">
        <v>84</v>
      </c>
      <c r="AY108" s="18" t="s">
        <v>130</v>
      </c>
      <c r="BE108" s="140">
        <f t="shared" si="4"/>
        <v>0</v>
      </c>
      <c r="BF108" s="140">
        <f t="shared" si="5"/>
        <v>0</v>
      </c>
      <c r="BG108" s="140">
        <f t="shared" si="6"/>
        <v>0</v>
      </c>
      <c r="BH108" s="140">
        <f t="shared" si="7"/>
        <v>0</v>
      </c>
      <c r="BI108" s="140">
        <f t="shared" si="8"/>
        <v>0</v>
      </c>
      <c r="BJ108" s="18" t="s">
        <v>84</v>
      </c>
      <c r="BK108" s="140">
        <f t="shared" si="9"/>
        <v>0</v>
      </c>
      <c r="BL108" s="18" t="s">
        <v>137</v>
      </c>
      <c r="BM108" s="139" t="s">
        <v>331</v>
      </c>
    </row>
    <row r="109" spans="2:65" s="1" customFormat="1" ht="16.5" customHeight="1" x14ac:dyDescent="0.2">
      <c r="B109" s="33"/>
      <c r="C109" s="128" t="s">
        <v>331</v>
      </c>
      <c r="D109" s="128" t="s">
        <v>133</v>
      </c>
      <c r="E109" s="129" t="s">
        <v>929</v>
      </c>
      <c r="F109" s="130" t="s">
        <v>930</v>
      </c>
      <c r="G109" s="131" t="s">
        <v>141</v>
      </c>
      <c r="H109" s="132">
        <v>1</v>
      </c>
      <c r="I109" s="133"/>
      <c r="J109" s="134">
        <f t="shared" si="0"/>
        <v>0</v>
      </c>
      <c r="K109" s="130" t="s">
        <v>19</v>
      </c>
      <c r="L109" s="33"/>
      <c r="M109" s="135" t="s">
        <v>19</v>
      </c>
      <c r="N109" s="136" t="s">
        <v>47</v>
      </c>
      <c r="P109" s="137">
        <f t="shared" si="1"/>
        <v>0</v>
      </c>
      <c r="Q109" s="137">
        <v>0</v>
      </c>
      <c r="R109" s="137">
        <f t="shared" si="2"/>
        <v>0</v>
      </c>
      <c r="S109" s="137">
        <v>0</v>
      </c>
      <c r="T109" s="138">
        <f t="shared" si="3"/>
        <v>0</v>
      </c>
      <c r="AR109" s="139" t="s">
        <v>137</v>
      </c>
      <c r="AT109" s="139" t="s">
        <v>133</v>
      </c>
      <c r="AU109" s="139" t="s">
        <v>84</v>
      </c>
      <c r="AY109" s="18" t="s">
        <v>130</v>
      </c>
      <c r="BE109" s="140">
        <f t="shared" si="4"/>
        <v>0</v>
      </c>
      <c r="BF109" s="140">
        <f t="shared" si="5"/>
        <v>0</v>
      </c>
      <c r="BG109" s="140">
        <f t="shared" si="6"/>
        <v>0</v>
      </c>
      <c r="BH109" s="140">
        <f t="shared" si="7"/>
        <v>0</v>
      </c>
      <c r="BI109" s="140">
        <f t="shared" si="8"/>
        <v>0</v>
      </c>
      <c r="BJ109" s="18" t="s">
        <v>84</v>
      </c>
      <c r="BK109" s="140">
        <f t="shared" si="9"/>
        <v>0</v>
      </c>
      <c r="BL109" s="18" t="s">
        <v>137</v>
      </c>
      <c r="BM109" s="139" t="s">
        <v>341</v>
      </c>
    </row>
    <row r="110" spans="2:65" s="1" customFormat="1" ht="16.5" customHeight="1" x14ac:dyDescent="0.2">
      <c r="B110" s="33"/>
      <c r="C110" s="128" t="s">
        <v>335</v>
      </c>
      <c r="D110" s="128" t="s">
        <v>133</v>
      </c>
      <c r="E110" s="129" t="s">
        <v>931</v>
      </c>
      <c r="F110" s="130" t="s">
        <v>932</v>
      </c>
      <c r="G110" s="131" t="s">
        <v>141</v>
      </c>
      <c r="H110" s="132">
        <v>1</v>
      </c>
      <c r="I110" s="133"/>
      <c r="J110" s="134">
        <f t="shared" si="0"/>
        <v>0</v>
      </c>
      <c r="K110" s="130" t="s">
        <v>19</v>
      </c>
      <c r="L110" s="33"/>
      <c r="M110" s="135" t="s">
        <v>19</v>
      </c>
      <c r="N110" s="136" t="s">
        <v>47</v>
      </c>
      <c r="P110" s="137">
        <f t="shared" si="1"/>
        <v>0</v>
      </c>
      <c r="Q110" s="137">
        <v>0</v>
      </c>
      <c r="R110" s="137">
        <f t="shared" si="2"/>
        <v>0</v>
      </c>
      <c r="S110" s="137">
        <v>0</v>
      </c>
      <c r="T110" s="138">
        <f t="shared" si="3"/>
        <v>0</v>
      </c>
      <c r="AR110" s="139" t="s">
        <v>137</v>
      </c>
      <c r="AT110" s="139" t="s">
        <v>133</v>
      </c>
      <c r="AU110" s="139" t="s">
        <v>84</v>
      </c>
      <c r="AY110" s="18" t="s">
        <v>130</v>
      </c>
      <c r="BE110" s="140">
        <f t="shared" si="4"/>
        <v>0</v>
      </c>
      <c r="BF110" s="140">
        <f t="shared" si="5"/>
        <v>0</v>
      </c>
      <c r="BG110" s="140">
        <f t="shared" si="6"/>
        <v>0</v>
      </c>
      <c r="BH110" s="140">
        <f t="shared" si="7"/>
        <v>0</v>
      </c>
      <c r="BI110" s="140">
        <f t="shared" si="8"/>
        <v>0</v>
      </c>
      <c r="BJ110" s="18" t="s">
        <v>84</v>
      </c>
      <c r="BK110" s="140">
        <f t="shared" si="9"/>
        <v>0</v>
      </c>
      <c r="BL110" s="18" t="s">
        <v>137</v>
      </c>
      <c r="BM110" s="139" t="s">
        <v>351</v>
      </c>
    </row>
    <row r="111" spans="2:65" s="1" customFormat="1" ht="16.5" customHeight="1" x14ac:dyDescent="0.2">
      <c r="B111" s="33"/>
      <c r="C111" s="128" t="s">
        <v>341</v>
      </c>
      <c r="D111" s="128" t="s">
        <v>133</v>
      </c>
      <c r="E111" s="129" t="s">
        <v>933</v>
      </c>
      <c r="F111" s="130" t="s">
        <v>934</v>
      </c>
      <c r="G111" s="131" t="s">
        <v>148</v>
      </c>
      <c r="H111" s="132">
        <v>50</v>
      </c>
      <c r="I111" s="133"/>
      <c r="J111" s="134">
        <f t="shared" si="0"/>
        <v>0</v>
      </c>
      <c r="K111" s="130" t="s">
        <v>19</v>
      </c>
      <c r="L111" s="33"/>
      <c r="M111" s="135" t="s">
        <v>19</v>
      </c>
      <c r="N111" s="136" t="s">
        <v>47</v>
      </c>
      <c r="P111" s="137">
        <f t="shared" si="1"/>
        <v>0</v>
      </c>
      <c r="Q111" s="137">
        <v>0</v>
      </c>
      <c r="R111" s="137">
        <f t="shared" si="2"/>
        <v>0</v>
      </c>
      <c r="S111" s="137">
        <v>0</v>
      </c>
      <c r="T111" s="138">
        <f t="shared" si="3"/>
        <v>0</v>
      </c>
      <c r="AR111" s="139" t="s">
        <v>137</v>
      </c>
      <c r="AT111" s="139" t="s">
        <v>133</v>
      </c>
      <c r="AU111" s="139" t="s">
        <v>84</v>
      </c>
      <c r="AY111" s="18" t="s">
        <v>130</v>
      </c>
      <c r="BE111" s="140">
        <f t="shared" si="4"/>
        <v>0</v>
      </c>
      <c r="BF111" s="140">
        <f t="shared" si="5"/>
        <v>0</v>
      </c>
      <c r="BG111" s="140">
        <f t="shared" si="6"/>
        <v>0</v>
      </c>
      <c r="BH111" s="140">
        <f t="shared" si="7"/>
        <v>0</v>
      </c>
      <c r="BI111" s="140">
        <f t="shared" si="8"/>
        <v>0</v>
      </c>
      <c r="BJ111" s="18" t="s">
        <v>84</v>
      </c>
      <c r="BK111" s="140">
        <f t="shared" si="9"/>
        <v>0</v>
      </c>
      <c r="BL111" s="18" t="s">
        <v>137</v>
      </c>
      <c r="BM111" s="139" t="s">
        <v>361</v>
      </c>
    </row>
    <row r="112" spans="2:65" s="1" customFormat="1" ht="16.5" customHeight="1" x14ac:dyDescent="0.2">
      <c r="B112" s="33"/>
      <c r="C112" s="128" t="s">
        <v>7</v>
      </c>
      <c r="D112" s="128" t="s">
        <v>133</v>
      </c>
      <c r="E112" s="129" t="s">
        <v>935</v>
      </c>
      <c r="F112" s="130" t="s">
        <v>936</v>
      </c>
      <c r="G112" s="131" t="s">
        <v>148</v>
      </c>
      <c r="H112" s="132">
        <v>50</v>
      </c>
      <c r="I112" s="133"/>
      <c r="J112" s="134">
        <f t="shared" si="0"/>
        <v>0</v>
      </c>
      <c r="K112" s="130" t="s">
        <v>19</v>
      </c>
      <c r="L112" s="33"/>
      <c r="M112" s="135" t="s">
        <v>19</v>
      </c>
      <c r="N112" s="136" t="s">
        <v>47</v>
      </c>
      <c r="P112" s="137">
        <f t="shared" si="1"/>
        <v>0</v>
      </c>
      <c r="Q112" s="137">
        <v>0</v>
      </c>
      <c r="R112" s="137">
        <f t="shared" si="2"/>
        <v>0</v>
      </c>
      <c r="S112" s="137">
        <v>0</v>
      </c>
      <c r="T112" s="138">
        <f t="shared" si="3"/>
        <v>0</v>
      </c>
      <c r="AR112" s="139" t="s">
        <v>137</v>
      </c>
      <c r="AT112" s="139" t="s">
        <v>133</v>
      </c>
      <c r="AU112" s="139" t="s">
        <v>84</v>
      </c>
      <c r="AY112" s="18" t="s">
        <v>130</v>
      </c>
      <c r="BE112" s="140">
        <f t="shared" si="4"/>
        <v>0</v>
      </c>
      <c r="BF112" s="140">
        <f t="shared" si="5"/>
        <v>0</v>
      </c>
      <c r="BG112" s="140">
        <f t="shared" si="6"/>
        <v>0</v>
      </c>
      <c r="BH112" s="140">
        <f t="shared" si="7"/>
        <v>0</v>
      </c>
      <c r="BI112" s="140">
        <f t="shared" si="8"/>
        <v>0</v>
      </c>
      <c r="BJ112" s="18" t="s">
        <v>84</v>
      </c>
      <c r="BK112" s="140">
        <f t="shared" si="9"/>
        <v>0</v>
      </c>
      <c r="BL112" s="18" t="s">
        <v>137</v>
      </c>
      <c r="BM112" s="139" t="s">
        <v>372</v>
      </c>
    </row>
    <row r="113" spans="2:65" s="1" customFormat="1" ht="16.5" customHeight="1" x14ac:dyDescent="0.2">
      <c r="B113" s="33"/>
      <c r="C113" s="128" t="s">
        <v>351</v>
      </c>
      <c r="D113" s="128" t="s">
        <v>133</v>
      </c>
      <c r="E113" s="129" t="s">
        <v>937</v>
      </c>
      <c r="F113" s="130" t="s">
        <v>938</v>
      </c>
      <c r="G113" s="131" t="s">
        <v>136</v>
      </c>
      <c r="H113" s="132">
        <v>1</v>
      </c>
      <c r="I113" s="133"/>
      <c r="J113" s="134">
        <f t="shared" si="0"/>
        <v>0</v>
      </c>
      <c r="K113" s="130" t="s">
        <v>19</v>
      </c>
      <c r="L113" s="33"/>
      <c r="M113" s="135" t="s">
        <v>19</v>
      </c>
      <c r="N113" s="136" t="s">
        <v>47</v>
      </c>
      <c r="P113" s="137">
        <f t="shared" si="1"/>
        <v>0</v>
      </c>
      <c r="Q113" s="137">
        <v>0</v>
      </c>
      <c r="R113" s="137">
        <f t="shared" si="2"/>
        <v>0</v>
      </c>
      <c r="S113" s="137">
        <v>0</v>
      </c>
      <c r="T113" s="138">
        <f t="shared" si="3"/>
        <v>0</v>
      </c>
      <c r="AR113" s="139" t="s">
        <v>137</v>
      </c>
      <c r="AT113" s="139" t="s">
        <v>133</v>
      </c>
      <c r="AU113" s="139" t="s">
        <v>84</v>
      </c>
      <c r="AY113" s="18" t="s">
        <v>130</v>
      </c>
      <c r="BE113" s="140">
        <f t="shared" si="4"/>
        <v>0</v>
      </c>
      <c r="BF113" s="140">
        <f t="shared" si="5"/>
        <v>0</v>
      </c>
      <c r="BG113" s="140">
        <f t="shared" si="6"/>
        <v>0</v>
      </c>
      <c r="BH113" s="140">
        <f t="shared" si="7"/>
        <v>0</v>
      </c>
      <c r="BI113" s="140">
        <f t="shared" si="8"/>
        <v>0</v>
      </c>
      <c r="BJ113" s="18" t="s">
        <v>84</v>
      </c>
      <c r="BK113" s="140">
        <f t="shared" si="9"/>
        <v>0</v>
      </c>
      <c r="BL113" s="18" t="s">
        <v>137</v>
      </c>
      <c r="BM113" s="139" t="s">
        <v>309</v>
      </c>
    </row>
    <row r="114" spans="2:65" s="1" customFormat="1" ht="16.5" customHeight="1" x14ac:dyDescent="0.2">
      <c r="B114" s="33"/>
      <c r="C114" s="128" t="s">
        <v>356</v>
      </c>
      <c r="D114" s="128" t="s">
        <v>133</v>
      </c>
      <c r="E114" s="129" t="s">
        <v>939</v>
      </c>
      <c r="F114" s="130" t="s">
        <v>940</v>
      </c>
      <c r="G114" s="131" t="s">
        <v>136</v>
      </c>
      <c r="H114" s="132">
        <v>1</v>
      </c>
      <c r="I114" s="133"/>
      <c r="J114" s="134">
        <f t="shared" si="0"/>
        <v>0</v>
      </c>
      <c r="K114" s="130" t="s">
        <v>19</v>
      </c>
      <c r="L114" s="33"/>
      <c r="M114" s="135" t="s">
        <v>19</v>
      </c>
      <c r="N114" s="136" t="s">
        <v>47</v>
      </c>
      <c r="P114" s="137">
        <f t="shared" si="1"/>
        <v>0</v>
      </c>
      <c r="Q114" s="137">
        <v>0</v>
      </c>
      <c r="R114" s="137">
        <f t="shared" si="2"/>
        <v>0</v>
      </c>
      <c r="S114" s="137">
        <v>0</v>
      </c>
      <c r="T114" s="138">
        <f t="shared" si="3"/>
        <v>0</v>
      </c>
      <c r="AR114" s="139" t="s">
        <v>137</v>
      </c>
      <c r="AT114" s="139" t="s">
        <v>133</v>
      </c>
      <c r="AU114" s="139" t="s">
        <v>84</v>
      </c>
      <c r="AY114" s="18" t="s">
        <v>130</v>
      </c>
      <c r="BE114" s="140">
        <f t="shared" si="4"/>
        <v>0</v>
      </c>
      <c r="BF114" s="140">
        <f t="shared" si="5"/>
        <v>0</v>
      </c>
      <c r="BG114" s="140">
        <f t="shared" si="6"/>
        <v>0</v>
      </c>
      <c r="BH114" s="140">
        <f t="shared" si="7"/>
        <v>0</v>
      </c>
      <c r="BI114" s="140">
        <f t="shared" si="8"/>
        <v>0</v>
      </c>
      <c r="BJ114" s="18" t="s">
        <v>84</v>
      </c>
      <c r="BK114" s="140">
        <f t="shared" si="9"/>
        <v>0</v>
      </c>
      <c r="BL114" s="18" t="s">
        <v>137</v>
      </c>
      <c r="BM114" s="139" t="s">
        <v>396</v>
      </c>
    </row>
    <row r="115" spans="2:65" s="1" customFormat="1" ht="16.5" customHeight="1" x14ac:dyDescent="0.2">
      <c r="B115" s="33"/>
      <c r="C115" s="128" t="s">
        <v>361</v>
      </c>
      <c r="D115" s="128" t="s">
        <v>133</v>
      </c>
      <c r="E115" s="129" t="s">
        <v>941</v>
      </c>
      <c r="F115" s="130" t="s">
        <v>942</v>
      </c>
      <c r="G115" s="131" t="s">
        <v>148</v>
      </c>
      <c r="H115" s="132">
        <v>100</v>
      </c>
      <c r="I115" s="133"/>
      <c r="J115" s="134">
        <f t="shared" si="0"/>
        <v>0</v>
      </c>
      <c r="K115" s="130" t="s">
        <v>19</v>
      </c>
      <c r="L115" s="33"/>
      <c r="M115" s="135" t="s">
        <v>19</v>
      </c>
      <c r="N115" s="136" t="s">
        <v>47</v>
      </c>
      <c r="P115" s="137">
        <f t="shared" si="1"/>
        <v>0</v>
      </c>
      <c r="Q115" s="137">
        <v>0</v>
      </c>
      <c r="R115" s="137">
        <f t="shared" si="2"/>
        <v>0</v>
      </c>
      <c r="S115" s="137">
        <v>0</v>
      </c>
      <c r="T115" s="138">
        <f t="shared" si="3"/>
        <v>0</v>
      </c>
      <c r="AR115" s="139" t="s">
        <v>137</v>
      </c>
      <c r="AT115" s="139" t="s">
        <v>133</v>
      </c>
      <c r="AU115" s="139" t="s">
        <v>84</v>
      </c>
      <c r="AY115" s="18" t="s">
        <v>130</v>
      </c>
      <c r="BE115" s="140">
        <f t="shared" si="4"/>
        <v>0</v>
      </c>
      <c r="BF115" s="140">
        <f t="shared" si="5"/>
        <v>0</v>
      </c>
      <c r="BG115" s="140">
        <f t="shared" si="6"/>
        <v>0</v>
      </c>
      <c r="BH115" s="140">
        <f t="shared" si="7"/>
        <v>0</v>
      </c>
      <c r="BI115" s="140">
        <f t="shared" si="8"/>
        <v>0</v>
      </c>
      <c r="BJ115" s="18" t="s">
        <v>84</v>
      </c>
      <c r="BK115" s="140">
        <f t="shared" si="9"/>
        <v>0</v>
      </c>
      <c r="BL115" s="18" t="s">
        <v>137</v>
      </c>
      <c r="BM115" s="139" t="s">
        <v>409</v>
      </c>
    </row>
    <row r="116" spans="2:65" s="1" customFormat="1" ht="16.5" customHeight="1" x14ac:dyDescent="0.2">
      <c r="B116" s="33"/>
      <c r="C116" s="128" t="s">
        <v>366</v>
      </c>
      <c r="D116" s="128" t="s">
        <v>133</v>
      </c>
      <c r="E116" s="129" t="s">
        <v>943</v>
      </c>
      <c r="F116" s="130" t="s">
        <v>944</v>
      </c>
      <c r="G116" s="131" t="s">
        <v>148</v>
      </c>
      <c r="H116" s="132">
        <v>20</v>
      </c>
      <c r="I116" s="133"/>
      <c r="J116" s="134">
        <f t="shared" si="0"/>
        <v>0</v>
      </c>
      <c r="K116" s="130" t="s">
        <v>19</v>
      </c>
      <c r="L116" s="33"/>
      <c r="M116" s="135" t="s">
        <v>19</v>
      </c>
      <c r="N116" s="136" t="s">
        <v>47</v>
      </c>
      <c r="P116" s="137">
        <f t="shared" si="1"/>
        <v>0</v>
      </c>
      <c r="Q116" s="137">
        <v>0</v>
      </c>
      <c r="R116" s="137">
        <f t="shared" si="2"/>
        <v>0</v>
      </c>
      <c r="S116" s="137">
        <v>0</v>
      </c>
      <c r="T116" s="138">
        <f t="shared" si="3"/>
        <v>0</v>
      </c>
      <c r="AR116" s="139" t="s">
        <v>137</v>
      </c>
      <c r="AT116" s="139" t="s">
        <v>133</v>
      </c>
      <c r="AU116" s="139" t="s">
        <v>84</v>
      </c>
      <c r="AY116" s="18" t="s">
        <v>130</v>
      </c>
      <c r="BE116" s="140">
        <f t="shared" si="4"/>
        <v>0</v>
      </c>
      <c r="BF116" s="140">
        <f t="shared" si="5"/>
        <v>0</v>
      </c>
      <c r="BG116" s="140">
        <f t="shared" si="6"/>
        <v>0</v>
      </c>
      <c r="BH116" s="140">
        <f t="shared" si="7"/>
        <v>0</v>
      </c>
      <c r="BI116" s="140">
        <f t="shared" si="8"/>
        <v>0</v>
      </c>
      <c r="BJ116" s="18" t="s">
        <v>84</v>
      </c>
      <c r="BK116" s="140">
        <f t="shared" si="9"/>
        <v>0</v>
      </c>
      <c r="BL116" s="18" t="s">
        <v>137</v>
      </c>
      <c r="BM116" s="139" t="s">
        <v>334</v>
      </c>
    </row>
    <row r="117" spans="2:65" s="11" customFormat="1" ht="25.9" customHeight="1" x14ac:dyDescent="0.35">
      <c r="B117" s="116"/>
      <c r="D117" s="117" t="s">
        <v>75</v>
      </c>
      <c r="E117" s="118" t="s">
        <v>945</v>
      </c>
      <c r="F117" s="118" t="s">
        <v>946</v>
      </c>
      <c r="I117" s="119"/>
      <c r="J117" s="120">
        <f>BK117</f>
        <v>0</v>
      </c>
      <c r="L117" s="116"/>
      <c r="M117" s="121"/>
      <c r="P117" s="122">
        <f>SUM(P118:P121)</f>
        <v>0</v>
      </c>
      <c r="R117" s="122">
        <f>SUM(R118:R121)</f>
        <v>0</v>
      </c>
      <c r="T117" s="123">
        <f>SUM(T118:T121)</f>
        <v>0</v>
      </c>
      <c r="AR117" s="117" t="s">
        <v>84</v>
      </c>
      <c r="AT117" s="124" t="s">
        <v>75</v>
      </c>
      <c r="AU117" s="124" t="s">
        <v>76</v>
      </c>
      <c r="AY117" s="117" t="s">
        <v>130</v>
      </c>
      <c r="BK117" s="125">
        <f>SUM(BK118:BK121)</f>
        <v>0</v>
      </c>
    </row>
    <row r="118" spans="2:65" s="1" customFormat="1" ht="16.5" customHeight="1" x14ac:dyDescent="0.2">
      <c r="B118" s="33"/>
      <c r="C118" s="128" t="s">
        <v>372</v>
      </c>
      <c r="D118" s="128" t="s">
        <v>133</v>
      </c>
      <c r="E118" s="129" t="s">
        <v>947</v>
      </c>
      <c r="F118" s="130" t="s">
        <v>948</v>
      </c>
      <c r="G118" s="131" t="s">
        <v>245</v>
      </c>
      <c r="H118" s="132">
        <v>1</v>
      </c>
      <c r="I118" s="133"/>
      <c r="J118" s="134">
        <f>ROUND(I118*H118,2)</f>
        <v>0</v>
      </c>
      <c r="K118" s="130" t="s">
        <v>19</v>
      </c>
      <c r="L118" s="33"/>
      <c r="M118" s="135" t="s">
        <v>19</v>
      </c>
      <c r="N118" s="136" t="s">
        <v>47</v>
      </c>
      <c r="P118" s="137">
        <f>O118*H118</f>
        <v>0</v>
      </c>
      <c r="Q118" s="137">
        <v>0</v>
      </c>
      <c r="R118" s="137">
        <f>Q118*H118</f>
        <v>0</v>
      </c>
      <c r="S118" s="137">
        <v>0</v>
      </c>
      <c r="T118" s="138">
        <f>S118*H118</f>
        <v>0</v>
      </c>
      <c r="AR118" s="139" t="s">
        <v>137</v>
      </c>
      <c r="AT118" s="139" t="s">
        <v>133</v>
      </c>
      <c r="AU118" s="139" t="s">
        <v>84</v>
      </c>
      <c r="AY118" s="18" t="s">
        <v>130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84</v>
      </c>
      <c r="BK118" s="140">
        <f>ROUND(I118*H118,2)</f>
        <v>0</v>
      </c>
      <c r="BL118" s="18" t="s">
        <v>137</v>
      </c>
      <c r="BM118" s="139" t="s">
        <v>446</v>
      </c>
    </row>
    <row r="119" spans="2:65" s="1" customFormat="1" ht="16.5" customHeight="1" x14ac:dyDescent="0.2">
      <c r="B119" s="33"/>
      <c r="C119" s="128" t="s">
        <v>379</v>
      </c>
      <c r="D119" s="128" t="s">
        <v>133</v>
      </c>
      <c r="E119" s="129" t="s">
        <v>949</v>
      </c>
      <c r="F119" s="130" t="s">
        <v>950</v>
      </c>
      <c r="G119" s="131" t="s">
        <v>245</v>
      </c>
      <c r="H119" s="132">
        <v>1</v>
      </c>
      <c r="I119" s="133"/>
      <c r="J119" s="134">
        <f>ROUND(I119*H119,2)</f>
        <v>0</v>
      </c>
      <c r="K119" s="130" t="s">
        <v>19</v>
      </c>
      <c r="L119" s="33"/>
      <c r="M119" s="135" t="s">
        <v>19</v>
      </c>
      <c r="N119" s="136" t="s">
        <v>47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137</v>
      </c>
      <c r="AT119" s="139" t="s">
        <v>133</v>
      </c>
      <c r="AU119" s="139" t="s">
        <v>84</v>
      </c>
      <c r="AY119" s="18" t="s">
        <v>130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84</v>
      </c>
      <c r="BK119" s="140">
        <f>ROUND(I119*H119,2)</f>
        <v>0</v>
      </c>
      <c r="BL119" s="18" t="s">
        <v>137</v>
      </c>
      <c r="BM119" s="139" t="s">
        <v>473</v>
      </c>
    </row>
    <row r="120" spans="2:65" s="1" customFormat="1" ht="16.5" customHeight="1" x14ac:dyDescent="0.2">
      <c r="B120" s="33"/>
      <c r="C120" s="128" t="s">
        <v>309</v>
      </c>
      <c r="D120" s="128" t="s">
        <v>133</v>
      </c>
      <c r="E120" s="129" t="s">
        <v>951</v>
      </c>
      <c r="F120" s="130" t="s">
        <v>952</v>
      </c>
      <c r="G120" s="131" t="s">
        <v>141</v>
      </c>
      <c r="H120" s="132">
        <v>4</v>
      </c>
      <c r="I120" s="133"/>
      <c r="J120" s="134">
        <f>ROUND(I120*H120,2)</f>
        <v>0</v>
      </c>
      <c r="K120" s="130" t="s">
        <v>19</v>
      </c>
      <c r="L120" s="33"/>
      <c r="M120" s="135" t="s">
        <v>19</v>
      </c>
      <c r="N120" s="136" t="s">
        <v>47</v>
      </c>
      <c r="P120" s="137">
        <f>O120*H120</f>
        <v>0</v>
      </c>
      <c r="Q120" s="137">
        <v>0</v>
      </c>
      <c r="R120" s="137">
        <f>Q120*H120</f>
        <v>0</v>
      </c>
      <c r="S120" s="137">
        <v>0</v>
      </c>
      <c r="T120" s="138">
        <f>S120*H120</f>
        <v>0</v>
      </c>
      <c r="AR120" s="139" t="s">
        <v>137</v>
      </c>
      <c r="AT120" s="139" t="s">
        <v>133</v>
      </c>
      <c r="AU120" s="139" t="s">
        <v>84</v>
      </c>
      <c r="AY120" s="18" t="s">
        <v>130</v>
      </c>
      <c r="BE120" s="140">
        <f>IF(N120="základní",J120,0)</f>
        <v>0</v>
      </c>
      <c r="BF120" s="140">
        <f>IF(N120="snížená",J120,0)</f>
        <v>0</v>
      </c>
      <c r="BG120" s="140">
        <f>IF(N120="zákl. přenesená",J120,0)</f>
        <v>0</v>
      </c>
      <c r="BH120" s="140">
        <f>IF(N120="sníž. přenesená",J120,0)</f>
        <v>0</v>
      </c>
      <c r="BI120" s="140">
        <f>IF(N120="nulová",J120,0)</f>
        <v>0</v>
      </c>
      <c r="BJ120" s="18" t="s">
        <v>84</v>
      </c>
      <c r="BK120" s="140">
        <f>ROUND(I120*H120,2)</f>
        <v>0</v>
      </c>
      <c r="BL120" s="18" t="s">
        <v>137</v>
      </c>
      <c r="BM120" s="139" t="s">
        <v>483</v>
      </c>
    </row>
    <row r="121" spans="2:65" s="1" customFormat="1" ht="16.5" customHeight="1" x14ac:dyDescent="0.2">
      <c r="B121" s="33"/>
      <c r="C121" s="128" t="s">
        <v>389</v>
      </c>
      <c r="D121" s="128" t="s">
        <v>133</v>
      </c>
      <c r="E121" s="129" t="s">
        <v>953</v>
      </c>
      <c r="F121" s="130" t="s">
        <v>954</v>
      </c>
      <c r="G121" s="131" t="s">
        <v>136</v>
      </c>
      <c r="H121" s="132">
        <v>2</v>
      </c>
      <c r="I121" s="133"/>
      <c r="J121" s="134">
        <f>ROUND(I121*H121,2)</f>
        <v>0</v>
      </c>
      <c r="K121" s="130" t="s">
        <v>19</v>
      </c>
      <c r="L121" s="33"/>
      <c r="M121" s="188" t="s">
        <v>19</v>
      </c>
      <c r="N121" s="189" t="s">
        <v>47</v>
      </c>
      <c r="O121" s="168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AR121" s="139" t="s">
        <v>137</v>
      </c>
      <c r="AT121" s="139" t="s">
        <v>133</v>
      </c>
      <c r="AU121" s="139" t="s">
        <v>84</v>
      </c>
      <c r="AY121" s="18" t="s">
        <v>130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84</v>
      </c>
      <c r="BK121" s="140">
        <f>ROUND(I121*H121,2)</f>
        <v>0</v>
      </c>
      <c r="BL121" s="18" t="s">
        <v>137</v>
      </c>
      <c r="BM121" s="139" t="s">
        <v>523</v>
      </c>
    </row>
    <row r="122" spans="2:65" s="1" customFormat="1" ht="7" customHeight="1" x14ac:dyDescent="0.2"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33"/>
    </row>
  </sheetData>
  <sheetProtection sheet="1" objects="1" scenarios="1" formatColumns="0" formatRows="0" autoFilter="0"/>
  <autoFilter ref="C81:K121" xr:uid="{00000000-0009-0000-0000-000004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34"/>
  <sheetViews>
    <sheetView showGridLines="0" workbookViewId="0">
      <selection activeCell="J12" sqref="J12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99</v>
      </c>
    </row>
    <row r="3" spans="2:46" ht="7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5" customHeight="1" x14ac:dyDescent="0.2">
      <c r="B4" s="21"/>
      <c r="D4" s="22" t="s">
        <v>104</v>
      </c>
      <c r="L4" s="21"/>
      <c r="M4" s="86" t="s">
        <v>10</v>
      </c>
      <c r="AT4" s="18" t="s">
        <v>4</v>
      </c>
    </row>
    <row r="5" spans="2:46" ht="7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15" t="str">
        <f>'Rekapitulace stavby'!K6</f>
        <v>Rekonstrukce mostu DC-046L, oprava MK a VO v ul. Na Hrázi</v>
      </c>
      <c r="F7" s="316"/>
      <c r="G7" s="316"/>
      <c r="H7" s="316"/>
      <c r="L7" s="21"/>
    </row>
    <row r="8" spans="2:46" s="1" customFormat="1" ht="12" customHeight="1" x14ac:dyDescent="0.2">
      <c r="B8" s="33"/>
      <c r="D8" s="28" t="s">
        <v>105</v>
      </c>
      <c r="L8" s="33"/>
    </row>
    <row r="9" spans="2:46" s="1" customFormat="1" ht="16.5" customHeight="1" x14ac:dyDescent="0.2">
      <c r="B9" s="33"/>
      <c r="E9" s="295" t="s">
        <v>955</v>
      </c>
      <c r="F9" s="314"/>
      <c r="G9" s="314"/>
      <c r="H9" s="314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10. 7. 2025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7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17" t="str">
        <f>'Rekapitulace stavby'!E14</f>
        <v>Vyplň údaj</v>
      </c>
      <c r="F18" s="309"/>
      <c r="G18" s="309"/>
      <c r="H18" s="309"/>
      <c r="I18" s="28" t="s">
        <v>29</v>
      </c>
      <c r="J18" s="29" t="str">
        <f>'Rekapitulace stavby'!AN14</f>
        <v>Vyplň údaj</v>
      </c>
      <c r="L18" s="33"/>
    </row>
    <row r="19" spans="2:12" s="1" customFormat="1" ht="7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7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7" customHeight="1" x14ac:dyDescent="0.2">
      <c r="B25" s="33"/>
      <c r="L25" s="33"/>
    </row>
    <row r="26" spans="2:12" s="1" customFormat="1" ht="12" customHeight="1" x14ac:dyDescent="0.2">
      <c r="B26" s="33"/>
      <c r="D26" s="28" t="s">
        <v>40</v>
      </c>
      <c r="L26" s="33"/>
    </row>
    <row r="27" spans="2:12" s="7" customFormat="1" ht="47.25" customHeight="1" x14ac:dyDescent="0.2">
      <c r="B27" s="87"/>
      <c r="E27" s="313" t="s">
        <v>41</v>
      </c>
      <c r="F27" s="313"/>
      <c r="G27" s="313"/>
      <c r="H27" s="313"/>
      <c r="L27" s="87"/>
    </row>
    <row r="28" spans="2:12" s="1" customFormat="1" ht="7" customHeight="1" x14ac:dyDescent="0.2">
      <c r="B28" s="33"/>
      <c r="L28" s="33"/>
    </row>
    <row r="29" spans="2:12" s="1" customFormat="1" ht="7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 x14ac:dyDescent="0.2">
      <c r="B30" s="33"/>
      <c r="D30" s="88" t="s">
        <v>42</v>
      </c>
      <c r="J30" s="64">
        <f>ROUND(J82, 2)</f>
        <v>0</v>
      </c>
      <c r="L30" s="33"/>
    </row>
    <row r="31" spans="2:12" s="1" customFormat="1" ht="7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5" customHeight="1" x14ac:dyDescent="0.2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5" customHeight="1" x14ac:dyDescent="0.2">
      <c r="B33" s="33"/>
      <c r="D33" s="53" t="s">
        <v>46</v>
      </c>
      <c r="E33" s="28" t="s">
        <v>47</v>
      </c>
      <c r="F33" s="89">
        <f>ROUND((SUM(BE82:BE133)),  2)</f>
        <v>0</v>
      </c>
      <c r="I33" s="90">
        <v>0.21</v>
      </c>
      <c r="J33" s="89">
        <f>ROUND(((SUM(BE82:BE133))*I33),  2)</f>
        <v>0</v>
      </c>
      <c r="L33" s="33"/>
    </row>
    <row r="34" spans="2:12" s="1" customFormat="1" ht="14.5" customHeight="1" x14ac:dyDescent="0.2">
      <c r="B34" s="33"/>
      <c r="E34" s="28" t="s">
        <v>48</v>
      </c>
      <c r="F34" s="89">
        <f>ROUND((SUM(BF82:BF133)),  2)</f>
        <v>0</v>
      </c>
      <c r="I34" s="90">
        <v>0.12</v>
      </c>
      <c r="J34" s="89">
        <f>ROUND(((SUM(BF82:BF133))*I34),  2)</f>
        <v>0</v>
      </c>
      <c r="L34" s="33"/>
    </row>
    <row r="35" spans="2:12" s="1" customFormat="1" ht="14.5" hidden="1" customHeight="1" x14ac:dyDescent="0.2">
      <c r="B35" s="33"/>
      <c r="E35" s="28" t="s">
        <v>49</v>
      </c>
      <c r="F35" s="89">
        <f>ROUND((SUM(BG82:BG133)),  2)</f>
        <v>0</v>
      </c>
      <c r="I35" s="90">
        <v>0.21</v>
      </c>
      <c r="J35" s="89">
        <f>0</f>
        <v>0</v>
      </c>
      <c r="L35" s="33"/>
    </row>
    <row r="36" spans="2:12" s="1" customFormat="1" ht="14.5" hidden="1" customHeight="1" x14ac:dyDescent="0.2">
      <c r="B36" s="33"/>
      <c r="E36" s="28" t="s">
        <v>50</v>
      </c>
      <c r="F36" s="89">
        <f>ROUND((SUM(BH82:BH133)),  2)</f>
        <v>0</v>
      </c>
      <c r="I36" s="90">
        <v>0.12</v>
      </c>
      <c r="J36" s="89">
        <f>0</f>
        <v>0</v>
      </c>
      <c r="L36" s="33"/>
    </row>
    <row r="37" spans="2:12" s="1" customFormat="1" ht="14.5" hidden="1" customHeight="1" x14ac:dyDescent="0.2">
      <c r="B37" s="33"/>
      <c r="E37" s="28" t="s">
        <v>51</v>
      </c>
      <c r="F37" s="89">
        <f>ROUND((SUM(BI82:BI133)),  2)</f>
        <v>0</v>
      </c>
      <c r="I37" s="90">
        <v>0</v>
      </c>
      <c r="J37" s="89">
        <f>0</f>
        <v>0</v>
      </c>
      <c r="L37" s="33"/>
    </row>
    <row r="38" spans="2:12" s="1" customFormat="1" ht="7" customHeight="1" x14ac:dyDescent="0.2">
      <c r="B38" s="33"/>
      <c r="L38" s="33"/>
    </row>
    <row r="39" spans="2:12" s="1" customFormat="1" ht="25.4" customHeight="1" x14ac:dyDescent="0.2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 x14ac:dyDescent="0.2">
      <c r="B45" s="33"/>
      <c r="C45" s="22" t="s">
        <v>107</v>
      </c>
      <c r="L45" s="33"/>
    </row>
    <row r="46" spans="2:12" s="1" customFormat="1" ht="7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15" t="str">
        <f>E7</f>
        <v>Rekonstrukce mostu DC-046L, oprava MK a VO v ul. Na Hrázi</v>
      </c>
      <c r="F48" s="316"/>
      <c r="G48" s="316"/>
      <c r="H48" s="316"/>
      <c r="L48" s="33"/>
    </row>
    <row r="49" spans="2:47" s="1" customFormat="1" ht="12" customHeight="1" x14ac:dyDescent="0.2">
      <c r="B49" s="33"/>
      <c r="C49" s="28" t="s">
        <v>105</v>
      </c>
      <c r="L49" s="33"/>
    </row>
    <row r="50" spans="2:47" s="1" customFormat="1" ht="16.5" customHeight="1" x14ac:dyDescent="0.2">
      <c r="B50" s="33"/>
      <c r="E50" s="295" t="str">
        <f>E9</f>
        <v>SO 05 - Úprava sítě VO</v>
      </c>
      <c r="F50" s="314"/>
      <c r="G50" s="314"/>
      <c r="H50" s="314"/>
      <c r="L50" s="33"/>
    </row>
    <row r="51" spans="2:47" s="1" customFormat="1" ht="7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ul. Na Hrázi, Děčín VIII - Dolní Oldřichov</v>
      </c>
      <c r="I52" s="28" t="s">
        <v>23</v>
      </c>
      <c r="J52" s="50" t="str">
        <f>IF(J12="","",J12)</f>
        <v>10. 7. 2025</v>
      </c>
      <c r="L52" s="33"/>
    </row>
    <row r="53" spans="2:47" s="1" customFormat="1" ht="7" customHeight="1" x14ac:dyDescent="0.2">
      <c r="B53" s="33"/>
      <c r="L53" s="33"/>
    </row>
    <row r="54" spans="2:47" s="1" customFormat="1" ht="15.25" customHeight="1" x14ac:dyDescent="0.2">
      <c r="B54" s="33"/>
      <c r="C54" s="28" t="s">
        <v>25</v>
      </c>
      <c r="F54" s="26" t="str">
        <f>E15</f>
        <v>Statutární město Děčín</v>
      </c>
      <c r="I54" s="28" t="s">
        <v>33</v>
      </c>
      <c r="J54" s="31" t="str">
        <f>E21</f>
        <v>Firast s.r.o.</v>
      </c>
      <c r="L54" s="33"/>
    </row>
    <row r="55" spans="2:47" s="1" customFormat="1" ht="15.25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4" customHeight="1" x14ac:dyDescent="0.2">
      <c r="B56" s="33"/>
      <c r="L56" s="33"/>
    </row>
    <row r="57" spans="2:47" s="1" customFormat="1" ht="29.25" customHeight="1" x14ac:dyDescent="0.2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4" customHeight="1" x14ac:dyDescent="0.2">
      <c r="B58" s="33"/>
      <c r="L58" s="33"/>
    </row>
    <row r="59" spans="2:47" s="1" customFormat="1" ht="22.9" customHeight="1" x14ac:dyDescent="0.2">
      <c r="B59" s="33"/>
      <c r="C59" s="99" t="s">
        <v>74</v>
      </c>
      <c r="J59" s="64">
        <f>J82</f>
        <v>0</v>
      </c>
      <c r="L59" s="33"/>
      <c r="AU59" s="18" t="s">
        <v>110</v>
      </c>
    </row>
    <row r="60" spans="2:47" s="8" customFormat="1" ht="25" customHeight="1" x14ac:dyDescent="0.2">
      <c r="B60" s="100"/>
      <c r="D60" s="101" t="s">
        <v>956</v>
      </c>
      <c r="E60" s="102"/>
      <c r="F60" s="102"/>
      <c r="G60" s="102"/>
      <c r="H60" s="102"/>
      <c r="I60" s="102"/>
      <c r="J60" s="103">
        <f>J83</f>
        <v>0</v>
      </c>
      <c r="L60" s="100"/>
    </row>
    <row r="61" spans="2:47" s="8" customFormat="1" ht="25" customHeight="1" x14ac:dyDescent="0.2">
      <c r="B61" s="100"/>
      <c r="D61" s="101" t="s">
        <v>957</v>
      </c>
      <c r="E61" s="102"/>
      <c r="F61" s="102"/>
      <c r="G61" s="102"/>
      <c r="H61" s="102"/>
      <c r="I61" s="102"/>
      <c r="J61" s="103">
        <f>J108</f>
        <v>0</v>
      </c>
      <c r="L61" s="100"/>
    </row>
    <row r="62" spans="2:47" s="8" customFormat="1" ht="25" customHeight="1" x14ac:dyDescent="0.2">
      <c r="B62" s="100"/>
      <c r="D62" s="101" t="s">
        <v>958</v>
      </c>
      <c r="E62" s="102"/>
      <c r="F62" s="102"/>
      <c r="G62" s="102"/>
      <c r="H62" s="102"/>
      <c r="I62" s="102"/>
      <c r="J62" s="103">
        <f>J128</f>
        <v>0</v>
      </c>
      <c r="L62" s="100"/>
    </row>
    <row r="63" spans="2:47" s="1" customFormat="1" ht="21.75" customHeight="1" x14ac:dyDescent="0.2">
      <c r="B63" s="33"/>
      <c r="L63" s="33"/>
    </row>
    <row r="64" spans="2:47" s="1" customFormat="1" ht="7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33"/>
    </row>
    <row r="68" spans="2:12" s="1" customFormat="1" ht="7" customHeight="1" x14ac:dyDescent="0.2"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33"/>
    </row>
    <row r="69" spans="2:12" s="1" customFormat="1" ht="25" customHeight="1" x14ac:dyDescent="0.2">
      <c r="B69" s="33"/>
      <c r="C69" s="22" t="s">
        <v>115</v>
      </c>
      <c r="L69" s="33"/>
    </row>
    <row r="70" spans="2:12" s="1" customFormat="1" ht="7" customHeight="1" x14ac:dyDescent="0.2">
      <c r="B70" s="33"/>
      <c r="L70" s="33"/>
    </row>
    <row r="71" spans="2:12" s="1" customFormat="1" ht="12" customHeight="1" x14ac:dyDescent="0.2">
      <c r="B71" s="33"/>
      <c r="C71" s="28" t="s">
        <v>16</v>
      </c>
      <c r="L71" s="33"/>
    </row>
    <row r="72" spans="2:12" s="1" customFormat="1" ht="16.5" customHeight="1" x14ac:dyDescent="0.2">
      <c r="B72" s="33"/>
      <c r="E72" s="315" t="str">
        <f>E7</f>
        <v>Rekonstrukce mostu DC-046L, oprava MK a VO v ul. Na Hrázi</v>
      </c>
      <c r="F72" s="316"/>
      <c r="G72" s="316"/>
      <c r="H72" s="316"/>
      <c r="L72" s="33"/>
    </row>
    <row r="73" spans="2:12" s="1" customFormat="1" ht="12" customHeight="1" x14ac:dyDescent="0.2">
      <c r="B73" s="33"/>
      <c r="C73" s="28" t="s">
        <v>105</v>
      </c>
      <c r="L73" s="33"/>
    </row>
    <row r="74" spans="2:12" s="1" customFormat="1" ht="16.5" customHeight="1" x14ac:dyDescent="0.2">
      <c r="B74" s="33"/>
      <c r="E74" s="295" t="str">
        <f>E9</f>
        <v>SO 05 - Úprava sítě VO</v>
      </c>
      <c r="F74" s="314"/>
      <c r="G74" s="314"/>
      <c r="H74" s="314"/>
      <c r="L74" s="33"/>
    </row>
    <row r="75" spans="2:12" s="1" customFormat="1" ht="7" customHeight="1" x14ac:dyDescent="0.2">
      <c r="B75" s="33"/>
      <c r="L75" s="33"/>
    </row>
    <row r="76" spans="2:12" s="1" customFormat="1" ht="12" customHeight="1" x14ac:dyDescent="0.2">
      <c r="B76" s="33"/>
      <c r="C76" s="28" t="s">
        <v>21</v>
      </c>
      <c r="F76" s="26" t="str">
        <f>F12</f>
        <v>ul. Na Hrázi, Děčín VIII - Dolní Oldřichov</v>
      </c>
      <c r="I76" s="28" t="s">
        <v>23</v>
      </c>
      <c r="J76" s="50" t="str">
        <f>IF(J12="","",J12)</f>
        <v>10. 7. 2025</v>
      </c>
      <c r="L76" s="33"/>
    </row>
    <row r="77" spans="2:12" s="1" customFormat="1" ht="7" customHeight="1" x14ac:dyDescent="0.2">
      <c r="B77" s="33"/>
      <c r="L77" s="33"/>
    </row>
    <row r="78" spans="2:12" s="1" customFormat="1" ht="15.25" customHeight="1" x14ac:dyDescent="0.2">
      <c r="B78" s="33"/>
      <c r="C78" s="28" t="s">
        <v>25</v>
      </c>
      <c r="F78" s="26" t="str">
        <f>E15</f>
        <v>Statutární město Děčín</v>
      </c>
      <c r="I78" s="28" t="s">
        <v>33</v>
      </c>
      <c r="J78" s="31" t="str">
        <f>E21</f>
        <v>Firast s.r.o.</v>
      </c>
      <c r="L78" s="33"/>
    </row>
    <row r="79" spans="2:12" s="1" customFormat="1" ht="15.25" customHeight="1" x14ac:dyDescent="0.2">
      <c r="B79" s="33"/>
      <c r="C79" s="28" t="s">
        <v>31</v>
      </c>
      <c r="F79" s="26" t="str">
        <f>IF(E18="","",E18)</f>
        <v>Vyplň údaj</v>
      </c>
      <c r="I79" s="28" t="s">
        <v>38</v>
      </c>
      <c r="J79" s="31" t="str">
        <f>E24</f>
        <v xml:space="preserve"> </v>
      </c>
      <c r="L79" s="33"/>
    </row>
    <row r="80" spans="2:12" s="1" customFormat="1" ht="10.4" customHeight="1" x14ac:dyDescent="0.2">
      <c r="B80" s="33"/>
      <c r="L80" s="33"/>
    </row>
    <row r="81" spans="2:65" s="10" customFormat="1" ht="29.25" customHeight="1" x14ac:dyDescent="0.2">
      <c r="B81" s="108"/>
      <c r="C81" s="109" t="s">
        <v>116</v>
      </c>
      <c r="D81" s="110" t="s">
        <v>61</v>
      </c>
      <c r="E81" s="110" t="s">
        <v>57</v>
      </c>
      <c r="F81" s="110" t="s">
        <v>58</v>
      </c>
      <c r="G81" s="110" t="s">
        <v>117</v>
      </c>
      <c r="H81" s="110" t="s">
        <v>118</v>
      </c>
      <c r="I81" s="110" t="s">
        <v>119</v>
      </c>
      <c r="J81" s="110" t="s">
        <v>109</v>
      </c>
      <c r="K81" s="111" t="s">
        <v>120</v>
      </c>
      <c r="L81" s="108"/>
      <c r="M81" s="57" t="s">
        <v>19</v>
      </c>
      <c r="N81" s="58" t="s">
        <v>46</v>
      </c>
      <c r="O81" s="58" t="s">
        <v>121</v>
      </c>
      <c r="P81" s="58" t="s">
        <v>122</v>
      </c>
      <c r="Q81" s="58" t="s">
        <v>123</v>
      </c>
      <c r="R81" s="58" t="s">
        <v>124</v>
      </c>
      <c r="S81" s="58" t="s">
        <v>125</v>
      </c>
      <c r="T81" s="59" t="s">
        <v>126</v>
      </c>
    </row>
    <row r="82" spans="2:65" s="1" customFormat="1" ht="22.9" customHeight="1" x14ac:dyDescent="0.35">
      <c r="B82" s="33"/>
      <c r="C82" s="62" t="s">
        <v>127</v>
      </c>
      <c r="J82" s="112">
        <f>BK82</f>
        <v>0</v>
      </c>
      <c r="L82" s="33"/>
      <c r="M82" s="60"/>
      <c r="N82" s="51"/>
      <c r="O82" s="51"/>
      <c r="P82" s="113">
        <f>P83+P108+P128</f>
        <v>0</v>
      </c>
      <c r="Q82" s="51"/>
      <c r="R82" s="113">
        <f>R83+R108+R128</f>
        <v>0</v>
      </c>
      <c r="S82" s="51"/>
      <c r="T82" s="114">
        <f>T83+T108+T128</f>
        <v>0</v>
      </c>
      <c r="AT82" s="18" t="s">
        <v>75</v>
      </c>
      <c r="AU82" s="18" t="s">
        <v>110</v>
      </c>
      <c r="BK82" s="115">
        <f>BK83+BK108+BK128</f>
        <v>0</v>
      </c>
    </row>
    <row r="83" spans="2:65" s="11" customFormat="1" ht="25.9" customHeight="1" x14ac:dyDescent="0.35">
      <c r="B83" s="116"/>
      <c r="D83" s="117" t="s">
        <v>75</v>
      </c>
      <c r="E83" s="118" t="s">
        <v>879</v>
      </c>
      <c r="F83" s="118" t="s">
        <v>959</v>
      </c>
      <c r="I83" s="119"/>
      <c r="J83" s="120">
        <f>BK83</f>
        <v>0</v>
      </c>
      <c r="L83" s="116"/>
      <c r="M83" s="121"/>
      <c r="P83" s="122">
        <f>SUM(P84:P107)</f>
        <v>0</v>
      </c>
      <c r="R83" s="122">
        <f>SUM(R84:R107)</f>
        <v>0</v>
      </c>
      <c r="T83" s="123">
        <f>SUM(T84:T107)</f>
        <v>0</v>
      </c>
      <c r="AR83" s="117" t="s">
        <v>84</v>
      </c>
      <c r="AT83" s="124" t="s">
        <v>75</v>
      </c>
      <c r="AU83" s="124" t="s">
        <v>76</v>
      </c>
      <c r="AY83" s="117" t="s">
        <v>130</v>
      </c>
      <c r="BK83" s="125">
        <f>SUM(BK84:BK107)</f>
        <v>0</v>
      </c>
    </row>
    <row r="84" spans="2:65" s="1" customFormat="1" ht="16.5" customHeight="1" x14ac:dyDescent="0.2">
      <c r="B84" s="33"/>
      <c r="C84" s="128" t="s">
        <v>84</v>
      </c>
      <c r="D84" s="128" t="s">
        <v>133</v>
      </c>
      <c r="E84" s="129" t="s">
        <v>960</v>
      </c>
      <c r="F84" s="130" t="s">
        <v>961</v>
      </c>
      <c r="G84" s="131" t="s">
        <v>300</v>
      </c>
      <c r="H84" s="132">
        <v>90</v>
      </c>
      <c r="I84" s="133"/>
      <c r="J84" s="134">
        <f t="shared" ref="J84:J107" si="0">ROUND(I84*H84,2)</f>
        <v>0</v>
      </c>
      <c r="K84" s="130" t="s">
        <v>19</v>
      </c>
      <c r="L84" s="33"/>
      <c r="M84" s="135" t="s">
        <v>19</v>
      </c>
      <c r="N84" s="136" t="s">
        <v>47</v>
      </c>
      <c r="P84" s="137">
        <f t="shared" ref="P84:P107" si="1">O84*H84</f>
        <v>0</v>
      </c>
      <c r="Q84" s="137">
        <v>0</v>
      </c>
      <c r="R84" s="137">
        <f t="shared" ref="R84:R107" si="2">Q84*H84</f>
        <v>0</v>
      </c>
      <c r="S84" s="137">
        <v>0</v>
      </c>
      <c r="T84" s="138">
        <f t="shared" ref="T84:T107" si="3">S84*H84</f>
        <v>0</v>
      </c>
      <c r="AR84" s="139" t="s">
        <v>137</v>
      </c>
      <c r="AT84" s="139" t="s">
        <v>133</v>
      </c>
      <c r="AU84" s="139" t="s">
        <v>84</v>
      </c>
      <c r="AY84" s="18" t="s">
        <v>130</v>
      </c>
      <c r="BE84" s="140">
        <f t="shared" ref="BE84:BE107" si="4">IF(N84="základní",J84,0)</f>
        <v>0</v>
      </c>
      <c r="BF84" s="140">
        <f t="shared" ref="BF84:BF107" si="5">IF(N84="snížená",J84,0)</f>
        <v>0</v>
      </c>
      <c r="BG84" s="140">
        <f t="shared" ref="BG84:BG107" si="6">IF(N84="zákl. přenesená",J84,0)</f>
        <v>0</v>
      </c>
      <c r="BH84" s="140">
        <f t="shared" ref="BH84:BH107" si="7">IF(N84="sníž. přenesená",J84,0)</f>
        <v>0</v>
      </c>
      <c r="BI84" s="140">
        <f t="shared" ref="BI84:BI107" si="8">IF(N84="nulová",J84,0)</f>
        <v>0</v>
      </c>
      <c r="BJ84" s="18" t="s">
        <v>84</v>
      </c>
      <c r="BK84" s="140">
        <f t="shared" ref="BK84:BK107" si="9">ROUND(I84*H84,2)</f>
        <v>0</v>
      </c>
      <c r="BL84" s="18" t="s">
        <v>137</v>
      </c>
      <c r="BM84" s="139" t="s">
        <v>86</v>
      </c>
    </row>
    <row r="85" spans="2:65" s="1" customFormat="1" ht="16.5" customHeight="1" x14ac:dyDescent="0.2">
      <c r="B85" s="33"/>
      <c r="C85" s="128" t="s">
        <v>86</v>
      </c>
      <c r="D85" s="128" t="s">
        <v>133</v>
      </c>
      <c r="E85" s="129" t="s">
        <v>962</v>
      </c>
      <c r="F85" s="130" t="s">
        <v>963</v>
      </c>
      <c r="G85" s="131" t="s">
        <v>300</v>
      </c>
      <c r="H85" s="132">
        <v>90</v>
      </c>
      <c r="I85" s="133"/>
      <c r="J85" s="134">
        <f t="shared" si="0"/>
        <v>0</v>
      </c>
      <c r="K85" s="130" t="s">
        <v>19</v>
      </c>
      <c r="L85" s="33"/>
      <c r="M85" s="135" t="s">
        <v>19</v>
      </c>
      <c r="N85" s="136" t="s">
        <v>47</v>
      </c>
      <c r="P85" s="137">
        <f t="shared" si="1"/>
        <v>0</v>
      </c>
      <c r="Q85" s="137">
        <v>0</v>
      </c>
      <c r="R85" s="137">
        <f t="shared" si="2"/>
        <v>0</v>
      </c>
      <c r="S85" s="137">
        <v>0</v>
      </c>
      <c r="T85" s="138">
        <f t="shared" si="3"/>
        <v>0</v>
      </c>
      <c r="AR85" s="139" t="s">
        <v>137</v>
      </c>
      <c r="AT85" s="139" t="s">
        <v>133</v>
      </c>
      <c r="AU85" s="139" t="s">
        <v>84</v>
      </c>
      <c r="AY85" s="18" t="s">
        <v>130</v>
      </c>
      <c r="BE85" s="140">
        <f t="shared" si="4"/>
        <v>0</v>
      </c>
      <c r="BF85" s="140">
        <f t="shared" si="5"/>
        <v>0</v>
      </c>
      <c r="BG85" s="140">
        <f t="shared" si="6"/>
        <v>0</v>
      </c>
      <c r="BH85" s="140">
        <f t="shared" si="7"/>
        <v>0</v>
      </c>
      <c r="BI85" s="140">
        <f t="shared" si="8"/>
        <v>0</v>
      </c>
      <c r="BJ85" s="18" t="s">
        <v>84</v>
      </c>
      <c r="BK85" s="140">
        <f t="shared" si="9"/>
        <v>0</v>
      </c>
      <c r="BL85" s="18" t="s">
        <v>137</v>
      </c>
      <c r="BM85" s="139" t="s">
        <v>137</v>
      </c>
    </row>
    <row r="86" spans="2:65" s="1" customFormat="1" ht="16.5" customHeight="1" x14ac:dyDescent="0.2">
      <c r="B86" s="33"/>
      <c r="C86" s="128" t="s">
        <v>145</v>
      </c>
      <c r="D86" s="128" t="s">
        <v>133</v>
      </c>
      <c r="E86" s="129" t="s">
        <v>964</v>
      </c>
      <c r="F86" s="130" t="s">
        <v>965</v>
      </c>
      <c r="G86" s="131" t="s">
        <v>966</v>
      </c>
      <c r="H86" s="132">
        <v>46</v>
      </c>
      <c r="I86" s="133"/>
      <c r="J86" s="134">
        <f t="shared" si="0"/>
        <v>0</v>
      </c>
      <c r="K86" s="130" t="s">
        <v>19</v>
      </c>
      <c r="L86" s="33"/>
      <c r="M86" s="135" t="s">
        <v>19</v>
      </c>
      <c r="N86" s="136" t="s">
        <v>47</v>
      </c>
      <c r="P86" s="137">
        <f t="shared" si="1"/>
        <v>0</v>
      </c>
      <c r="Q86" s="137">
        <v>0</v>
      </c>
      <c r="R86" s="137">
        <f t="shared" si="2"/>
        <v>0</v>
      </c>
      <c r="S86" s="137">
        <v>0</v>
      </c>
      <c r="T86" s="138">
        <f t="shared" si="3"/>
        <v>0</v>
      </c>
      <c r="AR86" s="139" t="s">
        <v>137</v>
      </c>
      <c r="AT86" s="139" t="s">
        <v>133</v>
      </c>
      <c r="AU86" s="139" t="s">
        <v>84</v>
      </c>
      <c r="AY86" s="18" t="s">
        <v>130</v>
      </c>
      <c r="BE86" s="140">
        <f t="shared" si="4"/>
        <v>0</v>
      </c>
      <c r="BF86" s="140">
        <f t="shared" si="5"/>
        <v>0</v>
      </c>
      <c r="BG86" s="140">
        <f t="shared" si="6"/>
        <v>0</v>
      </c>
      <c r="BH86" s="140">
        <f t="shared" si="7"/>
        <v>0</v>
      </c>
      <c r="BI86" s="140">
        <f t="shared" si="8"/>
        <v>0</v>
      </c>
      <c r="BJ86" s="18" t="s">
        <v>84</v>
      </c>
      <c r="BK86" s="140">
        <f t="shared" si="9"/>
        <v>0</v>
      </c>
      <c r="BL86" s="18" t="s">
        <v>137</v>
      </c>
      <c r="BM86" s="139" t="s">
        <v>156</v>
      </c>
    </row>
    <row r="87" spans="2:65" s="1" customFormat="1" ht="16.5" customHeight="1" x14ac:dyDescent="0.2">
      <c r="B87" s="33"/>
      <c r="C87" s="128" t="s">
        <v>137</v>
      </c>
      <c r="D87" s="128" t="s">
        <v>133</v>
      </c>
      <c r="E87" s="129" t="s">
        <v>967</v>
      </c>
      <c r="F87" s="130" t="s">
        <v>968</v>
      </c>
      <c r="G87" s="131" t="s">
        <v>300</v>
      </c>
      <c r="H87" s="132">
        <v>90</v>
      </c>
      <c r="I87" s="133"/>
      <c r="J87" s="134">
        <f t="shared" si="0"/>
        <v>0</v>
      </c>
      <c r="K87" s="130" t="s">
        <v>19</v>
      </c>
      <c r="L87" s="33"/>
      <c r="M87" s="135" t="s">
        <v>19</v>
      </c>
      <c r="N87" s="136" t="s">
        <v>47</v>
      </c>
      <c r="P87" s="137">
        <f t="shared" si="1"/>
        <v>0</v>
      </c>
      <c r="Q87" s="137">
        <v>0</v>
      </c>
      <c r="R87" s="137">
        <f t="shared" si="2"/>
        <v>0</v>
      </c>
      <c r="S87" s="137">
        <v>0</v>
      </c>
      <c r="T87" s="138">
        <f t="shared" si="3"/>
        <v>0</v>
      </c>
      <c r="AR87" s="139" t="s">
        <v>137</v>
      </c>
      <c r="AT87" s="139" t="s">
        <v>133</v>
      </c>
      <c r="AU87" s="139" t="s">
        <v>84</v>
      </c>
      <c r="AY87" s="18" t="s">
        <v>130</v>
      </c>
      <c r="BE87" s="140">
        <f t="shared" si="4"/>
        <v>0</v>
      </c>
      <c r="BF87" s="140">
        <f t="shared" si="5"/>
        <v>0</v>
      </c>
      <c r="BG87" s="140">
        <f t="shared" si="6"/>
        <v>0</v>
      </c>
      <c r="BH87" s="140">
        <f t="shared" si="7"/>
        <v>0</v>
      </c>
      <c r="BI87" s="140">
        <f t="shared" si="8"/>
        <v>0</v>
      </c>
      <c r="BJ87" s="18" t="s">
        <v>84</v>
      </c>
      <c r="BK87" s="140">
        <f t="shared" si="9"/>
        <v>0</v>
      </c>
      <c r="BL87" s="18" t="s">
        <v>137</v>
      </c>
      <c r="BM87" s="139" t="s">
        <v>164</v>
      </c>
    </row>
    <row r="88" spans="2:65" s="1" customFormat="1" ht="16.5" customHeight="1" x14ac:dyDescent="0.2">
      <c r="B88" s="33"/>
      <c r="C88" s="128" t="s">
        <v>160</v>
      </c>
      <c r="D88" s="128" t="s">
        <v>133</v>
      </c>
      <c r="E88" s="129" t="s">
        <v>969</v>
      </c>
      <c r="F88" s="130" t="s">
        <v>970</v>
      </c>
      <c r="G88" s="131" t="s">
        <v>300</v>
      </c>
      <c r="H88" s="132">
        <v>146</v>
      </c>
      <c r="I88" s="133"/>
      <c r="J88" s="134">
        <f t="shared" si="0"/>
        <v>0</v>
      </c>
      <c r="K88" s="130" t="s">
        <v>19</v>
      </c>
      <c r="L88" s="33"/>
      <c r="M88" s="135" t="s">
        <v>19</v>
      </c>
      <c r="N88" s="136" t="s">
        <v>47</v>
      </c>
      <c r="P88" s="137">
        <f t="shared" si="1"/>
        <v>0</v>
      </c>
      <c r="Q88" s="137">
        <v>0</v>
      </c>
      <c r="R88" s="137">
        <f t="shared" si="2"/>
        <v>0</v>
      </c>
      <c r="S88" s="137">
        <v>0</v>
      </c>
      <c r="T88" s="138">
        <f t="shared" si="3"/>
        <v>0</v>
      </c>
      <c r="AR88" s="139" t="s">
        <v>137</v>
      </c>
      <c r="AT88" s="139" t="s">
        <v>133</v>
      </c>
      <c r="AU88" s="139" t="s">
        <v>84</v>
      </c>
      <c r="AY88" s="18" t="s">
        <v>130</v>
      </c>
      <c r="BE88" s="140">
        <f t="shared" si="4"/>
        <v>0</v>
      </c>
      <c r="BF88" s="140">
        <f t="shared" si="5"/>
        <v>0</v>
      </c>
      <c r="BG88" s="140">
        <f t="shared" si="6"/>
        <v>0</v>
      </c>
      <c r="BH88" s="140">
        <f t="shared" si="7"/>
        <v>0</v>
      </c>
      <c r="BI88" s="140">
        <f t="shared" si="8"/>
        <v>0</v>
      </c>
      <c r="BJ88" s="18" t="s">
        <v>84</v>
      </c>
      <c r="BK88" s="140">
        <f t="shared" si="9"/>
        <v>0</v>
      </c>
      <c r="BL88" s="18" t="s">
        <v>137</v>
      </c>
      <c r="BM88" s="139" t="s">
        <v>170</v>
      </c>
    </row>
    <row r="89" spans="2:65" s="1" customFormat="1" ht="16.5" customHeight="1" x14ac:dyDescent="0.2">
      <c r="B89" s="33"/>
      <c r="C89" s="128" t="s">
        <v>156</v>
      </c>
      <c r="D89" s="128" t="s">
        <v>133</v>
      </c>
      <c r="E89" s="129" t="s">
        <v>971</v>
      </c>
      <c r="F89" s="130" t="s">
        <v>972</v>
      </c>
      <c r="G89" s="131" t="s">
        <v>300</v>
      </c>
      <c r="H89" s="132">
        <v>26</v>
      </c>
      <c r="I89" s="133"/>
      <c r="J89" s="134">
        <f t="shared" si="0"/>
        <v>0</v>
      </c>
      <c r="K89" s="130" t="s">
        <v>19</v>
      </c>
      <c r="L89" s="33"/>
      <c r="M89" s="135" t="s">
        <v>19</v>
      </c>
      <c r="N89" s="136" t="s">
        <v>47</v>
      </c>
      <c r="P89" s="137">
        <f t="shared" si="1"/>
        <v>0</v>
      </c>
      <c r="Q89" s="137">
        <v>0</v>
      </c>
      <c r="R89" s="137">
        <f t="shared" si="2"/>
        <v>0</v>
      </c>
      <c r="S89" s="137">
        <v>0</v>
      </c>
      <c r="T89" s="138">
        <f t="shared" si="3"/>
        <v>0</v>
      </c>
      <c r="AR89" s="139" t="s">
        <v>137</v>
      </c>
      <c r="AT89" s="139" t="s">
        <v>133</v>
      </c>
      <c r="AU89" s="139" t="s">
        <v>84</v>
      </c>
      <c r="AY89" s="18" t="s">
        <v>130</v>
      </c>
      <c r="BE89" s="140">
        <f t="shared" si="4"/>
        <v>0</v>
      </c>
      <c r="BF89" s="140">
        <f t="shared" si="5"/>
        <v>0</v>
      </c>
      <c r="BG89" s="140">
        <f t="shared" si="6"/>
        <v>0</v>
      </c>
      <c r="BH89" s="140">
        <f t="shared" si="7"/>
        <v>0</v>
      </c>
      <c r="BI89" s="140">
        <f t="shared" si="8"/>
        <v>0</v>
      </c>
      <c r="BJ89" s="18" t="s">
        <v>84</v>
      </c>
      <c r="BK89" s="140">
        <f t="shared" si="9"/>
        <v>0</v>
      </c>
      <c r="BL89" s="18" t="s">
        <v>137</v>
      </c>
      <c r="BM89" s="139" t="s">
        <v>8</v>
      </c>
    </row>
    <row r="90" spans="2:65" s="1" customFormat="1" ht="16.5" customHeight="1" x14ac:dyDescent="0.2">
      <c r="B90" s="33"/>
      <c r="C90" s="128" t="s">
        <v>176</v>
      </c>
      <c r="D90" s="128" t="s">
        <v>133</v>
      </c>
      <c r="E90" s="129" t="s">
        <v>973</v>
      </c>
      <c r="F90" s="130" t="s">
        <v>974</v>
      </c>
      <c r="G90" s="131" t="s">
        <v>300</v>
      </c>
      <c r="H90" s="132">
        <v>146</v>
      </c>
      <c r="I90" s="133"/>
      <c r="J90" s="134">
        <f t="shared" si="0"/>
        <v>0</v>
      </c>
      <c r="K90" s="130" t="s">
        <v>19</v>
      </c>
      <c r="L90" s="33"/>
      <c r="M90" s="135" t="s">
        <v>19</v>
      </c>
      <c r="N90" s="136" t="s">
        <v>47</v>
      </c>
      <c r="P90" s="137">
        <f t="shared" si="1"/>
        <v>0</v>
      </c>
      <c r="Q90" s="137">
        <v>0</v>
      </c>
      <c r="R90" s="137">
        <f t="shared" si="2"/>
        <v>0</v>
      </c>
      <c r="S90" s="137">
        <v>0</v>
      </c>
      <c r="T90" s="138">
        <f t="shared" si="3"/>
        <v>0</v>
      </c>
      <c r="AR90" s="139" t="s">
        <v>137</v>
      </c>
      <c r="AT90" s="139" t="s">
        <v>133</v>
      </c>
      <c r="AU90" s="139" t="s">
        <v>84</v>
      </c>
      <c r="AY90" s="18" t="s">
        <v>130</v>
      </c>
      <c r="BE90" s="140">
        <f t="shared" si="4"/>
        <v>0</v>
      </c>
      <c r="BF90" s="140">
        <f t="shared" si="5"/>
        <v>0</v>
      </c>
      <c r="BG90" s="140">
        <f t="shared" si="6"/>
        <v>0</v>
      </c>
      <c r="BH90" s="140">
        <f t="shared" si="7"/>
        <v>0</v>
      </c>
      <c r="BI90" s="140">
        <f t="shared" si="8"/>
        <v>0</v>
      </c>
      <c r="BJ90" s="18" t="s">
        <v>84</v>
      </c>
      <c r="BK90" s="140">
        <f t="shared" si="9"/>
        <v>0</v>
      </c>
      <c r="BL90" s="18" t="s">
        <v>137</v>
      </c>
      <c r="BM90" s="139" t="s">
        <v>185</v>
      </c>
    </row>
    <row r="91" spans="2:65" s="1" customFormat="1" ht="16.5" customHeight="1" x14ac:dyDescent="0.2">
      <c r="B91" s="33"/>
      <c r="C91" s="128" t="s">
        <v>164</v>
      </c>
      <c r="D91" s="128" t="s">
        <v>133</v>
      </c>
      <c r="E91" s="129" t="s">
        <v>975</v>
      </c>
      <c r="F91" s="130" t="s">
        <v>976</v>
      </c>
      <c r="G91" s="131" t="s">
        <v>977</v>
      </c>
      <c r="H91" s="132">
        <v>4</v>
      </c>
      <c r="I91" s="133"/>
      <c r="J91" s="134">
        <f t="shared" si="0"/>
        <v>0</v>
      </c>
      <c r="K91" s="130" t="s">
        <v>19</v>
      </c>
      <c r="L91" s="33"/>
      <c r="M91" s="135" t="s">
        <v>19</v>
      </c>
      <c r="N91" s="136" t="s">
        <v>47</v>
      </c>
      <c r="P91" s="137">
        <f t="shared" si="1"/>
        <v>0</v>
      </c>
      <c r="Q91" s="137">
        <v>0</v>
      </c>
      <c r="R91" s="137">
        <f t="shared" si="2"/>
        <v>0</v>
      </c>
      <c r="S91" s="137">
        <v>0</v>
      </c>
      <c r="T91" s="138">
        <f t="shared" si="3"/>
        <v>0</v>
      </c>
      <c r="AR91" s="139" t="s">
        <v>137</v>
      </c>
      <c r="AT91" s="139" t="s">
        <v>133</v>
      </c>
      <c r="AU91" s="139" t="s">
        <v>84</v>
      </c>
      <c r="AY91" s="18" t="s">
        <v>130</v>
      </c>
      <c r="BE91" s="140">
        <f t="shared" si="4"/>
        <v>0</v>
      </c>
      <c r="BF91" s="140">
        <f t="shared" si="5"/>
        <v>0</v>
      </c>
      <c r="BG91" s="140">
        <f t="shared" si="6"/>
        <v>0</v>
      </c>
      <c r="BH91" s="140">
        <f t="shared" si="7"/>
        <v>0</v>
      </c>
      <c r="BI91" s="140">
        <f t="shared" si="8"/>
        <v>0</v>
      </c>
      <c r="BJ91" s="18" t="s">
        <v>84</v>
      </c>
      <c r="BK91" s="140">
        <f t="shared" si="9"/>
        <v>0</v>
      </c>
      <c r="BL91" s="18" t="s">
        <v>137</v>
      </c>
      <c r="BM91" s="139" t="s">
        <v>320</v>
      </c>
    </row>
    <row r="92" spans="2:65" s="1" customFormat="1" ht="16.5" customHeight="1" x14ac:dyDescent="0.2">
      <c r="B92" s="33"/>
      <c r="C92" s="128" t="s">
        <v>131</v>
      </c>
      <c r="D92" s="128" t="s">
        <v>133</v>
      </c>
      <c r="E92" s="129" t="s">
        <v>978</v>
      </c>
      <c r="F92" s="130" t="s">
        <v>979</v>
      </c>
      <c r="G92" s="131" t="s">
        <v>300</v>
      </c>
      <c r="H92" s="132">
        <v>36</v>
      </c>
      <c r="I92" s="133"/>
      <c r="J92" s="134">
        <f t="shared" si="0"/>
        <v>0</v>
      </c>
      <c r="K92" s="130" t="s">
        <v>19</v>
      </c>
      <c r="L92" s="33"/>
      <c r="M92" s="135" t="s">
        <v>19</v>
      </c>
      <c r="N92" s="136" t="s">
        <v>47</v>
      </c>
      <c r="P92" s="137">
        <f t="shared" si="1"/>
        <v>0</v>
      </c>
      <c r="Q92" s="137">
        <v>0</v>
      </c>
      <c r="R92" s="137">
        <f t="shared" si="2"/>
        <v>0</v>
      </c>
      <c r="S92" s="137">
        <v>0</v>
      </c>
      <c r="T92" s="138">
        <f t="shared" si="3"/>
        <v>0</v>
      </c>
      <c r="AR92" s="139" t="s">
        <v>137</v>
      </c>
      <c r="AT92" s="139" t="s">
        <v>133</v>
      </c>
      <c r="AU92" s="139" t="s">
        <v>84</v>
      </c>
      <c r="AY92" s="18" t="s">
        <v>130</v>
      </c>
      <c r="BE92" s="140">
        <f t="shared" si="4"/>
        <v>0</v>
      </c>
      <c r="BF92" s="140">
        <f t="shared" si="5"/>
        <v>0</v>
      </c>
      <c r="BG92" s="140">
        <f t="shared" si="6"/>
        <v>0</v>
      </c>
      <c r="BH92" s="140">
        <f t="shared" si="7"/>
        <v>0</v>
      </c>
      <c r="BI92" s="140">
        <f t="shared" si="8"/>
        <v>0</v>
      </c>
      <c r="BJ92" s="18" t="s">
        <v>84</v>
      </c>
      <c r="BK92" s="140">
        <f t="shared" si="9"/>
        <v>0</v>
      </c>
      <c r="BL92" s="18" t="s">
        <v>137</v>
      </c>
      <c r="BM92" s="139" t="s">
        <v>331</v>
      </c>
    </row>
    <row r="93" spans="2:65" s="1" customFormat="1" ht="16.5" customHeight="1" x14ac:dyDescent="0.2">
      <c r="B93" s="33"/>
      <c r="C93" s="128" t="s">
        <v>170</v>
      </c>
      <c r="D93" s="128" t="s">
        <v>133</v>
      </c>
      <c r="E93" s="129" t="s">
        <v>980</v>
      </c>
      <c r="F93" s="130" t="s">
        <v>981</v>
      </c>
      <c r="G93" s="131" t="s">
        <v>977</v>
      </c>
      <c r="H93" s="132">
        <v>4</v>
      </c>
      <c r="I93" s="133"/>
      <c r="J93" s="134">
        <f t="shared" si="0"/>
        <v>0</v>
      </c>
      <c r="K93" s="130" t="s">
        <v>19</v>
      </c>
      <c r="L93" s="33"/>
      <c r="M93" s="135" t="s">
        <v>19</v>
      </c>
      <c r="N93" s="136" t="s">
        <v>47</v>
      </c>
      <c r="P93" s="137">
        <f t="shared" si="1"/>
        <v>0</v>
      </c>
      <c r="Q93" s="137">
        <v>0</v>
      </c>
      <c r="R93" s="137">
        <f t="shared" si="2"/>
        <v>0</v>
      </c>
      <c r="S93" s="137">
        <v>0</v>
      </c>
      <c r="T93" s="138">
        <f t="shared" si="3"/>
        <v>0</v>
      </c>
      <c r="AR93" s="139" t="s">
        <v>137</v>
      </c>
      <c r="AT93" s="139" t="s">
        <v>133</v>
      </c>
      <c r="AU93" s="139" t="s">
        <v>84</v>
      </c>
      <c r="AY93" s="18" t="s">
        <v>130</v>
      </c>
      <c r="BE93" s="140">
        <f t="shared" si="4"/>
        <v>0</v>
      </c>
      <c r="BF93" s="140">
        <f t="shared" si="5"/>
        <v>0</v>
      </c>
      <c r="BG93" s="140">
        <f t="shared" si="6"/>
        <v>0</v>
      </c>
      <c r="BH93" s="140">
        <f t="shared" si="7"/>
        <v>0</v>
      </c>
      <c r="BI93" s="140">
        <f t="shared" si="8"/>
        <v>0</v>
      </c>
      <c r="BJ93" s="18" t="s">
        <v>84</v>
      </c>
      <c r="BK93" s="140">
        <f t="shared" si="9"/>
        <v>0</v>
      </c>
      <c r="BL93" s="18" t="s">
        <v>137</v>
      </c>
      <c r="BM93" s="139" t="s">
        <v>341</v>
      </c>
    </row>
    <row r="94" spans="2:65" s="1" customFormat="1" ht="16.5" customHeight="1" x14ac:dyDescent="0.2">
      <c r="B94" s="33"/>
      <c r="C94" s="128" t="s">
        <v>198</v>
      </c>
      <c r="D94" s="128" t="s">
        <v>133</v>
      </c>
      <c r="E94" s="129" t="s">
        <v>982</v>
      </c>
      <c r="F94" s="130" t="s">
        <v>983</v>
      </c>
      <c r="G94" s="131" t="s">
        <v>984</v>
      </c>
      <c r="H94" s="132">
        <v>4</v>
      </c>
      <c r="I94" s="133"/>
      <c r="J94" s="134">
        <f t="shared" si="0"/>
        <v>0</v>
      </c>
      <c r="K94" s="130" t="s">
        <v>19</v>
      </c>
      <c r="L94" s="33"/>
      <c r="M94" s="135" t="s">
        <v>19</v>
      </c>
      <c r="N94" s="136" t="s">
        <v>47</v>
      </c>
      <c r="P94" s="137">
        <f t="shared" si="1"/>
        <v>0</v>
      </c>
      <c r="Q94" s="137">
        <v>0</v>
      </c>
      <c r="R94" s="137">
        <f t="shared" si="2"/>
        <v>0</v>
      </c>
      <c r="S94" s="137">
        <v>0</v>
      </c>
      <c r="T94" s="138">
        <f t="shared" si="3"/>
        <v>0</v>
      </c>
      <c r="AR94" s="139" t="s">
        <v>137</v>
      </c>
      <c r="AT94" s="139" t="s">
        <v>133</v>
      </c>
      <c r="AU94" s="139" t="s">
        <v>84</v>
      </c>
      <c r="AY94" s="18" t="s">
        <v>130</v>
      </c>
      <c r="BE94" s="140">
        <f t="shared" si="4"/>
        <v>0</v>
      </c>
      <c r="BF94" s="140">
        <f t="shared" si="5"/>
        <v>0</v>
      </c>
      <c r="BG94" s="140">
        <f t="shared" si="6"/>
        <v>0</v>
      </c>
      <c r="BH94" s="140">
        <f t="shared" si="7"/>
        <v>0</v>
      </c>
      <c r="BI94" s="140">
        <f t="shared" si="8"/>
        <v>0</v>
      </c>
      <c r="BJ94" s="18" t="s">
        <v>84</v>
      </c>
      <c r="BK94" s="140">
        <f t="shared" si="9"/>
        <v>0</v>
      </c>
      <c r="BL94" s="18" t="s">
        <v>137</v>
      </c>
      <c r="BM94" s="139" t="s">
        <v>351</v>
      </c>
    </row>
    <row r="95" spans="2:65" s="1" customFormat="1" ht="16.5" customHeight="1" x14ac:dyDescent="0.2">
      <c r="B95" s="33"/>
      <c r="C95" s="128" t="s">
        <v>8</v>
      </c>
      <c r="D95" s="128" t="s">
        <v>133</v>
      </c>
      <c r="E95" s="129" t="s">
        <v>985</v>
      </c>
      <c r="F95" s="130" t="s">
        <v>986</v>
      </c>
      <c r="G95" s="131" t="s">
        <v>984</v>
      </c>
      <c r="H95" s="132">
        <v>2</v>
      </c>
      <c r="I95" s="133"/>
      <c r="J95" s="134">
        <f t="shared" si="0"/>
        <v>0</v>
      </c>
      <c r="K95" s="130" t="s">
        <v>19</v>
      </c>
      <c r="L95" s="33"/>
      <c r="M95" s="135" t="s">
        <v>19</v>
      </c>
      <c r="N95" s="136" t="s">
        <v>47</v>
      </c>
      <c r="P95" s="137">
        <f t="shared" si="1"/>
        <v>0</v>
      </c>
      <c r="Q95" s="137">
        <v>0</v>
      </c>
      <c r="R95" s="137">
        <f t="shared" si="2"/>
        <v>0</v>
      </c>
      <c r="S95" s="137">
        <v>0</v>
      </c>
      <c r="T95" s="138">
        <f t="shared" si="3"/>
        <v>0</v>
      </c>
      <c r="AR95" s="139" t="s">
        <v>137</v>
      </c>
      <c r="AT95" s="139" t="s">
        <v>133</v>
      </c>
      <c r="AU95" s="139" t="s">
        <v>84</v>
      </c>
      <c r="AY95" s="18" t="s">
        <v>130</v>
      </c>
      <c r="BE95" s="140">
        <f t="shared" si="4"/>
        <v>0</v>
      </c>
      <c r="BF95" s="140">
        <f t="shared" si="5"/>
        <v>0</v>
      </c>
      <c r="BG95" s="140">
        <f t="shared" si="6"/>
        <v>0</v>
      </c>
      <c r="BH95" s="140">
        <f t="shared" si="7"/>
        <v>0</v>
      </c>
      <c r="BI95" s="140">
        <f t="shared" si="8"/>
        <v>0</v>
      </c>
      <c r="BJ95" s="18" t="s">
        <v>84</v>
      </c>
      <c r="BK95" s="140">
        <f t="shared" si="9"/>
        <v>0</v>
      </c>
      <c r="BL95" s="18" t="s">
        <v>137</v>
      </c>
      <c r="BM95" s="139" t="s">
        <v>361</v>
      </c>
    </row>
    <row r="96" spans="2:65" s="1" customFormat="1" ht="16.5" customHeight="1" x14ac:dyDescent="0.2">
      <c r="B96" s="33"/>
      <c r="C96" s="128" t="s">
        <v>210</v>
      </c>
      <c r="D96" s="128" t="s">
        <v>133</v>
      </c>
      <c r="E96" s="129" t="s">
        <v>987</v>
      </c>
      <c r="F96" s="130" t="s">
        <v>988</v>
      </c>
      <c r="G96" s="131" t="s">
        <v>977</v>
      </c>
      <c r="H96" s="132">
        <v>4</v>
      </c>
      <c r="I96" s="133"/>
      <c r="J96" s="134">
        <f t="shared" si="0"/>
        <v>0</v>
      </c>
      <c r="K96" s="130" t="s">
        <v>19</v>
      </c>
      <c r="L96" s="33"/>
      <c r="M96" s="135" t="s">
        <v>19</v>
      </c>
      <c r="N96" s="136" t="s">
        <v>47</v>
      </c>
      <c r="P96" s="137">
        <f t="shared" si="1"/>
        <v>0</v>
      </c>
      <c r="Q96" s="137">
        <v>0</v>
      </c>
      <c r="R96" s="137">
        <f t="shared" si="2"/>
        <v>0</v>
      </c>
      <c r="S96" s="137">
        <v>0</v>
      </c>
      <c r="T96" s="138">
        <f t="shared" si="3"/>
        <v>0</v>
      </c>
      <c r="AR96" s="139" t="s">
        <v>137</v>
      </c>
      <c r="AT96" s="139" t="s">
        <v>133</v>
      </c>
      <c r="AU96" s="139" t="s">
        <v>84</v>
      </c>
      <c r="AY96" s="18" t="s">
        <v>130</v>
      </c>
      <c r="BE96" s="140">
        <f t="shared" si="4"/>
        <v>0</v>
      </c>
      <c r="BF96" s="140">
        <f t="shared" si="5"/>
        <v>0</v>
      </c>
      <c r="BG96" s="140">
        <f t="shared" si="6"/>
        <v>0</v>
      </c>
      <c r="BH96" s="140">
        <f t="shared" si="7"/>
        <v>0</v>
      </c>
      <c r="BI96" s="140">
        <f t="shared" si="8"/>
        <v>0</v>
      </c>
      <c r="BJ96" s="18" t="s">
        <v>84</v>
      </c>
      <c r="BK96" s="140">
        <f t="shared" si="9"/>
        <v>0</v>
      </c>
      <c r="BL96" s="18" t="s">
        <v>137</v>
      </c>
      <c r="BM96" s="139" t="s">
        <v>372</v>
      </c>
    </row>
    <row r="97" spans="2:65" s="1" customFormat="1" ht="16.5" customHeight="1" x14ac:dyDescent="0.2">
      <c r="B97" s="33"/>
      <c r="C97" s="128" t="s">
        <v>185</v>
      </c>
      <c r="D97" s="128" t="s">
        <v>133</v>
      </c>
      <c r="E97" s="129" t="s">
        <v>989</v>
      </c>
      <c r="F97" s="130" t="s">
        <v>990</v>
      </c>
      <c r="G97" s="131" t="s">
        <v>977</v>
      </c>
      <c r="H97" s="132">
        <v>60</v>
      </c>
      <c r="I97" s="133"/>
      <c r="J97" s="134">
        <f t="shared" si="0"/>
        <v>0</v>
      </c>
      <c r="K97" s="130" t="s">
        <v>19</v>
      </c>
      <c r="L97" s="33"/>
      <c r="M97" s="135" t="s">
        <v>19</v>
      </c>
      <c r="N97" s="136" t="s">
        <v>47</v>
      </c>
      <c r="P97" s="137">
        <f t="shared" si="1"/>
        <v>0</v>
      </c>
      <c r="Q97" s="137">
        <v>0</v>
      </c>
      <c r="R97" s="137">
        <f t="shared" si="2"/>
        <v>0</v>
      </c>
      <c r="S97" s="137">
        <v>0</v>
      </c>
      <c r="T97" s="138">
        <f t="shared" si="3"/>
        <v>0</v>
      </c>
      <c r="AR97" s="139" t="s">
        <v>137</v>
      </c>
      <c r="AT97" s="139" t="s">
        <v>133</v>
      </c>
      <c r="AU97" s="139" t="s">
        <v>84</v>
      </c>
      <c r="AY97" s="18" t="s">
        <v>130</v>
      </c>
      <c r="BE97" s="140">
        <f t="shared" si="4"/>
        <v>0</v>
      </c>
      <c r="BF97" s="140">
        <f t="shared" si="5"/>
        <v>0</v>
      </c>
      <c r="BG97" s="140">
        <f t="shared" si="6"/>
        <v>0</v>
      </c>
      <c r="BH97" s="140">
        <f t="shared" si="7"/>
        <v>0</v>
      </c>
      <c r="BI97" s="140">
        <f t="shared" si="8"/>
        <v>0</v>
      </c>
      <c r="BJ97" s="18" t="s">
        <v>84</v>
      </c>
      <c r="BK97" s="140">
        <f t="shared" si="9"/>
        <v>0</v>
      </c>
      <c r="BL97" s="18" t="s">
        <v>137</v>
      </c>
      <c r="BM97" s="139" t="s">
        <v>309</v>
      </c>
    </row>
    <row r="98" spans="2:65" s="1" customFormat="1" ht="16.5" customHeight="1" x14ac:dyDescent="0.2">
      <c r="B98" s="33"/>
      <c r="C98" s="128" t="s">
        <v>313</v>
      </c>
      <c r="D98" s="128" t="s">
        <v>133</v>
      </c>
      <c r="E98" s="129" t="s">
        <v>991</v>
      </c>
      <c r="F98" s="130" t="s">
        <v>992</v>
      </c>
      <c r="G98" s="131" t="s">
        <v>993</v>
      </c>
      <c r="H98" s="132">
        <v>91</v>
      </c>
      <c r="I98" s="133"/>
      <c r="J98" s="134">
        <f t="shared" si="0"/>
        <v>0</v>
      </c>
      <c r="K98" s="130" t="s">
        <v>19</v>
      </c>
      <c r="L98" s="33"/>
      <c r="M98" s="135" t="s">
        <v>19</v>
      </c>
      <c r="N98" s="136" t="s">
        <v>47</v>
      </c>
      <c r="P98" s="137">
        <f t="shared" si="1"/>
        <v>0</v>
      </c>
      <c r="Q98" s="137">
        <v>0</v>
      </c>
      <c r="R98" s="137">
        <f t="shared" si="2"/>
        <v>0</v>
      </c>
      <c r="S98" s="137">
        <v>0</v>
      </c>
      <c r="T98" s="138">
        <f t="shared" si="3"/>
        <v>0</v>
      </c>
      <c r="AR98" s="139" t="s">
        <v>137</v>
      </c>
      <c r="AT98" s="139" t="s">
        <v>133</v>
      </c>
      <c r="AU98" s="139" t="s">
        <v>84</v>
      </c>
      <c r="AY98" s="18" t="s">
        <v>130</v>
      </c>
      <c r="BE98" s="140">
        <f t="shared" si="4"/>
        <v>0</v>
      </c>
      <c r="BF98" s="140">
        <f t="shared" si="5"/>
        <v>0</v>
      </c>
      <c r="BG98" s="140">
        <f t="shared" si="6"/>
        <v>0</v>
      </c>
      <c r="BH98" s="140">
        <f t="shared" si="7"/>
        <v>0</v>
      </c>
      <c r="BI98" s="140">
        <f t="shared" si="8"/>
        <v>0</v>
      </c>
      <c r="BJ98" s="18" t="s">
        <v>84</v>
      </c>
      <c r="BK98" s="140">
        <f t="shared" si="9"/>
        <v>0</v>
      </c>
      <c r="BL98" s="18" t="s">
        <v>137</v>
      </c>
      <c r="BM98" s="139" t="s">
        <v>396</v>
      </c>
    </row>
    <row r="99" spans="2:65" s="1" customFormat="1" ht="16.5" customHeight="1" x14ac:dyDescent="0.2">
      <c r="B99" s="33"/>
      <c r="C99" s="128" t="s">
        <v>320</v>
      </c>
      <c r="D99" s="128" t="s">
        <v>133</v>
      </c>
      <c r="E99" s="129" t="s">
        <v>994</v>
      </c>
      <c r="F99" s="130" t="s">
        <v>995</v>
      </c>
      <c r="G99" s="131" t="s">
        <v>993</v>
      </c>
      <c r="H99" s="132">
        <v>9</v>
      </c>
      <c r="I99" s="133"/>
      <c r="J99" s="134">
        <f t="shared" si="0"/>
        <v>0</v>
      </c>
      <c r="K99" s="130" t="s">
        <v>19</v>
      </c>
      <c r="L99" s="33"/>
      <c r="M99" s="135" t="s">
        <v>19</v>
      </c>
      <c r="N99" s="136" t="s">
        <v>47</v>
      </c>
      <c r="P99" s="137">
        <f t="shared" si="1"/>
        <v>0</v>
      </c>
      <c r="Q99" s="137">
        <v>0</v>
      </c>
      <c r="R99" s="137">
        <f t="shared" si="2"/>
        <v>0</v>
      </c>
      <c r="S99" s="137">
        <v>0</v>
      </c>
      <c r="T99" s="138">
        <f t="shared" si="3"/>
        <v>0</v>
      </c>
      <c r="AR99" s="139" t="s">
        <v>137</v>
      </c>
      <c r="AT99" s="139" t="s">
        <v>133</v>
      </c>
      <c r="AU99" s="139" t="s">
        <v>84</v>
      </c>
      <c r="AY99" s="18" t="s">
        <v>130</v>
      </c>
      <c r="BE99" s="140">
        <f t="shared" si="4"/>
        <v>0</v>
      </c>
      <c r="BF99" s="140">
        <f t="shared" si="5"/>
        <v>0</v>
      </c>
      <c r="BG99" s="140">
        <f t="shared" si="6"/>
        <v>0</v>
      </c>
      <c r="BH99" s="140">
        <f t="shared" si="7"/>
        <v>0</v>
      </c>
      <c r="BI99" s="140">
        <f t="shared" si="8"/>
        <v>0</v>
      </c>
      <c r="BJ99" s="18" t="s">
        <v>84</v>
      </c>
      <c r="BK99" s="140">
        <f t="shared" si="9"/>
        <v>0</v>
      </c>
      <c r="BL99" s="18" t="s">
        <v>137</v>
      </c>
      <c r="BM99" s="139" t="s">
        <v>409</v>
      </c>
    </row>
    <row r="100" spans="2:65" s="1" customFormat="1" ht="16.5" customHeight="1" x14ac:dyDescent="0.2">
      <c r="B100" s="33"/>
      <c r="C100" s="128" t="s">
        <v>327</v>
      </c>
      <c r="D100" s="128" t="s">
        <v>133</v>
      </c>
      <c r="E100" s="129" t="s">
        <v>996</v>
      </c>
      <c r="F100" s="130" t="s">
        <v>997</v>
      </c>
      <c r="G100" s="131" t="s">
        <v>977</v>
      </c>
      <c r="H100" s="132">
        <v>4</v>
      </c>
      <c r="I100" s="133"/>
      <c r="J100" s="134">
        <f t="shared" si="0"/>
        <v>0</v>
      </c>
      <c r="K100" s="130" t="s">
        <v>19</v>
      </c>
      <c r="L100" s="33"/>
      <c r="M100" s="135" t="s">
        <v>19</v>
      </c>
      <c r="N100" s="136" t="s">
        <v>47</v>
      </c>
      <c r="P100" s="137">
        <f t="shared" si="1"/>
        <v>0</v>
      </c>
      <c r="Q100" s="137">
        <v>0</v>
      </c>
      <c r="R100" s="137">
        <f t="shared" si="2"/>
        <v>0</v>
      </c>
      <c r="S100" s="137">
        <v>0</v>
      </c>
      <c r="T100" s="138">
        <f t="shared" si="3"/>
        <v>0</v>
      </c>
      <c r="AR100" s="139" t="s">
        <v>137</v>
      </c>
      <c r="AT100" s="139" t="s">
        <v>133</v>
      </c>
      <c r="AU100" s="139" t="s">
        <v>84</v>
      </c>
      <c r="AY100" s="18" t="s">
        <v>130</v>
      </c>
      <c r="BE100" s="140">
        <f t="shared" si="4"/>
        <v>0</v>
      </c>
      <c r="BF100" s="140">
        <f t="shared" si="5"/>
        <v>0</v>
      </c>
      <c r="BG100" s="140">
        <f t="shared" si="6"/>
        <v>0</v>
      </c>
      <c r="BH100" s="140">
        <f t="shared" si="7"/>
        <v>0</v>
      </c>
      <c r="BI100" s="140">
        <f t="shared" si="8"/>
        <v>0</v>
      </c>
      <c r="BJ100" s="18" t="s">
        <v>84</v>
      </c>
      <c r="BK100" s="140">
        <f t="shared" si="9"/>
        <v>0</v>
      </c>
      <c r="BL100" s="18" t="s">
        <v>137</v>
      </c>
      <c r="BM100" s="139" t="s">
        <v>334</v>
      </c>
    </row>
    <row r="101" spans="2:65" s="1" customFormat="1" ht="16.5" customHeight="1" x14ac:dyDescent="0.2">
      <c r="B101" s="33"/>
      <c r="C101" s="128" t="s">
        <v>331</v>
      </c>
      <c r="D101" s="128" t="s">
        <v>133</v>
      </c>
      <c r="E101" s="129" t="s">
        <v>998</v>
      </c>
      <c r="F101" s="130" t="s">
        <v>999</v>
      </c>
      <c r="G101" s="131" t="s">
        <v>300</v>
      </c>
      <c r="H101" s="132">
        <v>94</v>
      </c>
      <c r="I101" s="133"/>
      <c r="J101" s="134">
        <f t="shared" si="0"/>
        <v>0</v>
      </c>
      <c r="K101" s="130" t="s">
        <v>19</v>
      </c>
      <c r="L101" s="33"/>
      <c r="M101" s="135" t="s">
        <v>19</v>
      </c>
      <c r="N101" s="136" t="s">
        <v>47</v>
      </c>
      <c r="P101" s="137">
        <f t="shared" si="1"/>
        <v>0</v>
      </c>
      <c r="Q101" s="137">
        <v>0</v>
      </c>
      <c r="R101" s="137">
        <f t="shared" si="2"/>
        <v>0</v>
      </c>
      <c r="S101" s="137">
        <v>0</v>
      </c>
      <c r="T101" s="138">
        <f t="shared" si="3"/>
        <v>0</v>
      </c>
      <c r="AR101" s="139" t="s">
        <v>137</v>
      </c>
      <c r="AT101" s="139" t="s">
        <v>133</v>
      </c>
      <c r="AU101" s="139" t="s">
        <v>84</v>
      </c>
      <c r="AY101" s="18" t="s">
        <v>130</v>
      </c>
      <c r="BE101" s="140">
        <f t="shared" si="4"/>
        <v>0</v>
      </c>
      <c r="BF101" s="140">
        <f t="shared" si="5"/>
        <v>0</v>
      </c>
      <c r="BG101" s="140">
        <f t="shared" si="6"/>
        <v>0</v>
      </c>
      <c r="BH101" s="140">
        <f t="shared" si="7"/>
        <v>0</v>
      </c>
      <c r="BI101" s="140">
        <f t="shared" si="8"/>
        <v>0</v>
      </c>
      <c r="BJ101" s="18" t="s">
        <v>84</v>
      </c>
      <c r="BK101" s="140">
        <f t="shared" si="9"/>
        <v>0</v>
      </c>
      <c r="BL101" s="18" t="s">
        <v>137</v>
      </c>
      <c r="BM101" s="139" t="s">
        <v>432</v>
      </c>
    </row>
    <row r="102" spans="2:65" s="1" customFormat="1" ht="16.5" customHeight="1" x14ac:dyDescent="0.2">
      <c r="B102" s="33"/>
      <c r="C102" s="128" t="s">
        <v>335</v>
      </c>
      <c r="D102" s="128" t="s">
        <v>133</v>
      </c>
      <c r="E102" s="129" t="s">
        <v>1000</v>
      </c>
      <c r="F102" s="130" t="s">
        <v>1001</v>
      </c>
      <c r="G102" s="131" t="s">
        <v>984</v>
      </c>
      <c r="H102" s="132">
        <v>54</v>
      </c>
      <c r="I102" s="133"/>
      <c r="J102" s="134">
        <f t="shared" si="0"/>
        <v>0</v>
      </c>
      <c r="K102" s="130" t="s">
        <v>19</v>
      </c>
      <c r="L102" s="33"/>
      <c r="M102" s="135" t="s">
        <v>19</v>
      </c>
      <c r="N102" s="136" t="s">
        <v>47</v>
      </c>
      <c r="P102" s="137">
        <f t="shared" si="1"/>
        <v>0</v>
      </c>
      <c r="Q102" s="137">
        <v>0</v>
      </c>
      <c r="R102" s="137">
        <f t="shared" si="2"/>
        <v>0</v>
      </c>
      <c r="S102" s="137">
        <v>0</v>
      </c>
      <c r="T102" s="138">
        <f t="shared" si="3"/>
        <v>0</v>
      </c>
      <c r="AR102" s="139" t="s">
        <v>137</v>
      </c>
      <c r="AT102" s="139" t="s">
        <v>133</v>
      </c>
      <c r="AU102" s="139" t="s">
        <v>84</v>
      </c>
      <c r="AY102" s="18" t="s">
        <v>130</v>
      </c>
      <c r="BE102" s="140">
        <f t="shared" si="4"/>
        <v>0</v>
      </c>
      <c r="BF102" s="140">
        <f t="shared" si="5"/>
        <v>0</v>
      </c>
      <c r="BG102" s="140">
        <f t="shared" si="6"/>
        <v>0</v>
      </c>
      <c r="BH102" s="140">
        <f t="shared" si="7"/>
        <v>0</v>
      </c>
      <c r="BI102" s="140">
        <f t="shared" si="8"/>
        <v>0</v>
      </c>
      <c r="BJ102" s="18" t="s">
        <v>84</v>
      </c>
      <c r="BK102" s="140">
        <f t="shared" si="9"/>
        <v>0</v>
      </c>
      <c r="BL102" s="18" t="s">
        <v>137</v>
      </c>
      <c r="BM102" s="139" t="s">
        <v>446</v>
      </c>
    </row>
    <row r="103" spans="2:65" s="1" customFormat="1" ht="16.5" customHeight="1" x14ac:dyDescent="0.2">
      <c r="B103" s="33"/>
      <c r="C103" s="128" t="s">
        <v>341</v>
      </c>
      <c r="D103" s="128" t="s">
        <v>133</v>
      </c>
      <c r="E103" s="129" t="s">
        <v>1002</v>
      </c>
      <c r="F103" s="130" t="s">
        <v>1003</v>
      </c>
      <c r="G103" s="131" t="s">
        <v>984</v>
      </c>
      <c r="H103" s="132">
        <v>4</v>
      </c>
      <c r="I103" s="133"/>
      <c r="J103" s="134">
        <f t="shared" si="0"/>
        <v>0</v>
      </c>
      <c r="K103" s="130" t="s">
        <v>19</v>
      </c>
      <c r="L103" s="33"/>
      <c r="M103" s="135" t="s">
        <v>19</v>
      </c>
      <c r="N103" s="136" t="s">
        <v>47</v>
      </c>
      <c r="P103" s="137">
        <f t="shared" si="1"/>
        <v>0</v>
      </c>
      <c r="Q103" s="137">
        <v>0</v>
      </c>
      <c r="R103" s="137">
        <f t="shared" si="2"/>
        <v>0</v>
      </c>
      <c r="S103" s="137">
        <v>0</v>
      </c>
      <c r="T103" s="138">
        <f t="shared" si="3"/>
        <v>0</v>
      </c>
      <c r="AR103" s="139" t="s">
        <v>137</v>
      </c>
      <c r="AT103" s="139" t="s">
        <v>133</v>
      </c>
      <c r="AU103" s="139" t="s">
        <v>84</v>
      </c>
      <c r="AY103" s="18" t="s">
        <v>130</v>
      </c>
      <c r="BE103" s="140">
        <f t="shared" si="4"/>
        <v>0</v>
      </c>
      <c r="BF103" s="140">
        <f t="shared" si="5"/>
        <v>0</v>
      </c>
      <c r="BG103" s="140">
        <f t="shared" si="6"/>
        <v>0</v>
      </c>
      <c r="BH103" s="140">
        <f t="shared" si="7"/>
        <v>0</v>
      </c>
      <c r="BI103" s="140">
        <f t="shared" si="8"/>
        <v>0</v>
      </c>
      <c r="BJ103" s="18" t="s">
        <v>84</v>
      </c>
      <c r="BK103" s="140">
        <f t="shared" si="9"/>
        <v>0</v>
      </c>
      <c r="BL103" s="18" t="s">
        <v>137</v>
      </c>
      <c r="BM103" s="139" t="s">
        <v>473</v>
      </c>
    </row>
    <row r="104" spans="2:65" s="1" customFormat="1" ht="16.5" customHeight="1" x14ac:dyDescent="0.2">
      <c r="B104" s="33"/>
      <c r="C104" s="128" t="s">
        <v>7</v>
      </c>
      <c r="D104" s="128" t="s">
        <v>133</v>
      </c>
      <c r="E104" s="129" t="s">
        <v>1004</v>
      </c>
      <c r="F104" s="130" t="s">
        <v>986</v>
      </c>
      <c r="G104" s="131" t="s">
        <v>984</v>
      </c>
      <c r="H104" s="132">
        <v>2</v>
      </c>
      <c r="I104" s="133"/>
      <c r="J104" s="134">
        <f t="shared" si="0"/>
        <v>0</v>
      </c>
      <c r="K104" s="130" t="s">
        <v>19</v>
      </c>
      <c r="L104" s="33"/>
      <c r="M104" s="135" t="s">
        <v>19</v>
      </c>
      <c r="N104" s="136" t="s">
        <v>47</v>
      </c>
      <c r="P104" s="137">
        <f t="shared" si="1"/>
        <v>0</v>
      </c>
      <c r="Q104" s="137">
        <v>0</v>
      </c>
      <c r="R104" s="137">
        <f t="shared" si="2"/>
        <v>0</v>
      </c>
      <c r="S104" s="137">
        <v>0</v>
      </c>
      <c r="T104" s="138">
        <f t="shared" si="3"/>
        <v>0</v>
      </c>
      <c r="AR104" s="139" t="s">
        <v>137</v>
      </c>
      <c r="AT104" s="139" t="s">
        <v>133</v>
      </c>
      <c r="AU104" s="139" t="s">
        <v>84</v>
      </c>
      <c r="AY104" s="18" t="s">
        <v>130</v>
      </c>
      <c r="BE104" s="140">
        <f t="shared" si="4"/>
        <v>0</v>
      </c>
      <c r="BF104" s="140">
        <f t="shared" si="5"/>
        <v>0</v>
      </c>
      <c r="BG104" s="140">
        <f t="shared" si="6"/>
        <v>0</v>
      </c>
      <c r="BH104" s="140">
        <f t="shared" si="7"/>
        <v>0</v>
      </c>
      <c r="BI104" s="140">
        <f t="shared" si="8"/>
        <v>0</v>
      </c>
      <c r="BJ104" s="18" t="s">
        <v>84</v>
      </c>
      <c r="BK104" s="140">
        <f t="shared" si="9"/>
        <v>0</v>
      </c>
      <c r="BL104" s="18" t="s">
        <v>137</v>
      </c>
      <c r="BM104" s="139" t="s">
        <v>483</v>
      </c>
    </row>
    <row r="105" spans="2:65" s="1" customFormat="1" ht="16.5" customHeight="1" x14ac:dyDescent="0.2">
      <c r="B105" s="33"/>
      <c r="C105" s="128" t="s">
        <v>351</v>
      </c>
      <c r="D105" s="128" t="s">
        <v>133</v>
      </c>
      <c r="E105" s="129" t="s">
        <v>1005</v>
      </c>
      <c r="F105" s="130" t="s">
        <v>1006</v>
      </c>
      <c r="G105" s="131" t="s">
        <v>300</v>
      </c>
      <c r="H105" s="132">
        <v>94</v>
      </c>
      <c r="I105" s="133"/>
      <c r="J105" s="134">
        <f t="shared" si="0"/>
        <v>0</v>
      </c>
      <c r="K105" s="130" t="s">
        <v>19</v>
      </c>
      <c r="L105" s="33"/>
      <c r="M105" s="135" t="s">
        <v>19</v>
      </c>
      <c r="N105" s="136" t="s">
        <v>47</v>
      </c>
      <c r="P105" s="137">
        <f t="shared" si="1"/>
        <v>0</v>
      </c>
      <c r="Q105" s="137">
        <v>0</v>
      </c>
      <c r="R105" s="137">
        <f t="shared" si="2"/>
        <v>0</v>
      </c>
      <c r="S105" s="137">
        <v>0</v>
      </c>
      <c r="T105" s="138">
        <f t="shared" si="3"/>
        <v>0</v>
      </c>
      <c r="AR105" s="139" t="s">
        <v>137</v>
      </c>
      <c r="AT105" s="139" t="s">
        <v>133</v>
      </c>
      <c r="AU105" s="139" t="s">
        <v>84</v>
      </c>
      <c r="AY105" s="18" t="s">
        <v>130</v>
      </c>
      <c r="BE105" s="140">
        <f t="shared" si="4"/>
        <v>0</v>
      </c>
      <c r="BF105" s="140">
        <f t="shared" si="5"/>
        <v>0</v>
      </c>
      <c r="BG105" s="140">
        <f t="shared" si="6"/>
        <v>0</v>
      </c>
      <c r="BH105" s="140">
        <f t="shared" si="7"/>
        <v>0</v>
      </c>
      <c r="BI105" s="140">
        <f t="shared" si="8"/>
        <v>0</v>
      </c>
      <c r="BJ105" s="18" t="s">
        <v>84</v>
      </c>
      <c r="BK105" s="140">
        <f t="shared" si="9"/>
        <v>0</v>
      </c>
      <c r="BL105" s="18" t="s">
        <v>137</v>
      </c>
      <c r="BM105" s="139" t="s">
        <v>493</v>
      </c>
    </row>
    <row r="106" spans="2:65" s="1" customFormat="1" ht="16.5" customHeight="1" x14ac:dyDescent="0.2">
      <c r="B106" s="33"/>
      <c r="C106" s="128" t="s">
        <v>356</v>
      </c>
      <c r="D106" s="128" t="s">
        <v>133</v>
      </c>
      <c r="E106" s="129" t="s">
        <v>1007</v>
      </c>
      <c r="F106" s="130" t="s">
        <v>1008</v>
      </c>
      <c r="G106" s="131" t="s">
        <v>300</v>
      </c>
      <c r="H106" s="132">
        <v>6</v>
      </c>
      <c r="I106" s="133"/>
      <c r="J106" s="134">
        <f t="shared" si="0"/>
        <v>0</v>
      </c>
      <c r="K106" s="130" t="s">
        <v>19</v>
      </c>
      <c r="L106" s="33"/>
      <c r="M106" s="135" t="s">
        <v>19</v>
      </c>
      <c r="N106" s="136" t="s">
        <v>47</v>
      </c>
      <c r="P106" s="137">
        <f t="shared" si="1"/>
        <v>0</v>
      </c>
      <c r="Q106" s="137">
        <v>0</v>
      </c>
      <c r="R106" s="137">
        <f t="shared" si="2"/>
        <v>0</v>
      </c>
      <c r="S106" s="137">
        <v>0</v>
      </c>
      <c r="T106" s="138">
        <f t="shared" si="3"/>
        <v>0</v>
      </c>
      <c r="AR106" s="139" t="s">
        <v>137</v>
      </c>
      <c r="AT106" s="139" t="s">
        <v>133</v>
      </c>
      <c r="AU106" s="139" t="s">
        <v>84</v>
      </c>
      <c r="AY106" s="18" t="s">
        <v>130</v>
      </c>
      <c r="BE106" s="140">
        <f t="shared" si="4"/>
        <v>0</v>
      </c>
      <c r="BF106" s="140">
        <f t="shared" si="5"/>
        <v>0</v>
      </c>
      <c r="BG106" s="140">
        <f t="shared" si="6"/>
        <v>0</v>
      </c>
      <c r="BH106" s="140">
        <f t="shared" si="7"/>
        <v>0</v>
      </c>
      <c r="BI106" s="140">
        <f t="shared" si="8"/>
        <v>0</v>
      </c>
      <c r="BJ106" s="18" t="s">
        <v>84</v>
      </c>
      <c r="BK106" s="140">
        <f t="shared" si="9"/>
        <v>0</v>
      </c>
      <c r="BL106" s="18" t="s">
        <v>137</v>
      </c>
      <c r="BM106" s="139" t="s">
        <v>354</v>
      </c>
    </row>
    <row r="107" spans="2:65" s="1" customFormat="1" ht="16.5" customHeight="1" x14ac:dyDescent="0.2">
      <c r="B107" s="33"/>
      <c r="C107" s="128" t="s">
        <v>361</v>
      </c>
      <c r="D107" s="128" t="s">
        <v>133</v>
      </c>
      <c r="E107" s="129" t="s">
        <v>1009</v>
      </c>
      <c r="F107" s="130" t="s">
        <v>1010</v>
      </c>
      <c r="G107" s="131" t="s">
        <v>977</v>
      </c>
      <c r="H107" s="132">
        <v>4</v>
      </c>
      <c r="I107" s="133"/>
      <c r="J107" s="134">
        <f t="shared" si="0"/>
        <v>0</v>
      </c>
      <c r="K107" s="130" t="s">
        <v>19</v>
      </c>
      <c r="L107" s="33"/>
      <c r="M107" s="135" t="s">
        <v>19</v>
      </c>
      <c r="N107" s="136" t="s">
        <v>47</v>
      </c>
      <c r="P107" s="137">
        <f t="shared" si="1"/>
        <v>0</v>
      </c>
      <c r="Q107" s="137">
        <v>0</v>
      </c>
      <c r="R107" s="137">
        <f t="shared" si="2"/>
        <v>0</v>
      </c>
      <c r="S107" s="137">
        <v>0</v>
      </c>
      <c r="T107" s="138">
        <f t="shared" si="3"/>
        <v>0</v>
      </c>
      <c r="AR107" s="139" t="s">
        <v>137</v>
      </c>
      <c r="AT107" s="139" t="s">
        <v>133</v>
      </c>
      <c r="AU107" s="139" t="s">
        <v>84</v>
      </c>
      <c r="AY107" s="18" t="s">
        <v>130</v>
      </c>
      <c r="BE107" s="140">
        <f t="shared" si="4"/>
        <v>0</v>
      </c>
      <c r="BF107" s="140">
        <f t="shared" si="5"/>
        <v>0</v>
      </c>
      <c r="BG107" s="140">
        <f t="shared" si="6"/>
        <v>0</v>
      </c>
      <c r="BH107" s="140">
        <f t="shared" si="7"/>
        <v>0</v>
      </c>
      <c r="BI107" s="140">
        <f t="shared" si="8"/>
        <v>0</v>
      </c>
      <c r="BJ107" s="18" t="s">
        <v>84</v>
      </c>
      <c r="BK107" s="140">
        <f t="shared" si="9"/>
        <v>0</v>
      </c>
      <c r="BL107" s="18" t="s">
        <v>137</v>
      </c>
      <c r="BM107" s="139" t="s">
        <v>523</v>
      </c>
    </row>
    <row r="108" spans="2:65" s="11" customFormat="1" ht="25.9" customHeight="1" x14ac:dyDescent="0.35">
      <c r="B108" s="116"/>
      <c r="D108" s="117" t="s">
        <v>75</v>
      </c>
      <c r="E108" s="118" t="s">
        <v>917</v>
      </c>
      <c r="F108" s="118" t="s">
        <v>1011</v>
      </c>
      <c r="I108" s="119"/>
      <c r="J108" s="120">
        <f>BK108</f>
        <v>0</v>
      </c>
      <c r="L108" s="116"/>
      <c r="M108" s="121"/>
      <c r="P108" s="122">
        <f>SUM(P109:P127)</f>
        <v>0</v>
      </c>
      <c r="R108" s="122">
        <f>SUM(R109:R127)</f>
        <v>0</v>
      </c>
      <c r="T108" s="123">
        <f>SUM(T109:T127)</f>
        <v>0</v>
      </c>
      <c r="AR108" s="117" t="s">
        <v>84</v>
      </c>
      <c r="AT108" s="124" t="s">
        <v>75</v>
      </c>
      <c r="AU108" s="124" t="s">
        <v>76</v>
      </c>
      <c r="AY108" s="117" t="s">
        <v>130</v>
      </c>
      <c r="BK108" s="125">
        <f>SUM(BK109:BK127)</f>
        <v>0</v>
      </c>
    </row>
    <row r="109" spans="2:65" s="1" customFormat="1" ht="16.5" customHeight="1" x14ac:dyDescent="0.2">
      <c r="B109" s="33"/>
      <c r="C109" s="128" t="s">
        <v>366</v>
      </c>
      <c r="D109" s="128" t="s">
        <v>133</v>
      </c>
      <c r="E109" s="129" t="s">
        <v>1012</v>
      </c>
      <c r="F109" s="130" t="s">
        <v>1013</v>
      </c>
      <c r="G109" s="131" t="s">
        <v>300</v>
      </c>
      <c r="H109" s="132">
        <v>90</v>
      </c>
      <c r="I109" s="133"/>
      <c r="J109" s="134">
        <f t="shared" ref="J109:J127" si="10">ROUND(I109*H109,2)</f>
        <v>0</v>
      </c>
      <c r="K109" s="130" t="s">
        <v>19</v>
      </c>
      <c r="L109" s="33"/>
      <c r="M109" s="135" t="s">
        <v>19</v>
      </c>
      <c r="N109" s="136" t="s">
        <v>47</v>
      </c>
      <c r="P109" s="137">
        <f t="shared" ref="P109:P127" si="11">O109*H109</f>
        <v>0</v>
      </c>
      <c r="Q109" s="137">
        <v>0</v>
      </c>
      <c r="R109" s="137">
        <f t="shared" ref="R109:R127" si="12">Q109*H109</f>
        <v>0</v>
      </c>
      <c r="S109" s="137">
        <v>0</v>
      </c>
      <c r="T109" s="138">
        <f t="shared" ref="T109:T127" si="13">S109*H109</f>
        <v>0</v>
      </c>
      <c r="AR109" s="139" t="s">
        <v>137</v>
      </c>
      <c r="AT109" s="139" t="s">
        <v>133</v>
      </c>
      <c r="AU109" s="139" t="s">
        <v>84</v>
      </c>
      <c r="AY109" s="18" t="s">
        <v>130</v>
      </c>
      <c r="BE109" s="140">
        <f t="shared" ref="BE109:BE127" si="14">IF(N109="základní",J109,0)</f>
        <v>0</v>
      </c>
      <c r="BF109" s="140">
        <f t="shared" ref="BF109:BF127" si="15">IF(N109="snížená",J109,0)</f>
        <v>0</v>
      </c>
      <c r="BG109" s="140">
        <f t="shared" ref="BG109:BG127" si="16">IF(N109="zákl. přenesená",J109,0)</f>
        <v>0</v>
      </c>
      <c r="BH109" s="140">
        <f t="shared" ref="BH109:BH127" si="17">IF(N109="sníž. přenesená",J109,0)</f>
        <v>0</v>
      </c>
      <c r="BI109" s="140">
        <f t="shared" ref="BI109:BI127" si="18">IF(N109="nulová",J109,0)</f>
        <v>0</v>
      </c>
      <c r="BJ109" s="18" t="s">
        <v>84</v>
      </c>
      <c r="BK109" s="140">
        <f t="shared" ref="BK109:BK127" si="19">ROUND(I109*H109,2)</f>
        <v>0</v>
      </c>
      <c r="BL109" s="18" t="s">
        <v>137</v>
      </c>
      <c r="BM109" s="139" t="s">
        <v>535</v>
      </c>
    </row>
    <row r="110" spans="2:65" s="1" customFormat="1" ht="16.5" customHeight="1" x14ac:dyDescent="0.2">
      <c r="B110" s="33"/>
      <c r="C110" s="128" t="s">
        <v>372</v>
      </c>
      <c r="D110" s="128" t="s">
        <v>133</v>
      </c>
      <c r="E110" s="129" t="s">
        <v>1014</v>
      </c>
      <c r="F110" s="130" t="s">
        <v>1015</v>
      </c>
      <c r="G110" s="131" t="s">
        <v>300</v>
      </c>
      <c r="H110" s="132">
        <v>90</v>
      </c>
      <c r="I110" s="133"/>
      <c r="J110" s="134">
        <f t="shared" si="10"/>
        <v>0</v>
      </c>
      <c r="K110" s="130" t="s">
        <v>19</v>
      </c>
      <c r="L110" s="33"/>
      <c r="M110" s="135" t="s">
        <v>19</v>
      </c>
      <c r="N110" s="136" t="s">
        <v>47</v>
      </c>
      <c r="P110" s="137">
        <f t="shared" si="11"/>
        <v>0</v>
      </c>
      <c r="Q110" s="137">
        <v>0</v>
      </c>
      <c r="R110" s="137">
        <f t="shared" si="12"/>
        <v>0</v>
      </c>
      <c r="S110" s="137">
        <v>0</v>
      </c>
      <c r="T110" s="138">
        <f t="shared" si="13"/>
        <v>0</v>
      </c>
      <c r="AR110" s="139" t="s">
        <v>137</v>
      </c>
      <c r="AT110" s="139" t="s">
        <v>133</v>
      </c>
      <c r="AU110" s="139" t="s">
        <v>84</v>
      </c>
      <c r="AY110" s="18" t="s">
        <v>130</v>
      </c>
      <c r="BE110" s="140">
        <f t="shared" si="14"/>
        <v>0</v>
      </c>
      <c r="BF110" s="140">
        <f t="shared" si="15"/>
        <v>0</v>
      </c>
      <c r="BG110" s="140">
        <f t="shared" si="16"/>
        <v>0</v>
      </c>
      <c r="BH110" s="140">
        <f t="shared" si="17"/>
        <v>0</v>
      </c>
      <c r="BI110" s="140">
        <f t="shared" si="18"/>
        <v>0</v>
      </c>
      <c r="BJ110" s="18" t="s">
        <v>84</v>
      </c>
      <c r="BK110" s="140">
        <f t="shared" si="19"/>
        <v>0</v>
      </c>
      <c r="BL110" s="18" t="s">
        <v>137</v>
      </c>
      <c r="BM110" s="139" t="s">
        <v>546</v>
      </c>
    </row>
    <row r="111" spans="2:65" s="1" customFormat="1" ht="16.5" customHeight="1" x14ac:dyDescent="0.2">
      <c r="B111" s="33"/>
      <c r="C111" s="128" t="s">
        <v>379</v>
      </c>
      <c r="D111" s="128" t="s">
        <v>133</v>
      </c>
      <c r="E111" s="129" t="s">
        <v>1016</v>
      </c>
      <c r="F111" s="130" t="s">
        <v>1017</v>
      </c>
      <c r="G111" s="131" t="s">
        <v>300</v>
      </c>
      <c r="H111" s="132">
        <v>146</v>
      </c>
      <c r="I111" s="133"/>
      <c r="J111" s="134">
        <f t="shared" si="10"/>
        <v>0</v>
      </c>
      <c r="K111" s="130" t="s">
        <v>19</v>
      </c>
      <c r="L111" s="33"/>
      <c r="M111" s="135" t="s">
        <v>19</v>
      </c>
      <c r="N111" s="136" t="s">
        <v>47</v>
      </c>
      <c r="P111" s="137">
        <f t="shared" si="11"/>
        <v>0</v>
      </c>
      <c r="Q111" s="137">
        <v>0</v>
      </c>
      <c r="R111" s="137">
        <f t="shared" si="12"/>
        <v>0</v>
      </c>
      <c r="S111" s="137">
        <v>0</v>
      </c>
      <c r="T111" s="138">
        <f t="shared" si="13"/>
        <v>0</v>
      </c>
      <c r="AR111" s="139" t="s">
        <v>137</v>
      </c>
      <c r="AT111" s="139" t="s">
        <v>133</v>
      </c>
      <c r="AU111" s="139" t="s">
        <v>84</v>
      </c>
      <c r="AY111" s="18" t="s">
        <v>130</v>
      </c>
      <c r="BE111" s="140">
        <f t="shared" si="14"/>
        <v>0</v>
      </c>
      <c r="BF111" s="140">
        <f t="shared" si="15"/>
        <v>0</v>
      </c>
      <c r="BG111" s="140">
        <f t="shared" si="16"/>
        <v>0</v>
      </c>
      <c r="BH111" s="140">
        <f t="shared" si="17"/>
        <v>0</v>
      </c>
      <c r="BI111" s="140">
        <f t="shared" si="18"/>
        <v>0</v>
      </c>
      <c r="BJ111" s="18" t="s">
        <v>84</v>
      </c>
      <c r="BK111" s="140">
        <f t="shared" si="19"/>
        <v>0</v>
      </c>
      <c r="BL111" s="18" t="s">
        <v>137</v>
      </c>
      <c r="BM111" s="139" t="s">
        <v>558</v>
      </c>
    </row>
    <row r="112" spans="2:65" s="1" customFormat="1" ht="16.5" customHeight="1" x14ac:dyDescent="0.2">
      <c r="B112" s="33"/>
      <c r="C112" s="128" t="s">
        <v>309</v>
      </c>
      <c r="D112" s="128" t="s">
        <v>133</v>
      </c>
      <c r="E112" s="129" t="s">
        <v>1018</v>
      </c>
      <c r="F112" s="130" t="s">
        <v>1019</v>
      </c>
      <c r="G112" s="131" t="s">
        <v>300</v>
      </c>
      <c r="H112" s="132">
        <v>90</v>
      </c>
      <c r="I112" s="133"/>
      <c r="J112" s="134">
        <f t="shared" si="10"/>
        <v>0</v>
      </c>
      <c r="K112" s="130" t="s">
        <v>19</v>
      </c>
      <c r="L112" s="33"/>
      <c r="M112" s="135" t="s">
        <v>19</v>
      </c>
      <c r="N112" s="136" t="s">
        <v>47</v>
      </c>
      <c r="P112" s="137">
        <f t="shared" si="11"/>
        <v>0</v>
      </c>
      <c r="Q112" s="137">
        <v>0</v>
      </c>
      <c r="R112" s="137">
        <f t="shared" si="12"/>
        <v>0</v>
      </c>
      <c r="S112" s="137">
        <v>0</v>
      </c>
      <c r="T112" s="138">
        <f t="shared" si="13"/>
        <v>0</v>
      </c>
      <c r="AR112" s="139" t="s">
        <v>137</v>
      </c>
      <c r="AT112" s="139" t="s">
        <v>133</v>
      </c>
      <c r="AU112" s="139" t="s">
        <v>84</v>
      </c>
      <c r="AY112" s="18" t="s">
        <v>130</v>
      </c>
      <c r="BE112" s="140">
        <f t="shared" si="14"/>
        <v>0</v>
      </c>
      <c r="BF112" s="140">
        <f t="shared" si="15"/>
        <v>0</v>
      </c>
      <c r="BG112" s="140">
        <f t="shared" si="16"/>
        <v>0</v>
      </c>
      <c r="BH112" s="140">
        <f t="shared" si="17"/>
        <v>0</v>
      </c>
      <c r="BI112" s="140">
        <f t="shared" si="18"/>
        <v>0</v>
      </c>
      <c r="BJ112" s="18" t="s">
        <v>84</v>
      </c>
      <c r="BK112" s="140">
        <f t="shared" si="19"/>
        <v>0</v>
      </c>
      <c r="BL112" s="18" t="s">
        <v>137</v>
      </c>
      <c r="BM112" s="139" t="s">
        <v>567</v>
      </c>
    </row>
    <row r="113" spans="2:65" s="1" customFormat="1" ht="16.5" customHeight="1" x14ac:dyDescent="0.2">
      <c r="B113" s="33"/>
      <c r="C113" s="128" t="s">
        <v>389</v>
      </c>
      <c r="D113" s="128" t="s">
        <v>133</v>
      </c>
      <c r="E113" s="129" t="s">
        <v>1020</v>
      </c>
      <c r="F113" s="130" t="s">
        <v>1021</v>
      </c>
      <c r="G113" s="131" t="s">
        <v>977</v>
      </c>
      <c r="H113" s="132">
        <v>4</v>
      </c>
      <c r="I113" s="133"/>
      <c r="J113" s="134">
        <f t="shared" si="10"/>
        <v>0</v>
      </c>
      <c r="K113" s="130" t="s">
        <v>19</v>
      </c>
      <c r="L113" s="33"/>
      <c r="M113" s="135" t="s">
        <v>19</v>
      </c>
      <c r="N113" s="136" t="s">
        <v>47</v>
      </c>
      <c r="P113" s="137">
        <f t="shared" si="11"/>
        <v>0</v>
      </c>
      <c r="Q113" s="137">
        <v>0</v>
      </c>
      <c r="R113" s="137">
        <f t="shared" si="12"/>
        <v>0</v>
      </c>
      <c r="S113" s="137">
        <v>0</v>
      </c>
      <c r="T113" s="138">
        <f t="shared" si="13"/>
        <v>0</v>
      </c>
      <c r="AR113" s="139" t="s">
        <v>137</v>
      </c>
      <c r="AT113" s="139" t="s">
        <v>133</v>
      </c>
      <c r="AU113" s="139" t="s">
        <v>84</v>
      </c>
      <c r="AY113" s="18" t="s">
        <v>130</v>
      </c>
      <c r="BE113" s="140">
        <f t="shared" si="14"/>
        <v>0</v>
      </c>
      <c r="BF113" s="140">
        <f t="shared" si="15"/>
        <v>0</v>
      </c>
      <c r="BG113" s="140">
        <f t="shared" si="16"/>
        <v>0</v>
      </c>
      <c r="BH113" s="140">
        <f t="shared" si="17"/>
        <v>0</v>
      </c>
      <c r="BI113" s="140">
        <f t="shared" si="18"/>
        <v>0</v>
      </c>
      <c r="BJ113" s="18" t="s">
        <v>84</v>
      </c>
      <c r="BK113" s="140">
        <f t="shared" si="19"/>
        <v>0</v>
      </c>
      <c r="BL113" s="18" t="s">
        <v>137</v>
      </c>
      <c r="BM113" s="139" t="s">
        <v>392</v>
      </c>
    </row>
    <row r="114" spans="2:65" s="1" customFormat="1" ht="16.5" customHeight="1" x14ac:dyDescent="0.2">
      <c r="B114" s="33"/>
      <c r="C114" s="128" t="s">
        <v>396</v>
      </c>
      <c r="D114" s="128" t="s">
        <v>133</v>
      </c>
      <c r="E114" s="129" t="s">
        <v>1022</v>
      </c>
      <c r="F114" s="130" t="s">
        <v>1023</v>
      </c>
      <c r="G114" s="131" t="s">
        <v>977</v>
      </c>
      <c r="H114" s="132">
        <v>4</v>
      </c>
      <c r="I114" s="133"/>
      <c r="J114" s="134">
        <f t="shared" si="10"/>
        <v>0</v>
      </c>
      <c r="K114" s="130" t="s">
        <v>19</v>
      </c>
      <c r="L114" s="33"/>
      <c r="M114" s="135" t="s">
        <v>19</v>
      </c>
      <c r="N114" s="136" t="s">
        <v>47</v>
      </c>
      <c r="P114" s="137">
        <f t="shared" si="11"/>
        <v>0</v>
      </c>
      <c r="Q114" s="137">
        <v>0</v>
      </c>
      <c r="R114" s="137">
        <f t="shared" si="12"/>
        <v>0</v>
      </c>
      <c r="S114" s="137">
        <v>0</v>
      </c>
      <c r="T114" s="138">
        <f t="shared" si="13"/>
        <v>0</v>
      </c>
      <c r="AR114" s="139" t="s">
        <v>137</v>
      </c>
      <c r="AT114" s="139" t="s">
        <v>133</v>
      </c>
      <c r="AU114" s="139" t="s">
        <v>84</v>
      </c>
      <c r="AY114" s="18" t="s">
        <v>130</v>
      </c>
      <c r="BE114" s="140">
        <f t="shared" si="14"/>
        <v>0</v>
      </c>
      <c r="BF114" s="140">
        <f t="shared" si="15"/>
        <v>0</v>
      </c>
      <c r="BG114" s="140">
        <f t="shared" si="16"/>
        <v>0</v>
      </c>
      <c r="BH114" s="140">
        <f t="shared" si="17"/>
        <v>0</v>
      </c>
      <c r="BI114" s="140">
        <f t="shared" si="18"/>
        <v>0</v>
      </c>
      <c r="BJ114" s="18" t="s">
        <v>84</v>
      </c>
      <c r="BK114" s="140">
        <f t="shared" si="19"/>
        <v>0</v>
      </c>
      <c r="BL114" s="18" t="s">
        <v>137</v>
      </c>
      <c r="BM114" s="139" t="s">
        <v>592</v>
      </c>
    </row>
    <row r="115" spans="2:65" s="1" customFormat="1" ht="16.5" customHeight="1" x14ac:dyDescent="0.2">
      <c r="B115" s="33"/>
      <c r="C115" s="128" t="s">
        <v>403</v>
      </c>
      <c r="D115" s="128" t="s">
        <v>133</v>
      </c>
      <c r="E115" s="129" t="s">
        <v>1024</v>
      </c>
      <c r="F115" s="130" t="s">
        <v>1025</v>
      </c>
      <c r="G115" s="131" t="s">
        <v>300</v>
      </c>
      <c r="H115" s="132">
        <v>39</v>
      </c>
      <c r="I115" s="133"/>
      <c r="J115" s="134">
        <f t="shared" si="10"/>
        <v>0</v>
      </c>
      <c r="K115" s="130" t="s">
        <v>19</v>
      </c>
      <c r="L115" s="33"/>
      <c r="M115" s="135" t="s">
        <v>19</v>
      </c>
      <c r="N115" s="136" t="s">
        <v>47</v>
      </c>
      <c r="P115" s="137">
        <f t="shared" si="11"/>
        <v>0</v>
      </c>
      <c r="Q115" s="137">
        <v>0</v>
      </c>
      <c r="R115" s="137">
        <f t="shared" si="12"/>
        <v>0</v>
      </c>
      <c r="S115" s="137">
        <v>0</v>
      </c>
      <c r="T115" s="138">
        <f t="shared" si="13"/>
        <v>0</v>
      </c>
      <c r="AR115" s="139" t="s">
        <v>137</v>
      </c>
      <c r="AT115" s="139" t="s">
        <v>133</v>
      </c>
      <c r="AU115" s="139" t="s">
        <v>84</v>
      </c>
      <c r="AY115" s="18" t="s">
        <v>130</v>
      </c>
      <c r="BE115" s="140">
        <f t="shared" si="14"/>
        <v>0</v>
      </c>
      <c r="BF115" s="140">
        <f t="shared" si="15"/>
        <v>0</v>
      </c>
      <c r="BG115" s="140">
        <f t="shared" si="16"/>
        <v>0</v>
      </c>
      <c r="BH115" s="140">
        <f t="shared" si="17"/>
        <v>0</v>
      </c>
      <c r="BI115" s="140">
        <f t="shared" si="18"/>
        <v>0</v>
      </c>
      <c r="BJ115" s="18" t="s">
        <v>84</v>
      </c>
      <c r="BK115" s="140">
        <f t="shared" si="19"/>
        <v>0</v>
      </c>
      <c r="BL115" s="18" t="s">
        <v>137</v>
      </c>
      <c r="BM115" s="139" t="s">
        <v>603</v>
      </c>
    </row>
    <row r="116" spans="2:65" s="1" customFormat="1" ht="16.5" customHeight="1" x14ac:dyDescent="0.2">
      <c r="B116" s="33"/>
      <c r="C116" s="128" t="s">
        <v>409</v>
      </c>
      <c r="D116" s="128" t="s">
        <v>133</v>
      </c>
      <c r="E116" s="129" t="s">
        <v>1026</v>
      </c>
      <c r="F116" s="130" t="s">
        <v>1027</v>
      </c>
      <c r="G116" s="131" t="s">
        <v>977</v>
      </c>
      <c r="H116" s="132">
        <v>4</v>
      </c>
      <c r="I116" s="133"/>
      <c r="J116" s="134">
        <f t="shared" si="10"/>
        <v>0</v>
      </c>
      <c r="K116" s="130" t="s">
        <v>19</v>
      </c>
      <c r="L116" s="33"/>
      <c r="M116" s="135" t="s">
        <v>19</v>
      </c>
      <c r="N116" s="136" t="s">
        <v>47</v>
      </c>
      <c r="P116" s="137">
        <f t="shared" si="11"/>
        <v>0</v>
      </c>
      <c r="Q116" s="137">
        <v>0</v>
      </c>
      <c r="R116" s="137">
        <f t="shared" si="12"/>
        <v>0</v>
      </c>
      <c r="S116" s="137">
        <v>0</v>
      </c>
      <c r="T116" s="138">
        <f t="shared" si="13"/>
        <v>0</v>
      </c>
      <c r="AR116" s="139" t="s">
        <v>137</v>
      </c>
      <c r="AT116" s="139" t="s">
        <v>133</v>
      </c>
      <c r="AU116" s="139" t="s">
        <v>84</v>
      </c>
      <c r="AY116" s="18" t="s">
        <v>130</v>
      </c>
      <c r="BE116" s="140">
        <f t="shared" si="14"/>
        <v>0</v>
      </c>
      <c r="BF116" s="140">
        <f t="shared" si="15"/>
        <v>0</v>
      </c>
      <c r="BG116" s="140">
        <f t="shared" si="16"/>
        <v>0</v>
      </c>
      <c r="BH116" s="140">
        <f t="shared" si="17"/>
        <v>0</v>
      </c>
      <c r="BI116" s="140">
        <f t="shared" si="18"/>
        <v>0</v>
      </c>
      <c r="BJ116" s="18" t="s">
        <v>84</v>
      </c>
      <c r="BK116" s="140">
        <f t="shared" si="19"/>
        <v>0</v>
      </c>
      <c r="BL116" s="18" t="s">
        <v>137</v>
      </c>
      <c r="BM116" s="139" t="s">
        <v>399</v>
      </c>
    </row>
    <row r="117" spans="2:65" s="1" customFormat="1" ht="16.5" customHeight="1" x14ac:dyDescent="0.2">
      <c r="B117" s="33"/>
      <c r="C117" s="128" t="s">
        <v>414</v>
      </c>
      <c r="D117" s="128" t="s">
        <v>133</v>
      </c>
      <c r="E117" s="129" t="s">
        <v>1028</v>
      </c>
      <c r="F117" s="130" t="s">
        <v>1029</v>
      </c>
      <c r="G117" s="131" t="s">
        <v>993</v>
      </c>
      <c r="H117" s="132">
        <v>11</v>
      </c>
      <c r="I117" s="133"/>
      <c r="J117" s="134">
        <f t="shared" si="10"/>
        <v>0</v>
      </c>
      <c r="K117" s="130" t="s">
        <v>19</v>
      </c>
      <c r="L117" s="33"/>
      <c r="M117" s="135" t="s">
        <v>19</v>
      </c>
      <c r="N117" s="136" t="s">
        <v>47</v>
      </c>
      <c r="P117" s="137">
        <f t="shared" si="11"/>
        <v>0</v>
      </c>
      <c r="Q117" s="137">
        <v>0</v>
      </c>
      <c r="R117" s="137">
        <f t="shared" si="12"/>
        <v>0</v>
      </c>
      <c r="S117" s="137">
        <v>0</v>
      </c>
      <c r="T117" s="138">
        <f t="shared" si="13"/>
        <v>0</v>
      </c>
      <c r="AR117" s="139" t="s">
        <v>137</v>
      </c>
      <c r="AT117" s="139" t="s">
        <v>133</v>
      </c>
      <c r="AU117" s="139" t="s">
        <v>84</v>
      </c>
      <c r="AY117" s="18" t="s">
        <v>130</v>
      </c>
      <c r="BE117" s="140">
        <f t="shared" si="14"/>
        <v>0</v>
      </c>
      <c r="BF117" s="140">
        <f t="shared" si="15"/>
        <v>0</v>
      </c>
      <c r="BG117" s="140">
        <f t="shared" si="16"/>
        <v>0</v>
      </c>
      <c r="BH117" s="140">
        <f t="shared" si="17"/>
        <v>0</v>
      </c>
      <c r="BI117" s="140">
        <f t="shared" si="18"/>
        <v>0</v>
      </c>
      <c r="BJ117" s="18" t="s">
        <v>84</v>
      </c>
      <c r="BK117" s="140">
        <f t="shared" si="19"/>
        <v>0</v>
      </c>
      <c r="BL117" s="18" t="s">
        <v>137</v>
      </c>
      <c r="BM117" s="139" t="s">
        <v>622</v>
      </c>
    </row>
    <row r="118" spans="2:65" s="1" customFormat="1" ht="16.5" customHeight="1" x14ac:dyDescent="0.2">
      <c r="B118" s="33"/>
      <c r="C118" s="128" t="s">
        <v>334</v>
      </c>
      <c r="D118" s="128" t="s">
        <v>133</v>
      </c>
      <c r="E118" s="129" t="s">
        <v>1030</v>
      </c>
      <c r="F118" s="130" t="s">
        <v>1031</v>
      </c>
      <c r="G118" s="131" t="s">
        <v>993</v>
      </c>
      <c r="H118" s="132">
        <v>48</v>
      </c>
      <c r="I118" s="133"/>
      <c r="J118" s="134">
        <f t="shared" si="10"/>
        <v>0</v>
      </c>
      <c r="K118" s="130" t="s">
        <v>19</v>
      </c>
      <c r="L118" s="33"/>
      <c r="M118" s="135" t="s">
        <v>19</v>
      </c>
      <c r="N118" s="136" t="s">
        <v>47</v>
      </c>
      <c r="P118" s="137">
        <f t="shared" si="11"/>
        <v>0</v>
      </c>
      <c r="Q118" s="137">
        <v>0</v>
      </c>
      <c r="R118" s="137">
        <f t="shared" si="12"/>
        <v>0</v>
      </c>
      <c r="S118" s="137">
        <v>0</v>
      </c>
      <c r="T118" s="138">
        <f t="shared" si="13"/>
        <v>0</v>
      </c>
      <c r="AR118" s="139" t="s">
        <v>137</v>
      </c>
      <c r="AT118" s="139" t="s">
        <v>133</v>
      </c>
      <c r="AU118" s="139" t="s">
        <v>84</v>
      </c>
      <c r="AY118" s="18" t="s">
        <v>130</v>
      </c>
      <c r="BE118" s="140">
        <f t="shared" si="14"/>
        <v>0</v>
      </c>
      <c r="BF118" s="140">
        <f t="shared" si="15"/>
        <v>0</v>
      </c>
      <c r="BG118" s="140">
        <f t="shared" si="16"/>
        <v>0</v>
      </c>
      <c r="BH118" s="140">
        <f t="shared" si="17"/>
        <v>0</v>
      </c>
      <c r="BI118" s="140">
        <f t="shared" si="18"/>
        <v>0</v>
      </c>
      <c r="BJ118" s="18" t="s">
        <v>84</v>
      </c>
      <c r="BK118" s="140">
        <f t="shared" si="19"/>
        <v>0</v>
      </c>
      <c r="BL118" s="18" t="s">
        <v>137</v>
      </c>
      <c r="BM118" s="139" t="s">
        <v>631</v>
      </c>
    </row>
    <row r="119" spans="2:65" s="1" customFormat="1" ht="16.5" customHeight="1" x14ac:dyDescent="0.2">
      <c r="B119" s="33"/>
      <c r="C119" s="128" t="s">
        <v>425</v>
      </c>
      <c r="D119" s="128" t="s">
        <v>133</v>
      </c>
      <c r="E119" s="129" t="s">
        <v>1032</v>
      </c>
      <c r="F119" s="130" t="s">
        <v>1033</v>
      </c>
      <c r="G119" s="131" t="s">
        <v>993</v>
      </c>
      <c r="H119" s="132">
        <v>1E-3</v>
      </c>
      <c r="I119" s="133"/>
      <c r="J119" s="134">
        <f t="shared" si="10"/>
        <v>0</v>
      </c>
      <c r="K119" s="130" t="s">
        <v>19</v>
      </c>
      <c r="L119" s="33"/>
      <c r="M119" s="135" t="s">
        <v>19</v>
      </c>
      <c r="N119" s="136" t="s">
        <v>47</v>
      </c>
      <c r="P119" s="137">
        <f t="shared" si="11"/>
        <v>0</v>
      </c>
      <c r="Q119" s="137">
        <v>0</v>
      </c>
      <c r="R119" s="137">
        <f t="shared" si="12"/>
        <v>0</v>
      </c>
      <c r="S119" s="137">
        <v>0</v>
      </c>
      <c r="T119" s="138">
        <f t="shared" si="13"/>
        <v>0</v>
      </c>
      <c r="AR119" s="139" t="s">
        <v>137</v>
      </c>
      <c r="AT119" s="139" t="s">
        <v>133</v>
      </c>
      <c r="AU119" s="139" t="s">
        <v>84</v>
      </c>
      <c r="AY119" s="18" t="s">
        <v>130</v>
      </c>
      <c r="BE119" s="140">
        <f t="shared" si="14"/>
        <v>0</v>
      </c>
      <c r="BF119" s="140">
        <f t="shared" si="15"/>
        <v>0</v>
      </c>
      <c r="BG119" s="140">
        <f t="shared" si="16"/>
        <v>0</v>
      </c>
      <c r="BH119" s="140">
        <f t="shared" si="17"/>
        <v>0</v>
      </c>
      <c r="BI119" s="140">
        <f t="shared" si="18"/>
        <v>0</v>
      </c>
      <c r="BJ119" s="18" t="s">
        <v>84</v>
      </c>
      <c r="BK119" s="140">
        <f t="shared" si="19"/>
        <v>0</v>
      </c>
      <c r="BL119" s="18" t="s">
        <v>137</v>
      </c>
      <c r="BM119" s="139" t="s">
        <v>417</v>
      </c>
    </row>
    <row r="120" spans="2:65" s="1" customFormat="1" ht="16.5" customHeight="1" x14ac:dyDescent="0.2">
      <c r="B120" s="33"/>
      <c r="C120" s="128" t="s">
        <v>432</v>
      </c>
      <c r="D120" s="128" t="s">
        <v>133</v>
      </c>
      <c r="E120" s="129" t="s">
        <v>1034</v>
      </c>
      <c r="F120" s="130" t="s">
        <v>1035</v>
      </c>
      <c r="G120" s="131" t="s">
        <v>966</v>
      </c>
      <c r="H120" s="132">
        <v>47</v>
      </c>
      <c r="I120" s="133"/>
      <c r="J120" s="134">
        <f t="shared" si="10"/>
        <v>0</v>
      </c>
      <c r="K120" s="130" t="s">
        <v>19</v>
      </c>
      <c r="L120" s="33"/>
      <c r="M120" s="135" t="s">
        <v>19</v>
      </c>
      <c r="N120" s="136" t="s">
        <v>47</v>
      </c>
      <c r="P120" s="137">
        <f t="shared" si="11"/>
        <v>0</v>
      </c>
      <c r="Q120" s="137">
        <v>0</v>
      </c>
      <c r="R120" s="137">
        <f t="shared" si="12"/>
        <v>0</v>
      </c>
      <c r="S120" s="137">
        <v>0</v>
      </c>
      <c r="T120" s="138">
        <f t="shared" si="13"/>
        <v>0</v>
      </c>
      <c r="AR120" s="139" t="s">
        <v>137</v>
      </c>
      <c r="AT120" s="139" t="s">
        <v>133</v>
      </c>
      <c r="AU120" s="139" t="s">
        <v>84</v>
      </c>
      <c r="AY120" s="18" t="s">
        <v>130</v>
      </c>
      <c r="BE120" s="140">
        <f t="shared" si="14"/>
        <v>0</v>
      </c>
      <c r="BF120" s="140">
        <f t="shared" si="15"/>
        <v>0</v>
      </c>
      <c r="BG120" s="140">
        <f t="shared" si="16"/>
        <v>0</v>
      </c>
      <c r="BH120" s="140">
        <f t="shared" si="17"/>
        <v>0</v>
      </c>
      <c r="BI120" s="140">
        <f t="shared" si="18"/>
        <v>0</v>
      </c>
      <c r="BJ120" s="18" t="s">
        <v>84</v>
      </c>
      <c r="BK120" s="140">
        <f t="shared" si="19"/>
        <v>0</v>
      </c>
      <c r="BL120" s="18" t="s">
        <v>137</v>
      </c>
      <c r="BM120" s="139" t="s">
        <v>421</v>
      </c>
    </row>
    <row r="121" spans="2:65" s="1" customFormat="1" ht="16.5" customHeight="1" x14ac:dyDescent="0.2">
      <c r="B121" s="33"/>
      <c r="C121" s="128" t="s">
        <v>441</v>
      </c>
      <c r="D121" s="128" t="s">
        <v>133</v>
      </c>
      <c r="E121" s="129" t="s">
        <v>1036</v>
      </c>
      <c r="F121" s="130" t="s">
        <v>1037</v>
      </c>
      <c r="G121" s="131" t="s">
        <v>977</v>
      </c>
      <c r="H121" s="132">
        <v>1</v>
      </c>
      <c r="I121" s="133"/>
      <c r="J121" s="134">
        <f t="shared" si="10"/>
        <v>0</v>
      </c>
      <c r="K121" s="130" t="s">
        <v>19</v>
      </c>
      <c r="L121" s="33"/>
      <c r="M121" s="135" t="s">
        <v>19</v>
      </c>
      <c r="N121" s="136" t="s">
        <v>47</v>
      </c>
      <c r="P121" s="137">
        <f t="shared" si="11"/>
        <v>0</v>
      </c>
      <c r="Q121" s="137">
        <v>0</v>
      </c>
      <c r="R121" s="137">
        <f t="shared" si="12"/>
        <v>0</v>
      </c>
      <c r="S121" s="137">
        <v>0</v>
      </c>
      <c r="T121" s="138">
        <f t="shared" si="13"/>
        <v>0</v>
      </c>
      <c r="AR121" s="139" t="s">
        <v>137</v>
      </c>
      <c r="AT121" s="139" t="s">
        <v>133</v>
      </c>
      <c r="AU121" s="139" t="s">
        <v>84</v>
      </c>
      <c r="AY121" s="18" t="s">
        <v>130</v>
      </c>
      <c r="BE121" s="140">
        <f t="shared" si="14"/>
        <v>0</v>
      </c>
      <c r="BF121" s="140">
        <f t="shared" si="15"/>
        <v>0</v>
      </c>
      <c r="BG121" s="140">
        <f t="shared" si="16"/>
        <v>0</v>
      </c>
      <c r="BH121" s="140">
        <f t="shared" si="17"/>
        <v>0</v>
      </c>
      <c r="BI121" s="140">
        <f t="shared" si="18"/>
        <v>0</v>
      </c>
      <c r="BJ121" s="18" t="s">
        <v>84</v>
      </c>
      <c r="BK121" s="140">
        <f t="shared" si="19"/>
        <v>0</v>
      </c>
      <c r="BL121" s="18" t="s">
        <v>137</v>
      </c>
      <c r="BM121" s="139" t="s">
        <v>428</v>
      </c>
    </row>
    <row r="122" spans="2:65" s="1" customFormat="1" ht="16.5" customHeight="1" x14ac:dyDescent="0.2">
      <c r="B122" s="33"/>
      <c r="C122" s="128" t="s">
        <v>446</v>
      </c>
      <c r="D122" s="128" t="s">
        <v>133</v>
      </c>
      <c r="E122" s="129" t="s">
        <v>1038</v>
      </c>
      <c r="F122" s="130" t="s">
        <v>1039</v>
      </c>
      <c r="G122" s="131" t="s">
        <v>977</v>
      </c>
      <c r="H122" s="132">
        <v>4</v>
      </c>
      <c r="I122" s="133"/>
      <c r="J122" s="134">
        <f t="shared" si="10"/>
        <v>0</v>
      </c>
      <c r="K122" s="130" t="s">
        <v>19</v>
      </c>
      <c r="L122" s="33"/>
      <c r="M122" s="135" t="s">
        <v>19</v>
      </c>
      <c r="N122" s="136" t="s">
        <v>47</v>
      </c>
      <c r="P122" s="137">
        <f t="shared" si="11"/>
        <v>0</v>
      </c>
      <c r="Q122" s="137">
        <v>0</v>
      </c>
      <c r="R122" s="137">
        <f t="shared" si="12"/>
        <v>0</v>
      </c>
      <c r="S122" s="137">
        <v>0</v>
      </c>
      <c r="T122" s="138">
        <f t="shared" si="13"/>
        <v>0</v>
      </c>
      <c r="AR122" s="139" t="s">
        <v>137</v>
      </c>
      <c r="AT122" s="139" t="s">
        <v>133</v>
      </c>
      <c r="AU122" s="139" t="s">
        <v>84</v>
      </c>
      <c r="AY122" s="18" t="s">
        <v>130</v>
      </c>
      <c r="BE122" s="140">
        <f t="shared" si="14"/>
        <v>0</v>
      </c>
      <c r="BF122" s="140">
        <f t="shared" si="15"/>
        <v>0</v>
      </c>
      <c r="BG122" s="140">
        <f t="shared" si="16"/>
        <v>0</v>
      </c>
      <c r="BH122" s="140">
        <f t="shared" si="17"/>
        <v>0</v>
      </c>
      <c r="BI122" s="140">
        <f t="shared" si="18"/>
        <v>0</v>
      </c>
      <c r="BJ122" s="18" t="s">
        <v>84</v>
      </c>
      <c r="BK122" s="140">
        <f t="shared" si="19"/>
        <v>0</v>
      </c>
      <c r="BL122" s="18" t="s">
        <v>137</v>
      </c>
      <c r="BM122" s="139" t="s">
        <v>435</v>
      </c>
    </row>
    <row r="123" spans="2:65" s="1" customFormat="1" ht="16.5" customHeight="1" x14ac:dyDescent="0.2">
      <c r="B123" s="33"/>
      <c r="C123" s="128" t="s">
        <v>453</v>
      </c>
      <c r="D123" s="128" t="s">
        <v>133</v>
      </c>
      <c r="E123" s="129" t="s">
        <v>1040</v>
      </c>
      <c r="F123" s="130" t="s">
        <v>1041</v>
      </c>
      <c r="G123" s="131" t="s">
        <v>977</v>
      </c>
      <c r="H123" s="132">
        <v>4</v>
      </c>
      <c r="I123" s="133"/>
      <c r="J123" s="134">
        <f t="shared" si="10"/>
        <v>0</v>
      </c>
      <c r="K123" s="130" t="s">
        <v>19</v>
      </c>
      <c r="L123" s="33"/>
      <c r="M123" s="135" t="s">
        <v>19</v>
      </c>
      <c r="N123" s="136" t="s">
        <v>47</v>
      </c>
      <c r="P123" s="137">
        <f t="shared" si="11"/>
        <v>0</v>
      </c>
      <c r="Q123" s="137">
        <v>0</v>
      </c>
      <c r="R123" s="137">
        <f t="shared" si="12"/>
        <v>0</v>
      </c>
      <c r="S123" s="137">
        <v>0</v>
      </c>
      <c r="T123" s="138">
        <f t="shared" si="13"/>
        <v>0</v>
      </c>
      <c r="AR123" s="139" t="s">
        <v>137</v>
      </c>
      <c r="AT123" s="139" t="s">
        <v>133</v>
      </c>
      <c r="AU123" s="139" t="s">
        <v>84</v>
      </c>
      <c r="AY123" s="18" t="s">
        <v>130</v>
      </c>
      <c r="BE123" s="140">
        <f t="shared" si="14"/>
        <v>0</v>
      </c>
      <c r="BF123" s="140">
        <f t="shared" si="15"/>
        <v>0</v>
      </c>
      <c r="BG123" s="140">
        <f t="shared" si="16"/>
        <v>0</v>
      </c>
      <c r="BH123" s="140">
        <f t="shared" si="17"/>
        <v>0</v>
      </c>
      <c r="BI123" s="140">
        <f t="shared" si="18"/>
        <v>0</v>
      </c>
      <c r="BJ123" s="18" t="s">
        <v>84</v>
      </c>
      <c r="BK123" s="140">
        <f t="shared" si="19"/>
        <v>0</v>
      </c>
      <c r="BL123" s="18" t="s">
        <v>137</v>
      </c>
      <c r="BM123" s="139" t="s">
        <v>444</v>
      </c>
    </row>
    <row r="124" spans="2:65" s="1" customFormat="1" ht="16.5" customHeight="1" x14ac:dyDescent="0.2">
      <c r="B124" s="33"/>
      <c r="C124" s="128" t="s">
        <v>473</v>
      </c>
      <c r="D124" s="128" t="s">
        <v>133</v>
      </c>
      <c r="E124" s="129" t="s">
        <v>1042</v>
      </c>
      <c r="F124" s="130" t="s">
        <v>1043</v>
      </c>
      <c r="G124" s="131" t="s">
        <v>993</v>
      </c>
      <c r="H124" s="132">
        <v>0.01</v>
      </c>
      <c r="I124" s="133"/>
      <c r="J124" s="134">
        <f t="shared" si="10"/>
        <v>0</v>
      </c>
      <c r="K124" s="130" t="s">
        <v>19</v>
      </c>
      <c r="L124" s="33"/>
      <c r="M124" s="135" t="s">
        <v>19</v>
      </c>
      <c r="N124" s="136" t="s">
        <v>47</v>
      </c>
      <c r="P124" s="137">
        <f t="shared" si="11"/>
        <v>0</v>
      </c>
      <c r="Q124" s="137">
        <v>0</v>
      </c>
      <c r="R124" s="137">
        <f t="shared" si="12"/>
        <v>0</v>
      </c>
      <c r="S124" s="137">
        <v>0</v>
      </c>
      <c r="T124" s="138">
        <f t="shared" si="13"/>
        <v>0</v>
      </c>
      <c r="AR124" s="139" t="s">
        <v>137</v>
      </c>
      <c r="AT124" s="139" t="s">
        <v>133</v>
      </c>
      <c r="AU124" s="139" t="s">
        <v>84</v>
      </c>
      <c r="AY124" s="18" t="s">
        <v>130</v>
      </c>
      <c r="BE124" s="140">
        <f t="shared" si="14"/>
        <v>0</v>
      </c>
      <c r="BF124" s="140">
        <f t="shared" si="15"/>
        <v>0</v>
      </c>
      <c r="BG124" s="140">
        <f t="shared" si="16"/>
        <v>0</v>
      </c>
      <c r="BH124" s="140">
        <f t="shared" si="17"/>
        <v>0</v>
      </c>
      <c r="BI124" s="140">
        <f t="shared" si="18"/>
        <v>0</v>
      </c>
      <c r="BJ124" s="18" t="s">
        <v>84</v>
      </c>
      <c r="BK124" s="140">
        <f t="shared" si="19"/>
        <v>0</v>
      </c>
      <c r="BL124" s="18" t="s">
        <v>137</v>
      </c>
      <c r="BM124" s="139" t="s">
        <v>688</v>
      </c>
    </row>
    <row r="125" spans="2:65" s="1" customFormat="1" ht="16.5" customHeight="1" x14ac:dyDescent="0.2">
      <c r="B125" s="33"/>
      <c r="C125" s="128" t="s">
        <v>478</v>
      </c>
      <c r="D125" s="128" t="s">
        <v>133</v>
      </c>
      <c r="E125" s="129" t="s">
        <v>1044</v>
      </c>
      <c r="F125" s="130" t="s">
        <v>1045</v>
      </c>
      <c r="G125" s="131" t="s">
        <v>977</v>
      </c>
      <c r="H125" s="132">
        <v>4</v>
      </c>
      <c r="I125" s="133"/>
      <c r="J125" s="134">
        <f t="shared" si="10"/>
        <v>0</v>
      </c>
      <c r="K125" s="130" t="s">
        <v>19</v>
      </c>
      <c r="L125" s="33"/>
      <c r="M125" s="135" t="s">
        <v>19</v>
      </c>
      <c r="N125" s="136" t="s">
        <v>47</v>
      </c>
      <c r="P125" s="137">
        <f t="shared" si="11"/>
        <v>0</v>
      </c>
      <c r="Q125" s="137">
        <v>0</v>
      </c>
      <c r="R125" s="137">
        <f t="shared" si="12"/>
        <v>0</v>
      </c>
      <c r="S125" s="137">
        <v>0</v>
      </c>
      <c r="T125" s="138">
        <f t="shared" si="13"/>
        <v>0</v>
      </c>
      <c r="AR125" s="139" t="s">
        <v>137</v>
      </c>
      <c r="AT125" s="139" t="s">
        <v>133</v>
      </c>
      <c r="AU125" s="139" t="s">
        <v>84</v>
      </c>
      <c r="AY125" s="18" t="s">
        <v>130</v>
      </c>
      <c r="BE125" s="140">
        <f t="shared" si="14"/>
        <v>0</v>
      </c>
      <c r="BF125" s="140">
        <f t="shared" si="15"/>
        <v>0</v>
      </c>
      <c r="BG125" s="140">
        <f t="shared" si="16"/>
        <v>0</v>
      </c>
      <c r="BH125" s="140">
        <f t="shared" si="17"/>
        <v>0</v>
      </c>
      <c r="BI125" s="140">
        <f t="shared" si="18"/>
        <v>0</v>
      </c>
      <c r="BJ125" s="18" t="s">
        <v>84</v>
      </c>
      <c r="BK125" s="140">
        <f t="shared" si="19"/>
        <v>0</v>
      </c>
      <c r="BL125" s="18" t="s">
        <v>137</v>
      </c>
      <c r="BM125" s="139" t="s">
        <v>699</v>
      </c>
    </row>
    <row r="126" spans="2:65" s="1" customFormat="1" ht="16.5" customHeight="1" x14ac:dyDescent="0.2">
      <c r="B126" s="33"/>
      <c r="C126" s="128" t="s">
        <v>483</v>
      </c>
      <c r="D126" s="128" t="s">
        <v>133</v>
      </c>
      <c r="E126" s="129" t="s">
        <v>1046</v>
      </c>
      <c r="F126" s="130" t="s">
        <v>1047</v>
      </c>
      <c r="G126" s="131" t="s">
        <v>984</v>
      </c>
      <c r="H126" s="132">
        <v>2</v>
      </c>
      <c r="I126" s="133"/>
      <c r="J126" s="134">
        <f t="shared" si="10"/>
        <v>0</v>
      </c>
      <c r="K126" s="130" t="s">
        <v>19</v>
      </c>
      <c r="L126" s="33"/>
      <c r="M126" s="135" t="s">
        <v>19</v>
      </c>
      <c r="N126" s="136" t="s">
        <v>47</v>
      </c>
      <c r="P126" s="137">
        <f t="shared" si="11"/>
        <v>0</v>
      </c>
      <c r="Q126" s="137">
        <v>0</v>
      </c>
      <c r="R126" s="137">
        <f t="shared" si="12"/>
        <v>0</v>
      </c>
      <c r="S126" s="137">
        <v>0</v>
      </c>
      <c r="T126" s="138">
        <f t="shared" si="13"/>
        <v>0</v>
      </c>
      <c r="AR126" s="139" t="s">
        <v>137</v>
      </c>
      <c r="AT126" s="139" t="s">
        <v>133</v>
      </c>
      <c r="AU126" s="139" t="s">
        <v>84</v>
      </c>
      <c r="AY126" s="18" t="s">
        <v>130</v>
      </c>
      <c r="BE126" s="140">
        <f t="shared" si="14"/>
        <v>0</v>
      </c>
      <c r="BF126" s="140">
        <f t="shared" si="15"/>
        <v>0</v>
      </c>
      <c r="BG126" s="140">
        <f t="shared" si="16"/>
        <v>0</v>
      </c>
      <c r="BH126" s="140">
        <f t="shared" si="17"/>
        <v>0</v>
      </c>
      <c r="BI126" s="140">
        <f t="shared" si="18"/>
        <v>0</v>
      </c>
      <c r="BJ126" s="18" t="s">
        <v>84</v>
      </c>
      <c r="BK126" s="140">
        <f t="shared" si="19"/>
        <v>0</v>
      </c>
      <c r="BL126" s="18" t="s">
        <v>137</v>
      </c>
      <c r="BM126" s="139" t="s">
        <v>711</v>
      </c>
    </row>
    <row r="127" spans="2:65" s="1" customFormat="1" ht="16.5" customHeight="1" x14ac:dyDescent="0.2">
      <c r="B127" s="33"/>
      <c r="C127" s="128" t="s">
        <v>488</v>
      </c>
      <c r="D127" s="128" t="s">
        <v>133</v>
      </c>
      <c r="E127" s="129" t="s">
        <v>1048</v>
      </c>
      <c r="F127" s="130" t="s">
        <v>1049</v>
      </c>
      <c r="G127" s="131" t="s">
        <v>300</v>
      </c>
      <c r="H127" s="132">
        <v>6</v>
      </c>
      <c r="I127" s="133"/>
      <c r="J127" s="134">
        <f t="shared" si="10"/>
        <v>0</v>
      </c>
      <c r="K127" s="130" t="s">
        <v>19</v>
      </c>
      <c r="L127" s="33"/>
      <c r="M127" s="135" t="s">
        <v>19</v>
      </c>
      <c r="N127" s="136" t="s">
        <v>47</v>
      </c>
      <c r="P127" s="137">
        <f t="shared" si="11"/>
        <v>0</v>
      </c>
      <c r="Q127" s="137">
        <v>0</v>
      </c>
      <c r="R127" s="137">
        <f t="shared" si="12"/>
        <v>0</v>
      </c>
      <c r="S127" s="137">
        <v>0</v>
      </c>
      <c r="T127" s="138">
        <f t="shared" si="13"/>
        <v>0</v>
      </c>
      <c r="AR127" s="139" t="s">
        <v>137</v>
      </c>
      <c r="AT127" s="139" t="s">
        <v>133</v>
      </c>
      <c r="AU127" s="139" t="s">
        <v>84</v>
      </c>
      <c r="AY127" s="18" t="s">
        <v>130</v>
      </c>
      <c r="BE127" s="140">
        <f t="shared" si="14"/>
        <v>0</v>
      </c>
      <c r="BF127" s="140">
        <f t="shared" si="15"/>
        <v>0</v>
      </c>
      <c r="BG127" s="140">
        <f t="shared" si="16"/>
        <v>0</v>
      </c>
      <c r="BH127" s="140">
        <f t="shared" si="17"/>
        <v>0</v>
      </c>
      <c r="BI127" s="140">
        <f t="shared" si="18"/>
        <v>0</v>
      </c>
      <c r="BJ127" s="18" t="s">
        <v>84</v>
      </c>
      <c r="BK127" s="140">
        <f t="shared" si="19"/>
        <v>0</v>
      </c>
      <c r="BL127" s="18" t="s">
        <v>137</v>
      </c>
      <c r="BM127" s="139" t="s">
        <v>724</v>
      </c>
    </row>
    <row r="128" spans="2:65" s="11" customFormat="1" ht="25.9" customHeight="1" x14ac:dyDescent="0.35">
      <c r="B128" s="116"/>
      <c r="D128" s="117" t="s">
        <v>75</v>
      </c>
      <c r="E128" s="118" t="s">
        <v>945</v>
      </c>
      <c r="F128" s="118" t="s">
        <v>1050</v>
      </c>
      <c r="I128" s="119"/>
      <c r="J128" s="120">
        <f>BK128</f>
        <v>0</v>
      </c>
      <c r="L128" s="116"/>
      <c r="M128" s="121"/>
      <c r="P128" s="122">
        <f>SUM(P129:P133)</f>
        <v>0</v>
      </c>
      <c r="R128" s="122">
        <f>SUM(R129:R133)</f>
        <v>0</v>
      </c>
      <c r="T128" s="123">
        <f>SUM(T129:T133)</f>
        <v>0</v>
      </c>
      <c r="AR128" s="117" t="s">
        <v>84</v>
      </c>
      <c r="AT128" s="124" t="s">
        <v>75</v>
      </c>
      <c r="AU128" s="124" t="s">
        <v>76</v>
      </c>
      <c r="AY128" s="117" t="s">
        <v>130</v>
      </c>
      <c r="BK128" s="125">
        <f>SUM(BK129:BK133)</f>
        <v>0</v>
      </c>
    </row>
    <row r="129" spans="2:65" s="1" customFormat="1" ht="16.5" customHeight="1" x14ac:dyDescent="0.2">
      <c r="B129" s="33"/>
      <c r="C129" s="128" t="s">
        <v>493</v>
      </c>
      <c r="D129" s="128" t="s">
        <v>133</v>
      </c>
      <c r="E129" s="129" t="s">
        <v>1051</v>
      </c>
      <c r="F129" s="130" t="s">
        <v>1052</v>
      </c>
      <c r="G129" s="131" t="s">
        <v>136</v>
      </c>
      <c r="H129" s="132">
        <v>1</v>
      </c>
      <c r="I129" s="133"/>
      <c r="J129" s="134">
        <f>ROUND(I129*H129,2)</f>
        <v>0</v>
      </c>
      <c r="K129" s="130" t="s">
        <v>19</v>
      </c>
      <c r="L129" s="33"/>
      <c r="M129" s="135" t="s">
        <v>19</v>
      </c>
      <c r="N129" s="136" t="s">
        <v>47</v>
      </c>
      <c r="P129" s="137">
        <f>O129*H129</f>
        <v>0</v>
      </c>
      <c r="Q129" s="137">
        <v>0</v>
      </c>
      <c r="R129" s="137">
        <f>Q129*H129</f>
        <v>0</v>
      </c>
      <c r="S129" s="137">
        <v>0</v>
      </c>
      <c r="T129" s="138">
        <f>S129*H129</f>
        <v>0</v>
      </c>
      <c r="AR129" s="139" t="s">
        <v>137</v>
      </c>
      <c r="AT129" s="139" t="s">
        <v>133</v>
      </c>
      <c r="AU129" s="139" t="s">
        <v>84</v>
      </c>
      <c r="AY129" s="18" t="s">
        <v>130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84</v>
      </c>
      <c r="BK129" s="140">
        <f>ROUND(I129*H129,2)</f>
        <v>0</v>
      </c>
      <c r="BL129" s="18" t="s">
        <v>137</v>
      </c>
      <c r="BM129" s="139" t="s">
        <v>735</v>
      </c>
    </row>
    <row r="130" spans="2:65" s="1" customFormat="1" ht="16.5" customHeight="1" x14ac:dyDescent="0.2">
      <c r="B130" s="33"/>
      <c r="C130" s="128" t="s">
        <v>498</v>
      </c>
      <c r="D130" s="128" t="s">
        <v>133</v>
      </c>
      <c r="E130" s="129" t="s">
        <v>1053</v>
      </c>
      <c r="F130" s="130" t="s">
        <v>1054</v>
      </c>
      <c r="G130" s="131" t="s">
        <v>136</v>
      </c>
      <c r="H130" s="132">
        <v>1</v>
      </c>
      <c r="I130" s="133"/>
      <c r="J130" s="134">
        <f>ROUND(I130*H130,2)</f>
        <v>0</v>
      </c>
      <c r="K130" s="130" t="s">
        <v>19</v>
      </c>
      <c r="L130" s="33"/>
      <c r="M130" s="135" t="s">
        <v>19</v>
      </c>
      <c r="N130" s="136" t="s">
        <v>47</v>
      </c>
      <c r="P130" s="137">
        <f>O130*H130</f>
        <v>0</v>
      </c>
      <c r="Q130" s="137">
        <v>0</v>
      </c>
      <c r="R130" s="137">
        <f>Q130*H130</f>
        <v>0</v>
      </c>
      <c r="S130" s="137">
        <v>0</v>
      </c>
      <c r="T130" s="138">
        <f>S130*H130</f>
        <v>0</v>
      </c>
      <c r="AR130" s="139" t="s">
        <v>137</v>
      </c>
      <c r="AT130" s="139" t="s">
        <v>133</v>
      </c>
      <c r="AU130" s="139" t="s">
        <v>84</v>
      </c>
      <c r="AY130" s="18" t="s">
        <v>130</v>
      </c>
      <c r="BE130" s="140">
        <f>IF(N130="základní",J130,0)</f>
        <v>0</v>
      </c>
      <c r="BF130" s="140">
        <f>IF(N130="snížená",J130,0)</f>
        <v>0</v>
      </c>
      <c r="BG130" s="140">
        <f>IF(N130="zákl. přenesená",J130,0)</f>
        <v>0</v>
      </c>
      <c r="BH130" s="140">
        <f>IF(N130="sníž. přenesená",J130,0)</f>
        <v>0</v>
      </c>
      <c r="BI130" s="140">
        <f>IF(N130="nulová",J130,0)</f>
        <v>0</v>
      </c>
      <c r="BJ130" s="18" t="s">
        <v>84</v>
      </c>
      <c r="BK130" s="140">
        <f>ROUND(I130*H130,2)</f>
        <v>0</v>
      </c>
      <c r="BL130" s="18" t="s">
        <v>137</v>
      </c>
      <c r="BM130" s="139" t="s">
        <v>1055</v>
      </c>
    </row>
    <row r="131" spans="2:65" s="1" customFormat="1" ht="16.5" customHeight="1" x14ac:dyDescent="0.2">
      <c r="B131" s="33"/>
      <c r="C131" s="128" t="s">
        <v>354</v>
      </c>
      <c r="D131" s="128" t="s">
        <v>133</v>
      </c>
      <c r="E131" s="129" t="s">
        <v>1056</v>
      </c>
      <c r="F131" s="130" t="s">
        <v>1057</v>
      </c>
      <c r="G131" s="131" t="s">
        <v>136</v>
      </c>
      <c r="H131" s="132">
        <v>1</v>
      </c>
      <c r="I131" s="133"/>
      <c r="J131" s="134">
        <f>ROUND(I131*H131,2)</f>
        <v>0</v>
      </c>
      <c r="K131" s="130" t="s">
        <v>19</v>
      </c>
      <c r="L131" s="33"/>
      <c r="M131" s="135" t="s">
        <v>19</v>
      </c>
      <c r="N131" s="136" t="s">
        <v>47</v>
      </c>
      <c r="P131" s="137">
        <f>O131*H131</f>
        <v>0</v>
      </c>
      <c r="Q131" s="137">
        <v>0</v>
      </c>
      <c r="R131" s="137">
        <f>Q131*H131</f>
        <v>0</v>
      </c>
      <c r="S131" s="137">
        <v>0</v>
      </c>
      <c r="T131" s="138">
        <f>S131*H131</f>
        <v>0</v>
      </c>
      <c r="AR131" s="139" t="s">
        <v>137</v>
      </c>
      <c r="AT131" s="139" t="s">
        <v>133</v>
      </c>
      <c r="AU131" s="139" t="s">
        <v>84</v>
      </c>
      <c r="AY131" s="18" t="s">
        <v>130</v>
      </c>
      <c r="BE131" s="140">
        <f>IF(N131="základní",J131,0)</f>
        <v>0</v>
      </c>
      <c r="BF131" s="140">
        <f>IF(N131="snížená",J131,0)</f>
        <v>0</v>
      </c>
      <c r="BG131" s="140">
        <f>IF(N131="zákl. přenesená",J131,0)</f>
        <v>0</v>
      </c>
      <c r="BH131" s="140">
        <f>IF(N131="sníž. přenesená",J131,0)</f>
        <v>0</v>
      </c>
      <c r="BI131" s="140">
        <f>IF(N131="nulová",J131,0)</f>
        <v>0</v>
      </c>
      <c r="BJ131" s="18" t="s">
        <v>84</v>
      </c>
      <c r="BK131" s="140">
        <f>ROUND(I131*H131,2)</f>
        <v>0</v>
      </c>
      <c r="BL131" s="18" t="s">
        <v>137</v>
      </c>
      <c r="BM131" s="139" t="s">
        <v>1058</v>
      </c>
    </row>
    <row r="132" spans="2:65" s="1" customFormat="1" ht="16.5" customHeight="1" x14ac:dyDescent="0.2">
      <c r="B132" s="33"/>
      <c r="C132" s="128" t="s">
        <v>517</v>
      </c>
      <c r="D132" s="128" t="s">
        <v>133</v>
      </c>
      <c r="E132" s="129" t="s">
        <v>1059</v>
      </c>
      <c r="F132" s="130" t="s">
        <v>1060</v>
      </c>
      <c r="G132" s="131" t="s">
        <v>136</v>
      </c>
      <c r="H132" s="132">
        <v>1</v>
      </c>
      <c r="I132" s="133"/>
      <c r="J132" s="134">
        <f>ROUND(I132*H132,2)</f>
        <v>0</v>
      </c>
      <c r="K132" s="130" t="s">
        <v>19</v>
      </c>
      <c r="L132" s="33"/>
      <c r="M132" s="135" t="s">
        <v>19</v>
      </c>
      <c r="N132" s="136" t="s">
        <v>47</v>
      </c>
      <c r="P132" s="137">
        <f>O132*H132</f>
        <v>0</v>
      </c>
      <c r="Q132" s="137">
        <v>0</v>
      </c>
      <c r="R132" s="137">
        <f>Q132*H132</f>
        <v>0</v>
      </c>
      <c r="S132" s="137">
        <v>0</v>
      </c>
      <c r="T132" s="138">
        <f>S132*H132</f>
        <v>0</v>
      </c>
      <c r="AR132" s="139" t="s">
        <v>137</v>
      </c>
      <c r="AT132" s="139" t="s">
        <v>133</v>
      </c>
      <c r="AU132" s="139" t="s">
        <v>84</v>
      </c>
      <c r="AY132" s="18" t="s">
        <v>130</v>
      </c>
      <c r="BE132" s="140">
        <f>IF(N132="základní",J132,0)</f>
        <v>0</v>
      </c>
      <c r="BF132" s="140">
        <f>IF(N132="snížená",J132,0)</f>
        <v>0</v>
      </c>
      <c r="BG132" s="140">
        <f>IF(N132="zákl. přenesená",J132,0)</f>
        <v>0</v>
      </c>
      <c r="BH132" s="140">
        <f>IF(N132="sníž. přenesená",J132,0)</f>
        <v>0</v>
      </c>
      <c r="BI132" s="140">
        <f>IF(N132="nulová",J132,0)</f>
        <v>0</v>
      </c>
      <c r="BJ132" s="18" t="s">
        <v>84</v>
      </c>
      <c r="BK132" s="140">
        <f>ROUND(I132*H132,2)</f>
        <v>0</v>
      </c>
      <c r="BL132" s="18" t="s">
        <v>137</v>
      </c>
      <c r="BM132" s="139" t="s">
        <v>1061</v>
      </c>
    </row>
    <row r="133" spans="2:65" s="1" customFormat="1" ht="16.5" customHeight="1" x14ac:dyDescent="0.2">
      <c r="B133" s="33"/>
      <c r="C133" s="128" t="s">
        <v>523</v>
      </c>
      <c r="D133" s="128" t="s">
        <v>133</v>
      </c>
      <c r="E133" s="129" t="s">
        <v>1062</v>
      </c>
      <c r="F133" s="130" t="s">
        <v>1063</v>
      </c>
      <c r="G133" s="131" t="s">
        <v>136</v>
      </c>
      <c r="H133" s="132">
        <v>1</v>
      </c>
      <c r="I133" s="133"/>
      <c r="J133" s="134">
        <f>ROUND(I133*H133,2)</f>
        <v>0</v>
      </c>
      <c r="K133" s="130" t="s">
        <v>19</v>
      </c>
      <c r="L133" s="33"/>
      <c r="M133" s="188" t="s">
        <v>19</v>
      </c>
      <c r="N133" s="189" t="s">
        <v>47</v>
      </c>
      <c r="O133" s="168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AR133" s="139" t="s">
        <v>137</v>
      </c>
      <c r="AT133" s="139" t="s">
        <v>133</v>
      </c>
      <c r="AU133" s="139" t="s">
        <v>84</v>
      </c>
      <c r="AY133" s="18" t="s">
        <v>130</v>
      </c>
      <c r="BE133" s="140">
        <f>IF(N133="základní",J133,0)</f>
        <v>0</v>
      </c>
      <c r="BF133" s="140">
        <f>IF(N133="snížená",J133,0)</f>
        <v>0</v>
      </c>
      <c r="BG133" s="140">
        <f>IF(N133="zákl. přenesená",J133,0)</f>
        <v>0</v>
      </c>
      <c r="BH133" s="140">
        <f>IF(N133="sníž. přenesená",J133,0)</f>
        <v>0</v>
      </c>
      <c r="BI133" s="140">
        <f>IF(N133="nulová",J133,0)</f>
        <v>0</v>
      </c>
      <c r="BJ133" s="18" t="s">
        <v>84</v>
      </c>
      <c r="BK133" s="140">
        <f>ROUND(I133*H133,2)</f>
        <v>0</v>
      </c>
      <c r="BL133" s="18" t="s">
        <v>137</v>
      </c>
      <c r="BM133" s="139" t="s">
        <v>579</v>
      </c>
    </row>
    <row r="134" spans="2:65" s="1" customFormat="1" ht="7" customHeight="1" x14ac:dyDescent="0.2"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33"/>
    </row>
  </sheetData>
  <sheetProtection algorithmName="SHA-512" hashValue="ZGnwCF4msa/MElaBE7xb1KicmGzBQyIY5d3dUIrdN3tylVrGVXAUczfkTlHScdwA8c9hYM7I9vjFIe9JQmcmvg==" saltValue="yDCKKIYcbKE8Dqt90WoKma8lwA4NC0Nh1N0inF/1+zaSt1IZFxIw5xfnftRW6anZNfcgfiegfV8xAQeoh6iJ/A==" spinCount="100000" sheet="1" objects="1" scenarios="1" formatColumns="0" formatRows="0" autoFilter="0"/>
  <autoFilter ref="C81:K133" xr:uid="{00000000-0009-0000-0000-000005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5B26-1FF1-41F2-8D5C-A92971A23094}">
  <dimension ref="B2:BM130"/>
  <sheetViews>
    <sheetView topLeftCell="A103" workbookViewId="0">
      <selection activeCell="F96" sqref="F96"/>
    </sheetView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8.88671875" hidden="1" customWidth="1"/>
    <col min="15" max="20" width="14.109375" hidden="1" customWidth="1"/>
    <col min="21" max="21" width="6.33203125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1298</v>
      </c>
    </row>
    <row r="3" spans="2:46" ht="7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5" customHeight="1" x14ac:dyDescent="0.2">
      <c r="B4" s="21"/>
      <c r="D4" s="22" t="s">
        <v>104</v>
      </c>
      <c r="L4" s="21"/>
      <c r="M4" s="86" t="s">
        <v>10</v>
      </c>
      <c r="AT4" s="18" t="s">
        <v>4</v>
      </c>
    </row>
    <row r="5" spans="2:46" ht="7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15" t="str">
        <f>'[1]Rekapitulace stavby'!K6</f>
        <v>Rekonstrukce mostu DC-046L, oprava MK a VO v ul. Na Hrázi - revize 2</v>
      </c>
      <c r="F7" s="316"/>
      <c r="G7" s="316"/>
      <c r="H7" s="316"/>
      <c r="L7" s="21"/>
    </row>
    <row r="8" spans="2:46" s="1" customFormat="1" ht="12" customHeight="1" x14ac:dyDescent="0.2">
      <c r="B8" s="33"/>
      <c r="D8" s="28" t="s">
        <v>105</v>
      </c>
      <c r="L8" s="33"/>
    </row>
    <row r="9" spans="2:46" s="1" customFormat="1" ht="16.5" customHeight="1" x14ac:dyDescent="0.2">
      <c r="B9" s="33"/>
      <c r="E9" s="295" t="s">
        <v>1299</v>
      </c>
      <c r="F9" s="314"/>
      <c r="G9" s="314"/>
      <c r="H9" s="314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>
        <v>45848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7" customHeight="1" x14ac:dyDescent="0.2">
      <c r="B16" s="33"/>
      <c r="L16" s="33"/>
    </row>
    <row r="17" spans="2:12" s="1" customFormat="1" ht="12" customHeight="1" x14ac:dyDescent="0.2">
      <c r="B17" s="33"/>
      <c r="D17" s="28" t="s">
        <v>1300</v>
      </c>
      <c r="I17" s="28" t="s">
        <v>26</v>
      </c>
      <c r="J17" s="29" t="str">
        <f>'[1]Rekapitulace stavby'!AN13</f>
        <v>Vyplň údaj</v>
      </c>
      <c r="L17" s="33"/>
    </row>
    <row r="18" spans="2:12" s="1" customFormat="1" ht="18" customHeight="1" x14ac:dyDescent="0.2">
      <c r="B18" s="33"/>
      <c r="E18" s="317" t="str">
        <f>'[1]Rekapitulace stavby'!E14</f>
        <v>Vyplň údaj</v>
      </c>
      <c r="F18" s="309"/>
      <c r="G18" s="309"/>
      <c r="H18" s="309"/>
      <c r="I18" s="28" t="s">
        <v>29</v>
      </c>
      <c r="J18" s="29" t="str">
        <f>'[1]Rekapitulace stavby'!AN14</f>
        <v>Vyplň údaj</v>
      </c>
      <c r="L18" s="33"/>
    </row>
    <row r="19" spans="2:12" s="1" customFormat="1" ht="7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7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tr">
        <f>IF('[1]Rekapitulace stavby'!AN19="","",'[1]Rekapitulace stavby'!AN19)</f>
        <v/>
      </c>
      <c r="L23" s="33"/>
    </row>
    <row r="24" spans="2:12" s="1" customFormat="1" ht="18" customHeight="1" x14ac:dyDescent="0.2">
      <c r="B24" s="33"/>
      <c r="E24" s="26" t="str">
        <f>IF('[1]Rekapitulace stavby'!E20="","",'[1]Rekapitulace stavby'!E20)</f>
        <v xml:space="preserve"> </v>
      </c>
      <c r="I24" s="28" t="s">
        <v>29</v>
      </c>
      <c r="J24" s="26" t="str">
        <f>IF('[1]Rekapitulace stavby'!AN20="","",'[1]Rekapitulace stavby'!AN20)</f>
        <v/>
      </c>
      <c r="L24" s="33"/>
    </row>
    <row r="25" spans="2:12" s="1" customFormat="1" ht="7" customHeight="1" x14ac:dyDescent="0.2">
      <c r="B25" s="33"/>
      <c r="L25" s="33"/>
    </row>
    <row r="26" spans="2:12" s="1" customFormat="1" ht="12" customHeight="1" x14ac:dyDescent="0.2">
      <c r="B26" s="33"/>
      <c r="D26" s="28" t="s">
        <v>40</v>
      </c>
      <c r="L26" s="33"/>
    </row>
    <row r="27" spans="2:12" s="7" customFormat="1" ht="47.25" customHeight="1" x14ac:dyDescent="0.2">
      <c r="B27" s="87"/>
      <c r="E27" s="313" t="s">
        <v>41</v>
      </c>
      <c r="F27" s="313"/>
      <c r="G27" s="313"/>
      <c r="H27" s="313"/>
      <c r="L27" s="87"/>
    </row>
    <row r="28" spans="2:12" s="1" customFormat="1" ht="7" customHeight="1" x14ac:dyDescent="0.2">
      <c r="B28" s="33"/>
      <c r="L28" s="33"/>
    </row>
    <row r="29" spans="2:12" s="1" customFormat="1" ht="7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 x14ac:dyDescent="0.2">
      <c r="B30" s="33"/>
      <c r="D30" s="88" t="s">
        <v>42</v>
      </c>
      <c r="J30" s="64">
        <f>ROUND(J85, 2)</f>
        <v>0</v>
      </c>
      <c r="L30" s="33"/>
    </row>
    <row r="31" spans="2:12" s="1" customFormat="1" ht="7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5" customHeight="1" x14ac:dyDescent="0.2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5" customHeight="1" x14ac:dyDescent="0.2">
      <c r="B33" s="33"/>
      <c r="D33" s="53" t="s">
        <v>46</v>
      </c>
      <c r="E33" s="28" t="s">
        <v>47</v>
      </c>
      <c r="F33" s="89">
        <f>ROUND((SUM(BE85:BE129)),  2)</f>
        <v>0</v>
      </c>
      <c r="I33" s="90">
        <v>0.21</v>
      </c>
      <c r="J33" s="89">
        <f>ROUND(((SUM(BE85:BE129))*I33),  2)</f>
        <v>0</v>
      </c>
      <c r="L33" s="33"/>
    </row>
    <row r="34" spans="2:12" s="1" customFormat="1" ht="14.5" customHeight="1" x14ac:dyDescent="0.2">
      <c r="B34" s="33"/>
      <c r="E34" s="28" t="s">
        <v>48</v>
      </c>
      <c r="F34" s="89">
        <f>ROUND((SUM(BF85:BF129)),  2)</f>
        <v>0</v>
      </c>
      <c r="I34" s="90">
        <v>0.12</v>
      </c>
      <c r="J34" s="89">
        <f>ROUND(((SUM(BF85:BF129))*I34),  2)</f>
        <v>0</v>
      </c>
      <c r="L34" s="33"/>
    </row>
    <row r="35" spans="2:12" s="1" customFormat="1" ht="14.5" hidden="1" customHeight="1" x14ac:dyDescent="0.2">
      <c r="B35" s="33"/>
      <c r="E35" s="28" t="s">
        <v>49</v>
      </c>
      <c r="F35" s="89">
        <f>ROUND((SUM(BG85:BG129)),  2)</f>
        <v>0</v>
      </c>
      <c r="I35" s="90">
        <v>0.21</v>
      </c>
      <c r="J35" s="89">
        <f>0</f>
        <v>0</v>
      </c>
      <c r="L35" s="33"/>
    </row>
    <row r="36" spans="2:12" s="1" customFormat="1" ht="14.5" hidden="1" customHeight="1" x14ac:dyDescent="0.2">
      <c r="B36" s="33"/>
      <c r="E36" s="28" t="s">
        <v>50</v>
      </c>
      <c r="F36" s="89">
        <f>ROUND((SUM(BH85:BH129)),  2)</f>
        <v>0</v>
      </c>
      <c r="I36" s="90">
        <v>0.12</v>
      </c>
      <c r="J36" s="89">
        <f>0</f>
        <v>0</v>
      </c>
      <c r="L36" s="33"/>
    </row>
    <row r="37" spans="2:12" s="1" customFormat="1" ht="14.5" hidden="1" customHeight="1" x14ac:dyDescent="0.2">
      <c r="B37" s="33"/>
      <c r="E37" s="28" t="s">
        <v>51</v>
      </c>
      <c r="F37" s="89">
        <f>ROUND((SUM(BI85:BI129)),  2)</f>
        <v>0</v>
      </c>
      <c r="I37" s="90">
        <v>0</v>
      </c>
      <c r="J37" s="89">
        <f>0</f>
        <v>0</v>
      </c>
      <c r="L37" s="33"/>
    </row>
    <row r="38" spans="2:12" s="1" customFormat="1" ht="7" customHeight="1" x14ac:dyDescent="0.2">
      <c r="B38" s="33"/>
      <c r="L38" s="33"/>
    </row>
    <row r="39" spans="2:12" s="1" customFormat="1" ht="25.4" customHeight="1" x14ac:dyDescent="0.2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 x14ac:dyDescent="0.2">
      <c r="B45" s="33"/>
      <c r="C45" s="22" t="s">
        <v>107</v>
      </c>
      <c r="L45" s="33"/>
    </row>
    <row r="46" spans="2:12" s="1" customFormat="1" ht="7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15" t="str">
        <f>E7</f>
        <v>Rekonstrukce mostu DC-046L, oprava MK a VO v ul. Na Hrázi - revize 2</v>
      </c>
      <c r="F48" s="316"/>
      <c r="G48" s="316"/>
      <c r="H48" s="316"/>
      <c r="L48" s="33"/>
    </row>
    <row r="49" spans="2:47" s="1" customFormat="1" ht="12" customHeight="1" x14ac:dyDescent="0.2">
      <c r="B49" s="33"/>
      <c r="C49" s="28" t="s">
        <v>105</v>
      </c>
      <c r="L49" s="33"/>
    </row>
    <row r="50" spans="2:47" s="1" customFormat="1" ht="16.5" customHeight="1" x14ac:dyDescent="0.2">
      <c r="B50" s="33"/>
      <c r="E50" s="295" t="str">
        <f>E9</f>
        <v>SO 06 - Mostní provizorium</v>
      </c>
      <c r="F50" s="314"/>
      <c r="G50" s="314"/>
      <c r="H50" s="314"/>
      <c r="L50" s="33"/>
    </row>
    <row r="51" spans="2:47" s="1" customFormat="1" ht="7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ul. Na Hrázi, Děčín VIII - Dolní Oldřichov</v>
      </c>
      <c r="I52" s="28" t="s">
        <v>23</v>
      </c>
      <c r="J52" s="50">
        <f>IF(J12="","",J12)</f>
        <v>45848</v>
      </c>
      <c r="L52" s="33"/>
    </row>
    <row r="53" spans="2:47" s="1" customFormat="1" ht="7" customHeight="1" x14ac:dyDescent="0.2">
      <c r="B53" s="33"/>
      <c r="L53" s="33"/>
    </row>
    <row r="54" spans="2:47" s="1" customFormat="1" ht="15.25" customHeight="1" x14ac:dyDescent="0.2">
      <c r="B54" s="33"/>
      <c r="C54" s="28" t="s">
        <v>25</v>
      </c>
      <c r="F54" s="26" t="str">
        <f>E15</f>
        <v>Statutární město Děčín</v>
      </c>
      <c r="I54" s="28" t="s">
        <v>33</v>
      </c>
      <c r="J54" s="31" t="str">
        <f>E21</f>
        <v>Firast s.r.o.</v>
      </c>
      <c r="L54" s="33"/>
    </row>
    <row r="55" spans="2:47" s="1" customFormat="1" ht="15.25" customHeight="1" x14ac:dyDescent="0.2">
      <c r="B55" s="33"/>
      <c r="C55" s="28" t="s">
        <v>1300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4" customHeight="1" x14ac:dyDescent="0.2">
      <c r="B56" s="33"/>
      <c r="L56" s="33"/>
    </row>
    <row r="57" spans="2:47" s="1" customFormat="1" ht="29.25" customHeight="1" x14ac:dyDescent="0.2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4" customHeight="1" x14ac:dyDescent="0.2">
      <c r="B58" s="33"/>
      <c r="L58" s="33"/>
    </row>
    <row r="59" spans="2:47" s="1" customFormat="1" ht="22.9" customHeight="1" x14ac:dyDescent="0.2">
      <c r="B59" s="33"/>
      <c r="C59" s="99" t="s">
        <v>74</v>
      </c>
      <c r="J59" s="64">
        <f>J85</f>
        <v>0</v>
      </c>
      <c r="L59" s="33"/>
      <c r="AU59" s="18" t="s">
        <v>110</v>
      </c>
    </row>
    <row r="60" spans="2:47" s="8" customFormat="1" ht="25" customHeight="1" x14ac:dyDescent="0.2">
      <c r="B60" s="100"/>
      <c r="D60" s="101" t="s">
        <v>111</v>
      </c>
      <c r="E60" s="102"/>
      <c r="F60" s="102"/>
      <c r="G60" s="102"/>
      <c r="H60" s="102"/>
      <c r="I60" s="102"/>
      <c r="J60" s="103">
        <f>J86</f>
        <v>0</v>
      </c>
      <c r="L60" s="100"/>
    </row>
    <row r="61" spans="2:47" s="9" customFormat="1" ht="19.899999999999999" customHeight="1" x14ac:dyDescent="0.2">
      <c r="B61" s="104"/>
      <c r="D61" s="105" t="s">
        <v>224</v>
      </c>
      <c r="E61" s="106"/>
      <c r="F61" s="106"/>
      <c r="G61" s="106"/>
      <c r="H61" s="106"/>
      <c r="I61" s="106"/>
      <c r="J61" s="107">
        <f>J87</f>
        <v>0</v>
      </c>
      <c r="L61" s="104"/>
    </row>
    <row r="62" spans="2:47" s="9" customFormat="1" ht="19.899999999999999" customHeight="1" x14ac:dyDescent="0.2">
      <c r="B62" s="104"/>
      <c r="D62" s="105" t="s">
        <v>225</v>
      </c>
      <c r="E62" s="106"/>
      <c r="F62" s="106"/>
      <c r="G62" s="106"/>
      <c r="H62" s="106"/>
      <c r="I62" s="106"/>
      <c r="J62" s="107">
        <f>J100</f>
        <v>0</v>
      </c>
      <c r="L62" s="104"/>
    </row>
    <row r="63" spans="2:47" s="9" customFormat="1" ht="19.899999999999999" customHeight="1" x14ac:dyDescent="0.2">
      <c r="B63" s="104"/>
      <c r="D63" s="105" t="s">
        <v>228</v>
      </c>
      <c r="E63" s="106"/>
      <c r="F63" s="106"/>
      <c r="G63" s="106"/>
      <c r="H63" s="106"/>
      <c r="I63" s="106"/>
      <c r="J63" s="107">
        <f>J113</f>
        <v>0</v>
      </c>
      <c r="L63" s="104"/>
    </row>
    <row r="64" spans="2:47" s="9" customFormat="1" ht="19.899999999999999" customHeight="1" x14ac:dyDescent="0.2">
      <c r="B64" s="104"/>
      <c r="D64" s="105" t="s">
        <v>114</v>
      </c>
      <c r="E64" s="106"/>
      <c r="F64" s="106"/>
      <c r="G64" s="106"/>
      <c r="H64" s="106"/>
      <c r="I64" s="106"/>
      <c r="J64" s="107">
        <f>J120</f>
        <v>0</v>
      </c>
      <c r="L64" s="104"/>
    </row>
    <row r="65" spans="2:12" s="9" customFormat="1" ht="19.899999999999999" customHeight="1" x14ac:dyDescent="0.2">
      <c r="B65" s="104"/>
      <c r="D65" s="105" t="s">
        <v>1301</v>
      </c>
      <c r="E65" s="106"/>
      <c r="F65" s="106"/>
      <c r="G65" s="106"/>
      <c r="H65" s="106"/>
      <c r="I65" s="106"/>
      <c r="J65" s="107">
        <f>J124</f>
        <v>0</v>
      </c>
      <c r="L65" s="104"/>
    </row>
    <row r="66" spans="2:12" s="1" customFormat="1" ht="21.75" customHeight="1" x14ac:dyDescent="0.2">
      <c r="B66" s="33"/>
      <c r="L66" s="33"/>
    </row>
    <row r="67" spans="2:12" s="1" customFormat="1" ht="7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7" customHeight="1" x14ac:dyDescent="0.2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5" customHeight="1" x14ac:dyDescent="0.2">
      <c r="B72" s="33"/>
      <c r="C72" s="22" t="s">
        <v>115</v>
      </c>
      <c r="L72" s="33"/>
    </row>
    <row r="73" spans="2:12" s="1" customFormat="1" ht="7" customHeight="1" x14ac:dyDescent="0.2">
      <c r="B73" s="33"/>
      <c r="L73" s="33"/>
    </row>
    <row r="74" spans="2:12" s="1" customFormat="1" ht="12" customHeight="1" x14ac:dyDescent="0.2">
      <c r="B74" s="33"/>
      <c r="C74" s="28" t="s">
        <v>16</v>
      </c>
      <c r="L74" s="33"/>
    </row>
    <row r="75" spans="2:12" s="1" customFormat="1" ht="16.5" customHeight="1" x14ac:dyDescent="0.2">
      <c r="B75" s="33"/>
      <c r="E75" s="315" t="str">
        <f>E7</f>
        <v>Rekonstrukce mostu DC-046L, oprava MK a VO v ul. Na Hrázi - revize 2</v>
      </c>
      <c r="F75" s="316"/>
      <c r="G75" s="316"/>
      <c r="H75" s="316"/>
      <c r="L75" s="33"/>
    </row>
    <row r="76" spans="2:12" s="1" customFormat="1" ht="12" customHeight="1" x14ac:dyDescent="0.2">
      <c r="B76" s="33"/>
      <c r="C76" s="28" t="s">
        <v>105</v>
      </c>
      <c r="L76" s="33"/>
    </row>
    <row r="77" spans="2:12" s="1" customFormat="1" ht="16.5" customHeight="1" x14ac:dyDescent="0.2">
      <c r="B77" s="33"/>
      <c r="E77" s="295" t="str">
        <f>E9</f>
        <v>SO 06 - Mostní provizorium</v>
      </c>
      <c r="F77" s="314"/>
      <c r="G77" s="314"/>
      <c r="H77" s="314"/>
      <c r="L77" s="33"/>
    </row>
    <row r="78" spans="2:12" s="1" customFormat="1" ht="7" customHeight="1" x14ac:dyDescent="0.2">
      <c r="B78" s="33"/>
      <c r="L78" s="33"/>
    </row>
    <row r="79" spans="2:12" s="1" customFormat="1" ht="12" customHeight="1" x14ac:dyDescent="0.2">
      <c r="B79" s="33"/>
      <c r="C79" s="28" t="s">
        <v>21</v>
      </c>
      <c r="F79" s="26" t="str">
        <f>F12</f>
        <v>ul. Na Hrázi, Děčín VIII - Dolní Oldřichov</v>
      </c>
      <c r="I79" s="28" t="s">
        <v>23</v>
      </c>
      <c r="J79" s="50">
        <f>IF(J12="","",J12)</f>
        <v>45848</v>
      </c>
      <c r="L79" s="33"/>
    </row>
    <row r="80" spans="2:12" s="1" customFormat="1" ht="7" customHeight="1" x14ac:dyDescent="0.2">
      <c r="B80" s="33"/>
      <c r="L80" s="33"/>
    </row>
    <row r="81" spans="2:65" s="1" customFormat="1" ht="15.25" customHeight="1" x14ac:dyDescent="0.2">
      <c r="B81" s="33"/>
      <c r="C81" s="28" t="s">
        <v>25</v>
      </c>
      <c r="F81" s="26" t="str">
        <f>E15</f>
        <v>Statutární město Děčín</v>
      </c>
      <c r="I81" s="28" t="s">
        <v>33</v>
      </c>
      <c r="J81" s="31" t="str">
        <f>E21</f>
        <v>Firast s.r.o.</v>
      </c>
      <c r="L81" s="33"/>
    </row>
    <row r="82" spans="2:65" s="1" customFormat="1" ht="15.25" customHeight="1" x14ac:dyDescent="0.2">
      <c r="B82" s="33"/>
      <c r="C82" s="28" t="s">
        <v>1300</v>
      </c>
      <c r="F82" s="26" t="str">
        <f>IF(E18="","",E18)</f>
        <v>Vyplň údaj</v>
      </c>
      <c r="I82" s="28" t="s">
        <v>38</v>
      </c>
      <c r="J82" s="31" t="str">
        <f>E24</f>
        <v xml:space="preserve"> </v>
      </c>
      <c r="L82" s="33"/>
    </row>
    <row r="83" spans="2:65" s="1" customFormat="1" ht="10.4" customHeight="1" x14ac:dyDescent="0.2">
      <c r="B83" s="33"/>
      <c r="L83" s="33"/>
    </row>
    <row r="84" spans="2:65" s="10" customFormat="1" ht="29.25" customHeight="1" x14ac:dyDescent="0.2">
      <c r="B84" s="108"/>
      <c r="C84" s="109" t="s">
        <v>116</v>
      </c>
      <c r="D84" s="110" t="s">
        <v>61</v>
      </c>
      <c r="E84" s="110" t="s">
        <v>57</v>
      </c>
      <c r="F84" s="110" t="s">
        <v>58</v>
      </c>
      <c r="G84" s="110" t="s">
        <v>117</v>
      </c>
      <c r="H84" s="110" t="s">
        <v>118</v>
      </c>
      <c r="I84" s="110" t="s">
        <v>119</v>
      </c>
      <c r="J84" s="110" t="s">
        <v>109</v>
      </c>
      <c r="K84" s="111" t="s">
        <v>120</v>
      </c>
      <c r="L84" s="108"/>
      <c r="M84" s="57" t="s">
        <v>19</v>
      </c>
      <c r="N84" s="58" t="s">
        <v>46</v>
      </c>
      <c r="O84" s="58" t="s">
        <v>121</v>
      </c>
      <c r="P84" s="58" t="s">
        <v>122</v>
      </c>
      <c r="Q84" s="58" t="s">
        <v>123</v>
      </c>
      <c r="R84" s="58" t="s">
        <v>124</v>
      </c>
      <c r="S84" s="58" t="s">
        <v>125</v>
      </c>
      <c r="T84" s="59" t="s">
        <v>126</v>
      </c>
    </row>
    <row r="85" spans="2:65" s="1" customFormat="1" ht="22.9" customHeight="1" x14ac:dyDescent="0.35">
      <c r="B85" s="33"/>
      <c r="C85" s="62" t="s">
        <v>127</v>
      </c>
      <c r="J85" s="112">
        <f>BK85</f>
        <v>0</v>
      </c>
      <c r="L85" s="33"/>
      <c r="M85" s="60"/>
      <c r="N85" s="51"/>
      <c r="O85" s="51"/>
      <c r="P85" s="113">
        <f>P86</f>
        <v>0</v>
      </c>
      <c r="Q85" s="51"/>
      <c r="R85" s="113">
        <f>R86</f>
        <v>45.192</v>
      </c>
      <c r="S85" s="51"/>
      <c r="T85" s="114">
        <f>T86</f>
        <v>44.587499999999991</v>
      </c>
      <c r="AT85" s="18" t="s">
        <v>75</v>
      </c>
      <c r="AU85" s="18" t="s">
        <v>110</v>
      </c>
      <c r="BK85" s="115">
        <f>BK86</f>
        <v>0</v>
      </c>
    </row>
    <row r="86" spans="2:65" s="11" customFormat="1" ht="25.9" customHeight="1" x14ac:dyDescent="0.35">
      <c r="B86" s="116"/>
      <c r="D86" s="117" t="s">
        <v>75</v>
      </c>
      <c r="E86" s="118" t="s">
        <v>128</v>
      </c>
      <c r="F86" s="118" t="s">
        <v>129</v>
      </c>
      <c r="I86" s="119"/>
      <c r="J86" s="120">
        <f>BK86</f>
        <v>0</v>
      </c>
      <c r="L86" s="116"/>
      <c r="M86" s="121"/>
      <c r="P86" s="122">
        <f>P87+P100+P113+P120+P124</f>
        <v>0</v>
      </c>
      <c r="R86" s="122">
        <f>R87+R100+R113+R120+R124</f>
        <v>45.192</v>
      </c>
      <c r="T86" s="123">
        <f>T87+T100+T113+T120+T124</f>
        <v>44.587499999999991</v>
      </c>
      <c r="AR86" s="117" t="s">
        <v>84</v>
      </c>
      <c r="AT86" s="124" t="s">
        <v>75</v>
      </c>
      <c r="AU86" s="124" t="s">
        <v>76</v>
      </c>
      <c r="AY86" s="117" t="s">
        <v>130</v>
      </c>
      <c r="BK86" s="125">
        <f>BK87+BK100+BK113+BK120+BK124</f>
        <v>0</v>
      </c>
    </row>
    <row r="87" spans="2:65" s="11" customFormat="1" ht="22.9" customHeight="1" x14ac:dyDescent="0.25">
      <c r="B87" s="116"/>
      <c r="D87" s="117" t="s">
        <v>75</v>
      </c>
      <c r="E87" s="126" t="s">
        <v>84</v>
      </c>
      <c r="F87" s="126" t="s">
        <v>232</v>
      </c>
      <c r="I87" s="119"/>
      <c r="J87" s="127">
        <f>BK87</f>
        <v>0</v>
      </c>
      <c r="L87" s="116"/>
      <c r="M87" s="121"/>
      <c r="P87" s="122">
        <f>SUM(P88:P99)</f>
        <v>0</v>
      </c>
      <c r="R87" s="122">
        <f>SUM(R88:R99)</f>
        <v>0</v>
      </c>
      <c r="T87" s="123">
        <f>SUM(T88:T99)</f>
        <v>44.587499999999991</v>
      </c>
      <c r="AR87" s="117" t="s">
        <v>84</v>
      </c>
      <c r="AT87" s="124" t="s">
        <v>75</v>
      </c>
      <c r="AU87" s="124" t="s">
        <v>84</v>
      </c>
      <c r="AY87" s="117" t="s">
        <v>130</v>
      </c>
      <c r="BK87" s="125">
        <f>SUM(BK88:BK99)</f>
        <v>0</v>
      </c>
    </row>
    <row r="88" spans="2:65" s="1" customFormat="1" ht="24.25" customHeight="1" x14ac:dyDescent="0.2">
      <c r="B88" s="33"/>
      <c r="C88" s="128" t="s">
        <v>84</v>
      </c>
      <c r="D88" s="128" t="s">
        <v>133</v>
      </c>
      <c r="E88" s="129" t="s">
        <v>1302</v>
      </c>
      <c r="F88" s="130" t="s">
        <v>1303</v>
      </c>
      <c r="G88" s="131" t="s">
        <v>323</v>
      </c>
      <c r="H88" s="132">
        <v>18</v>
      </c>
      <c r="I88" s="133"/>
      <c r="J88" s="134">
        <f>ROUND(I88*H88,2)</f>
        <v>0</v>
      </c>
      <c r="K88" s="130" t="s">
        <v>142</v>
      </c>
      <c r="L88" s="33"/>
      <c r="M88" s="135" t="s">
        <v>19</v>
      </c>
      <c r="N88" s="136" t="s">
        <v>47</v>
      </c>
      <c r="P88" s="137">
        <f>O88*H88</f>
        <v>0</v>
      </c>
      <c r="Q88" s="137">
        <v>0</v>
      </c>
      <c r="R88" s="137">
        <f>Q88*H88</f>
        <v>0</v>
      </c>
      <c r="S88" s="137">
        <v>0.35499999999999998</v>
      </c>
      <c r="T88" s="138">
        <f>S88*H88</f>
        <v>6.39</v>
      </c>
      <c r="AR88" s="139" t="s">
        <v>137</v>
      </c>
      <c r="AT88" s="139" t="s">
        <v>133</v>
      </c>
      <c r="AU88" s="139" t="s">
        <v>86</v>
      </c>
      <c r="AY88" s="18" t="s">
        <v>130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84</v>
      </c>
      <c r="BK88" s="140">
        <f>ROUND(I88*H88,2)</f>
        <v>0</v>
      </c>
      <c r="BL88" s="18" t="s">
        <v>137</v>
      </c>
      <c r="BM88" s="139" t="s">
        <v>1304</v>
      </c>
    </row>
    <row r="89" spans="2:65" s="1" customFormat="1" x14ac:dyDescent="0.2">
      <c r="B89" s="33"/>
      <c r="D89" s="141" t="s">
        <v>143</v>
      </c>
      <c r="F89" s="142" t="s">
        <v>1305</v>
      </c>
      <c r="I89" s="143"/>
      <c r="L89" s="33"/>
      <c r="M89" s="144"/>
      <c r="T89" s="54"/>
      <c r="AT89" s="18" t="s">
        <v>143</v>
      </c>
      <c r="AU89" s="18" t="s">
        <v>86</v>
      </c>
    </row>
    <row r="90" spans="2:65" s="1" customFormat="1" ht="24.25" customHeight="1" x14ac:dyDescent="0.2">
      <c r="B90" s="33"/>
      <c r="C90" s="128" t="s">
        <v>86</v>
      </c>
      <c r="D90" s="128" t="s">
        <v>133</v>
      </c>
      <c r="E90" s="129" t="s">
        <v>1306</v>
      </c>
      <c r="F90" s="130" t="s">
        <v>1307</v>
      </c>
      <c r="G90" s="131" t="s">
        <v>163</v>
      </c>
      <c r="H90" s="132">
        <v>19.024999999999999</v>
      </c>
      <c r="I90" s="133"/>
      <c r="J90" s="134">
        <f>ROUND(I90*H90,2)</f>
        <v>0</v>
      </c>
      <c r="K90" s="130" t="s">
        <v>142</v>
      </c>
      <c r="L90" s="33"/>
      <c r="M90" s="135" t="s">
        <v>19</v>
      </c>
      <c r="N90" s="136" t="s">
        <v>47</v>
      </c>
      <c r="P90" s="137">
        <f>O90*H90</f>
        <v>0</v>
      </c>
      <c r="Q90" s="137">
        <v>0</v>
      </c>
      <c r="R90" s="137">
        <f>Q90*H90</f>
        <v>0</v>
      </c>
      <c r="S90" s="137">
        <v>1.9</v>
      </c>
      <c r="T90" s="138">
        <f>S90*H90</f>
        <v>36.147499999999994</v>
      </c>
      <c r="AR90" s="139" t="s">
        <v>137</v>
      </c>
      <c r="AT90" s="139" t="s">
        <v>133</v>
      </c>
      <c r="AU90" s="139" t="s">
        <v>86</v>
      </c>
      <c r="AY90" s="18" t="s">
        <v>130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84</v>
      </c>
      <c r="BK90" s="140">
        <f>ROUND(I90*H90,2)</f>
        <v>0</v>
      </c>
      <c r="BL90" s="18" t="s">
        <v>137</v>
      </c>
      <c r="BM90" s="139" t="s">
        <v>1308</v>
      </c>
    </row>
    <row r="91" spans="2:65" s="1" customFormat="1" x14ac:dyDescent="0.2">
      <c r="B91" s="33"/>
      <c r="D91" s="141" t="s">
        <v>143</v>
      </c>
      <c r="F91" s="142" t="s">
        <v>1309</v>
      </c>
      <c r="I91" s="143"/>
      <c r="L91" s="33"/>
      <c r="M91" s="144"/>
      <c r="T91" s="54"/>
      <c r="AT91" s="18" t="s">
        <v>143</v>
      </c>
      <c r="AU91" s="18" t="s">
        <v>86</v>
      </c>
    </row>
    <row r="92" spans="2:65" s="13" customFormat="1" x14ac:dyDescent="0.2">
      <c r="B92" s="152"/>
      <c r="D92" s="146" t="s">
        <v>150</v>
      </c>
      <c r="E92" s="153" t="s">
        <v>19</v>
      </c>
      <c r="F92" s="154" t="s">
        <v>1310</v>
      </c>
      <c r="H92" s="155">
        <v>17.600000000000001</v>
      </c>
      <c r="I92" s="156"/>
      <c r="L92" s="152"/>
      <c r="M92" s="157"/>
      <c r="T92" s="158"/>
      <c r="AT92" s="153" t="s">
        <v>150</v>
      </c>
      <c r="AU92" s="153" t="s">
        <v>86</v>
      </c>
      <c r="AV92" s="13" t="s">
        <v>86</v>
      </c>
      <c r="AW92" s="13" t="s">
        <v>37</v>
      </c>
      <c r="AX92" s="13" t="s">
        <v>76</v>
      </c>
      <c r="AY92" s="153" t="s">
        <v>130</v>
      </c>
    </row>
    <row r="93" spans="2:65" s="13" customFormat="1" x14ac:dyDescent="0.2">
      <c r="B93" s="152"/>
      <c r="D93" s="146" t="s">
        <v>150</v>
      </c>
      <c r="E93" s="153" t="s">
        <v>19</v>
      </c>
      <c r="F93" s="154" t="s">
        <v>1311</v>
      </c>
      <c r="H93" s="155">
        <v>1.425</v>
      </c>
      <c r="I93" s="156"/>
      <c r="L93" s="152"/>
      <c r="M93" s="157"/>
      <c r="T93" s="158"/>
      <c r="AT93" s="153" t="s">
        <v>150</v>
      </c>
      <c r="AU93" s="153" t="s">
        <v>86</v>
      </c>
      <c r="AV93" s="13" t="s">
        <v>86</v>
      </c>
      <c r="AW93" s="13" t="s">
        <v>37</v>
      </c>
      <c r="AX93" s="13" t="s">
        <v>76</v>
      </c>
      <c r="AY93" s="153" t="s">
        <v>130</v>
      </c>
    </row>
    <row r="94" spans="2:65" s="14" customFormat="1" x14ac:dyDescent="0.2">
      <c r="B94" s="159"/>
      <c r="D94" s="146" t="s">
        <v>150</v>
      </c>
      <c r="E94" s="160" t="s">
        <v>19</v>
      </c>
      <c r="F94" s="161" t="s">
        <v>153</v>
      </c>
      <c r="H94" s="162">
        <v>19.025000000000002</v>
      </c>
      <c r="I94" s="163"/>
      <c r="L94" s="159"/>
      <c r="M94" s="164"/>
      <c r="T94" s="165"/>
      <c r="AT94" s="160" t="s">
        <v>150</v>
      </c>
      <c r="AU94" s="160" t="s">
        <v>86</v>
      </c>
      <c r="AV94" s="14" t="s">
        <v>137</v>
      </c>
      <c r="AW94" s="14" t="s">
        <v>37</v>
      </c>
      <c r="AX94" s="14" t="s">
        <v>84</v>
      </c>
      <c r="AY94" s="160" t="s">
        <v>130</v>
      </c>
    </row>
    <row r="95" spans="2:65" s="1" customFormat="1" ht="24.25" customHeight="1" x14ac:dyDescent="0.2">
      <c r="B95" s="33"/>
      <c r="C95" s="128" t="s">
        <v>145</v>
      </c>
      <c r="D95" s="128" t="s">
        <v>133</v>
      </c>
      <c r="E95" s="129" t="s">
        <v>1312</v>
      </c>
      <c r="F95" s="130" t="s">
        <v>1313</v>
      </c>
      <c r="G95" s="131" t="s">
        <v>148</v>
      </c>
      <c r="H95" s="132">
        <v>10</v>
      </c>
      <c r="I95" s="133"/>
      <c r="J95" s="134">
        <f>ROUND(I95*H95,2)</f>
        <v>0</v>
      </c>
      <c r="K95" s="130" t="s">
        <v>142</v>
      </c>
      <c r="L95" s="33"/>
      <c r="M95" s="135" t="s">
        <v>19</v>
      </c>
      <c r="N95" s="136" t="s">
        <v>47</v>
      </c>
      <c r="P95" s="137">
        <f>O95*H95</f>
        <v>0</v>
      </c>
      <c r="Q95" s="137">
        <v>0</v>
      </c>
      <c r="R95" s="137">
        <f>Q95*H95</f>
        <v>0</v>
      </c>
      <c r="S95" s="137">
        <v>0.20499999999999999</v>
      </c>
      <c r="T95" s="138">
        <f>S95*H95</f>
        <v>2.0499999999999998</v>
      </c>
      <c r="AR95" s="139" t="s">
        <v>137</v>
      </c>
      <c r="AT95" s="139" t="s">
        <v>133</v>
      </c>
      <c r="AU95" s="139" t="s">
        <v>86</v>
      </c>
      <c r="AY95" s="18" t="s">
        <v>130</v>
      </c>
      <c r="BE95" s="140">
        <f>IF(N95="základní",J95,0)</f>
        <v>0</v>
      </c>
      <c r="BF95" s="140">
        <f>IF(N95="snížená",J95,0)</f>
        <v>0</v>
      </c>
      <c r="BG95" s="140">
        <f>IF(N95="zákl. přenesená",J95,0)</f>
        <v>0</v>
      </c>
      <c r="BH95" s="140">
        <f>IF(N95="sníž. přenesená",J95,0)</f>
        <v>0</v>
      </c>
      <c r="BI95" s="140">
        <f>IF(N95="nulová",J95,0)</f>
        <v>0</v>
      </c>
      <c r="BJ95" s="18" t="s">
        <v>84</v>
      </c>
      <c r="BK95" s="140">
        <f>ROUND(I95*H95,2)</f>
        <v>0</v>
      </c>
      <c r="BL95" s="18" t="s">
        <v>137</v>
      </c>
      <c r="BM95" s="139" t="s">
        <v>1314</v>
      </c>
    </row>
    <row r="96" spans="2:65" s="1" customFormat="1" x14ac:dyDescent="0.2">
      <c r="B96" s="33"/>
      <c r="D96" s="141" t="s">
        <v>143</v>
      </c>
      <c r="F96" s="142" t="s">
        <v>1315</v>
      </c>
      <c r="I96" s="143"/>
      <c r="L96" s="33"/>
      <c r="M96" s="144"/>
      <c r="T96" s="54"/>
      <c r="AT96" s="18" t="s">
        <v>143</v>
      </c>
      <c r="AU96" s="18" t="s">
        <v>86</v>
      </c>
    </row>
    <row r="97" spans="2:65" s="1" customFormat="1" ht="18" x14ac:dyDescent="0.2">
      <c r="B97" s="33"/>
      <c r="D97" s="146" t="s">
        <v>203</v>
      </c>
      <c r="F97" s="166" t="s">
        <v>1316</v>
      </c>
      <c r="I97" s="143"/>
      <c r="L97" s="33"/>
      <c r="M97" s="144"/>
      <c r="T97" s="54"/>
      <c r="AT97" s="18" t="s">
        <v>203</v>
      </c>
      <c r="AU97" s="18" t="s">
        <v>86</v>
      </c>
    </row>
    <row r="98" spans="2:65" s="13" customFormat="1" x14ac:dyDescent="0.2">
      <c r="B98" s="152"/>
      <c r="D98" s="146" t="s">
        <v>150</v>
      </c>
      <c r="E98" s="153" t="s">
        <v>19</v>
      </c>
      <c r="F98" s="154" t="s">
        <v>1317</v>
      </c>
      <c r="H98" s="155">
        <v>10</v>
      </c>
      <c r="I98" s="156"/>
      <c r="L98" s="152"/>
      <c r="M98" s="157"/>
      <c r="T98" s="158"/>
      <c r="AT98" s="153" t="s">
        <v>150</v>
      </c>
      <c r="AU98" s="153" t="s">
        <v>86</v>
      </c>
      <c r="AV98" s="13" t="s">
        <v>86</v>
      </c>
      <c r="AW98" s="13" t="s">
        <v>37</v>
      </c>
      <c r="AX98" s="13" t="s">
        <v>76</v>
      </c>
      <c r="AY98" s="153" t="s">
        <v>130</v>
      </c>
    </row>
    <row r="99" spans="2:65" s="14" customFormat="1" x14ac:dyDescent="0.2">
      <c r="B99" s="159"/>
      <c r="D99" s="146" t="s">
        <v>150</v>
      </c>
      <c r="E99" s="160" t="s">
        <v>19</v>
      </c>
      <c r="F99" s="161" t="s">
        <v>153</v>
      </c>
      <c r="H99" s="162">
        <v>10</v>
      </c>
      <c r="I99" s="163"/>
      <c r="L99" s="159"/>
      <c r="M99" s="164"/>
      <c r="T99" s="165"/>
      <c r="AT99" s="160" t="s">
        <v>150</v>
      </c>
      <c r="AU99" s="160" t="s">
        <v>86</v>
      </c>
      <c r="AV99" s="14" t="s">
        <v>137</v>
      </c>
      <c r="AW99" s="14" t="s">
        <v>37</v>
      </c>
      <c r="AX99" s="14" t="s">
        <v>84</v>
      </c>
      <c r="AY99" s="160" t="s">
        <v>130</v>
      </c>
    </row>
    <row r="100" spans="2:65" s="11" customFormat="1" ht="22.9" customHeight="1" x14ac:dyDescent="0.25">
      <c r="B100" s="116"/>
      <c r="D100" s="117" t="s">
        <v>75</v>
      </c>
      <c r="E100" s="126" t="s">
        <v>86</v>
      </c>
      <c r="F100" s="126" t="s">
        <v>355</v>
      </c>
      <c r="I100" s="119"/>
      <c r="J100" s="127">
        <f>BK100</f>
        <v>0</v>
      </c>
      <c r="L100" s="116"/>
      <c r="M100" s="121"/>
      <c r="P100" s="122">
        <f>SUM(P101:P112)</f>
        <v>0</v>
      </c>
      <c r="R100" s="122">
        <f>SUM(R101:R112)</f>
        <v>44.652000000000001</v>
      </c>
      <c r="T100" s="123">
        <f>SUM(T101:T112)</f>
        <v>0</v>
      </c>
      <c r="AR100" s="117" t="s">
        <v>84</v>
      </c>
      <c r="AT100" s="124" t="s">
        <v>75</v>
      </c>
      <c r="AU100" s="124" t="s">
        <v>84</v>
      </c>
      <c r="AY100" s="117" t="s">
        <v>130</v>
      </c>
      <c r="BK100" s="125">
        <f>SUM(BK101:BK112)</f>
        <v>0</v>
      </c>
    </row>
    <row r="101" spans="2:65" s="1" customFormat="1" ht="16.5" customHeight="1" x14ac:dyDescent="0.2">
      <c r="B101" s="33"/>
      <c r="C101" s="128" t="s">
        <v>137</v>
      </c>
      <c r="D101" s="128" t="s">
        <v>133</v>
      </c>
      <c r="E101" s="129" t="s">
        <v>1318</v>
      </c>
      <c r="F101" s="130" t="s">
        <v>1319</v>
      </c>
      <c r="G101" s="131" t="s">
        <v>163</v>
      </c>
      <c r="H101" s="132">
        <v>17.600000000000001</v>
      </c>
      <c r="I101" s="133"/>
      <c r="J101" s="134">
        <f>ROUND(I101*H101,2)</f>
        <v>0</v>
      </c>
      <c r="K101" s="130" t="s">
        <v>142</v>
      </c>
      <c r="L101" s="33"/>
      <c r="M101" s="135" t="s">
        <v>19</v>
      </c>
      <c r="N101" s="136" t="s">
        <v>47</v>
      </c>
      <c r="P101" s="137">
        <f>O101*H101</f>
        <v>0</v>
      </c>
      <c r="Q101" s="137">
        <v>1.98</v>
      </c>
      <c r="R101" s="137">
        <f>Q101*H101</f>
        <v>34.847999999999999</v>
      </c>
      <c r="S101" s="137">
        <v>0</v>
      </c>
      <c r="T101" s="138">
        <f>S101*H101</f>
        <v>0</v>
      </c>
      <c r="AR101" s="139" t="s">
        <v>137</v>
      </c>
      <c r="AT101" s="139" t="s">
        <v>133</v>
      </c>
      <c r="AU101" s="139" t="s">
        <v>86</v>
      </c>
      <c r="AY101" s="18" t="s">
        <v>130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84</v>
      </c>
      <c r="BK101" s="140">
        <f>ROUND(I101*H101,2)</f>
        <v>0</v>
      </c>
      <c r="BL101" s="18" t="s">
        <v>137</v>
      </c>
      <c r="BM101" s="139" t="s">
        <v>1320</v>
      </c>
    </row>
    <row r="102" spans="2:65" s="1" customFormat="1" x14ac:dyDescent="0.2">
      <c r="B102" s="33"/>
      <c r="D102" s="141" t="s">
        <v>143</v>
      </c>
      <c r="F102" s="142" t="s">
        <v>1321</v>
      </c>
      <c r="I102" s="143"/>
      <c r="L102" s="33"/>
      <c r="M102" s="144"/>
      <c r="T102" s="54"/>
      <c r="AT102" s="18" t="s">
        <v>143</v>
      </c>
      <c r="AU102" s="18" t="s">
        <v>86</v>
      </c>
    </row>
    <row r="103" spans="2:65" s="12" customFormat="1" x14ac:dyDescent="0.2">
      <c r="B103" s="145"/>
      <c r="D103" s="146" t="s">
        <v>150</v>
      </c>
      <c r="E103" s="147" t="s">
        <v>19</v>
      </c>
      <c r="F103" s="148" t="s">
        <v>1322</v>
      </c>
      <c r="H103" s="147" t="s">
        <v>19</v>
      </c>
      <c r="I103" s="149"/>
      <c r="L103" s="145"/>
      <c r="M103" s="150"/>
      <c r="T103" s="151"/>
      <c r="AT103" s="147" t="s">
        <v>150</v>
      </c>
      <c r="AU103" s="147" t="s">
        <v>86</v>
      </c>
      <c r="AV103" s="12" t="s">
        <v>84</v>
      </c>
      <c r="AW103" s="12" t="s">
        <v>37</v>
      </c>
      <c r="AX103" s="12" t="s">
        <v>76</v>
      </c>
      <c r="AY103" s="147" t="s">
        <v>130</v>
      </c>
    </row>
    <row r="104" spans="2:65" s="13" customFormat="1" x14ac:dyDescent="0.2">
      <c r="B104" s="152"/>
      <c r="D104" s="146" t="s">
        <v>150</v>
      </c>
      <c r="E104" s="153" t="s">
        <v>19</v>
      </c>
      <c r="F104" s="154" t="s">
        <v>1323</v>
      </c>
      <c r="H104" s="155">
        <v>4.8</v>
      </c>
      <c r="I104" s="156"/>
      <c r="L104" s="152"/>
      <c r="M104" s="157"/>
      <c r="T104" s="158"/>
      <c r="AT104" s="153" t="s">
        <v>150</v>
      </c>
      <c r="AU104" s="153" t="s">
        <v>86</v>
      </c>
      <c r="AV104" s="13" t="s">
        <v>86</v>
      </c>
      <c r="AW104" s="13" t="s">
        <v>37</v>
      </c>
      <c r="AX104" s="13" t="s">
        <v>76</v>
      </c>
      <c r="AY104" s="153" t="s">
        <v>130</v>
      </c>
    </row>
    <row r="105" spans="2:65" s="13" customFormat="1" x14ac:dyDescent="0.2">
      <c r="B105" s="152"/>
      <c r="D105" s="146" t="s">
        <v>150</v>
      </c>
      <c r="E105" s="153" t="s">
        <v>19</v>
      </c>
      <c r="F105" s="154" t="s">
        <v>1324</v>
      </c>
      <c r="H105" s="155">
        <v>12.8</v>
      </c>
      <c r="I105" s="156"/>
      <c r="L105" s="152"/>
      <c r="M105" s="157"/>
      <c r="T105" s="158"/>
      <c r="AT105" s="153" t="s">
        <v>150</v>
      </c>
      <c r="AU105" s="153" t="s">
        <v>86</v>
      </c>
      <c r="AV105" s="13" t="s">
        <v>86</v>
      </c>
      <c r="AW105" s="13" t="s">
        <v>37</v>
      </c>
      <c r="AX105" s="13" t="s">
        <v>76</v>
      </c>
      <c r="AY105" s="153" t="s">
        <v>130</v>
      </c>
    </row>
    <row r="106" spans="2:65" s="14" customFormat="1" x14ac:dyDescent="0.2">
      <c r="B106" s="159"/>
      <c r="D106" s="146" t="s">
        <v>150</v>
      </c>
      <c r="E106" s="160" t="s">
        <v>19</v>
      </c>
      <c r="F106" s="161" t="s">
        <v>153</v>
      </c>
      <c r="H106" s="162">
        <v>17.600000000000001</v>
      </c>
      <c r="I106" s="163"/>
      <c r="L106" s="159"/>
      <c r="M106" s="164"/>
      <c r="T106" s="165"/>
      <c r="AT106" s="160" t="s">
        <v>150</v>
      </c>
      <c r="AU106" s="160" t="s">
        <v>86</v>
      </c>
      <c r="AV106" s="14" t="s">
        <v>137</v>
      </c>
      <c r="AW106" s="14" t="s">
        <v>37</v>
      </c>
      <c r="AX106" s="14" t="s">
        <v>84</v>
      </c>
      <c r="AY106" s="160" t="s">
        <v>130</v>
      </c>
    </row>
    <row r="107" spans="2:65" s="1" customFormat="1" ht="16.5" customHeight="1" x14ac:dyDescent="0.2">
      <c r="B107" s="33"/>
      <c r="C107" s="128" t="s">
        <v>160</v>
      </c>
      <c r="D107" s="128" t="s">
        <v>133</v>
      </c>
      <c r="E107" s="129" t="s">
        <v>1325</v>
      </c>
      <c r="F107" s="130" t="s">
        <v>1326</v>
      </c>
      <c r="G107" s="131" t="s">
        <v>323</v>
      </c>
      <c r="H107" s="132">
        <v>18</v>
      </c>
      <c r="I107" s="133"/>
      <c r="J107" s="134">
        <f>ROUND(I107*H107,2)</f>
        <v>0</v>
      </c>
      <c r="K107" s="130" t="s">
        <v>142</v>
      </c>
      <c r="L107" s="33"/>
      <c r="M107" s="135" t="s">
        <v>19</v>
      </c>
      <c r="N107" s="136" t="s">
        <v>47</v>
      </c>
      <c r="P107" s="137">
        <f>O107*H107</f>
        <v>0</v>
      </c>
      <c r="Q107" s="137">
        <v>0.108</v>
      </c>
      <c r="R107" s="137">
        <f>Q107*H107</f>
        <v>1.944</v>
      </c>
      <c r="S107" s="137">
        <v>0</v>
      </c>
      <c r="T107" s="138">
        <f>S107*H107</f>
        <v>0</v>
      </c>
      <c r="AR107" s="139" t="s">
        <v>137</v>
      </c>
      <c r="AT107" s="139" t="s">
        <v>133</v>
      </c>
      <c r="AU107" s="139" t="s">
        <v>86</v>
      </c>
      <c r="AY107" s="18" t="s">
        <v>130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84</v>
      </c>
      <c r="BK107" s="140">
        <f>ROUND(I107*H107,2)</f>
        <v>0</v>
      </c>
      <c r="BL107" s="18" t="s">
        <v>137</v>
      </c>
      <c r="BM107" s="139" t="s">
        <v>1327</v>
      </c>
    </row>
    <row r="108" spans="2:65" s="1" customFormat="1" x14ac:dyDescent="0.2">
      <c r="B108" s="33"/>
      <c r="D108" s="141" t="s">
        <v>143</v>
      </c>
      <c r="F108" s="142" t="s">
        <v>1328</v>
      </c>
      <c r="I108" s="143"/>
      <c r="L108" s="33"/>
      <c r="M108" s="144"/>
      <c r="T108" s="54"/>
      <c r="AT108" s="18" t="s">
        <v>143</v>
      </c>
      <c r="AU108" s="18" t="s">
        <v>86</v>
      </c>
    </row>
    <row r="109" spans="2:65" s="12" customFormat="1" x14ac:dyDescent="0.2">
      <c r="B109" s="145"/>
      <c r="D109" s="146" t="s">
        <v>150</v>
      </c>
      <c r="E109" s="147" t="s">
        <v>19</v>
      </c>
      <c r="F109" s="148" t="s">
        <v>1329</v>
      </c>
      <c r="H109" s="147" t="s">
        <v>19</v>
      </c>
      <c r="I109" s="149"/>
      <c r="L109" s="145"/>
      <c r="M109" s="150"/>
      <c r="T109" s="151"/>
      <c r="AT109" s="147" t="s">
        <v>150</v>
      </c>
      <c r="AU109" s="147" t="s">
        <v>86</v>
      </c>
      <c r="AV109" s="12" t="s">
        <v>84</v>
      </c>
      <c r="AW109" s="12" t="s">
        <v>37</v>
      </c>
      <c r="AX109" s="12" t="s">
        <v>76</v>
      </c>
      <c r="AY109" s="147" t="s">
        <v>130</v>
      </c>
    </row>
    <row r="110" spans="2:65" s="13" customFormat="1" x14ac:dyDescent="0.2">
      <c r="B110" s="152"/>
      <c r="D110" s="146" t="s">
        <v>150</v>
      </c>
      <c r="E110" s="153" t="s">
        <v>19</v>
      </c>
      <c r="F110" s="154" t="s">
        <v>1330</v>
      </c>
      <c r="H110" s="155">
        <v>18</v>
      </c>
      <c r="I110" s="156"/>
      <c r="L110" s="152"/>
      <c r="M110" s="157"/>
      <c r="T110" s="158"/>
      <c r="AT110" s="153" t="s">
        <v>150</v>
      </c>
      <c r="AU110" s="153" t="s">
        <v>86</v>
      </c>
      <c r="AV110" s="13" t="s">
        <v>86</v>
      </c>
      <c r="AW110" s="13" t="s">
        <v>37</v>
      </c>
      <c r="AX110" s="13" t="s">
        <v>76</v>
      </c>
      <c r="AY110" s="153" t="s">
        <v>130</v>
      </c>
    </row>
    <row r="111" spans="2:65" s="14" customFormat="1" x14ac:dyDescent="0.2">
      <c r="B111" s="159"/>
      <c r="D111" s="146" t="s">
        <v>150</v>
      </c>
      <c r="E111" s="160" t="s">
        <v>19</v>
      </c>
      <c r="F111" s="161" t="s">
        <v>153</v>
      </c>
      <c r="H111" s="162">
        <v>18</v>
      </c>
      <c r="I111" s="163"/>
      <c r="L111" s="159"/>
      <c r="M111" s="164"/>
      <c r="T111" s="165"/>
      <c r="AT111" s="160" t="s">
        <v>150</v>
      </c>
      <c r="AU111" s="160" t="s">
        <v>86</v>
      </c>
      <c r="AV111" s="14" t="s">
        <v>137</v>
      </c>
      <c r="AW111" s="14" t="s">
        <v>37</v>
      </c>
      <c r="AX111" s="14" t="s">
        <v>84</v>
      </c>
      <c r="AY111" s="160" t="s">
        <v>130</v>
      </c>
    </row>
    <row r="112" spans="2:65" s="1" customFormat="1" ht="16.5" customHeight="1" x14ac:dyDescent="0.2">
      <c r="B112" s="33"/>
      <c r="C112" s="177" t="s">
        <v>156</v>
      </c>
      <c r="D112" s="177" t="s">
        <v>300</v>
      </c>
      <c r="E112" s="178" t="s">
        <v>1331</v>
      </c>
      <c r="F112" s="179" t="s">
        <v>1332</v>
      </c>
      <c r="G112" s="180" t="s">
        <v>141</v>
      </c>
      <c r="H112" s="181">
        <v>6</v>
      </c>
      <c r="I112" s="182"/>
      <c r="J112" s="183">
        <f>ROUND(I112*H112,2)</f>
        <v>0</v>
      </c>
      <c r="K112" s="179" t="s">
        <v>142</v>
      </c>
      <c r="L112" s="184"/>
      <c r="M112" s="185" t="s">
        <v>19</v>
      </c>
      <c r="N112" s="186" t="s">
        <v>47</v>
      </c>
      <c r="P112" s="137">
        <f>O112*H112</f>
        <v>0</v>
      </c>
      <c r="Q112" s="137">
        <v>1.31</v>
      </c>
      <c r="R112" s="137">
        <f>Q112*H112</f>
        <v>7.86</v>
      </c>
      <c r="S112" s="137">
        <v>0</v>
      </c>
      <c r="T112" s="138">
        <f>S112*H112</f>
        <v>0</v>
      </c>
      <c r="AR112" s="139" t="s">
        <v>164</v>
      </c>
      <c r="AT112" s="139" t="s">
        <v>300</v>
      </c>
      <c r="AU112" s="139" t="s">
        <v>86</v>
      </c>
      <c r="AY112" s="18" t="s">
        <v>130</v>
      </c>
      <c r="BE112" s="140">
        <f>IF(N112="základní",J112,0)</f>
        <v>0</v>
      </c>
      <c r="BF112" s="140">
        <f>IF(N112="snížená",J112,0)</f>
        <v>0</v>
      </c>
      <c r="BG112" s="140">
        <f>IF(N112="zákl. přenesená",J112,0)</f>
        <v>0</v>
      </c>
      <c r="BH112" s="140">
        <f>IF(N112="sníž. přenesená",J112,0)</f>
        <v>0</v>
      </c>
      <c r="BI112" s="140">
        <f>IF(N112="nulová",J112,0)</f>
        <v>0</v>
      </c>
      <c r="BJ112" s="18" t="s">
        <v>84</v>
      </c>
      <c r="BK112" s="140">
        <f>ROUND(I112*H112,2)</f>
        <v>0</v>
      </c>
      <c r="BL112" s="18" t="s">
        <v>137</v>
      </c>
      <c r="BM112" s="139" t="s">
        <v>1333</v>
      </c>
    </row>
    <row r="113" spans="2:65" s="11" customFormat="1" ht="22.9" customHeight="1" x14ac:dyDescent="0.25">
      <c r="B113" s="116"/>
      <c r="D113" s="117" t="s">
        <v>75</v>
      </c>
      <c r="E113" s="126" t="s">
        <v>160</v>
      </c>
      <c r="F113" s="126" t="s">
        <v>591</v>
      </c>
      <c r="I113" s="119"/>
      <c r="J113" s="127">
        <f>BK113</f>
        <v>0</v>
      </c>
      <c r="L113" s="116"/>
      <c r="M113" s="121"/>
      <c r="P113" s="122">
        <f>SUM(P114:P119)</f>
        <v>0</v>
      </c>
      <c r="R113" s="122">
        <f>SUM(R114:R119)</f>
        <v>0.54</v>
      </c>
      <c r="T113" s="123">
        <f>SUM(T114:T119)</f>
        <v>0</v>
      </c>
      <c r="AR113" s="117" t="s">
        <v>84</v>
      </c>
      <c r="AT113" s="124" t="s">
        <v>75</v>
      </c>
      <c r="AU113" s="124" t="s">
        <v>84</v>
      </c>
      <c r="AY113" s="117" t="s">
        <v>130</v>
      </c>
      <c r="BK113" s="125">
        <f>SUM(BK114:BK119)</f>
        <v>0</v>
      </c>
    </row>
    <row r="114" spans="2:65" s="1" customFormat="1" ht="24.25" customHeight="1" x14ac:dyDescent="0.2">
      <c r="B114" s="33"/>
      <c r="C114" s="128" t="s">
        <v>176</v>
      </c>
      <c r="D114" s="128" t="s">
        <v>133</v>
      </c>
      <c r="E114" s="129" t="s">
        <v>1334</v>
      </c>
      <c r="F114" s="130" t="s">
        <v>1335</v>
      </c>
      <c r="G114" s="131" t="s">
        <v>323</v>
      </c>
      <c r="H114" s="132">
        <v>5.7</v>
      </c>
      <c r="I114" s="133"/>
      <c r="J114" s="134">
        <f>ROUND(I114*H114,2)</f>
        <v>0</v>
      </c>
      <c r="K114" s="130" t="s">
        <v>142</v>
      </c>
      <c r="L114" s="33"/>
      <c r="M114" s="135" t="s">
        <v>19</v>
      </c>
      <c r="N114" s="136" t="s">
        <v>47</v>
      </c>
      <c r="P114" s="137">
        <f>O114*H114</f>
        <v>0</v>
      </c>
      <c r="Q114" s="137">
        <v>0</v>
      </c>
      <c r="R114" s="137">
        <f>Q114*H114</f>
        <v>0</v>
      </c>
      <c r="S114" s="137">
        <v>0</v>
      </c>
      <c r="T114" s="138">
        <f>S114*H114</f>
        <v>0</v>
      </c>
      <c r="AR114" s="139" t="s">
        <v>137</v>
      </c>
      <c r="AT114" s="139" t="s">
        <v>133</v>
      </c>
      <c r="AU114" s="139" t="s">
        <v>86</v>
      </c>
      <c r="AY114" s="18" t="s">
        <v>130</v>
      </c>
      <c r="BE114" s="140">
        <f>IF(N114="základní",J114,0)</f>
        <v>0</v>
      </c>
      <c r="BF114" s="140">
        <f>IF(N114="snížená",J114,0)</f>
        <v>0</v>
      </c>
      <c r="BG114" s="140">
        <f>IF(N114="zákl. přenesená",J114,0)</f>
        <v>0</v>
      </c>
      <c r="BH114" s="140">
        <f>IF(N114="sníž. přenesená",J114,0)</f>
        <v>0</v>
      </c>
      <c r="BI114" s="140">
        <f>IF(N114="nulová",J114,0)</f>
        <v>0</v>
      </c>
      <c r="BJ114" s="18" t="s">
        <v>84</v>
      </c>
      <c r="BK114" s="140">
        <f>ROUND(I114*H114,2)</f>
        <v>0</v>
      </c>
      <c r="BL114" s="18" t="s">
        <v>137</v>
      </c>
      <c r="BM114" s="139" t="s">
        <v>1336</v>
      </c>
    </row>
    <row r="115" spans="2:65" s="1" customFormat="1" x14ac:dyDescent="0.2">
      <c r="B115" s="33"/>
      <c r="D115" s="141" t="s">
        <v>143</v>
      </c>
      <c r="F115" s="142" t="s">
        <v>1337</v>
      </c>
      <c r="I115" s="143"/>
      <c r="L115" s="33"/>
      <c r="M115" s="144"/>
      <c r="T115" s="54"/>
      <c r="AT115" s="18" t="s">
        <v>143</v>
      </c>
      <c r="AU115" s="18" t="s">
        <v>86</v>
      </c>
    </row>
    <row r="116" spans="2:65" s="1" customFormat="1" ht="16.5" customHeight="1" x14ac:dyDescent="0.2">
      <c r="B116" s="33"/>
      <c r="C116" s="128" t="s">
        <v>164</v>
      </c>
      <c r="D116" s="128" t="s">
        <v>133</v>
      </c>
      <c r="E116" s="129" t="s">
        <v>1338</v>
      </c>
      <c r="F116" s="130" t="s">
        <v>1339</v>
      </c>
      <c r="G116" s="131" t="s">
        <v>323</v>
      </c>
      <c r="H116" s="132">
        <v>5.7</v>
      </c>
      <c r="I116" s="133"/>
      <c r="J116" s="134">
        <f>ROUND(I116*H116,2)</f>
        <v>0</v>
      </c>
      <c r="K116" s="130" t="s">
        <v>19</v>
      </c>
      <c r="L116" s="33"/>
      <c r="M116" s="135" t="s">
        <v>19</v>
      </c>
      <c r="N116" s="136" t="s">
        <v>47</v>
      </c>
      <c r="P116" s="137">
        <f>O116*H116</f>
        <v>0</v>
      </c>
      <c r="Q116" s="137">
        <v>0</v>
      </c>
      <c r="R116" s="137">
        <f>Q116*H116</f>
        <v>0</v>
      </c>
      <c r="S116" s="137">
        <v>0</v>
      </c>
      <c r="T116" s="138">
        <f>S116*H116</f>
        <v>0</v>
      </c>
      <c r="AR116" s="139" t="s">
        <v>137</v>
      </c>
      <c r="AT116" s="139" t="s">
        <v>133</v>
      </c>
      <c r="AU116" s="139" t="s">
        <v>86</v>
      </c>
      <c r="AY116" s="18" t="s">
        <v>130</v>
      </c>
      <c r="BE116" s="140">
        <f>IF(N116="základní",J116,0)</f>
        <v>0</v>
      </c>
      <c r="BF116" s="140">
        <f>IF(N116="snížená",J116,0)</f>
        <v>0</v>
      </c>
      <c r="BG116" s="140">
        <f>IF(N116="zákl. přenesená",J116,0)</f>
        <v>0</v>
      </c>
      <c r="BH116" s="140">
        <f>IF(N116="sníž. přenesená",J116,0)</f>
        <v>0</v>
      </c>
      <c r="BI116" s="140">
        <f>IF(N116="nulová",J116,0)</f>
        <v>0</v>
      </c>
      <c r="BJ116" s="18" t="s">
        <v>84</v>
      </c>
      <c r="BK116" s="140">
        <f>ROUND(I116*H116,2)</f>
        <v>0</v>
      </c>
      <c r="BL116" s="18" t="s">
        <v>137</v>
      </c>
      <c r="BM116" s="139" t="s">
        <v>1340</v>
      </c>
    </row>
    <row r="117" spans="2:65" s="1" customFormat="1" ht="16.5" customHeight="1" x14ac:dyDescent="0.2">
      <c r="B117" s="33"/>
      <c r="C117" s="128" t="s">
        <v>131</v>
      </c>
      <c r="D117" s="128" t="s">
        <v>133</v>
      </c>
      <c r="E117" s="129" t="s">
        <v>1341</v>
      </c>
      <c r="F117" s="130" t="s">
        <v>1342</v>
      </c>
      <c r="G117" s="131" t="s">
        <v>141</v>
      </c>
      <c r="H117" s="132">
        <v>3</v>
      </c>
      <c r="I117" s="133"/>
      <c r="J117" s="134">
        <f>ROUND(I117*H117,2)</f>
        <v>0</v>
      </c>
      <c r="K117" s="130" t="s">
        <v>19</v>
      </c>
      <c r="L117" s="33"/>
      <c r="M117" s="135" t="s">
        <v>19</v>
      </c>
      <c r="N117" s="136" t="s">
        <v>47</v>
      </c>
      <c r="P117" s="137">
        <f>O117*H117</f>
        <v>0</v>
      </c>
      <c r="Q117" s="137">
        <v>0.1</v>
      </c>
      <c r="R117" s="137">
        <f>Q117*H117</f>
        <v>0.30000000000000004</v>
      </c>
      <c r="S117" s="137">
        <v>0</v>
      </c>
      <c r="T117" s="138">
        <f>S117*H117</f>
        <v>0</v>
      </c>
      <c r="AR117" s="139" t="s">
        <v>137</v>
      </c>
      <c r="AT117" s="139" t="s">
        <v>133</v>
      </c>
      <c r="AU117" s="139" t="s">
        <v>86</v>
      </c>
      <c r="AY117" s="18" t="s">
        <v>130</v>
      </c>
      <c r="BE117" s="140">
        <f>IF(N117="základní",J117,0)</f>
        <v>0</v>
      </c>
      <c r="BF117" s="140">
        <f>IF(N117="snížená",J117,0)</f>
        <v>0</v>
      </c>
      <c r="BG117" s="140">
        <f>IF(N117="zákl. přenesená",J117,0)</f>
        <v>0</v>
      </c>
      <c r="BH117" s="140">
        <f>IF(N117="sníž. přenesená",J117,0)</f>
        <v>0</v>
      </c>
      <c r="BI117" s="140">
        <f>IF(N117="nulová",J117,0)</f>
        <v>0</v>
      </c>
      <c r="BJ117" s="18" t="s">
        <v>84</v>
      </c>
      <c r="BK117" s="140">
        <f>ROUND(I117*H117,2)</f>
        <v>0</v>
      </c>
      <c r="BL117" s="18" t="s">
        <v>137</v>
      </c>
      <c r="BM117" s="139" t="s">
        <v>1343</v>
      </c>
    </row>
    <row r="118" spans="2:65" s="1" customFormat="1" ht="16.5" customHeight="1" x14ac:dyDescent="0.2">
      <c r="B118" s="33"/>
      <c r="C118" s="128" t="s">
        <v>170</v>
      </c>
      <c r="D118" s="128" t="s">
        <v>133</v>
      </c>
      <c r="E118" s="129" t="s">
        <v>1344</v>
      </c>
      <c r="F118" s="130" t="s">
        <v>1345</v>
      </c>
      <c r="G118" s="131" t="s">
        <v>141</v>
      </c>
      <c r="H118" s="132">
        <v>4</v>
      </c>
      <c r="I118" s="133"/>
      <c r="J118" s="134">
        <f>ROUND(I118*H118,2)</f>
        <v>0</v>
      </c>
      <c r="K118" s="130" t="s">
        <v>19</v>
      </c>
      <c r="L118" s="33"/>
      <c r="M118" s="135" t="s">
        <v>19</v>
      </c>
      <c r="N118" s="136" t="s">
        <v>47</v>
      </c>
      <c r="P118" s="137">
        <f>O118*H118</f>
        <v>0</v>
      </c>
      <c r="Q118" s="137">
        <v>0.06</v>
      </c>
      <c r="R118" s="137">
        <f>Q118*H118</f>
        <v>0.24</v>
      </c>
      <c r="S118" s="137">
        <v>0</v>
      </c>
      <c r="T118" s="138">
        <f>S118*H118</f>
        <v>0</v>
      </c>
      <c r="AR118" s="139" t="s">
        <v>137</v>
      </c>
      <c r="AT118" s="139" t="s">
        <v>133</v>
      </c>
      <c r="AU118" s="139" t="s">
        <v>86</v>
      </c>
      <c r="AY118" s="18" t="s">
        <v>130</v>
      </c>
      <c r="BE118" s="140">
        <f>IF(N118="základní",J118,0)</f>
        <v>0</v>
      </c>
      <c r="BF118" s="140">
        <f>IF(N118="snížená",J118,0)</f>
        <v>0</v>
      </c>
      <c r="BG118" s="140">
        <f>IF(N118="zákl. přenesená",J118,0)</f>
        <v>0</v>
      </c>
      <c r="BH118" s="140">
        <f>IF(N118="sníž. přenesená",J118,0)</f>
        <v>0</v>
      </c>
      <c r="BI118" s="140">
        <f>IF(N118="nulová",J118,0)</f>
        <v>0</v>
      </c>
      <c r="BJ118" s="18" t="s">
        <v>84</v>
      </c>
      <c r="BK118" s="140">
        <f>ROUND(I118*H118,2)</f>
        <v>0</v>
      </c>
      <c r="BL118" s="18" t="s">
        <v>137</v>
      </c>
      <c r="BM118" s="139" t="s">
        <v>1346</v>
      </c>
    </row>
    <row r="119" spans="2:65" s="1" customFormat="1" ht="21.75" customHeight="1" x14ac:dyDescent="0.2">
      <c r="B119" s="33"/>
      <c r="C119" s="128" t="s">
        <v>198</v>
      </c>
      <c r="D119" s="128" t="s">
        <v>133</v>
      </c>
      <c r="E119" s="129" t="s">
        <v>1347</v>
      </c>
      <c r="F119" s="130" t="s">
        <v>1348</v>
      </c>
      <c r="G119" s="131" t="s">
        <v>136</v>
      </c>
      <c r="H119" s="132">
        <v>1</v>
      </c>
      <c r="I119" s="133"/>
      <c r="J119" s="134">
        <f>ROUND(I119*H119,2)</f>
        <v>0</v>
      </c>
      <c r="K119" s="130" t="s">
        <v>19</v>
      </c>
      <c r="L119" s="33"/>
      <c r="M119" s="135" t="s">
        <v>19</v>
      </c>
      <c r="N119" s="136" t="s">
        <v>47</v>
      </c>
      <c r="P119" s="137">
        <f>O119*H119</f>
        <v>0</v>
      </c>
      <c r="Q119" s="137">
        <v>0</v>
      </c>
      <c r="R119" s="137">
        <f>Q119*H119</f>
        <v>0</v>
      </c>
      <c r="S119" s="137">
        <v>0</v>
      </c>
      <c r="T119" s="138">
        <f>S119*H119</f>
        <v>0</v>
      </c>
      <c r="AR119" s="139" t="s">
        <v>137</v>
      </c>
      <c r="AT119" s="139" t="s">
        <v>133</v>
      </c>
      <c r="AU119" s="139" t="s">
        <v>86</v>
      </c>
      <c r="AY119" s="18" t="s">
        <v>130</v>
      </c>
      <c r="BE119" s="140">
        <f>IF(N119="základní",J119,0)</f>
        <v>0</v>
      </c>
      <c r="BF119" s="140">
        <f>IF(N119="snížená",J119,0)</f>
        <v>0</v>
      </c>
      <c r="BG119" s="140">
        <f>IF(N119="zákl. přenesená",J119,0)</f>
        <v>0</v>
      </c>
      <c r="BH119" s="140">
        <f>IF(N119="sníž. přenesená",J119,0)</f>
        <v>0</v>
      </c>
      <c r="BI119" s="140">
        <f>IF(N119="nulová",J119,0)</f>
        <v>0</v>
      </c>
      <c r="BJ119" s="18" t="s">
        <v>84</v>
      </c>
      <c r="BK119" s="140">
        <f>ROUND(I119*H119,2)</f>
        <v>0</v>
      </c>
      <c r="BL119" s="18" t="s">
        <v>137</v>
      </c>
      <c r="BM119" s="139" t="s">
        <v>1349</v>
      </c>
    </row>
    <row r="120" spans="2:65" s="11" customFormat="1" ht="22.9" customHeight="1" x14ac:dyDescent="0.25">
      <c r="B120" s="116"/>
      <c r="D120" s="117" t="s">
        <v>75</v>
      </c>
      <c r="E120" s="126" t="s">
        <v>217</v>
      </c>
      <c r="F120" s="126" t="s">
        <v>218</v>
      </c>
      <c r="I120" s="119"/>
      <c r="J120" s="127">
        <f>BK120</f>
        <v>0</v>
      </c>
      <c r="L120" s="116"/>
      <c r="M120" s="121"/>
      <c r="P120" s="122">
        <f>SUM(P121:P123)</f>
        <v>0</v>
      </c>
      <c r="R120" s="122">
        <f>SUM(R121:R123)</f>
        <v>0</v>
      </c>
      <c r="T120" s="123">
        <f>SUM(T121:T123)</f>
        <v>0</v>
      </c>
      <c r="AR120" s="117" t="s">
        <v>84</v>
      </c>
      <c r="AT120" s="124" t="s">
        <v>75</v>
      </c>
      <c r="AU120" s="124" t="s">
        <v>84</v>
      </c>
      <c r="AY120" s="117" t="s">
        <v>130</v>
      </c>
      <c r="BK120" s="125">
        <f>SUM(BK121:BK123)</f>
        <v>0</v>
      </c>
    </row>
    <row r="121" spans="2:65" s="1" customFormat="1" ht="24.25" customHeight="1" x14ac:dyDescent="0.2">
      <c r="B121" s="33"/>
      <c r="C121" s="128" t="s">
        <v>8</v>
      </c>
      <c r="D121" s="128" t="s">
        <v>133</v>
      </c>
      <c r="E121" s="129" t="s">
        <v>871</v>
      </c>
      <c r="F121" s="130" t="s">
        <v>872</v>
      </c>
      <c r="G121" s="131" t="s">
        <v>179</v>
      </c>
      <c r="H121" s="132">
        <v>45.192</v>
      </c>
      <c r="I121" s="133"/>
      <c r="J121" s="134">
        <f>ROUND(I121*H121,2)</f>
        <v>0</v>
      </c>
      <c r="K121" s="130" t="s">
        <v>142</v>
      </c>
      <c r="L121" s="33"/>
      <c r="M121" s="135" t="s">
        <v>19</v>
      </c>
      <c r="N121" s="136" t="s">
        <v>47</v>
      </c>
      <c r="P121" s="137">
        <f>O121*H121</f>
        <v>0</v>
      </c>
      <c r="Q121" s="137">
        <v>0</v>
      </c>
      <c r="R121" s="137">
        <f>Q121*H121</f>
        <v>0</v>
      </c>
      <c r="S121" s="137">
        <v>0</v>
      </c>
      <c r="T121" s="138">
        <f>S121*H121</f>
        <v>0</v>
      </c>
      <c r="AR121" s="139" t="s">
        <v>137</v>
      </c>
      <c r="AT121" s="139" t="s">
        <v>133</v>
      </c>
      <c r="AU121" s="139" t="s">
        <v>86</v>
      </c>
      <c r="AY121" s="18" t="s">
        <v>130</v>
      </c>
      <c r="BE121" s="140">
        <f>IF(N121="základní",J121,0)</f>
        <v>0</v>
      </c>
      <c r="BF121" s="140">
        <f>IF(N121="snížená",J121,0)</f>
        <v>0</v>
      </c>
      <c r="BG121" s="140">
        <f>IF(N121="zákl. přenesená",J121,0)</f>
        <v>0</v>
      </c>
      <c r="BH121" s="140">
        <f>IF(N121="sníž. přenesená",J121,0)</f>
        <v>0</v>
      </c>
      <c r="BI121" s="140">
        <f>IF(N121="nulová",J121,0)</f>
        <v>0</v>
      </c>
      <c r="BJ121" s="18" t="s">
        <v>84</v>
      </c>
      <c r="BK121" s="140">
        <f>ROUND(I121*H121,2)</f>
        <v>0</v>
      </c>
      <c r="BL121" s="18" t="s">
        <v>137</v>
      </c>
      <c r="BM121" s="139" t="s">
        <v>1350</v>
      </c>
    </row>
    <row r="122" spans="2:65" s="1" customFormat="1" x14ac:dyDescent="0.2">
      <c r="B122" s="33"/>
      <c r="D122" s="141" t="s">
        <v>143</v>
      </c>
      <c r="F122" s="142" t="s">
        <v>874</v>
      </c>
      <c r="I122" s="143"/>
      <c r="L122" s="33"/>
      <c r="M122" s="144"/>
      <c r="T122" s="54"/>
      <c r="AT122" s="18" t="s">
        <v>143</v>
      </c>
      <c r="AU122" s="18" t="s">
        <v>86</v>
      </c>
    </row>
    <row r="123" spans="2:65" s="1" customFormat="1" ht="16.5" customHeight="1" x14ac:dyDescent="0.2">
      <c r="B123" s="33"/>
      <c r="C123" s="128" t="s">
        <v>210</v>
      </c>
      <c r="D123" s="128" t="s">
        <v>133</v>
      </c>
      <c r="E123" s="129" t="s">
        <v>1351</v>
      </c>
      <c r="F123" s="130" t="s">
        <v>1352</v>
      </c>
      <c r="G123" s="131" t="s">
        <v>179</v>
      </c>
      <c r="H123" s="132">
        <v>44.588000000000001</v>
      </c>
      <c r="I123" s="133"/>
      <c r="J123" s="134">
        <f>ROUND(I123*H123,2)</f>
        <v>0</v>
      </c>
      <c r="K123" s="130" t="s">
        <v>19</v>
      </c>
      <c r="L123" s="33"/>
      <c r="M123" s="135" t="s">
        <v>19</v>
      </c>
      <c r="N123" s="136" t="s">
        <v>47</v>
      </c>
      <c r="P123" s="137">
        <f>O123*H123</f>
        <v>0</v>
      </c>
      <c r="Q123" s="137">
        <v>0</v>
      </c>
      <c r="R123" s="137">
        <f>Q123*H123</f>
        <v>0</v>
      </c>
      <c r="S123" s="137">
        <v>0</v>
      </c>
      <c r="T123" s="138">
        <f>S123*H123</f>
        <v>0</v>
      </c>
      <c r="AR123" s="139" t="s">
        <v>137</v>
      </c>
      <c r="AT123" s="139" t="s">
        <v>133</v>
      </c>
      <c r="AU123" s="139" t="s">
        <v>86</v>
      </c>
      <c r="AY123" s="18" t="s">
        <v>130</v>
      </c>
      <c r="BE123" s="140">
        <f>IF(N123="základní",J123,0)</f>
        <v>0</v>
      </c>
      <c r="BF123" s="140">
        <f>IF(N123="snížená",J123,0)</f>
        <v>0</v>
      </c>
      <c r="BG123" s="140">
        <f>IF(N123="zákl. přenesená",J123,0)</f>
        <v>0</v>
      </c>
      <c r="BH123" s="140">
        <f>IF(N123="sníž. přenesená",J123,0)</f>
        <v>0</v>
      </c>
      <c r="BI123" s="140">
        <f>IF(N123="nulová",J123,0)</f>
        <v>0</v>
      </c>
      <c r="BJ123" s="18" t="s">
        <v>84</v>
      </c>
      <c r="BK123" s="140">
        <f>ROUND(I123*H123,2)</f>
        <v>0</v>
      </c>
      <c r="BL123" s="18" t="s">
        <v>137</v>
      </c>
      <c r="BM123" s="139" t="s">
        <v>1353</v>
      </c>
    </row>
    <row r="124" spans="2:65" s="11" customFormat="1" ht="22.9" customHeight="1" x14ac:dyDescent="0.25">
      <c r="B124" s="116"/>
      <c r="D124" s="117" t="s">
        <v>75</v>
      </c>
      <c r="E124" s="126" t="s">
        <v>1354</v>
      </c>
      <c r="F124" s="126" t="s">
        <v>1355</v>
      </c>
      <c r="I124" s="119"/>
      <c r="J124" s="127">
        <f>BK124</f>
        <v>0</v>
      </c>
      <c r="L124" s="116"/>
      <c r="M124" s="121"/>
      <c r="P124" s="122">
        <f>SUM(P125:P129)</f>
        <v>0</v>
      </c>
      <c r="R124" s="122">
        <f>SUM(R125:R129)</f>
        <v>0</v>
      </c>
      <c r="T124" s="123">
        <f>SUM(T125:T129)</f>
        <v>0</v>
      </c>
      <c r="AR124" s="117" t="s">
        <v>84</v>
      </c>
      <c r="AT124" s="124" t="s">
        <v>75</v>
      </c>
      <c r="AU124" s="124" t="s">
        <v>84</v>
      </c>
      <c r="AY124" s="117" t="s">
        <v>130</v>
      </c>
      <c r="BK124" s="125">
        <f>SUM(BK125:BK129)</f>
        <v>0</v>
      </c>
    </row>
    <row r="125" spans="2:65" s="1" customFormat="1" ht="21.75" customHeight="1" x14ac:dyDescent="0.2">
      <c r="B125" s="33"/>
      <c r="C125" s="128" t="s">
        <v>185</v>
      </c>
      <c r="D125" s="128" t="s">
        <v>133</v>
      </c>
      <c r="E125" s="129" t="s">
        <v>1356</v>
      </c>
      <c r="F125" s="130" t="s">
        <v>1357</v>
      </c>
      <c r="G125" s="131" t="s">
        <v>141</v>
      </c>
      <c r="H125" s="132">
        <v>1</v>
      </c>
      <c r="I125" s="133"/>
      <c r="J125" s="134">
        <f>ROUND(I125*H125,2)</f>
        <v>0</v>
      </c>
      <c r="K125" s="130" t="s">
        <v>19</v>
      </c>
      <c r="L125" s="33"/>
      <c r="M125" s="135" t="s">
        <v>19</v>
      </c>
      <c r="N125" s="136" t="s">
        <v>47</v>
      </c>
      <c r="P125" s="137">
        <f>O125*H125</f>
        <v>0</v>
      </c>
      <c r="Q125" s="137">
        <v>0</v>
      </c>
      <c r="R125" s="137">
        <f>Q125*H125</f>
        <v>0</v>
      </c>
      <c r="S125" s="137">
        <v>0</v>
      </c>
      <c r="T125" s="138">
        <f>S125*H125</f>
        <v>0</v>
      </c>
      <c r="AR125" s="139" t="s">
        <v>137</v>
      </c>
      <c r="AT125" s="139" t="s">
        <v>133</v>
      </c>
      <c r="AU125" s="139" t="s">
        <v>86</v>
      </c>
      <c r="AY125" s="18" t="s">
        <v>130</v>
      </c>
      <c r="BE125" s="140">
        <f>IF(N125="základní",J125,0)</f>
        <v>0</v>
      </c>
      <c r="BF125" s="140">
        <f>IF(N125="snížená",J125,0)</f>
        <v>0</v>
      </c>
      <c r="BG125" s="140">
        <f>IF(N125="zákl. přenesená",J125,0)</f>
        <v>0</v>
      </c>
      <c r="BH125" s="140">
        <f>IF(N125="sníž. přenesená",J125,0)</f>
        <v>0</v>
      </c>
      <c r="BI125" s="140">
        <f>IF(N125="nulová",J125,0)</f>
        <v>0</v>
      </c>
      <c r="BJ125" s="18" t="s">
        <v>84</v>
      </c>
      <c r="BK125" s="140">
        <f>ROUND(I125*H125,2)</f>
        <v>0</v>
      </c>
      <c r="BL125" s="18" t="s">
        <v>137</v>
      </c>
      <c r="BM125" s="139" t="s">
        <v>1358</v>
      </c>
    </row>
    <row r="126" spans="2:65" s="1" customFormat="1" ht="21.75" customHeight="1" x14ac:dyDescent="0.2">
      <c r="B126" s="33"/>
      <c r="C126" s="128" t="s">
        <v>313</v>
      </c>
      <c r="D126" s="128" t="s">
        <v>133</v>
      </c>
      <c r="E126" s="129" t="s">
        <v>1359</v>
      </c>
      <c r="F126" s="130" t="s">
        <v>1360</v>
      </c>
      <c r="G126" s="131" t="s">
        <v>1361</v>
      </c>
      <c r="H126" s="132">
        <v>90</v>
      </c>
      <c r="I126" s="133"/>
      <c r="J126" s="134">
        <f>ROUND(I126*H126,2)</f>
        <v>0</v>
      </c>
      <c r="K126" s="130" t="s">
        <v>19</v>
      </c>
      <c r="L126" s="33"/>
      <c r="M126" s="135" t="s">
        <v>19</v>
      </c>
      <c r="N126" s="136" t="s">
        <v>47</v>
      </c>
      <c r="P126" s="137">
        <f>O126*H126</f>
        <v>0</v>
      </c>
      <c r="Q126" s="137">
        <v>0</v>
      </c>
      <c r="R126" s="137">
        <f>Q126*H126</f>
        <v>0</v>
      </c>
      <c r="S126" s="137">
        <v>0</v>
      </c>
      <c r="T126" s="138">
        <f>S126*H126</f>
        <v>0</v>
      </c>
      <c r="AR126" s="139" t="s">
        <v>137</v>
      </c>
      <c r="AT126" s="139" t="s">
        <v>133</v>
      </c>
      <c r="AU126" s="139" t="s">
        <v>86</v>
      </c>
      <c r="AY126" s="18" t="s">
        <v>130</v>
      </c>
      <c r="BE126" s="140">
        <f>IF(N126="základní",J126,0)</f>
        <v>0</v>
      </c>
      <c r="BF126" s="140">
        <f>IF(N126="snížená",J126,0)</f>
        <v>0</v>
      </c>
      <c r="BG126" s="140">
        <f>IF(N126="zákl. přenesená",J126,0)</f>
        <v>0</v>
      </c>
      <c r="BH126" s="140">
        <f>IF(N126="sníž. přenesená",J126,0)</f>
        <v>0</v>
      </c>
      <c r="BI126" s="140">
        <f>IF(N126="nulová",J126,0)</f>
        <v>0</v>
      </c>
      <c r="BJ126" s="18" t="s">
        <v>84</v>
      </c>
      <c r="BK126" s="140">
        <f>ROUND(I126*H126,2)</f>
        <v>0</v>
      </c>
      <c r="BL126" s="18" t="s">
        <v>137</v>
      </c>
      <c r="BM126" s="139" t="s">
        <v>1362</v>
      </c>
    </row>
    <row r="127" spans="2:65" s="1" customFormat="1" ht="16.5" customHeight="1" x14ac:dyDescent="0.2">
      <c r="B127" s="33"/>
      <c r="C127" s="128" t="s">
        <v>320</v>
      </c>
      <c r="D127" s="128" t="s">
        <v>133</v>
      </c>
      <c r="E127" s="129" t="s">
        <v>1363</v>
      </c>
      <c r="F127" s="130" t="s">
        <v>1364</v>
      </c>
      <c r="G127" s="131" t="s">
        <v>141</v>
      </c>
      <c r="H127" s="132">
        <v>2</v>
      </c>
      <c r="I127" s="133"/>
      <c r="J127" s="134">
        <f>ROUND(I127*H127,2)</f>
        <v>0</v>
      </c>
      <c r="K127" s="130" t="s">
        <v>19</v>
      </c>
      <c r="L127" s="33"/>
      <c r="M127" s="135" t="s">
        <v>19</v>
      </c>
      <c r="N127" s="136" t="s">
        <v>47</v>
      </c>
      <c r="P127" s="137">
        <f>O127*H127</f>
        <v>0</v>
      </c>
      <c r="Q127" s="137">
        <v>0</v>
      </c>
      <c r="R127" s="137">
        <f>Q127*H127</f>
        <v>0</v>
      </c>
      <c r="S127" s="137">
        <v>0</v>
      </c>
      <c r="T127" s="138">
        <f>S127*H127</f>
        <v>0</v>
      </c>
      <c r="AR127" s="139" t="s">
        <v>137</v>
      </c>
      <c r="AT127" s="139" t="s">
        <v>133</v>
      </c>
      <c r="AU127" s="139" t="s">
        <v>86</v>
      </c>
      <c r="AY127" s="18" t="s">
        <v>130</v>
      </c>
      <c r="BE127" s="140">
        <f>IF(N127="základní",J127,0)</f>
        <v>0</v>
      </c>
      <c r="BF127" s="140">
        <f>IF(N127="snížená",J127,0)</f>
        <v>0</v>
      </c>
      <c r="BG127" s="140">
        <f>IF(N127="zákl. přenesená",J127,0)</f>
        <v>0</v>
      </c>
      <c r="BH127" s="140">
        <f>IF(N127="sníž. přenesená",J127,0)</f>
        <v>0</v>
      </c>
      <c r="BI127" s="140">
        <f>IF(N127="nulová",J127,0)</f>
        <v>0</v>
      </c>
      <c r="BJ127" s="18" t="s">
        <v>84</v>
      </c>
      <c r="BK127" s="140">
        <f>ROUND(I127*H127,2)</f>
        <v>0</v>
      </c>
      <c r="BL127" s="18" t="s">
        <v>137</v>
      </c>
      <c r="BM127" s="139" t="s">
        <v>1365</v>
      </c>
    </row>
    <row r="128" spans="2:65" s="1" customFormat="1" ht="16.5" customHeight="1" x14ac:dyDescent="0.2">
      <c r="B128" s="33"/>
      <c r="C128" s="128" t="s">
        <v>327</v>
      </c>
      <c r="D128" s="128" t="s">
        <v>133</v>
      </c>
      <c r="E128" s="129" t="s">
        <v>1366</v>
      </c>
      <c r="F128" s="130" t="s">
        <v>1367</v>
      </c>
      <c r="G128" s="131" t="s">
        <v>141</v>
      </c>
      <c r="H128" s="132">
        <v>1</v>
      </c>
      <c r="I128" s="133"/>
      <c r="J128" s="134">
        <f>ROUND(I128*H128,2)</f>
        <v>0</v>
      </c>
      <c r="K128" s="130" t="s">
        <v>19</v>
      </c>
      <c r="L128" s="33"/>
      <c r="M128" s="135" t="s">
        <v>19</v>
      </c>
      <c r="N128" s="136" t="s">
        <v>47</v>
      </c>
      <c r="P128" s="137">
        <f>O128*H128</f>
        <v>0</v>
      </c>
      <c r="Q128" s="137">
        <v>0</v>
      </c>
      <c r="R128" s="137">
        <f>Q128*H128</f>
        <v>0</v>
      </c>
      <c r="S128" s="137">
        <v>0</v>
      </c>
      <c r="T128" s="138">
        <f>S128*H128</f>
        <v>0</v>
      </c>
      <c r="AR128" s="139" t="s">
        <v>137</v>
      </c>
      <c r="AT128" s="139" t="s">
        <v>133</v>
      </c>
      <c r="AU128" s="139" t="s">
        <v>86</v>
      </c>
      <c r="AY128" s="18" t="s">
        <v>130</v>
      </c>
      <c r="BE128" s="140">
        <f>IF(N128="základní",J128,0)</f>
        <v>0</v>
      </c>
      <c r="BF128" s="140">
        <f>IF(N128="snížená",J128,0)</f>
        <v>0</v>
      </c>
      <c r="BG128" s="140">
        <f>IF(N128="zákl. přenesená",J128,0)</f>
        <v>0</v>
      </c>
      <c r="BH128" s="140">
        <f>IF(N128="sníž. přenesená",J128,0)</f>
        <v>0</v>
      </c>
      <c r="BI128" s="140">
        <f>IF(N128="nulová",J128,0)</f>
        <v>0</v>
      </c>
      <c r="BJ128" s="18" t="s">
        <v>84</v>
      </c>
      <c r="BK128" s="140">
        <f>ROUND(I128*H128,2)</f>
        <v>0</v>
      </c>
      <c r="BL128" s="18" t="s">
        <v>137</v>
      </c>
      <c r="BM128" s="139" t="s">
        <v>1368</v>
      </c>
    </row>
    <row r="129" spans="2:65" s="1" customFormat="1" ht="16.5" customHeight="1" x14ac:dyDescent="0.2">
      <c r="B129" s="33"/>
      <c r="C129" s="128" t="s">
        <v>331</v>
      </c>
      <c r="D129" s="128" t="s">
        <v>133</v>
      </c>
      <c r="E129" s="129" t="s">
        <v>1369</v>
      </c>
      <c r="F129" s="130" t="s">
        <v>1370</v>
      </c>
      <c r="G129" s="131" t="s">
        <v>136</v>
      </c>
      <c r="H129" s="132">
        <v>1</v>
      </c>
      <c r="I129" s="133"/>
      <c r="J129" s="134">
        <f>ROUND(I129*H129,2)</f>
        <v>0</v>
      </c>
      <c r="K129" s="130" t="s">
        <v>19</v>
      </c>
      <c r="L129" s="33"/>
      <c r="M129" s="188" t="s">
        <v>19</v>
      </c>
      <c r="N129" s="189" t="s">
        <v>47</v>
      </c>
      <c r="O129" s="168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AR129" s="139" t="s">
        <v>137</v>
      </c>
      <c r="AT129" s="139" t="s">
        <v>133</v>
      </c>
      <c r="AU129" s="139" t="s">
        <v>86</v>
      </c>
      <c r="AY129" s="18" t="s">
        <v>130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8" t="s">
        <v>84</v>
      </c>
      <c r="BK129" s="140">
        <f>ROUND(I129*H129,2)</f>
        <v>0</v>
      </c>
      <c r="BL129" s="18" t="s">
        <v>137</v>
      </c>
      <c r="BM129" s="139" t="s">
        <v>1371</v>
      </c>
    </row>
    <row r="130" spans="2:65" s="1" customFormat="1" ht="7" customHeight="1" x14ac:dyDescent="0.2"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33"/>
    </row>
  </sheetData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53EA12A4-59E2-4F93-BEBC-C7D581D5B62A}"/>
    <hyperlink ref="F91" r:id="rId2" xr:uid="{CCCFEE47-59B4-48C5-9FE0-A2E111D87003}"/>
    <hyperlink ref="F96" r:id="rId3" xr:uid="{762AE70C-AD5E-4830-9EF9-3574FD43439C}"/>
    <hyperlink ref="F102" r:id="rId4" xr:uid="{8493C03F-8604-4AF2-9A44-8FBCA2AEF8A0}"/>
    <hyperlink ref="F108" r:id="rId5" xr:uid="{E26FAF3A-CE99-4F42-B35F-9209EDA63A7D}"/>
    <hyperlink ref="F115" r:id="rId6" xr:uid="{E7659ED5-40D3-4E1D-B858-0E6EC1206242}"/>
    <hyperlink ref="F122" r:id="rId7" xr:uid="{28F51CA3-0777-48C7-883A-A8C6BC4083D5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8"/>
  <sheetViews>
    <sheetView showGridLines="0" topLeftCell="A79" workbookViewId="0"/>
  </sheetViews>
  <sheetFormatPr defaultRowHeight="10" x14ac:dyDescent="0.2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100.77734375" customWidth="1"/>
    <col min="7" max="7" width="7.44140625" customWidth="1"/>
    <col min="8" max="8" width="14" customWidth="1"/>
    <col min="9" max="9" width="15.77734375" customWidth="1"/>
    <col min="10" max="11" width="22.33203125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8" t="s">
        <v>103</v>
      </c>
    </row>
    <row r="3" spans="2:46" ht="7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86</v>
      </c>
    </row>
    <row r="4" spans="2:46" ht="25" customHeight="1" x14ac:dyDescent="0.2">
      <c r="B4" s="21"/>
      <c r="D4" s="22" t="s">
        <v>104</v>
      </c>
      <c r="L4" s="21"/>
      <c r="M4" s="86" t="s">
        <v>10</v>
      </c>
      <c r="AT4" s="18" t="s">
        <v>4</v>
      </c>
    </row>
    <row r="5" spans="2:46" ht="7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15" t="str">
        <f>'Rekapitulace stavby'!K6</f>
        <v>Rekonstrukce mostu DC-046L, oprava MK a VO v ul. Na Hrázi</v>
      </c>
      <c r="F7" s="316"/>
      <c r="G7" s="316"/>
      <c r="H7" s="316"/>
      <c r="L7" s="21"/>
    </row>
    <row r="8" spans="2:46" s="1" customFormat="1" ht="12" customHeight="1" x14ac:dyDescent="0.2">
      <c r="B8" s="33"/>
      <c r="D8" s="28" t="s">
        <v>105</v>
      </c>
      <c r="L8" s="33"/>
    </row>
    <row r="9" spans="2:46" s="1" customFormat="1" ht="16.5" customHeight="1" x14ac:dyDescent="0.2">
      <c r="B9" s="33"/>
      <c r="E9" s="295" t="s">
        <v>1064</v>
      </c>
      <c r="F9" s="314"/>
      <c r="G9" s="314"/>
      <c r="H9" s="314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10. 7. 2025</v>
      </c>
      <c r="L12" s="33"/>
    </row>
    <row r="13" spans="2:46" s="1" customFormat="1" ht="10.9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27</v>
      </c>
      <c r="L14" s="33"/>
    </row>
    <row r="15" spans="2:46" s="1" customFormat="1" ht="18" customHeight="1" x14ac:dyDescent="0.2">
      <c r="B15" s="33"/>
      <c r="E15" s="26" t="s">
        <v>28</v>
      </c>
      <c r="I15" s="28" t="s">
        <v>29</v>
      </c>
      <c r="J15" s="26" t="s">
        <v>30</v>
      </c>
      <c r="L15" s="33"/>
    </row>
    <row r="16" spans="2:46" s="1" customFormat="1" ht="7" customHeight="1" x14ac:dyDescent="0.2">
      <c r="B16" s="33"/>
      <c r="L16" s="33"/>
    </row>
    <row r="17" spans="2:12" s="1" customFormat="1" ht="12" customHeight="1" x14ac:dyDescent="0.2">
      <c r="B17" s="33"/>
      <c r="D17" s="28" t="s">
        <v>31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17" t="str">
        <f>'Rekapitulace stavby'!E14</f>
        <v>Vyplň údaj</v>
      </c>
      <c r="F18" s="309"/>
      <c r="G18" s="309"/>
      <c r="H18" s="309"/>
      <c r="I18" s="28" t="s">
        <v>29</v>
      </c>
      <c r="J18" s="29" t="str">
        <f>'Rekapitulace stavby'!AN14</f>
        <v>Vyplň údaj</v>
      </c>
      <c r="L18" s="33"/>
    </row>
    <row r="19" spans="2:12" s="1" customFormat="1" ht="7" customHeight="1" x14ac:dyDescent="0.2">
      <c r="B19" s="33"/>
      <c r="L19" s="33"/>
    </row>
    <row r="20" spans="2:12" s="1" customFormat="1" ht="12" customHeight="1" x14ac:dyDescent="0.2">
      <c r="B20" s="33"/>
      <c r="D20" s="28" t="s">
        <v>33</v>
      </c>
      <c r="I20" s="28" t="s">
        <v>26</v>
      </c>
      <c r="J20" s="26" t="s">
        <v>34</v>
      </c>
      <c r="L20" s="33"/>
    </row>
    <row r="21" spans="2:12" s="1" customFormat="1" ht="18" customHeight="1" x14ac:dyDescent="0.2">
      <c r="B21" s="33"/>
      <c r="E21" s="26" t="s">
        <v>35</v>
      </c>
      <c r="I21" s="28" t="s">
        <v>29</v>
      </c>
      <c r="J21" s="26" t="s">
        <v>36</v>
      </c>
      <c r="L21" s="33"/>
    </row>
    <row r="22" spans="2:12" s="1" customFormat="1" ht="7" customHeight="1" x14ac:dyDescent="0.2">
      <c r="B22" s="33"/>
      <c r="L22" s="33"/>
    </row>
    <row r="23" spans="2:12" s="1" customFormat="1" ht="12" customHeight="1" x14ac:dyDescent="0.2">
      <c r="B23" s="33"/>
      <c r="D23" s="28" t="s">
        <v>38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 xml:space="preserve"> </v>
      </c>
      <c r="I24" s="28" t="s">
        <v>29</v>
      </c>
      <c r="J24" s="26" t="str">
        <f>IF('Rekapitulace stavby'!AN20="","",'Rekapitulace stavby'!AN20)</f>
        <v/>
      </c>
      <c r="L24" s="33"/>
    </row>
    <row r="25" spans="2:12" s="1" customFormat="1" ht="7" customHeight="1" x14ac:dyDescent="0.2">
      <c r="B25" s="33"/>
      <c r="L25" s="33"/>
    </row>
    <row r="26" spans="2:12" s="1" customFormat="1" ht="12" customHeight="1" x14ac:dyDescent="0.2">
      <c r="B26" s="33"/>
      <c r="D26" s="28" t="s">
        <v>40</v>
      </c>
      <c r="L26" s="33"/>
    </row>
    <row r="27" spans="2:12" s="7" customFormat="1" ht="47.25" customHeight="1" x14ac:dyDescent="0.2">
      <c r="B27" s="87"/>
      <c r="E27" s="313" t="s">
        <v>41</v>
      </c>
      <c r="F27" s="313"/>
      <c r="G27" s="313"/>
      <c r="H27" s="313"/>
      <c r="L27" s="87"/>
    </row>
    <row r="28" spans="2:12" s="1" customFormat="1" ht="7" customHeight="1" x14ac:dyDescent="0.2">
      <c r="B28" s="33"/>
      <c r="L28" s="33"/>
    </row>
    <row r="29" spans="2:12" s="1" customFormat="1" ht="7" customHeight="1" x14ac:dyDescent="0.2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4" customHeight="1" x14ac:dyDescent="0.2">
      <c r="B30" s="33"/>
      <c r="D30" s="88" t="s">
        <v>42</v>
      </c>
      <c r="J30" s="64">
        <f>ROUND(J84, 2)</f>
        <v>0</v>
      </c>
      <c r="L30" s="33"/>
    </row>
    <row r="31" spans="2:12" s="1" customFormat="1" ht="7" customHeight="1" x14ac:dyDescent="0.2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5" customHeight="1" x14ac:dyDescent="0.2">
      <c r="B32" s="33"/>
      <c r="F32" s="36" t="s">
        <v>44</v>
      </c>
      <c r="I32" s="36" t="s">
        <v>43</v>
      </c>
      <c r="J32" s="36" t="s">
        <v>45</v>
      </c>
      <c r="L32" s="33"/>
    </row>
    <row r="33" spans="2:12" s="1" customFormat="1" ht="14.5" customHeight="1" x14ac:dyDescent="0.2">
      <c r="B33" s="33"/>
      <c r="D33" s="53" t="s">
        <v>46</v>
      </c>
      <c r="E33" s="28" t="s">
        <v>47</v>
      </c>
      <c r="F33" s="89">
        <f>ROUND((SUM(BE84:BE107)),  2)</f>
        <v>0</v>
      </c>
      <c r="I33" s="90">
        <v>0.21</v>
      </c>
      <c r="J33" s="89">
        <f>ROUND(((SUM(BE84:BE107))*I33),  2)</f>
        <v>0</v>
      </c>
      <c r="L33" s="33"/>
    </row>
    <row r="34" spans="2:12" s="1" customFormat="1" ht="14.5" customHeight="1" x14ac:dyDescent="0.2">
      <c r="B34" s="33"/>
      <c r="E34" s="28" t="s">
        <v>48</v>
      </c>
      <c r="F34" s="89">
        <f>ROUND((SUM(BF84:BF107)),  2)</f>
        <v>0</v>
      </c>
      <c r="I34" s="90">
        <v>0.12</v>
      </c>
      <c r="J34" s="89">
        <f>ROUND(((SUM(BF84:BF107))*I34),  2)</f>
        <v>0</v>
      </c>
      <c r="L34" s="33"/>
    </row>
    <row r="35" spans="2:12" s="1" customFormat="1" ht="14.5" hidden="1" customHeight="1" x14ac:dyDescent="0.2">
      <c r="B35" s="33"/>
      <c r="E35" s="28" t="s">
        <v>49</v>
      </c>
      <c r="F35" s="89">
        <f>ROUND((SUM(BG84:BG107)),  2)</f>
        <v>0</v>
      </c>
      <c r="I35" s="90">
        <v>0.21</v>
      </c>
      <c r="J35" s="89">
        <f>0</f>
        <v>0</v>
      </c>
      <c r="L35" s="33"/>
    </row>
    <row r="36" spans="2:12" s="1" customFormat="1" ht="14.5" hidden="1" customHeight="1" x14ac:dyDescent="0.2">
      <c r="B36" s="33"/>
      <c r="E36" s="28" t="s">
        <v>50</v>
      </c>
      <c r="F36" s="89">
        <f>ROUND((SUM(BH84:BH107)),  2)</f>
        <v>0</v>
      </c>
      <c r="I36" s="90">
        <v>0.12</v>
      </c>
      <c r="J36" s="89">
        <f>0</f>
        <v>0</v>
      </c>
      <c r="L36" s="33"/>
    </row>
    <row r="37" spans="2:12" s="1" customFormat="1" ht="14.5" hidden="1" customHeight="1" x14ac:dyDescent="0.2">
      <c r="B37" s="33"/>
      <c r="E37" s="28" t="s">
        <v>51</v>
      </c>
      <c r="F37" s="89">
        <f>ROUND((SUM(BI84:BI107)),  2)</f>
        <v>0</v>
      </c>
      <c r="I37" s="90">
        <v>0</v>
      </c>
      <c r="J37" s="89">
        <f>0</f>
        <v>0</v>
      </c>
      <c r="L37" s="33"/>
    </row>
    <row r="38" spans="2:12" s="1" customFormat="1" ht="7" customHeight="1" x14ac:dyDescent="0.2">
      <c r="B38" s="33"/>
      <c r="L38" s="33"/>
    </row>
    <row r="39" spans="2:12" s="1" customFormat="1" ht="25.4" customHeight="1" x14ac:dyDescent="0.2">
      <c r="B39" s="33"/>
      <c r="C39" s="91"/>
      <c r="D39" s="92" t="s">
        <v>52</v>
      </c>
      <c r="E39" s="55"/>
      <c r="F39" s="55"/>
      <c r="G39" s="93" t="s">
        <v>53</v>
      </c>
      <c r="H39" s="94" t="s">
        <v>54</v>
      </c>
      <c r="I39" s="55"/>
      <c r="J39" s="95">
        <f>SUM(J30:J37)</f>
        <v>0</v>
      </c>
      <c r="K39" s="96"/>
      <c r="L39" s="33"/>
    </row>
    <row r="40" spans="2:12" s="1" customFormat="1" ht="14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7" customHeight="1" x14ac:dyDescent="0.2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5" customHeight="1" x14ac:dyDescent="0.2">
      <c r="B45" s="33"/>
      <c r="C45" s="22" t="s">
        <v>107</v>
      </c>
      <c r="L45" s="33"/>
    </row>
    <row r="46" spans="2:12" s="1" customFormat="1" ht="7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15" t="str">
        <f>E7</f>
        <v>Rekonstrukce mostu DC-046L, oprava MK a VO v ul. Na Hrázi</v>
      </c>
      <c r="F48" s="316"/>
      <c r="G48" s="316"/>
      <c r="H48" s="316"/>
      <c r="L48" s="33"/>
    </row>
    <row r="49" spans="2:47" s="1" customFormat="1" ht="12" customHeight="1" x14ac:dyDescent="0.2">
      <c r="B49" s="33"/>
      <c r="C49" s="28" t="s">
        <v>105</v>
      </c>
      <c r="L49" s="33"/>
    </row>
    <row r="50" spans="2:47" s="1" customFormat="1" ht="16.5" customHeight="1" x14ac:dyDescent="0.2">
      <c r="B50" s="33"/>
      <c r="E50" s="295" t="str">
        <f>E9</f>
        <v>VRN - Vedlejší rozpočtové náklady</v>
      </c>
      <c r="F50" s="314"/>
      <c r="G50" s="314"/>
      <c r="H50" s="314"/>
      <c r="L50" s="33"/>
    </row>
    <row r="51" spans="2:47" s="1" customFormat="1" ht="7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ul. Na Hrázi, Děčín VIII - Dolní Oldřichov</v>
      </c>
      <c r="I52" s="28" t="s">
        <v>23</v>
      </c>
      <c r="J52" s="50" t="str">
        <f>IF(J12="","",J12)</f>
        <v>10. 7. 2025</v>
      </c>
      <c r="L52" s="33"/>
    </row>
    <row r="53" spans="2:47" s="1" customFormat="1" ht="7" customHeight="1" x14ac:dyDescent="0.2">
      <c r="B53" s="33"/>
      <c r="L53" s="33"/>
    </row>
    <row r="54" spans="2:47" s="1" customFormat="1" ht="15.25" customHeight="1" x14ac:dyDescent="0.2">
      <c r="B54" s="33"/>
      <c r="C54" s="28" t="s">
        <v>25</v>
      </c>
      <c r="F54" s="26" t="str">
        <f>E15</f>
        <v>Statutární město Děčín</v>
      </c>
      <c r="I54" s="28" t="s">
        <v>33</v>
      </c>
      <c r="J54" s="31" t="str">
        <f>E21</f>
        <v>Firast s.r.o.</v>
      </c>
      <c r="L54" s="33"/>
    </row>
    <row r="55" spans="2:47" s="1" customFormat="1" ht="15.25" customHeight="1" x14ac:dyDescent="0.2">
      <c r="B55" s="33"/>
      <c r="C55" s="28" t="s">
        <v>31</v>
      </c>
      <c r="F55" s="26" t="str">
        <f>IF(E18="","",E18)</f>
        <v>Vyplň údaj</v>
      </c>
      <c r="I55" s="28" t="s">
        <v>38</v>
      </c>
      <c r="J55" s="31" t="str">
        <f>E24</f>
        <v xml:space="preserve"> </v>
      </c>
      <c r="L55" s="33"/>
    </row>
    <row r="56" spans="2:47" s="1" customFormat="1" ht="10.4" customHeight="1" x14ac:dyDescent="0.2">
      <c r="B56" s="33"/>
      <c r="L56" s="33"/>
    </row>
    <row r="57" spans="2:47" s="1" customFormat="1" ht="29.25" customHeight="1" x14ac:dyDescent="0.2">
      <c r="B57" s="33"/>
      <c r="C57" s="97" t="s">
        <v>108</v>
      </c>
      <c r="D57" s="91"/>
      <c r="E57" s="91"/>
      <c r="F57" s="91"/>
      <c r="G57" s="91"/>
      <c r="H57" s="91"/>
      <c r="I57" s="91"/>
      <c r="J57" s="98" t="s">
        <v>109</v>
      </c>
      <c r="K57" s="91"/>
      <c r="L57" s="33"/>
    </row>
    <row r="58" spans="2:47" s="1" customFormat="1" ht="10.4" customHeight="1" x14ac:dyDescent="0.2">
      <c r="B58" s="33"/>
      <c r="L58" s="33"/>
    </row>
    <row r="59" spans="2:47" s="1" customFormat="1" ht="22.9" customHeight="1" x14ac:dyDescent="0.2">
      <c r="B59" s="33"/>
      <c r="C59" s="99" t="s">
        <v>74</v>
      </c>
      <c r="J59" s="64">
        <f>J84</f>
        <v>0</v>
      </c>
      <c r="L59" s="33"/>
      <c r="AU59" s="18" t="s">
        <v>110</v>
      </c>
    </row>
    <row r="60" spans="2:47" s="8" customFormat="1" ht="25" customHeight="1" x14ac:dyDescent="0.2">
      <c r="B60" s="100"/>
      <c r="D60" s="101" t="s">
        <v>1064</v>
      </c>
      <c r="E60" s="102"/>
      <c r="F60" s="102"/>
      <c r="G60" s="102"/>
      <c r="H60" s="102"/>
      <c r="I60" s="102"/>
      <c r="J60" s="103">
        <f>J85</f>
        <v>0</v>
      </c>
      <c r="L60" s="100"/>
    </row>
    <row r="61" spans="2:47" s="9" customFormat="1" ht="19.899999999999999" customHeight="1" x14ac:dyDescent="0.2">
      <c r="B61" s="104"/>
      <c r="D61" s="105" t="s">
        <v>1065</v>
      </c>
      <c r="E61" s="106"/>
      <c r="F61" s="106"/>
      <c r="G61" s="106"/>
      <c r="H61" s="106"/>
      <c r="I61" s="106"/>
      <c r="J61" s="107">
        <f>J86</f>
        <v>0</v>
      </c>
      <c r="L61" s="104"/>
    </row>
    <row r="62" spans="2:47" s="9" customFormat="1" ht="19.899999999999999" customHeight="1" x14ac:dyDescent="0.2">
      <c r="B62" s="104"/>
      <c r="D62" s="105" t="s">
        <v>1066</v>
      </c>
      <c r="E62" s="106"/>
      <c r="F62" s="106"/>
      <c r="G62" s="106"/>
      <c r="H62" s="106"/>
      <c r="I62" s="106"/>
      <c r="J62" s="107">
        <f>J93</f>
        <v>0</v>
      </c>
      <c r="L62" s="104"/>
    </row>
    <row r="63" spans="2:47" s="9" customFormat="1" ht="19.899999999999999" customHeight="1" x14ac:dyDescent="0.2">
      <c r="B63" s="104"/>
      <c r="D63" s="105" t="s">
        <v>1067</v>
      </c>
      <c r="E63" s="106"/>
      <c r="F63" s="106"/>
      <c r="G63" s="106"/>
      <c r="H63" s="106"/>
      <c r="I63" s="106"/>
      <c r="J63" s="107">
        <f>J96</f>
        <v>0</v>
      </c>
      <c r="L63" s="104"/>
    </row>
    <row r="64" spans="2:47" s="9" customFormat="1" ht="19.899999999999999" customHeight="1" x14ac:dyDescent="0.2">
      <c r="B64" s="104"/>
      <c r="D64" s="105" t="s">
        <v>1068</v>
      </c>
      <c r="E64" s="106"/>
      <c r="F64" s="106"/>
      <c r="G64" s="106"/>
      <c r="H64" s="106"/>
      <c r="I64" s="106"/>
      <c r="J64" s="107">
        <f>J102</f>
        <v>0</v>
      </c>
      <c r="L64" s="104"/>
    </row>
    <row r="65" spans="2:12" s="1" customFormat="1" ht="21.75" customHeight="1" x14ac:dyDescent="0.2">
      <c r="B65" s="33"/>
      <c r="L65" s="33"/>
    </row>
    <row r="66" spans="2:12" s="1" customFormat="1" ht="7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7" customHeight="1" x14ac:dyDescent="0.2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5" customHeight="1" x14ac:dyDescent="0.2">
      <c r="B71" s="33"/>
      <c r="C71" s="22" t="s">
        <v>115</v>
      </c>
      <c r="L71" s="33"/>
    </row>
    <row r="72" spans="2:12" s="1" customFormat="1" ht="7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15" t="str">
        <f>E7</f>
        <v>Rekonstrukce mostu DC-046L, oprava MK a VO v ul. Na Hrázi</v>
      </c>
      <c r="F74" s="316"/>
      <c r="G74" s="316"/>
      <c r="H74" s="316"/>
      <c r="L74" s="33"/>
    </row>
    <row r="75" spans="2:12" s="1" customFormat="1" ht="12" customHeight="1" x14ac:dyDescent="0.2">
      <c r="B75" s="33"/>
      <c r="C75" s="28" t="s">
        <v>105</v>
      </c>
      <c r="L75" s="33"/>
    </row>
    <row r="76" spans="2:12" s="1" customFormat="1" ht="16.5" customHeight="1" x14ac:dyDescent="0.2">
      <c r="B76" s="33"/>
      <c r="E76" s="295" t="str">
        <f>E9</f>
        <v>VRN - Vedlejší rozpočtové náklady</v>
      </c>
      <c r="F76" s="314"/>
      <c r="G76" s="314"/>
      <c r="H76" s="314"/>
      <c r="L76" s="33"/>
    </row>
    <row r="77" spans="2:12" s="1" customFormat="1" ht="7" customHeight="1" x14ac:dyDescent="0.2">
      <c r="B77" s="33"/>
      <c r="L77" s="33"/>
    </row>
    <row r="78" spans="2:12" s="1" customFormat="1" ht="12" customHeight="1" x14ac:dyDescent="0.2">
      <c r="B78" s="33"/>
      <c r="C78" s="28" t="s">
        <v>21</v>
      </c>
      <c r="F78" s="26" t="str">
        <f>F12</f>
        <v>ul. Na Hrázi, Děčín VIII - Dolní Oldřichov</v>
      </c>
      <c r="I78" s="28" t="s">
        <v>23</v>
      </c>
      <c r="J78" s="50" t="str">
        <f>IF(J12="","",J12)</f>
        <v>10. 7. 2025</v>
      </c>
      <c r="L78" s="33"/>
    </row>
    <row r="79" spans="2:12" s="1" customFormat="1" ht="7" customHeight="1" x14ac:dyDescent="0.2">
      <c r="B79" s="33"/>
      <c r="L79" s="33"/>
    </row>
    <row r="80" spans="2:12" s="1" customFormat="1" ht="15.25" customHeight="1" x14ac:dyDescent="0.2">
      <c r="B80" s="33"/>
      <c r="C80" s="28" t="s">
        <v>25</v>
      </c>
      <c r="F80" s="26" t="str">
        <f>E15</f>
        <v>Statutární město Děčín</v>
      </c>
      <c r="I80" s="28" t="s">
        <v>33</v>
      </c>
      <c r="J80" s="31" t="str">
        <f>E21</f>
        <v>Firast s.r.o.</v>
      </c>
      <c r="L80" s="33"/>
    </row>
    <row r="81" spans="2:65" s="1" customFormat="1" ht="15.25" customHeight="1" x14ac:dyDescent="0.2">
      <c r="B81" s="33"/>
      <c r="C81" s="28" t="s">
        <v>31</v>
      </c>
      <c r="F81" s="26" t="str">
        <f>IF(E18="","",E18)</f>
        <v>Vyplň údaj</v>
      </c>
      <c r="I81" s="28" t="s">
        <v>38</v>
      </c>
      <c r="J81" s="31" t="str">
        <f>E24</f>
        <v xml:space="preserve"> </v>
      </c>
      <c r="L81" s="33"/>
    </row>
    <row r="82" spans="2:65" s="1" customFormat="1" ht="10.4" customHeight="1" x14ac:dyDescent="0.2">
      <c r="B82" s="33"/>
      <c r="L82" s="33"/>
    </row>
    <row r="83" spans="2:65" s="10" customFormat="1" ht="29.25" customHeight="1" x14ac:dyDescent="0.2">
      <c r="B83" s="108"/>
      <c r="C83" s="109" t="s">
        <v>116</v>
      </c>
      <c r="D83" s="110" t="s">
        <v>61</v>
      </c>
      <c r="E83" s="110" t="s">
        <v>57</v>
      </c>
      <c r="F83" s="110" t="s">
        <v>58</v>
      </c>
      <c r="G83" s="110" t="s">
        <v>117</v>
      </c>
      <c r="H83" s="110" t="s">
        <v>118</v>
      </c>
      <c r="I83" s="110" t="s">
        <v>119</v>
      </c>
      <c r="J83" s="110" t="s">
        <v>109</v>
      </c>
      <c r="K83" s="111" t="s">
        <v>120</v>
      </c>
      <c r="L83" s="108"/>
      <c r="M83" s="57" t="s">
        <v>19</v>
      </c>
      <c r="N83" s="58" t="s">
        <v>46</v>
      </c>
      <c r="O83" s="58" t="s">
        <v>121</v>
      </c>
      <c r="P83" s="58" t="s">
        <v>122</v>
      </c>
      <c r="Q83" s="58" t="s">
        <v>123</v>
      </c>
      <c r="R83" s="58" t="s">
        <v>124</v>
      </c>
      <c r="S83" s="58" t="s">
        <v>125</v>
      </c>
      <c r="T83" s="59" t="s">
        <v>126</v>
      </c>
    </row>
    <row r="84" spans="2:65" s="1" customFormat="1" ht="22.9" customHeight="1" x14ac:dyDescent="0.35">
      <c r="B84" s="33"/>
      <c r="C84" s="62" t="s">
        <v>127</v>
      </c>
      <c r="J84" s="112">
        <f>BK84</f>
        <v>0</v>
      </c>
      <c r="L84" s="33"/>
      <c r="M84" s="60"/>
      <c r="N84" s="51"/>
      <c r="O84" s="51"/>
      <c r="P84" s="113">
        <f>P85</f>
        <v>0</v>
      </c>
      <c r="Q84" s="51"/>
      <c r="R84" s="113">
        <f>R85</f>
        <v>0</v>
      </c>
      <c r="S84" s="51"/>
      <c r="T84" s="114">
        <f>T85</f>
        <v>0</v>
      </c>
      <c r="AT84" s="18" t="s">
        <v>75</v>
      </c>
      <c r="AU84" s="18" t="s">
        <v>110</v>
      </c>
      <c r="BK84" s="115">
        <f>BK85</f>
        <v>0</v>
      </c>
    </row>
    <row r="85" spans="2:65" s="11" customFormat="1" ht="25.9" customHeight="1" x14ac:dyDescent="0.35">
      <c r="B85" s="116"/>
      <c r="D85" s="117" t="s">
        <v>75</v>
      </c>
      <c r="E85" s="118" t="s">
        <v>100</v>
      </c>
      <c r="F85" s="118" t="s">
        <v>101</v>
      </c>
      <c r="I85" s="119"/>
      <c r="J85" s="120">
        <f>BK85</f>
        <v>0</v>
      </c>
      <c r="L85" s="116"/>
      <c r="M85" s="121"/>
      <c r="P85" s="122">
        <f>P86+P93+P96+P102</f>
        <v>0</v>
      </c>
      <c r="R85" s="122">
        <f>R86+R93+R96+R102</f>
        <v>0</v>
      </c>
      <c r="T85" s="123">
        <f>T86+T93+T96+T102</f>
        <v>0</v>
      </c>
      <c r="AR85" s="117" t="s">
        <v>160</v>
      </c>
      <c r="AT85" s="124" t="s">
        <v>75</v>
      </c>
      <c r="AU85" s="124" t="s">
        <v>76</v>
      </c>
      <c r="AY85" s="117" t="s">
        <v>130</v>
      </c>
      <c r="BK85" s="125">
        <f>BK86+BK93+BK96+BK102</f>
        <v>0</v>
      </c>
    </row>
    <row r="86" spans="2:65" s="11" customFormat="1" ht="22.9" customHeight="1" x14ac:dyDescent="0.25">
      <c r="B86" s="116"/>
      <c r="D86" s="117" t="s">
        <v>75</v>
      </c>
      <c r="E86" s="126" t="s">
        <v>1069</v>
      </c>
      <c r="F86" s="126" t="s">
        <v>1070</v>
      </c>
      <c r="I86" s="119"/>
      <c r="J86" s="127">
        <f>BK86</f>
        <v>0</v>
      </c>
      <c r="L86" s="116"/>
      <c r="M86" s="121"/>
      <c r="P86" s="122">
        <f>SUM(P87:P92)</f>
        <v>0</v>
      </c>
      <c r="R86" s="122">
        <f>SUM(R87:R92)</f>
        <v>0</v>
      </c>
      <c r="T86" s="123">
        <f>SUM(T87:T92)</f>
        <v>0</v>
      </c>
      <c r="AR86" s="117" t="s">
        <v>160</v>
      </c>
      <c r="AT86" s="124" t="s">
        <v>75</v>
      </c>
      <c r="AU86" s="124" t="s">
        <v>84</v>
      </c>
      <c r="AY86" s="117" t="s">
        <v>130</v>
      </c>
      <c r="BK86" s="125">
        <f>SUM(BK87:BK92)</f>
        <v>0</v>
      </c>
    </row>
    <row r="87" spans="2:65" s="1" customFormat="1" ht="16.5" customHeight="1" x14ac:dyDescent="0.2">
      <c r="B87" s="33"/>
      <c r="C87" s="128" t="s">
        <v>84</v>
      </c>
      <c r="D87" s="128" t="s">
        <v>133</v>
      </c>
      <c r="E87" s="129" t="s">
        <v>1071</v>
      </c>
      <c r="F87" s="130" t="s">
        <v>1072</v>
      </c>
      <c r="G87" s="131" t="s">
        <v>245</v>
      </c>
      <c r="H87" s="132">
        <v>1</v>
      </c>
      <c r="I87" s="133"/>
      <c r="J87" s="134">
        <f>ROUND(I87*H87,2)</f>
        <v>0</v>
      </c>
      <c r="K87" s="130" t="s">
        <v>19</v>
      </c>
      <c r="L87" s="33"/>
      <c r="M87" s="135" t="s">
        <v>19</v>
      </c>
      <c r="N87" s="136" t="s">
        <v>47</v>
      </c>
      <c r="P87" s="137">
        <f>O87*H87</f>
        <v>0</v>
      </c>
      <c r="Q87" s="137">
        <v>0</v>
      </c>
      <c r="R87" s="137">
        <f>Q87*H87</f>
        <v>0</v>
      </c>
      <c r="S87" s="137">
        <v>0</v>
      </c>
      <c r="T87" s="138">
        <f>S87*H87</f>
        <v>0</v>
      </c>
      <c r="AR87" s="139" t="s">
        <v>137</v>
      </c>
      <c r="AT87" s="139" t="s">
        <v>133</v>
      </c>
      <c r="AU87" s="139" t="s">
        <v>86</v>
      </c>
      <c r="AY87" s="18" t="s">
        <v>130</v>
      </c>
      <c r="BE87" s="140">
        <f>IF(N87="základní",J87,0)</f>
        <v>0</v>
      </c>
      <c r="BF87" s="140">
        <f>IF(N87="snížená",J87,0)</f>
        <v>0</v>
      </c>
      <c r="BG87" s="140">
        <f>IF(N87="zákl. přenesená",J87,0)</f>
        <v>0</v>
      </c>
      <c r="BH87" s="140">
        <f>IF(N87="sníž. přenesená",J87,0)</f>
        <v>0</v>
      </c>
      <c r="BI87" s="140">
        <f>IF(N87="nulová",J87,0)</f>
        <v>0</v>
      </c>
      <c r="BJ87" s="18" t="s">
        <v>84</v>
      </c>
      <c r="BK87" s="140">
        <f>ROUND(I87*H87,2)</f>
        <v>0</v>
      </c>
      <c r="BL87" s="18" t="s">
        <v>137</v>
      </c>
      <c r="BM87" s="139" t="s">
        <v>320</v>
      </c>
    </row>
    <row r="88" spans="2:65" s="1" customFormat="1" ht="16.5" customHeight="1" x14ac:dyDescent="0.2">
      <c r="B88" s="33"/>
      <c r="C88" s="128" t="s">
        <v>86</v>
      </c>
      <c r="D88" s="128" t="s">
        <v>133</v>
      </c>
      <c r="E88" s="129" t="s">
        <v>1073</v>
      </c>
      <c r="F88" s="130" t="s">
        <v>1074</v>
      </c>
      <c r="G88" s="131" t="s">
        <v>245</v>
      </c>
      <c r="H88" s="132">
        <v>1</v>
      </c>
      <c r="I88" s="133"/>
      <c r="J88" s="134">
        <f>ROUND(I88*H88,2)</f>
        <v>0</v>
      </c>
      <c r="K88" s="130" t="s">
        <v>142</v>
      </c>
      <c r="L88" s="33"/>
      <c r="M88" s="135" t="s">
        <v>19</v>
      </c>
      <c r="N88" s="136" t="s">
        <v>47</v>
      </c>
      <c r="P88" s="137">
        <f>O88*H88</f>
        <v>0</v>
      </c>
      <c r="Q88" s="137">
        <v>0</v>
      </c>
      <c r="R88" s="137">
        <f>Q88*H88</f>
        <v>0</v>
      </c>
      <c r="S88" s="137">
        <v>0</v>
      </c>
      <c r="T88" s="138">
        <f>S88*H88</f>
        <v>0</v>
      </c>
      <c r="AR88" s="139" t="s">
        <v>1075</v>
      </c>
      <c r="AT88" s="139" t="s">
        <v>133</v>
      </c>
      <c r="AU88" s="139" t="s">
        <v>86</v>
      </c>
      <c r="AY88" s="18" t="s">
        <v>130</v>
      </c>
      <c r="BE88" s="140">
        <f>IF(N88="základní",J88,0)</f>
        <v>0</v>
      </c>
      <c r="BF88" s="140">
        <f>IF(N88="snížená",J88,0)</f>
        <v>0</v>
      </c>
      <c r="BG88" s="140">
        <f>IF(N88="zákl. přenesená",J88,0)</f>
        <v>0</v>
      </c>
      <c r="BH88" s="140">
        <f>IF(N88="sníž. přenesená",J88,0)</f>
        <v>0</v>
      </c>
      <c r="BI88" s="140">
        <f>IF(N88="nulová",J88,0)</f>
        <v>0</v>
      </c>
      <c r="BJ88" s="18" t="s">
        <v>84</v>
      </c>
      <c r="BK88" s="140">
        <f>ROUND(I88*H88,2)</f>
        <v>0</v>
      </c>
      <c r="BL88" s="18" t="s">
        <v>1075</v>
      </c>
      <c r="BM88" s="139" t="s">
        <v>1076</v>
      </c>
    </row>
    <row r="89" spans="2:65" s="1" customFormat="1" x14ac:dyDescent="0.2">
      <c r="B89" s="33"/>
      <c r="D89" s="141" t="s">
        <v>143</v>
      </c>
      <c r="F89" s="142" t="s">
        <v>1077</v>
      </c>
      <c r="I89" s="143"/>
      <c r="L89" s="33"/>
      <c r="M89" s="144"/>
      <c r="T89" s="54"/>
      <c r="AT89" s="18" t="s">
        <v>143</v>
      </c>
      <c r="AU89" s="18" t="s">
        <v>86</v>
      </c>
    </row>
    <row r="90" spans="2:65" s="1" customFormat="1" ht="16.5" customHeight="1" x14ac:dyDescent="0.2">
      <c r="B90" s="33"/>
      <c r="C90" s="128" t="s">
        <v>145</v>
      </c>
      <c r="D90" s="128" t="s">
        <v>133</v>
      </c>
      <c r="E90" s="129" t="s">
        <v>1078</v>
      </c>
      <c r="F90" s="130" t="s">
        <v>1079</v>
      </c>
      <c r="G90" s="131" t="s">
        <v>245</v>
      </c>
      <c r="H90" s="132">
        <v>1</v>
      </c>
      <c r="I90" s="133"/>
      <c r="J90" s="134">
        <f>ROUND(I90*H90,2)</f>
        <v>0</v>
      </c>
      <c r="K90" s="130" t="s">
        <v>142</v>
      </c>
      <c r="L90" s="33"/>
      <c r="M90" s="135" t="s">
        <v>19</v>
      </c>
      <c r="N90" s="136" t="s">
        <v>47</v>
      </c>
      <c r="P90" s="137">
        <f>O90*H90</f>
        <v>0</v>
      </c>
      <c r="Q90" s="137">
        <v>0</v>
      </c>
      <c r="R90" s="137">
        <f>Q90*H90</f>
        <v>0</v>
      </c>
      <c r="S90" s="137">
        <v>0</v>
      </c>
      <c r="T90" s="138">
        <f>S90*H90</f>
        <v>0</v>
      </c>
      <c r="AR90" s="139" t="s">
        <v>1075</v>
      </c>
      <c r="AT90" s="139" t="s">
        <v>133</v>
      </c>
      <c r="AU90" s="139" t="s">
        <v>86</v>
      </c>
      <c r="AY90" s="18" t="s">
        <v>130</v>
      </c>
      <c r="BE90" s="140">
        <f>IF(N90="základní",J90,0)</f>
        <v>0</v>
      </c>
      <c r="BF90" s="140">
        <f>IF(N90="snížená",J90,0)</f>
        <v>0</v>
      </c>
      <c r="BG90" s="140">
        <f>IF(N90="zákl. přenesená",J90,0)</f>
        <v>0</v>
      </c>
      <c r="BH90" s="140">
        <f>IF(N90="sníž. přenesená",J90,0)</f>
        <v>0</v>
      </c>
      <c r="BI90" s="140">
        <f>IF(N90="nulová",J90,0)</f>
        <v>0</v>
      </c>
      <c r="BJ90" s="18" t="s">
        <v>84</v>
      </c>
      <c r="BK90" s="140">
        <f>ROUND(I90*H90,2)</f>
        <v>0</v>
      </c>
      <c r="BL90" s="18" t="s">
        <v>1075</v>
      </c>
      <c r="BM90" s="139" t="s">
        <v>1080</v>
      </c>
    </row>
    <row r="91" spans="2:65" s="1" customFormat="1" x14ac:dyDescent="0.2">
      <c r="B91" s="33"/>
      <c r="D91" s="141" t="s">
        <v>143</v>
      </c>
      <c r="F91" s="142" t="s">
        <v>1081</v>
      </c>
      <c r="I91" s="143"/>
      <c r="L91" s="33"/>
      <c r="M91" s="144"/>
      <c r="T91" s="54"/>
      <c r="AT91" s="18" t="s">
        <v>143</v>
      </c>
      <c r="AU91" s="18" t="s">
        <v>86</v>
      </c>
    </row>
    <row r="92" spans="2:65" s="1" customFormat="1" ht="16.5" customHeight="1" x14ac:dyDescent="0.2">
      <c r="B92" s="33"/>
      <c r="C92" s="128" t="s">
        <v>137</v>
      </c>
      <c r="D92" s="128" t="s">
        <v>133</v>
      </c>
      <c r="E92" s="129" t="s">
        <v>1082</v>
      </c>
      <c r="F92" s="130" t="s">
        <v>1083</v>
      </c>
      <c r="G92" s="131" t="s">
        <v>245</v>
      </c>
      <c r="H92" s="132">
        <v>1</v>
      </c>
      <c r="I92" s="133"/>
      <c r="J92" s="134">
        <f>ROUND(I92*H92,2)</f>
        <v>0</v>
      </c>
      <c r="K92" s="130" t="s">
        <v>19</v>
      </c>
      <c r="L92" s="33"/>
      <c r="M92" s="135" t="s">
        <v>19</v>
      </c>
      <c r="N92" s="136" t="s">
        <v>47</v>
      </c>
      <c r="P92" s="137">
        <f>O92*H92</f>
        <v>0</v>
      </c>
      <c r="Q92" s="137">
        <v>0</v>
      </c>
      <c r="R92" s="137">
        <f>Q92*H92</f>
        <v>0</v>
      </c>
      <c r="S92" s="137">
        <v>0</v>
      </c>
      <c r="T92" s="138">
        <f>S92*H92</f>
        <v>0</v>
      </c>
      <c r="AR92" s="139" t="s">
        <v>137</v>
      </c>
      <c r="AT92" s="139" t="s">
        <v>133</v>
      </c>
      <c r="AU92" s="139" t="s">
        <v>86</v>
      </c>
      <c r="AY92" s="18" t="s">
        <v>130</v>
      </c>
      <c r="BE92" s="140">
        <f>IF(N92="základní",J92,0)</f>
        <v>0</v>
      </c>
      <c r="BF92" s="140">
        <f>IF(N92="snížená",J92,0)</f>
        <v>0</v>
      </c>
      <c r="BG92" s="140">
        <f>IF(N92="zákl. přenesená",J92,0)</f>
        <v>0</v>
      </c>
      <c r="BH92" s="140">
        <f>IF(N92="sníž. přenesená",J92,0)</f>
        <v>0</v>
      </c>
      <c r="BI92" s="140">
        <f>IF(N92="nulová",J92,0)</f>
        <v>0</v>
      </c>
      <c r="BJ92" s="18" t="s">
        <v>84</v>
      </c>
      <c r="BK92" s="140">
        <f>ROUND(I92*H92,2)</f>
        <v>0</v>
      </c>
      <c r="BL92" s="18" t="s">
        <v>137</v>
      </c>
      <c r="BM92" s="139" t="s">
        <v>8</v>
      </c>
    </row>
    <row r="93" spans="2:65" s="11" customFormat="1" ht="22.9" customHeight="1" x14ac:dyDescent="0.25">
      <c r="B93" s="116"/>
      <c r="D93" s="117" t="s">
        <v>75</v>
      </c>
      <c r="E93" s="126" t="s">
        <v>1084</v>
      </c>
      <c r="F93" s="126" t="s">
        <v>1085</v>
      </c>
      <c r="I93" s="119"/>
      <c r="J93" s="127">
        <f>BK93</f>
        <v>0</v>
      </c>
      <c r="L93" s="116"/>
      <c r="M93" s="121"/>
      <c r="P93" s="122">
        <f>SUM(P94:P95)</f>
        <v>0</v>
      </c>
      <c r="R93" s="122">
        <f>SUM(R94:R95)</f>
        <v>0</v>
      </c>
      <c r="T93" s="123">
        <f>SUM(T94:T95)</f>
        <v>0</v>
      </c>
      <c r="AR93" s="117" t="s">
        <v>160</v>
      </c>
      <c r="AT93" s="124" t="s">
        <v>75</v>
      </c>
      <c r="AU93" s="124" t="s">
        <v>84</v>
      </c>
      <c r="AY93" s="117" t="s">
        <v>130</v>
      </c>
      <c r="BK93" s="125">
        <f>SUM(BK94:BK95)</f>
        <v>0</v>
      </c>
    </row>
    <row r="94" spans="2:65" s="1" customFormat="1" ht="16.5" customHeight="1" x14ac:dyDescent="0.2">
      <c r="B94" s="33"/>
      <c r="C94" s="128" t="s">
        <v>160</v>
      </c>
      <c r="D94" s="128" t="s">
        <v>133</v>
      </c>
      <c r="E94" s="129" t="s">
        <v>1086</v>
      </c>
      <c r="F94" s="130" t="s">
        <v>1085</v>
      </c>
      <c r="G94" s="131" t="s">
        <v>245</v>
      </c>
      <c r="H94" s="132">
        <v>1</v>
      </c>
      <c r="I94" s="133"/>
      <c r="J94" s="134">
        <f>ROUND(I94*H94,2)</f>
        <v>0</v>
      </c>
      <c r="K94" s="130" t="s">
        <v>142</v>
      </c>
      <c r="L94" s="33"/>
      <c r="M94" s="135" t="s">
        <v>19</v>
      </c>
      <c r="N94" s="136" t="s">
        <v>47</v>
      </c>
      <c r="P94" s="137">
        <f>O94*H94</f>
        <v>0</v>
      </c>
      <c r="Q94" s="137">
        <v>0</v>
      </c>
      <c r="R94" s="137">
        <f>Q94*H94</f>
        <v>0</v>
      </c>
      <c r="S94" s="137">
        <v>0</v>
      </c>
      <c r="T94" s="138">
        <f>S94*H94</f>
        <v>0</v>
      </c>
      <c r="AR94" s="139" t="s">
        <v>1075</v>
      </c>
      <c r="AT94" s="139" t="s">
        <v>133</v>
      </c>
      <c r="AU94" s="139" t="s">
        <v>86</v>
      </c>
      <c r="AY94" s="18" t="s">
        <v>130</v>
      </c>
      <c r="BE94" s="140">
        <f>IF(N94="základní",J94,0)</f>
        <v>0</v>
      </c>
      <c r="BF94" s="140">
        <f>IF(N94="snížená",J94,0)</f>
        <v>0</v>
      </c>
      <c r="BG94" s="140">
        <f>IF(N94="zákl. přenesená",J94,0)</f>
        <v>0</v>
      </c>
      <c r="BH94" s="140">
        <f>IF(N94="sníž. přenesená",J94,0)</f>
        <v>0</v>
      </c>
      <c r="BI94" s="140">
        <f>IF(N94="nulová",J94,0)</f>
        <v>0</v>
      </c>
      <c r="BJ94" s="18" t="s">
        <v>84</v>
      </c>
      <c r="BK94" s="140">
        <f>ROUND(I94*H94,2)</f>
        <v>0</v>
      </c>
      <c r="BL94" s="18" t="s">
        <v>1075</v>
      </c>
      <c r="BM94" s="139" t="s">
        <v>1087</v>
      </c>
    </row>
    <row r="95" spans="2:65" s="1" customFormat="1" x14ac:dyDescent="0.2">
      <c r="B95" s="33"/>
      <c r="D95" s="141" t="s">
        <v>143</v>
      </c>
      <c r="F95" s="142" t="s">
        <v>1088</v>
      </c>
      <c r="I95" s="143"/>
      <c r="L95" s="33"/>
      <c r="M95" s="144"/>
      <c r="T95" s="54"/>
      <c r="AT95" s="18" t="s">
        <v>143</v>
      </c>
      <c r="AU95" s="18" t="s">
        <v>86</v>
      </c>
    </row>
    <row r="96" spans="2:65" s="11" customFormat="1" ht="22.9" customHeight="1" x14ac:dyDescent="0.25">
      <c r="B96" s="116"/>
      <c r="D96" s="117" t="s">
        <v>75</v>
      </c>
      <c r="E96" s="126" t="s">
        <v>1089</v>
      </c>
      <c r="F96" s="126" t="s">
        <v>1090</v>
      </c>
      <c r="I96" s="119"/>
      <c r="J96" s="127">
        <f>BK96</f>
        <v>0</v>
      </c>
      <c r="L96" s="116"/>
      <c r="M96" s="121"/>
      <c r="P96" s="122">
        <f>SUM(P97:P101)</f>
        <v>0</v>
      </c>
      <c r="R96" s="122">
        <f>SUM(R97:R101)</f>
        <v>0</v>
      </c>
      <c r="T96" s="123">
        <f>SUM(T97:T101)</f>
        <v>0</v>
      </c>
      <c r="AR96" s="117" t="s">
        <v>160</v>
      </c>
      <c r="AT96" s="124" t="s">
        <v>75</v>
      </c>
      <c r="AU96" s="124" t="s">
        <v>84</v>
      </c>
      <c r="AY96" s="117" t="s">
        <v>130</v>
      </c>
      <c r="BK96" s="125">
        <f>SUM(BK97:BK101)</f>
        <v>0</v>
      </c>
    </row>
    <row r="97" spans="2:65" s="1" customFormat="1" ht="16.5" customHeight="1" x14ac:dyDescent="0.2">
      <c r="B97" s="33"/>
      <c r="C97" s="128" t="s">
        <v>156</v>
      </c>
      <c r="D97" s="128" t="s">
        <v>133</v>
      </c>
      <c r="E97" s="129" t="s">
        <v>1091</v>
      </c>
      <c r="F97" s="130" t="s">
        <v>1090</v>
      </c>
      <c r="G97" s="131" t="s">
        <v>245</v>
      </c>
      <c r="H97" s="132">
        <v>1</v>
      </c>
      <c r="I97" s="133"/>
      <c r="J97" s="134">
        <f>ROUND(I97*H97,2)</f>
        <v>0</v>
      </c>
      <c r="K97" s="130" t="s">
        <v>142</v>
      </c>
      <c r="L97" s="33"/>
      <c r="M97" s="135" t="s">
        <v>19</v>
      </c>
      <c r="N97" s="136" t="s">
        <v>47</v>
      </c>
      <c r="P97" s="137">
        <f>O97*H97</f>
        <v>0</v>
      </c>
      <c r="Q97" s="137">
        <v>0</v>
      </c>
      <c r="R97" s="137">
        <f>Q97*H97</f>
        <v>0</v>
      </c>
      <c r="S97" s="137">
        <v>0</v>
      </c>
      <c r="T97" s="138">
        <f>S97*H97</f>
        <v>0</v>
      </c>
      <c r="AR97" s="139" t="s">
        <v>1075</v>
      </c>
      <c r="AT97" s="139" t="s">
        <v>133</v>
      </c>
      <c r="AU97" s="139" t="s">
        <v>86</v>
      </c>
      <c r="AY97" s="18" t="s">
        <v>130</v>
      </c>
      <c r="BE97" s="140">
        <f>IF(N97="základní",J97,0)</f>
        <v>0</v>
      </c>
      <c r="BF97" s="140">
        <f>IF(N97="snížená",J97,0)</f>
        <v>0</v>
      </c>
      <c r="BG97" s="140">
        <f>IF(N97="zákl. přenesená",J97,0)</f>
        <v>0</v>
      </c>
      <c r="BH97" s="140">
        <f>IF(N97="sníž. přenesená",J97,0)</f>
        <v>0</v>
      </c>
      <c r="BI97" s="140">
        <f>IF(N97="nulová",J97,0)</f>
        <v>0</v>
      </c>
      <c r="BJ97" s="18" t="s">
        <v>84</v>
      </c>
      <c r="BK97" s="140">
        <f>ROUND(I97*H97,2)</f>
        <v>0</v>
      </c>
      <c r="BL97" s="18" t="s">
        <v>1075</v>
      </c>
      <c r="BM97" s="139" t="s">
        <v>1092</v>
      </c>
    </row>
    <row r="98" spans="2:65" s="1" customFormat="1" x14ac:dyDescent="0.2">
      <c r="B98" s="33"/>
      <c r="D98" s="141" t="s">
        <v>143</v>
      </c>
      <c r="F98" s="142" t="s">
        <v>1093</v>
      </c>
      <c r="I98" s="143"/>
      <c r="L98" s="33"/>
      <c r="M98" s="144"/>
      <c r="T98" s="54"/>
      <c r="AT98" s="18" t="s">
        <v>143</v>
      </c>
      <c r="AU98" s="18" t="s">
        <v>86</v>
      </c>
    </row>
    <row r="99" spans="2:65" s="1" customFormat="1" ht="16.5" customHeight="1" x14ac:dyDescent="0.2">
      <c r="B99" s="33"/>
      <c r="C99" s="128" t="s">
        <v>176</v>
      </c>
      <c r="D99" s="128" t="s">
        <v>133</v>
      </c>
      <c r="E99" s="129" t="s">
        <v>1094</v>
      </c>
      <c r="F99" s="130" t="s">
        <v>1095</v>
      </c>
      <c r="G99" s="131" t="s">
        <v>245</v>
      </c>
      <c r="H99" s="132">
        <v>1</v>
      </c>
      <c r="I99" s="133"/>
      <c r="J99" s="134">
        <f>ROUND(I99*H99,2)</f>
        <v>0</v>
      </c>
      <c r="K99" s="130" t="s">
        <v>142</v>
      </c>
      <c r="L99" s="33"/>
      <c r="M99" s="135" t="s">
        <v>19</v>
      </c>
      <c r="N99" s="136" t="s">
        <v>47</v>
      </c>
      <c r="P99" s="137">
        <f>O99*H99</f>
        <v>0</v>
      </c>
      <c r="Q99" s="137">
        <v>0</v>
      </c>
      <c r="R99" s="137">
        <f>Q99*H99</f>
        <v>0</v>
      </c>
      <c r="S99" s="137">
        <v>0</v>
      </c>
      <c r="T99" s="138">
        <f>S99*H99</f>
        <v>0</v>
      </c>
      <c r="AR99" s="139" t="s">
        <v>1075</v>
      </c>
      <c r="AT99" s="139" t="s">
        <v>133</v>
      </c>
      <c r="AU99" s="139" t="s">
        <v>86</v>
      </c>
      <c r="AY99" s="18" t="s">
        <v>130</v>
      </c>
      <c r="BE99" s="140">
        <f>IF(N99="základní",J99,0)</f>
        <v>0</v>
      </c>
      <c r="BF99" s="140">
        <f>IF(N99="snížená",J99,0)</f>
        <v>0</v>
      </c>
      <c r="BG99" s="140">
        <f>IF(N99="zákl. přenesená",J99,0)</f>
        <v>0</v>
      </c>
      <c r="BH99" s="140">
        <f>IF(N99="sníž. přenesená",J99,0)</f>
        <v>0</v>
      </c>
      <c r="BI99" s="140">
        <f>IF(N99="nulová",J99,0)</f>
        <v>0</v>
      </c>
      <c r="BJ99" s="18" t="s">
        <v>84</v>
      </c>
      <c r="BK99" s="140">
        <f>ROUND(I99*H99,2)</f>
        <v>0</v>
      </c>
      <c r="BL99" s="18" t="s">
        <v>1075</v>
      </c>
      <c r="BM99" s="139" t="s">
        <v>1096</v>
      </c>
    </row>
    <row r="100" spans="2:65" s="1" customFormat="1" x14ac:dyDescent="0.2">
      <c r="B100" s="33"/>
      <c r="D100" s="141" t="s">
        <v>143</v>
      </c>
      <c r="F100" s="142" t="s">
        <v>1097</v>
      </c>
      <c r="I100" s="143"/>
      <c r="L100" s="33"/>
      <c r="M100" s="144"/>
      <c r="T100" s="54"/>
      <c r="AT100" s="18" t="s">
        <v>143</v>
      </c>
      <c r="AU100" s="18" t="s">
        <v>86</v>
      </c>
    </row>
    <row r="101" spans="2:65" s="1" customFormat="1" ht="16.5" customHeight="1" x14ac:dyDescent="0.2">
      <c r="B101" s="33"/>
      <c r="C101" s="128" t="s">
        <v>164</v>
      </c>
      <c r="D101" s="128" t="s">
        <v>133</v>
      </c>
      <c r="E101" s="129" t="s">
        <v>1098</v>
      </c>
      <c r="F101" s="130" t="s">
        <v>1099</v>
      </c>
      <c r="G101" s="131" t="s">
        <v>245</v>
      </c>
      <c r="H101" s="132">
        <v>1</v>
      </c>
      <c r="I101" s="133"/>
      <c r="J101" s="134">
        <f>ROUND(I101*H101,2)</f>
        <v>0</v>
      </c>
      <c r="K101" s="130" t="s">
        <v>19</v>
      </c>
      <c r="L101" s="33"/>
      <c r="M101" s="135" t="s">
        <v>19</v>
      </c>
      <c r="N101" s="136" t="s">
        <v>47</v>
      </c>
      <c r="P101" s="137">
        <f>O101*H101</f>
        <v>0</v>
      </c>
      <c r="Q101" s="137">
        <v>0</v>
      </c>
      <c r="R101" s="137">
        <f>Q101*H101</f>
        <v>0</v>
      </c>
      <c r="S101" s="137">
        <v>0</v>
      </c>
      <c r="T101" s="138">
        <f>S101*H101</f>
        <v>0</v>
      </c>
      <c r="AR101" s="139" t="s">
        <v>137</v>
      </c>
      <c r="AT101" s="139" t="s">
        <v>133</v>
      </c>
      <c r="AU101" s="139" t="s">
        <v>86</v>
      </c>
      <c r="AY101" s="18" t="s">
        <v>130</v>
      </c>
      <c r="BE101" s="140">
        <f>IF(N101="základní",J101,0)</f>
        <v>0</v>
      </c>
      <c r="BF101" s="140">
        <f>IF(N101="snížená",J101,0)</f>
        <v>0</v>
      </c>
      <c r="BG101" s="140">
        <f>IF(N101="zákl. přenesená",J101,0)</f>
        <v>0</v>
      </c>
      <c r="BH101" s="140">
        <f>IF(N101="sníž. přenesená",J101,0)</f>
        <v>0</v>
      </c>
      <c r="BI101" s="140">
        <f>IF(N101="nulová",J101,0)</f>
        <v>0</v>
      </c>
      <c r="BJ101" s="18" t="s">
        <v>84</v>
      </c>
      <c r="BK101" s="140">
        <f>ROUND(I101*H101,2)</f>
        <v>0</v>
      </c>
      <c r="BL101" s="18" t="s">
        <v>137</v>
      </c>
      <c r="BM101" s="139" t="s">
        <v>164</v>
      </c>
    </row>
    <row r="102" spans="2:65" s="11" customFormat="1" ht="22.9" customHeight="1" x14ac:dyDescent="0.25">
      <c r="B102" s="116"/>
      <c r="D102" s="117" t="s">
        <v>75</v>
      </c>
      <c r="E102" s="126" t="s">
        <v>1100</v>
      </c>
      <c r="F102" s="126" t="s">
        <v>1101</v>
      </c>
      <c r="I102" s="119"/>
      <c r="J102" s="127">
        <f>BK102</f>
        <v>0</v>
      </c>
      <c r="L102" s="116"/>
      <c r="M102" s="121"/>
      <c r="P102" s="122">
        <f>SUM(P103:P107)</f>
        <v>0</v>
      </c>
      <c r="R102" s="122">
        <f>SUM(R103:R107)</f>
        <v>0</v>
      </c>
      <c r="T102" s="123">
        <f>SUM(T103:T107)</f>
        <v>0</v>
      </c>
      <c r="AR102" s="117" t="s">
        <v>160</v>
      </c>
      <c r="AT102" s="124" t="s">
        <v>75</v>
      </c>
      <c r="AU102" s="124" t="s">
        <v>84</v>
      </c>
      <c r="AY102" s="117" t="s">
        <v>130</v>
      </c>
      <c r="BK102" s="125">
        <f>SUM(BK103:BK107)</f>
        <v>0</v>
      </c>
    </row>
    <row r="103" spans="2:65" s="1" customFormat="1" ht="16.5" customHeight="1" x14ac:dyDescent="0.2">
      <c r="B103" s="33"/>
      <c r="C103" s="128" t="s">
        <v>131</v>
      </c>
      <c r="D103" s="128" t="s">
        <v>133</v>
      </c>
      <c r="E103" s="129" t="s">
        <v>1102</v>
      </c>
      <c r="F103" s="130" t="s">
        <v>1103</v>
      </c>
      <c r="G103" s="131" t="s">
        <v>245</v>
      </c>
      <c r="H103" s="132">
        <v>1</v>
      </c>
      <c r="I103" s="133"/>
      <c r="J103" s="134">
        <f>ROUND(I103*H103,2)</f>
        <v>0</v>
      </c>
      <c r="K103" s="130" t="s">
        <v>142</v>
      </c>
      <c r="L103" s="33"/>
      <c r="M103" s="135" t="s">
        <v>19</v>
      </c>
      <c r="N103" s="136" t="s">
        <v>47</v>
      </c>
      <c r="P103" s="137">
        <f>O103*H103</f>
        <v>0</v>
      </c>
      <c r="Q103" s="137">
        <v>0</v>
      </c>
      <c r="R103" s="137">
        <f>Q103*H103</f>
        <v>0</v>
      </c>
      <c r="S103" s="137">
        <v>0</v>
      </c>
      <c r="T103" s="138">
        <f>S103*H103</f>
        <v>0</v>
      </c>
      <c r="AR103" s="139" t="s">
        <v>1075</v>
      </c>
      <c r="AT103" s="139" t="s">
        <v>133</v>
      </c>
      <c r="AU103" s="139" t="s">
        <v>86</v>
      </c>
      <c r="AY103" s="18" t="s">
        <v>130</v>
      </c>
      <c r="BE103" s="140">
        <f>IF(N103="základní",J103,0)</f>
        <v>0</v>
      </c>
      <c r="BF103" s="140">
        <f>IF(N103="snížená",J103,0)</f>
        <v>0</v>
      </c>
      <c r="BG103" s="140">
        <f>IF(N103="zákl. přenesená",J103,0)</f>
        <v>0</v>
      </c>
      <c r="BH103" s="140">
        <f>IF(N103="sníž. přenesená",J103,0)</f>
        <v>0</v>
      </c>
      <c r="BI103" s="140">
        <f>IF(N103="nulová",J103,0)</f>
        <v>0</v>
      </c>
      <c r="BJ103" s="18" t="s">
        <v>84</v>
      </c>
      <c r="BK103" s="140">
        <f>ROUND(I103*H103,2)</f>
        <v>0</v>
      </c>
      <c r="BL103" s="18" t="s">
        <v>1075</v>
      </c>
      <c r="BM103" s="139" t="s">
        <v>1104</v>
      </c>
    </row>
    <row r="104" spans="2:65" s="1" customFormat="1" x14ac:dyDescent="0.2">
      <c r="B104" s="33"/>
      <c r="D104" s="141" t="s">
        <v>143</v>
      </c>
      <c r="F104" s="142" t="s">
        <v>1105</v>
      </c>
      <c r="I104" s="143"/>
      <c r="L104" s="33"/>
      <c r="M104" s="144"/>
      <c r="T104" s="54"/>
      <c r="AT104" s="18" t="s">
        <v>143</v>
      </c>
      <c r="AU104" s="18" t="s">
        <v>86</v>
      </c>
    </row>
    <row r="105" spans="2:65" s="1" customFormat="1" ht="16.5" customHeight="1" x14ac:dyDescent="0.2">
      <c r="B105" s="33"/>
      <c r="C105" s="128" t="s">
        <v>170</v>
      </c>
      <c r="D105" s="128" t="s">
        <v>133</v>
      </c>
      <c r="E105" s="129" t="s">
        <v>1106</v>
      </c>
      <c r="F105" s="130" t="s">
        <v>1107</v>
      </c>
      <c r="G105" s="131" t="s">
        <v>245</v>
      </c>
      <c r="H105" s="132">
        <v>1</v>
      </c>
      <c r="I105" s="133"/>
      <c r="J105" s="134">
        <f>ROUND(I105*H105,2)</f>
        <v>0</v>
      </c>
      <c r="K105" s="130" t="s">
        <v>19</v>
      </c>
      <c r="L105" s="33"/>
      <c r="M105" s="135" t="s">
        <v>19</v>
      </c>
      <c r="N105" s="136" t="s">
        <v>47</v>
      </c>
      <c r="P105" s="137">
        <f>O105*H105</f>
        <v>0</v>
      </c>
      <c r="Q105" s="137">
        <v>0</v>
      </c>
      <c r="R105" s="137">
        <f>Q105*H105</f>
        <v>0</v>
      </c>
      <c r="S105" s="137">
        <v>0</v>
      </c>
      <c r="T105" s="138">
        <f>S105*H105</f>
        <v>0</v>
      </c>
      <c r="AR105" s="139" t="s">
        <v>137</v>
      </c>
      <c r="AT105" s="139" t="s">
        <v>133</v>
      </c>
      <c r="AU105" s="139" t="s">
        <v>86</v>
      </c>
      <c r="AY105" s="18" t="s">
        <v>130</v>
      </c>
      <c r="BE105" s="140">
        <f>IF(N105="základní",J105,0)</f>
        <v>0</v>
      </c>
      <c r="BF105" s="140">
        <f>IF(N105="snížená",J105,0)</f>
        <v>0</v>
      </c>
      <c r="BG105" s="140">
        <f>IF(N105="zákl. přenesená",J105,0)</f>
        <v>0</v>
      </c>
      <c r="BH105" s="140">
        <f>IF(N105="sníž. přenesená",J105,0)</f>
        <v>0</v>
      </c>
      <c r="BI105" s="140">
        <f>IF(N105="nulová",J105,0)</f>
        <v>0</v>
      </c>
      <c r="BJ105" s="18" t="s">
        <v>84</v>
      </c>
      <c r="BK105" s="140">
        <f>ROUND(I105*H105,2)</f>
        <v>0</v>
      </c>
      <c r="BL105" s="18" t="s">
        <v>137</v>
      </c>
      <c r="BM105" s="139" t="s">
        <v>331</v>
      </c>
    </row>
    <row r="106" spans="2:65" s="1" customFormat="1" ht="16.5" customHeight="1" x14ac:dyDescent="0.2">
      <c r="B106" s="33"/>
      <c r="C106" s="128" t="s">
        <v>198</v>
      </c>
      <c r="D106" s="128" t="s">
        <v>133</v>
      </c>
      <c r="E106" s="129" t="s">
        <v>1108</v>
      </c>
      <c r="F106" s="130" t="s">
        <v>1109</v>
      </c>
      <c r="G106" s="131" t="s">
        <v>245</v>
      </c>
      <c r="H106" s="132">
        <v>1</v>
      </c>
      <c r="I106" s="133"/>
      <c r="J106" s="134">
        <f>ROUND(I106*H106,2)</f>
        <v>0</v>
      </c>
      <c r="K106" s="130" t="s">
        <v>19</v>
      </c>
      <c r="L106" s="33"/>
      <c r="M106" s="135" t="s">
        <v>19</v>
      </c>
      <c r="N106" s="136" t="s">
        <v>47</v>
      </c>
      <c r="P106" s="137">
        <f>O106*H106</f>
        <v>0</v>
      </c>
      <c r="Q106" s="137">
        <v>0</v>
      </c>
      <c r="R106" s="137">
        <f>Q106*H106</f>
        <v>0</v>
      </c>
      <c r="S106" s="137">
        <v>0</v>
      </c>
      <c r="T106" s="138">
        <f>S106*H106</f>
        <v>0</v>
      </c>
      <c r="AR106" s="139" t="s">
        <v>137</v>
      </c>
      <c r="AT106" s="139" t="s">
        <v>133</v>
      </c>
      <c r="AU106" s="139" t="s">
        <v>86</v>
      </c>
      <c r="AY106" s="18" t="s">
        <v>130</v>
      </c>
      <c r="BE106" s="140">
        <f>IF(N106="základní",J106,0)</f>
        <v>0</v>
      </c>
      <c r="BF106" s="140">
        <f>IF(N106="snížená",J106,0)</f>
        <v>0</v>
      </c>
      <c r="BG106" s="140">
        <f>IF(N106="zákl. přenesená",J106,0)</f>
        <v>0</v>
      </c>
      <c r="BH106" s="140">
        <f>IF(N106="sníž. přenesená",J106,0)</f>
        <v>0</v>
      </c>
      <c r="BI106" s="140">
        <f>IF(N106="nulová",J106,0)</f>
        <v>0</v>
      </c>
      <c r="BJ106" s="18" t="s">
        <v>84</v>
      </c>
      <c r="BK106" s="140">
        <f>ROUND(I106*H106,2)</f>
        <v>0</v>
      </c>
      <c r="BL106" s="18" t="s">
        <v>137</v>
      </c>
      <c r="BM106" s="139" t="s">
        <v>351</v>
      </c>
    </row>
    <row r="107" spans="2:65" s="1" customFormat="1" ht="16.5" customHeight="1" x14ac:dyDescent="0.2">
      <c r="B107" s="33"/>
      <c r="C107" s="128" t="s">
        <v>8</v>
      </c>
      <c r="D107" s="128" t="s">
        <v>133</v>
      </c>
      <c r="E107" s="129" t="s">
        <v>1110</v>
      </c>
      <c r="F107" s="130" t="s">
        <v>1111</v>
      </c>
      <c r="G107" s="131" t="s">
        <v>245</v>
      </c>
      <c r="H107" s="132">
        <v>1</v>
      </c>
      <c r="I107" s="133"/>
      <c r="J107" s="134">
        <f>ROUND(I107*H107,2)</f>
        <v>0</v>
      </c>
      <c r="K107" s="130" t="s">
        <v>19</v>
      </c>
      <c r="L107" s="33"/>
      <c r="M107" s="188" t="s">
        <v>19</v>
      </c>
      <c r="N107" s="189" t="s">
        <v>47</v>
      </c>
      <c r="O107" s="168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AR107" s="139" t="s">
        <v>137</v>
      </c>
      <c r="AT107" s="139" t="s">
        <v>133</v>
      </c>
      <c r="AU107" s="139" t="s">
        <v>86</v>
      </c>
      <c r="AY107" s="18" t="s">
        <v>130</v>
      </c>
      <c r="BE107" s="140">
        <f>IF(N107="základní",J107,0)</f>
        <v>0</v>
      </c>
      <c r="BF107" s="140">
        <f>IF(N107="snížená",J107,0)</f>
        <v>0</v>
      </c>
      <c r="BG107" s="140">
        <f>IF(N107="zákl. přenesená",J107,0)</f>
        <v>0</v>
      </c>
      <c r="BH107" s="140">
        <f>IF(N107="sníž. přenesená",J107,0)</f>
        <v>0</v>
      </c>
      <c r="BI107" s="140">
        <f>IF(N107="nulová",J107,0)</f>
        <v>0</v>
      </c>
      <c r="BJ107" s="18" t="s">
        <v>84</v>
      </c>
      <c r="BK107" s="140">
        <f>ROUND(I107*H107,2)</f>
        <v>0</v>
      </c>
      <c r="BL107" s="18" t="s">
        <v>137</v>
      </c>
      <c r="BM107" s="139" t="s">
        <v>361</v>
      </c>
    </row>
    <row r="108" spans="2:65" s="1" customFormat="1" ht="7" customHeight="1" x14ac:dyDescent="0.2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33"/>
    </row>
  </sheetData>
  <sheetProtection algorithmName="SHA-512" hashValue="FaC4GonkpZJ9bPBslfbpdrdjliS1HiyEOwfZ3J3MoDc5vcbq3pYA8A8sZGlIGZeIt51cDqtxy8L87fNcxmWXIA==" saltValue="Cu/lcF+wpf2O8ZSdpII8EGDwSVDQeUh5vqYvorsFrP2xSNi0gPKXf3iEpIf7Cg0OZqre+Zo9962tkgKNxZfdIw==" spinCount="100000" sheet="1" objects="1" scenarios="1" formatColumns="0" formatRows="0" autoFilter="0"/>
  <autoFilter ref="C83:K107" xr:uid="{00000000-0009-0000-0000-00000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600-000000000000}"/>
    <hyperlink ref="F91" r:id="rId2" xr:uid="{00000000-0004-0000-0600-000001000000}"/>
    <hyperlink ref="F95" r:id="rId3" xr:uid="{00000000-0004-0000-0600-000002000000}"/>
    <hyperlink ref="F98" r:id="rId4" xr:uid="{00000000-0004-0000-0600-000003000000}"/>
    <hyperlink ref="F100" r:id="rId5" xr:uid="{00000000-0004-0000-0600-000004000000}"/>
    <hyperlink ref="F104" r:id="rId6" xr:uid="{00000000-0004-0000-0600-000005000000}"/>
  </hyperlinks>
  <pageMargins left="0.39374999999999999" right="0.39374999999999999" top="0.39374999999999999" bottom="0.39374999999999999" header="0" footer="0"/>
  <pageSetup paperSize="9" scale="84" fitToHeight="100" orientation="landscape" blackAndWhite="1" r:id="rId7"/>
  <headerFooter>
    <oddFooter>&amp;CStrana &amp;P z &amp;N</oddFooter>
  </headerFooter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0" x14ac:dyDescent="0.2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09375" style="192" customWidth="1"/>
    <col min="7" max="7" width="5" style="192" customWidth="1"/>
    <col min="8" max="8" width="77.77734375" style="192" customWidth="1"/>
    <col min="9" max="10" width="20" style="192" customWidth="1"/>
    <col min="11" max="11" width="1.6640625" style="192" customWidth="1"/>
  </cols>
  <sheetData>
    <row r="1" spans="2:11" customFormat="1" ht="37.5" customHeight="1" x14ac:dyDescent="0.2"/>
    <row r="2" spans="2:11" customFormat="1" ht="7.5" customHeight="1" x14ac:dyDescent="0.2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6" customFormat="1" ht="45" customHeight="1" x14ac:dyDescent="0.2">
      <c r="B3" s="196"/>
      <c r="C3" s="320" t="s">
        <v>1112</v>
      </c>
      <c r="D3" s="320"/>
      <c r="E3" s="320"/>
      <c r="F3" s="320"/>
      <c r="G3" s="320"/>
      <c r="H3" s="320"/>
      <c r="I3" s="320"/>
      <c r="J3" s="320"/>
      <c r="K3" s="197"/>
    </row>
    <row r="4" spans="2:11" customFormat="1" ht="25.5" customHeight="1" x14ac:dyDescent="0.35">
      <c r="B4" s="198"/>
      <c r="C4" s="319" t="s">
        <v>1113</v>
      </c>
      <c r="D4" s="319"/>
      <c r="E4" s="319"/>
      <c r="F4" s="319"/>
      <c r="G4" s="319"/>
      <c r="H4" s="319"/>
      <c r="I4" s="319"/>
      <c r="J4" s="319"/>
      <c r="K4" s="199"/>
    </row>
    <row r="5" spans="2:11" customFormat="1" ht="5.25" customHeight="1" x14ac:dyDescent="0.2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customFormat="1" ht="15" customHeight="1" x14ac:dyDescent="0.2">
      <c r="B6" s="198"/>
      <c r="C6" s="318" t="s">
        <v>1114</v>
      </c>
      <c r="D6" s="318"/>
      <c r="E6" s="318"/>
      <c r="F6" s="318"/>
      <c r="G6" s="318"/>
      <c r="H6" s="318"/>
      <c r="I6" s="318"/>
      <c r="J6" s="318"/>
      <c r="K6" s="199"/>
    </row>
    <row r="7" spans="2:11" customFormat="1" ht="15" customHeight="1" x14ac:dyDescent="0.2">
      <c r="B7" s="202"/>
      <c r="C7" s="318" t="s">
        <v>1115</v>
      </c>
      <c r="D7" s="318"/>
      <c r="E7" s="318"/>
      <c r="F7" s="318"/>
      <c r="G7" s="318"/>
      <c r="H7" s="318"/>
      <c r="I7" s="318"/>
      <c r="J7" s="318"/>
      <c r="K7" s="199"/>
    </row>
    <row r="8" spans="2:11" customFormat="1" ht="12.75" customHeight="1" x14ac:dyDescent="0.2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customFormat="1" ht="15" customHeight="1" x14ac:dyDescent="0.2">
      <c r="B9" s="202"/>
      <c r="C9" s="318" t="s">
        <v>1116</v>
      </c>
      <c r="D9" s="318"/>
      <c r="E9" s="318"/>
      <c r="F9" s="318"/>
      <c r="G9" s="318"/>
      <c r="H9" s="318"/>
      <c r="I9" s="318"/>
      <c r="J9" s="318"/>
      <c r="K9" s="199"/>
    </row>
    <row r="10" spans="2:11" customFormat="1" ht="15" customHeight="1" x14ac:dyDescent="0.2">
      <c r="B10" s="202"/>
      <c r="C10" s="201"/>
      <c r="D10" s="318" t="s">
        <v>1117</v>
      </c>
      <c r="E10" s="318"/>
      <c r="F10" s="318"/>
      <c r="G10" s="318"/>
      <c r="H10" s="318"/>
      <c r="I10" s="318"/>
      <c r="J10" s="318"/>
      <c r="K10" s="199"/>
    </row>
    <row r="11" spans="2:11" customFormat="1" ht="15" customHeight="1" x14ac:dyDescent="0.2">
      <c r="B11" s="202"/>
      <c r="C11" s="203"/>
      <c r="D11" s="318" t="s">
        <v>1118</v>
      </c>
      <c r="E11" s="318"/>
      <c r="F11" s="318"/>
      <c r="G11" s="318"/>
      <c r="H11" s="318"/>
      <c r="I11" s="318"/>
      <c r="J11" s="318"/>
      <c r="K11" s="199"/>
    </row>
    <row r="12" spans="2:11" customFormat="1" ht="15" customHeight="1" x14ac:dyDescent="0.2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customFormat="1" ht="15" customHeight="1" x14ac:dyDescent="0.2">
      <c r="B13" s="202"/>
      <c r="C13" s="203"/>
      <c r="D13" s="204" t="s">
        <v>1119</v>
      </c>
      <c r="E13" s="201"/>
      <c r="F13" s="201"/>
      <c r="G13" s="201"/>
      <c r="H13" s="201"/>
      <c r="I13" s="201"/>
      <c r="J13" s="201"/>
      <c r="K13" s="199"/>
    </row>
    <row r="14" spans="2:11" customFormat="1" ht="12.75" customHeight="1" x14ac:dyDescent="0.2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customFormat="1" ht="15" customHeight="1" x14ac:dyDescent="0.2">
      <c r="B15" s="202"/>
      <c r="C15" s="203"/>
      <c r="D15" s="318" t="s">
        <v>1120</v>
      </c>
      <c r="E15" s="318"/>
      <c r="F15" s="318"/>
      <c r="G15" s="318"/>
      <c r="H15" s="318"/>
      <c r="I15" s="318"/>
      <c r="J15" s="318"/>
      <c r="K15" s="199"/>
    </row>
    <row r="16" spans="2:11" customFormat="1" ht="15" customHeight="1" x14ac:dyDescent="0.2">
      <c r="B16" s="202"/>
      <c r="C16" s="203"/>
      <c r="D16" s="318" t="s">
        <v>1121</v>
      </c>
      <c r="E16" s="318"/>
      <c r="F16" s="318"/>
      <c r="G16" s="318"/>
      <c r="H16" s="318"/>
      <c r="I16" s="318"/>
      <c r="J16" s="318"/>
      <c r="K16" s="199"/>
    </row>
    <row r="17" spans="2:11" customFormat="1" ht="15" customHeight="1" x14ac:dyDescent="0.2">
      <c r="B17" s="202"/>
      <c r="C17" s="203"/>
      <c r="D17" s="318" t="s">
        <v>1122</v>
      </c>
      <c r="E17" s="318"/>
      <c r="F17" s="318"/>
      <c r="G17" s="318"/>
      <c r="H17" s="318"/>
      <c r="I17" s="318"/>
      <c r="J17" s="318"/>
      <c r="K17" s="199"/>
    </row>
    <row r="18" spans="2:11" customFormat="1" ht="15" customHeight="1" x14ac:dyDescent="0.2">
      <c r="B18" s="202"/>
      <c r="C18" s="203"/>
      <c r="D18" s="203"/>
      <c r="E18" s="205" t="s">
        <v>83</v>
      </c>
      <c r="F18" s="318" t="s">
        <v>1123</v>
      </c>
      <c r="G18" s="318"/>
      <c r="H18" s="318"/>
      <c r="I18" s="318"/>
      <c r="J18" s="318"/>
      <c r="K18" s="199"/>
    </row>
    <row r="19" spans="2:11" customFormat="1" ht="15" customHeight="1" x14ac:dyDescent="0.2">
      <c r="B19" s="202"/>
      <c r="C19" s="203"/>
      <c r="D19" s="203"/>
      <c r="E19" s="205" t="s">
        <v>95</v>
      </c>
      <c r="F19" s="318" t="s">
        <v>1124</v>
      </c>
      <c r="G19" s="318"/>
      <c r="H19" s="318"/>
      <c r="I19" s="318"/>
      <c r="J19" s="318"/>
      <c r="K19" s="199"/>
    </row>
    <row r="20" spans="2:11" customFormat="1" ht="15" customHeight="1" x14ac:dyDescent="0.2">
      <c r="B20" s="202"/>
      <c r="C20" s="203"/>
      <c r="D20" s="203"/>
      <c r="E20" s="205" t="s">
        <v>1125</v>
      </c>
      <c r="F20" s="318" t="s">
        <v>1126</v>
      </c>
      <c r="G20" s="318"/>
      <c r="H20" s="318"/>
      <c r="I20" s="318"/>
      <c r="J20" s="318"/>
      <c r="K20" s="199"/>
    </row>
    <row r="21" spans="2:11" customFormat="1" ht="15" customHeight="1" x14ac:dyDescent="0.2">
      <c r="B21" s="202"/>
      <c r="C21" s="203"/>
      <c r="D21" s="203"/>
      <c r="E21" s="205" t="s">
        <v>102</v>
      </c>
      <c r="F21" s="318" t="s">
        <v>1127</v>
      </c>
      <c r="G21" s="318"/>
      <c r="H21" s="318"/>
      <c r="I21" s="318"/>
      <c r="J21" s="318"/>
      <c r="K21" s="199"/>
    </row>
    <row r="22" spans="2:11" customFormat="1" ht="15" customHeight="1" x14ac:dyDescent="0.2">
      <c r="B22" s="202"/>
      <c r="C22" s="203"/>
      <c r="D22" s="203"/>
      <c r="E22" s="205" t="s">
        <v>1128</v>
      </c>
      <c r="F22" s="318" t="s">
        <v>1129</v>
      </c>
      <c r="G22" s="318"/>
      <c r="H22" s="318"/>
      <c r="I22" s="318"/>
      <c r="J22" s="318"/>
      <c r="K22" s="199"/>
    </row>
    <row r="23" spans="2:11" customFormat="1" ht="15" customHeight="1" x14ac:dyDescent="0.2">
      <c r="B23" s="202"/>
      <c r="C23" s="203"/>
      <c r="D23" s="203"/>
      <c r="E23" s="205" t="s">
        <v>1130</v>
      </c>
      <c r="F23" s="318" t="s">
        <v>1131</v>
      </c>
      <c r="G23" s="318"/>
      <c r="H23" s="318"/>
      <c r="I23" s="318"/>
      <c r="J23" s="318"/>
      <c r="K23" s="199"/>
    </row>
    <row r="24" spans="2:11" customFormat="1" ht="12.75" customHeight="1" x14ac:dyDescent="0.2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customFormat="1" ht="15" customHeight="1" x14ac:dyDescent="0.2">
      <c r="B25" s="202"/>
      <c r="C25" s="318" t="s">
        <v>1132</v>
      </c>
      <c r="D25" s="318"/>
      <c r="E25" s="318"/>
      <c r="F25" s="318"/>
      <c r="G25" s="318"/>
      <c r="H25" s="318"/>
      <c r="I25" s="318"/>
      <c r="J25" s="318"/>
      <c r="K25" s="199"/>
    </row>
    <row r="26" spans="2:11" customFormat="1" ht="15" customHeight="1" x14ac:dyDescent="0.2">
      <c r="B26" s="202"/>
      <c r="C26" s="318" t="s">
        <v>1133</v>
      </c>
      <c r="D26" s="318"/>
      <c r="E26" s="318"/>
      <c r="F26" s="318"/>
      <c r="G26" s="318"/>
      <c r="H26" s="318"/>
      <c r="I26" s="318"/>
      <c r="J26" s="318"/>
      <c r="K26" s="199"/>
    </row>
    <row r="27" spans="2:11" customFormat="1" ht="15" customHeight="1" x14ac:dyDescent="0.2">
      <c r="B27" s="202"/>
      <c r="C27" s="201"/>
      <c r="D27" s="318" t="s">
        <v>1134</v>
      </c>
      <c r="E27" s="318"/>
      <c r="F27" s="318"/>
      <c r="G27" s="318"/>
      <c r="H27" s="318"/>
      <c r="I27" s="318"/>
      <c r="J27" s="318"/>
      <c r="K27" s="199"/>
    </row>
    <row r="28" spans="2:11" customFormat="1" ht="15" customHeight="1" x14ac:dyDescent="0.2">
      <c r="B28" s="202"/>
      <c r="C28" s="203"/>
      <c r="D28" s="318" t="s">
        <v>1135</v>
      </c>
      <c r="E28" s="318"/>
      <c r="F28" s="318"/>
      <c r="G28" s="318"/>
      <c r="H28" s="318"/>
      <c r="I28" s="318"/>
      <c r="J28" s="318"/>
      <c r="K28" s="199"/>
    </row>
    <row r="29" spans="2:11" customFormat="1" ht="12.75" customHeight="1" x14ac:dyDescent="0.2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customFormat="1" ht="15" customHeight="1" x14ac:dyDescent="0.2">
      <c r="B30" s="202"/>
      <c r="C30" s="203"/>
      <c r="D30" s="318" t="s">
        <v>1136</v>
      </c>
      <c r="E30" s="318"/>
      <c r="F30" s="318"/>
      <c r="G30" s="318"/>
      <c r="H30" s="318"/>
      <c r="I30" s="318"/>
      <c r="J30" s="318"/>
      <c r="K30" s="199"/>
    </row>
    <row r="31" spans="2:11" customFormat="1" ht="15" customHeight="1" x14ac:dyDescent="0.2">
      <c r="B31" s="202"/>
      <c r="C31" s="203"/>
      <c r="D31" s="318" t="s">
        <v>1137</v>
      </c>
      <c r="E31" s="318"/>
      <c r="F31" s="318"/>
      <c r="G31" s="318"/>
      <c r="H31" s="318"/>
      <c r="I31" s="318"/>
      <c r="J31" s="318"/>
      <c r="K31" s="199"/>
    </row>
    <row r="32" spans="2:11" customFormat="1" ht="12.75" customHeight="1" x14ac:dyDescent="0.2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customFormat="1" ht="15" customHeight="1" x14ac:dyDescent="0.2">
      <c r="B33" s="202"/>
      <c r="C33" s="203"/>
      <c r="D33" s="318" t="s">
        <v>1138</v>
      </c>
      <c r="E33" s="318"/>
      <c r="F33" s="318"/>
      <c r="G33" s="318"/>
      <c r="H33" s="318"/>
      <c r="I33" s="318"/>
      <c r="J33" s="318"/>
      <c r="K33" s="199"/>
    </row>
    <row r="34" spans="2:11" customFormat="1" ht="15" customHeight="1" x14ac:dyDescent="0.2">
      <c r="B34" s="202"/>
      <c r="C34" s="203"/>
      <c r="D34" s="318" t="s">
        <v>1139</v>
      </c>
      <c r="E34" s="318"/>
      <c r="F34" s="318"/>
      <c r="G34" s="318"/>
      <c r="H34" s="318"/>
      <c r="I34" s="318"/>
      <c r="J34" s="318"/>
      <c r="K34" s="199"/>
    </row>
    <row r="35" spans="2:11" customFormat="1" ht="15" customHeight="1" x14ac:dyDescent="0.2">
      <c r="B35" s="202"/>
      <c r="C35" s="203"/>
      <c r="D35" s="318" t="s">
        <v>1140</v>
      </c>
      <c r="E35" s="318"/>
      <c r="F35" s="318"/>
      <c r="G35" s="318"/>
      <c r="H35" s="318"/>
      <c r="I35" s="318"/>
      <c r="J35" s="318"/>
      <c r="K35" s="199"/>
    </row>
    <row r="36" spans="2:11" customFormat="1" ht="15" customHeight="1" x14ac:dyDescent="0.2">
      <c r="B36" s="202"/>
      <c r="C36" s="203"/>
      <c r="D36" s="201"/>
      <c r="E36" s="204" t="s">
        <v>116</v>
      </c>
      <c r="F36" s="201"/>
      <c r="G36" s="318" t="s">
        <v>1141</v>
      </c>
      <c r="H36" s="318"/>
      <c r="I36" s="318"/>
      <c r="J36" s="318"/>
      <c r="K36" s="199"/>
    </row>
    <row r="37" spans="2:11" customFormat="1" ht="30.75" customHeight="1" x14ac:dyDescent="0.2">
      <c r="B37" s="202"/>
      <c r="C37" s="203"/>
      <c r="D37" s="201"/>
      <c r="E37" s="204" t="s">
        <v>1142</v>
      </c>
      <c r="F37" s="201"/>
      <c r="G37" s="318" t="s">
        <v>1143</v>
      </c>
      <c r="H37" s="318"/>
      <c r="I37" s="318"/>
      <c r="J37" s="318"/>
      <c r="K37" s="199"/>
    </row>
    <row r="38" spans="2:11" customFormat="1" ht="15" customHeight="1" x14ac:dyDescent="0.2">
      <c r="B38" s="202"/>
      <c r="C38" s="203"/>
      <c r="D38" s="201"/>
      <c r="E38" s="204" t="s">
        <v>57</v>
      </c>
      <c r="F38" s="201"/>
      <c r="G38" s="318" t="s">
        <v>1144</v>
      </c>
      <c r="H38" s="318"/>
      <c r="I38" s="318"/>
      <c r="J38" s="318"/>
      <c r="K38" s="199"/>
    </row>
    <row r="39" spans="2:11" customFormat="1" ht="15" customHeight="1" x14ac:dyDescent="0.2">
      <c r="B39" s="202"/>
      <c r="C39" s="203"/>
      <c r="D39" s="201"/>
      <c r="E39" s="204" t="s">
        <v>58</v>
      </c>
      <c r="F39" s="201"/>
      <c r="G39" s="318" t="s">
        <v>1145</v>
      </c>
      <c r="H39" s="318"/>
      <c r="I39" s="318"/>
      <c r="J39" s="318"/>
      <c r="K39" s="199"/>
    </row>
    <row r="40" spans="2:11" customFormat="1" ht="15" customHeight="1" x14ac:dyDescent="0.2">
      <c r="B40" s="202"/>
      <c r="C40" s="203"/>
      <c r="D40" s="201"/>
      <c r="E40" s="204" t="s">
        <v>117</v>
      </c>
      <c r="F40" s="201"/>
      <c r="G40" s="318" t="s">
        <v>1146</v>
      </c>
      <c r="H40" s="318"/>
      <c r="I40" s="318"/>
      <c r="J40" s="318"/>
      <c r="K40" s="199"/>
    </row>
    <row r="41" spans="2:11" customFormat="1" ht="15" customHeight="1" x14ac:dyDescent="0.2">
      <c r="B41" s="202"/>
      <c r="C41" s="203"/>
      <c r="D41" s="201"/>
      <c r="E41" s="204" t="s">
        <v>118</v>
      </c>
      <c r="F41" s="201"/>
      <c r="G41" s="318" t="s">
        <v>1147</v>
      </c>
      <c r="H41" s="318"/>
      <c r="I41" s="318"/>
      <c r="J41" s="318"/>
      <c r="K41" s="199"/>
    </row>
    <row r="42" spans="2:11" customFormat="1" ht="15" customHeight="1" x14ac:dyDescent="0.2">
      <c r="B42" s="202"/>
      <c r="C42" s="203"/>
      <c r="D42" s="201"/>
      <c r="E42" s="204" t="s">
        <v>1148</v>
      </c>
      <c r="F42" s="201"/>
      <c r="G42" s="318" t="s">
        <v>1149</v>
      </c>
      <c r="H42" s="318"/>
      <c r="I42" s="318"/>
      <c r="J42" s="318"/>
      <c r="K42" s="199"/>
    </row>
    <row r="43" spans="2:11" customFormat="1" ht="15" customHeight="1" x14ac:dyDescent="0.2">
      <c r="B43" s="202"/>
      <c r="C43" s="203"/>
      <c r="D43" s="201"/>
      <c r="E43" s="204"/>
      <c r="F43" s="201"/>
      <c r="G43" s="318" t="s">
        <v>1150</v>
      </c>
      <c r="H43" s="318"/>
      <c r="I43" s="318"/>
      <c r="J43" s="318"/>
      <c r="K43" s="199"/>
    </row>
    <row r="44" spans="2:11" customFormat="1" ht="15" customHeight="1" x14ac:dyDescent="0.2">
      <c r="B44" s="202"/>
      <c r="C44" s="203"/>
      <c r="D44" s="201"/>
      <c r="E44" s="204" t="s">
        <v>1151</v>
      </c>
      <c r="F44" s="201"/>
      <c r="G44" s="318" t="s">
        <v>1152</v>
      </c>
      <c r="H44" s="318"/>
      <c r="I44" s="318"/>
      <c r="J44" s="318"/>
      <c r="K44" s="199"/>
    </row>
    <row r="45" spans="2:11" customFormat="1" ht="15" customHeight="1" x14ac:dyDescent="0.2">
      <c r="B45" s="202"/>
      <c r="C45" s="203"/>
      <c r="D45" s="201"/>
      <c r="E45" s="204" t="s">
        <v>120</v>
      </c>
      <c r="F45" s="201"/>
      <c r="G45" s="318" t="s">
        <v>1153</v>
      </c>
      <c r="H45" s="318"/>
      <c r="I45" s="318"/>
      <c r="J45" s="318"/>
      <c r="K45" s="199"/>
    </row>
    <row r="46" spans="2:11" customFormat="1" ht="12.75" customHeight="1" x14ac:dyDescent="0.2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customFormat="1" ht="15" customHeight="1" x14ac:dyDescent="0.2">
      <c r="B47" s="202"/>
      <c r="C47" s="203"/>
      <c r="D47" s="318" t="s">
        <v>1154</v>
      </c>
      <c r="E47" s="318"/>
      <c r="F47" s="318"/>
      <c r="G47" s="318"/>
      <c r="H47" s="318"/>
      <c r="I47" s="318"/>
      <c r="J47" s="318"/>
      <c r="K47" s="199"/>
    </row>
    <row r="48" spans="2:11" customFormat="1" ht="15" customHeight="1" x14ac:dyDescent="0.2">
      <c r="B48" s="202"/>
      <c r="C48" s="203"/>
      <c r="D48" s="203"/>
      <c r="E48" s="318" t="s">
        <v>1155</v>
      </c>
      <c r="F48" s="318"/>
      <c r="G48" s="318"/>
      <c r="H48" s="318"/>
      <c r="I48" s="318"/>
      <c r="J48" s="318"/>
      <c r="K48" s="199"/>
    </row>
    <row r="49" spans="2:11" customFormat="1" ht="15" customHeight="1" x14ac:dyDescent="0.2">
      <c r="B49" s="202"/>
      <c r="C49" s="203"/>
      <c r="D49" s="203"/>
      <c r="E49" s="318" t="s">
        <v>1156</v>
      </c>
      <c r="F49" s="318"/>
      <c r="G49" s="318"/>
      <c r="H49" s="318"/>
      <c r="I49" s="318"/>
      <c r="J49" s="318"/>
      <c r="K49" s="199"/>
    </row>
    <row r="50" spans="2:11" customFormat="1" ht="15" customHeight="1" x14ac:dyDescent="0.2">
      <c r="B50" s="202"/>
      <c r="C50" s="203"/>
      <c r="D50" s="203"/>
      <c r="E50" s="318" t="s">
        <v>1157</v>
      </c>
      <c r="F50" s="318"/>
      <c r="G50" s="318"/>
      <c r="H50" s="318"/>
      <c r="I50" s="318"/>
      <c r="J50" s="318"/>
      <c r="K50" s="199"/>
    </row>
    <row r="51" spans="2:11" customFormat="1" ht="15" customHeight="1" x14ac:dyDescent="0.2">
      <c r="B51" s="202"/>
      <c r="C51" s="203"/>
      <c r="D51" s="318" t="s">
        <v>1158</v>
      </c>
      <c r="E51" s="318"/>
      <c r="F51" s="318"/>
      <c r="G51" s="318"/>
      <c r="H51" s="318"/>
      <c r="I51" s="318"/>
      <c r="J51" s="318"/>
      <c r="K51" s="199"/>
    </row>
    <row r="52" spans="2:11" customFormat="1" ht="25.5" customHeight="1" x14ac:dyDescent="0.35">
      <c r="B52" s="198"/>
      <c r="C52" s="319" t="s">
        <v>1159</v>
      </c>
      <c r="D52" s="319"/>
      <c r="E52" s="319"/>
      <c r="F52" s="319"/>
      <c r="G52" s="319"/>
      <c r="H52" s="319"/>
      <c r="I52" s="319"/>
      <c r="J52" s="319"/>
      <c r="K52" s="199"/>
    </row>
    <row r="53" spans="2:11" customFormat="1" ht="5.25" customHeight="1" x14ac:dyDescent="0.2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customFormat="1" ht="15" customHeight="1" x14ac:dyDescent="0.2">
      <c r="B54" s="198"/>
      <c r="C54" s="318" t="s">
        <v>1160</v>
      </c>
      <c r="D54" s="318"/>
      <c r="E54" s="318"/>
      <c r="F54" s="318"/>
      <c r="G54" s="318"/>
      <c r="H54" s="318"/>
      <c r="I54" s="318"/>
      <c r="J54" s="318"/>
      <c r="K54" s="199"/>
    </row>
    <row r="55" spans="2:11" customFormat="1" ht="15" customHeight="1" x14ac:dyDescent="0.2">
      <c r="B55" s="198"/>
      <c r="C55" s="318" t="s">
        <v>1161</v>
      </c>
      <c r="D55" s="318"/>
      <c r="E55" s="318"/>
      <c r="F55" s="318"/>
      <c r="G55" s="318"/>
      <c r="H55" s="318"/>
      <c r="I55" s="318"/>
      <c r="J55" s="318"/>
      <c r="K55" s="199"/>
    </row>
    <row r="56" spans="2:11" customFormat="1" ht="12.75" customHeight="1" x14ac:dyDescent="0.2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customFormat="1" ht="15" customHeight="1" x14ac:dyDescent="0.2">
      <c r="B57" s="198"/>
      <c r="C57" s="318" t="s">
        <v>1162</v>
      </c>
      <c r="D57" s="318"/>
      <c r="E57" s="318"/>
      <c r="F57" s="318"/>
      <c r="G57" s="318"/>
      <c r="H57" s="318"/>
      <c r="I57" s="318"/>
      <c r="J57" s="318"/>
      <c r="K57" s="199"/>
    </row>
    <row r="58" spans="2:11" customFormat="1" ht="15" customHeight="1" x14ac:dyDescent="0.2">
      <c r="B58" s="198"/>
      <c r="C58" s="203"/>
      <c r="D58" s="318" t="s">
        <v>1163</v>
      </c>
      <c r="E58" s="318"/>
      <c r="F58" s="318"/>
      <c r="G58" s="318"/>
      <c r="H58" s="318"/>
      <c r="I58" s="318"/>
      <c r="J58" s="318"/>
      <c r="K58" s="199"/>
    </row>
    <row r="59" spans="2:11" customFormat="1" ht="15" customHeight="1" x14ac:dyDescent="0.2">
      <c r="B59" s="198"/>
      <c r="C59" s="203"/>
      <c r="D59" s="318" t="s">
        <v>1164</v>
      </c>
      <c r="E59" s="318"/>
      <c r="F59" s="318"/>
      <c r="G59" s="318"/>
      <c r="H59" s="318"/>
      <c r="I59" s="318"/>
      <c r="J59" s="318"/>
      <c r="K59" s="199"/>
    </row>
    <row r="60" spans="2:11" customFormat="1" ht="15" customHeight="1" x14ac:dyDescent="0.2">
      <c r="B60" s="198"/>
      <c r="C60" s="203"/>
      <c r="D60" s="318" t="s">
        <v>1165</v>
      </c>
      <c r="E60" s="318"/>
      <c r="F60" s="318"/>
      <c r="G60" s="318"/>
      <c r="H60" s="318"/>
      <c r="I60" s="318"/>
      <c r="J60" s="318"/>
      <c r="K60" s="199"/>
    </row>
    <row r="61" spans="2:11" customFormat="1" ht="15" customHeight="1" x14ac:dyDescent="0.2">
      <c r="B61" s="198"/>
      <c r="C61" s="203"/>
      <c r="D61" s="318" t="s">
        <v>1166</v>
      </c>
      <c r="E61" s="318"/>
      <c r="F61" s="318"/>
      <c r="G61" s="318"/>
      <c r="H61" s="318"/>
      <c r="I61" s="318"/>
      <c r="J61" s="318"/>
      <c r="K61" s="199"/>
    </row>
    <row r="62" spans="2:11" customFormat="1" ht="15" customHeight="1" x14ac:dyDescent="0.2">
      <c r="B62" s="198"/>
      <c r="C62" s="203"/>
      <c r="D62" s="321" t="s">
        <v>1167</v>
      </c>
      <c r="E62" s="321"/>
      <c r="F62" s="321"/>
      <c r="G62" s="321"/>
      <c r="H62" s="321"/>
      <c r="I62" s="321"/>
      <c r="J62" s="321"/>
      <c r="K62" s="199"/>
    </row>
    <row r="63" spans="2:11" customFormat="1" ht="15" customHeight="1" x14ac:dyDescent="0.2">
      <c r="B63" s="198"/>
      <c r="C63" s="203"/>
      <c r="D63" s="318" t="s">
        <v>1168</v>
      </c>
      <c r="E63" s="318"/>
      <c r="F63" s="318"/>
      <c r="G63" s="318"/>
      <c r="H63" s="318"/>
      <c r="I63" s="318"/>
      <c r="J63" s="318"/>
      <c r="K63" s="199"/>
    </row>
    <row r="64" spans="2:11" customFormat="1" ht="12.75" customHeight="1" x14ac:dyDescent="0.2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customFormat="1" ht="15" customHeight="1" x14ac:dyDescent="0.2">
      <c r="B65" s="198"/>
      <c r="C65" s="203"/>
      <c r="D65" s="318" t="s">
        <v>1169</v>
      </c>
      <c r="E65" s="318"/>
      <c r="F65" s="318"/>
      <c r="G65" s="318"/>
      <c r="H65" s="318"/>
      <c r="I65" s="318"/>
      <c r="J65" s="318"/>
      <c r="K65" s="199"/>
    </row>
    <row r="66" spans="2:11" customFormat="1" ht="15" customHeight="1" x14ac:dyDescent="0.2">
      <c r="B66" s="198"/>
      <c r="C66" s="203"/>
      <c r="D66" s="321" t="s">
        <v>1170</v>
      </c>
      <c r="E66" s="321"/>
      <c r="F66" s="321"/>
      <c r="G66" s="321"/>
      <c r="H66" s="321"/>
      <c r="I66" s="321"/>
      <c r="J66" s="321"/>
      <c r="K66" s="199"/>
    </row>
    <row r="67" spans="2:11" customFormat="1" ht="15" customHeight="1" x14ac:dyDescent="0.2">
      <c r="B67" s="198"/>
      <c r="C67" s="203"/>
      <c r="D67" s="318" t="s">
        <v>1171</v>
      </c>
      <c r="E67" s="318"/>
      <c r="F67" s="318"/>
      <c r="G67" s="318"/>
      <c r="H67" s="318"/>
      <c r="I67" s="318"/>
      <c r="J67" s="318"/>
      <c r="K67" s="199"/>
    </row>
    <row r="68" spans="2:11" customFormat="1" ht="15" customHeight="1" x14ac:dyDescent="0.2">
      <c r="B68" s="198"/>
      <c r="C68" s="203"/>
      <c r="D68" s="318" t="s">
        <v>1172</v>
      </c>
      <c r="E68" s="318"/>
      <c r="F68" s="318"/>
      <c r="G68" s="318"/>
      <c r="H68" s="318"/>
      <c r="I68" s="318"/>
      <c r="J68" s="318"/>
      <c r="K68" s="199"/>
    </row>
    <row r="69" spans="2:11" customFormat="1" ht="15" customHeight="1" x14ac:dyDescent="0.2">
      <c r="B69" s="198"/>
      <c r="C69" s="203"/>
      <c r="D69" s="318" t="s">
        <v>1173</v>
      </c>
      <c r="E69" s="318"/>
      <c r="F69" s="318"/>
      <c r="G69" s="318"/>
      <c r="H69" s="318"/>
      <c r="I69" s="318"/>
      <c r="J69" s="318"/>
      <c r="K69" s="199"/>
    </row>
    <row r="70" spans="2:11" customFormat="1" ht="15" customHeight="1" x14ac:dyDescent="0.2">
      <c r="B70" s="198"/>
      <c r="C70" s="203"/>
      <c r="D70" s="318" t="s">
        <v>1174</v>
      </c>
      <c r="E70" s="318"/>
      <c r="F70" s="318"/>
      <c r="G70" s="318"/>
      <c r="H70" s="318"/>
      <c r="I70" s="318"/>
      <c r="J70" s="318"/>
      <c r="K70" s="199"/>
    </row>
    <row r="71" spans="2:11" customFormat="1" ht="12.75" customHeight="1" x14ac:dyDescent="0.2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customFormat="1" ht="18.75" customHeight="1" x14ac:dyDescent="0.2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customFormat="1" ht="18.75" customHeight="1" x14ac:dyDescent="0.2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customFormat="1" ht="7.5" customHeight="1" x14ac:dyDescent="0.2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customFormat="1" ht="45" customHeight="1" x14ac:dyDescent="0.2">
      <c r="B75" s="215"/>
      <c r="C75" s="322" t="s">
        <v>1175</v>
      </c>
      <c r="D75" s="322"/>
      <c r="E75" s="322"/>
      <c r="F75" s="322"/>
      <c r="G75" s="322"/>
      <c r="H75" s="322"/>
      <c r="I75" s="322"/>
      <c r="J75" s="322"/>
      <c r="K75" s="216"/>
    </row>
    <row r="76" spans="2:11" customFormat="1" ht="17.25" customHeight="1" x14ac:dyDescent="0.2">
      <c r="B76" s="215"/>
      <c r="C76" s="217" t="s">
        <v>1176</v>
      </c>
      <c r="D76" s="217"/>
      <c r="E76" s="217"/>
      <c r="F76" s="217" t="s">
        <v>1177</v>
      </c>
      <c r="G76" s="218"/>
      <c r="H76" s="217" t="s">
        <v>58</v>
      </c>
      <c r="I76" s="217" t="s">
        <v>61</v>
      </c>
      <c r="J76" s="217" t="s">
        <v>1178</v>
      </c>
      <c r="K76" s="216"/>
    </row>
    <row r="77" spans="2:11" customFormat="1" ht="17.25" customHeight="1" x14ac:dyDescent="0.2">
      <c r="B77" s="215"/>
      <c r="C77" s="219" t="s">
        <v>1179</v>
      </c>
      <c r="D77" s="219"/>
      <c r="E77" s="219"/>
      <c r="F77" s="220" t="s">
        <v>1180</v>
      </c>
      <c r="G77" s="221"/>
      <c r="H77" s="219"/>
      <c r="I77" s="219"/>
      <c r="J77" s="219" t="s">
        <v>1181</v>
      </c>
      <c r="K77" s="216"/>
    </row>
    <row r="78" spans="2:11" customFormat="1" ht="5.25" customHeight="1" x14ac:dyDescent="0.2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customFormat="1" ht="15" customHeight="1" x14ac:dyDescent="0.2">
      <c r="B79" s="215"/>
      <c r="C79" s="204" t="s">
        <v>57</v>
      </c>
      <c r="D79" s="224"/>
      <c r="E79" s="224"/>
      <c r="F79" s="225" t="s">
        <v>1182</v>
      </c>
      <c r="G79" s="226"/>
      <c r="H79" s="204" t="s">
        <v>1183</v>
      </c>
      <c r="I79" s="204" t="s">
        <v>1184</v>
      </c>
      <c r="J79" s="204">
        <v>20</v>
      </c>
      <c r="K79" s="216"/>
    </row>
    <row r="80" spans="2:11" customFormat="1" ht="15" customHeight="1" x14ac:dyDescent="0.2">
      <c r="B80" s="215"/>
      <c r="C80" s="204" t="s">
        <v>1185</v>
      </c>
      <c r="D80" s="204"/>
      <c r="E80" s="204"/>
      <c r="F80" s="225" t="s">
        <v>1182</v>
      </c>
      <c r="G80" s="226"/>
      <c r="H80" s="204" t="s">
        <v>1186</v>
      </c>
      <c r="I80" s="204" t="s">
        <v>1184</v>
      </c>
      <c r="J80" s="204">
        <v>120</v>
      </c>
      <c r="K80" s="216"/>
    </row>
    <row r="81" spans="2:11" customFormat="1" ht="15" customHeight="1" x14ac:dyDescent="0.2">
      <c r="B81" s="227"/>
      <c r="C81" s="204" t="s">
        <v>1187</v>
      </c>
      <c r="D81" s="204"/>
      <c r="E81" s="204"/>
      <c r="F81" s="225" t="s">
        <v>1188</v>
      </c>
      <c r="G81" s="226"/>
      <c r="H81" s="204" t="s">
        <v>1189</v>
      </c>
      <c r="I81" s="204" t="s">
        <v>1184</v>
      </c>
      <c r="J81" s="204">
        <v>50</v>
      </c>
      <c r="K81" s="216"/>
    </row>
    <row r="82" spans="2:11" customFormat="1" ht="15" customHeight="1" x14ac:dyDescent="0.2">
      <c r="B82" s="227"/>
      <c r="C82" s="204" t="s">
        <v>1190</v>
      </c>
      <c r="D82" s="204"/>
      <c r="E82" s="204"/>
      <c r="F82" s="225" t="s">
        <v>1182</v>
      </c>
      <c r="G82" s="226"/>
      <c r="H82" s="204" t="s">
        <v>1191</v>
      </c>
      <c r="I82" s="204" t="s">
        <v>1192</v>
      </c>
      <c r="J82" s="204"/>
      <c r="K82" s="216"/>
    </row>
    <row r="83" spans="2:11" customFormat="1" ht="15" customHeight="1" x14ac:dyDescent="0.2">
      <c r="B83" s="227"/>
      <c r="C83" s="204" t="s">
        <v>1193</v>
      </c>
      <c r="D83" s="204"/>
      <c r="E83" s="204"/>
      <c r="F83" s="225" t="s">
        <v>1188</v>
      </c>
      <c r="G83" s="204"/>
      <c r="H83" s="204" t="s">
        <v>1194</v>
      </c>
      <c r="I83" s="204" t="s">
        <v>1184</v>
      </c>
      <c r="J83" s="204">
        <v>15</v>
      </c>
      <c r="K83" s="216"/>
    </row>
    <row r="84" spans="2:11" customFormat="1" ht="15" customHeight="1" x14ac:dyDescent="0.2">
      <c r="B84" s="227"/>
      <c r="C84" s="204" t="s">
        <v>1195</v>
      </c>
      <c r="D84" s="204"/>
      <c r="E84" s="204"/>
      <c r="F84" s="225" t="s">
        <v>1188</v>
      </c>
      <c r="G84" s="204"/>
      <c r="H84" s="204" t="s">
        <v>1196</v>
      </c>
      <c r="I84" s="204" t="s">
        <v>1184</v>
      </c>
      <c r="J84" s="204">
        <v>15</v>
      </c>
      <c r="K84" s="216"/>
    </row>
    <row r="85" spans="2:11" customFormat="1" ht="15" customHeight="1" x14ac:dyDescent="0.2">
      <c r="B85" s="227"/>
      <c r="C85" s="204" t="s">
        <v>1197</v>
      </c>
      <c r="D85" s="204"/>
      <c r="E85" s="204"/>
      <c r="F85" s="225" t="s">
        <v>1188</v>
      </c>
      <c r="G85" s="204"/>
      <c r="H85" s="204" t="s">
        <v>1198</v>
      </c>
      <c r="I85" s="204" t="s">
        <v>1184</v>
      </c>
      <c r="J85" s="204">
        <v>20</v>
      </c>
      <c r="K85" s="216"/>
    </row>
    <row r="86" spans="2:11" customFormat="1" ht="15" customHeight="1" x14ac:dyDescent="0.2">
      <c r="B86" s="227"/>
      <c r="C86" s="204" t="s">
        <v>1199</v>
      </c>
      <c r="D86" s="204"/>
      <c r="E86" s="204"/>
      <c r="F86" s="225" t="s">
        <v>1188</v>
      </c>
      <c r="G86" s="204"/>
      <c r="H86" s="204" t="s">
        <v>1200</v>
      </c>
      <c r="I86" s="204" t="s">
        <v>1184</v>
      </c>
      <c r="J86" s="204">
        <v>20</v>
      </c>
      <c r="K86" s="216"/>
    </row>
    <row r="87" spans="2:11" customFormat="1" ht="15" customHeight="1" x14ac:dyDescent="0.2">
      <c r="B87" s="227"/>
      <c r="C87" s="204" t="s">
        <v>1201</v>
      </c>
      <c r="D87" s="204"/>
      <c r="E87" s="204"/>
      <c r="F87" s="225" t="s">
        <v>1188</v>
      </c>
      <c r="G87" s="226"/>
      <c r="H87" s="204" t="s">
        <v>1202</v>
      </c>
      <c r="I87" s="204" t="s">
        <v>1184</v>
      </c>
      <c r="J87" s="204">
        <v>50</v>
      </c>
      <c r="K87" s="216"/>
    </row>
    <row r="88" spans="2:11" customFormat="1" ht="15" customHeight="1" x14ac:dyDescent="0.2">
      <c r="B88" s="227"/>
      <c r="C88" s="204" t="s">
        <v>1203</v>
      </c>
      <c r="D88" s="204"/>
      <c r="E88" s="204"/>
      <c r="F88" s="225" t="s">
        <v>1188</v>
      </c>
      <c r="G88" s="226"/>
      <c r="H88" s="204" t="s">
        <v>1204</v>
      </c>
      <c r="I88" s="204" t="s">
        <v>1184</v>
      </c>
      <c r="J88" s="204">
        <v>20</v>
      </c>
      <c r="K88" s="216"/>
    </row>
    <row r="89" spans="2:11" customFormat="1" ht="15" customHeight="1" x14ac:dyDescent="0.2">
      <c r="B89" s="227"/>
      <c r="C89" s="204" t="s">
        <v>1205</v>
      </c>
      <c r="D89" s="204"/>
      <c r="E89" s="204"/>
      <c r="F89" s="225" t="s">
        <v>1188</v>
      </c>
      <c r="G89" s="226"/>
      <c r="H89" s="204" t="s">
        <v>1206</v>
      </c>
      <c r="I89" s="204" t="s">
        <v>1184</v>
      </c>
      <c r="J89" s="204">
        <v>20</v>
      </c>
      <c r="K89" s="216"/>
    </row>
    <row r="90" spans="2:11" customFormat="1" ht="15" customHeight="1" x14ac:dyDescent="0.2">
      <c r="B90" s="227"/>
      <c r="C90" s="204" t="s">
        <v>1207</v>
      </c>
      <c r="D90" s="204"/>
      <c r="E90" s="204"/>
      <c r="F90" s="225" t="s">
        <v>1188</v>
      </c>
      <c r="G90" s="226"/>
      <c r="H90" s="204" t="s">
        <v>1208</v>
      </c>
      <c r="I90" s="204" t="s">
        <v>1184</v>
      </c>
      <c r="J90" s="204">
        <v>50</v>
      </c>
      <c r="K90" s="216"/>
    </row>
    <row r="91" spans="2:11" customFormat="1" ht="15" customHeight="1" x14ac:dyDescent="0.2">
      <c r="B91" s="227"/>
      <c r="C91" s="204" t="s">
        <v>1209</v>
      </c>
      <c r="D91" s="204"/>
      <c r="E91" s="204"/>
      <c r="F91" s="225" t="s">
        <v>1188</v>
      </c>
      <c r="G91" s="226"/>
      <c r="H91" s="204" t="s">
        <v>1209</v>
      </c>
      <c r="I91" s="204" t="s">
        <v>1184</v>
      </c>
      <c r="J91" s="204">
        <v>50</v>
      </c>
      <c r="K91" s="216"/>
    </row>
    <row r="92" spans="2:11" customFormat="1" ht="15" customHeight="1" x14ac:dyDescent="0.2">
      <c r="B92" s="227"/>
      <c r="C92" s="204" t="s">
        <v>1210</v>
      </c>
      <c r="D92" s="204"/>
      <c r="E92" s="204"/>
      <c r="F92" s="225" t="s">
        <v>1188</v>
      </c>
      <c r="G92" s="226"/>
      <c r="H92" s="204" t="s">
        <v>1211</v>
      </c>
      <c r="I92" s="204" t="s">
        <v>1184</v>
      </c>
      <c r="J92" s="204">
        <v>255</v>
      </c>
      <c r="K92" s="216"/>
    </row>
    <row r="93" spans="2:11" customFormat="1" ht="15" customHeight="1" x14ac:dyDescent="0.2">
      <c r="B93" s="227"/>
      <c r="C93" s="204" t="s">
        <v>1212</v>
      </c>
      <c r="D93" s="204"/>
      <c r="E93" s="204"/>
      <c r="F93" s="225" t="s">
        <v>1182</v>
      </c>
      <c r="G93" s="226"/>
      <c r="H93" s="204" t="s">
        <v>1213</v>
      </c>
      <c r="I93" s="204" t="s">
        <v>1214</v>
      </c>
      <c r="J93" s="204"/>
      <c r="K93" s="216"/>
    </row>
    <row r="94" spans="2:11" customFormat="1" ht="15" customHeight="1" x14ac:dyDescent="0.2">
      <c r="B94" s="227"/>
      <c r="C94" s="204" t="s">
        <v>1215</v>
      </c>
      <c r="D94" s="204"/>
      <c r="E94" s="204"/>
      <c r="F94" s="225" t="s">
        <v>1182</v>
      </c>
      <c r="G94" s="226"/>
      <c r="H94" s="204" t="s">
        <v>1216</v>
      </c>
      <c r="I94" s="204" t="s">
        <v>1217</v>
      </c>
      <c r="J94" s="204"/>
      <c r="K94" s="216"/>
    </row>
    <row r="95" spans="2:11" customFormat="1" ht="15" customHeight="1" x14ac:dyDescent="0.2">
      <c r="B95" s="227"/>
      <c r="C95" s="204" t="s">
        <v>1218</v>
      </c>
      <c r="D95" s="204"/>
      <c r="E95" s="204"/>
      <c r="F95" s="225" t="s">
        <v>1182</v>
      </c>
      <c r="G95" s="226"/>
      <c r="H95" s="204" t="s">
        <v>1218</v>
      </c>
      <c r="I95" s="204" t="s">
        <v>1217</v>
      </c>
      <c r="J95" s="204"/>
      <c r="K95" s="216"/>
    </row>
    <row r="96" spans="2:11" customFormat="1" ht="15" customHeight="1" x14ac:dyDescent="0.2">
      <c r="B96" s="227"/>
      <c r="C96" s="204" t="s">
        <v>42</v>
      </c>
      <c r="D96" s="204"/>
      <c r="E96" s="204"/>
      <c r="F96" s="225" t="s">
        <v>1182</v>
      </c>
      <c r="G96" s="226"/>
      <c r="H96" s="204" t="s">
        <v>1219</v>
      </c>
      <c r="I96" s="204" t="s">
        <v>1217</v>
      </c>
      <c r="J96" s="204"/>
      <c r="K96" s="216"/>
    </row>
    <row r="97" spans="2:11" customFormat="1" ht="15" customHeight="1" x14ac:dyDescent="0.2">
      <c r="B97" s="227"/>
      <c r="C97" s="204" t="s">
        <v>52</v>
      </c>
      <c r="D97" s="204"/>
      <c r="E97" s="204"/>
      <c r="F97" s="225" t="s">
        <v>1182</v>
      </c>
      <c r="G97" s="226"/>
      <c r="H97" s="204" t="s">
        <v>1220</v>
      </c>
      <c r="I97" s="204" t="s">
        <v>1217</v>
      </c>
      <c r="J97" s="204"/>
      <c r="K97" s="216"/>
    </row>
    <row r="98" spans="2:11" customFormat="1" ht="15" customHeight="1" x14ac:dyDescent="0.2">
      <c r="B98" s="228"/>
      <c r="C98" s="229"/>
      <c r="D98" s="229"/>
      <c r="E98" s="229"/>
      <c r="F98" s="229"/>
      <c r="G98" s="229"/>
      <c r="H98" s="229"/>
      <c r="I98" s="229"/>
      <c r="J98" s="229"/>
      <c r="K98" s="230"/>
    </row>
    <row r="99" spans="2:11" customFormat="1" ht="18.75" customHeight="1" x14ac:dyDescent="0.2">
      <c r="B99" s="231"/>
      <c r="C99" s="232"/>
      <c r="D99" s="232"/>
      <c r="E99" s="232"/>
      <c r="F99" s="232"/>
      <c r="G99" s="232"/>
      <c r="H99" s="232"/>
      <c r="I99" s="232"/>
      <c r="J99" s="232"/>
      <c r="K99" s="231"/>
    </row>
    <row r="100" spans="2:11" customFormat="1" ht="18.75" customHeight="1" x14ac:dyDescent="0.2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customFormat="1" ht="7.5" customHeight="1" x14ac:dyDescent="0.2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customFormat="1" ht="45" customHeight="1" x14ac:dyDescent="0.2">
      <c r="B102" s="215"/>
      <c r="C102" s="322" t="s">
        <v>1221</v>
      </c>
      <c r="D102" s="322"/>
      <c r="E102" s="322"/>
      <c r="F102" s="322"/>
      <c r="G102" s="322"/>
      <c r="H102" s="322"/>
      <c r="I102" s="322"/>
      <c r="J102" s="322"/>
      <c r="K102" s="216"/>
    </row>
    <row r="103" spans="2:11" customFormat="1" ht="17.25" customHeight="1" x14ac:dyDescent="0.2">
      <c r="B103" s="215"/>
      <c r="C103" s="217" t="s">
        <v>1176</v>
      </c>
      <c r="D103" s="217"/>
      <c r="E103" s="217"/>
      <c r="F103" s="217" t="s">
        <v>1177</v>
      </c>
      <c r="G103" s="218"/>
      <c r="H103" s="217" t="s">
        <v>58</v>
      </c>
      <c r="I103" s="217" t="s">
        <v>61</v>
      </c>
      <c r="J103" s="217" t="s">
        <v>1178</v>
      </c>
      <c r="K103" s="216"/>
    </row>
    <row r="104" spans="2:11" customFormat="1" ht="17.25" customHeight="1" x14ac:dyDescent="0.2">
      <c r="B104" s="215"/>
      <c r="C104" s="219" t="s">
        <v>1179</v>
      </c>
      <c r="D104" s="219"/>
      <c r="E104" s="219"/>
      <c r="F104" s="220" t="s">
        <v>1180</v>
      </c>
      <c r="G104" s="221"/>
      <c r="H104" s="219"/>
      <c r="I104" s="219"/>
      <c r="J104" s="219" t="s">
        <v>1181</v>
      </c>
      <c r="K104" s="216"/>
    </row>
    <row r="105" spans="2:11" customFormat="1" ht="5.25" customHeight="1" x14ac:dyDescent="0.2">
      <c r="B105" s="215"/>
      <c r="C105" s="217"/>
      <c r="D105" s="217"/>
      <c r="E105" s="217"/>
      <c r="F105" s="217"/>
      <c r="G105" s="233"/>
      <c r="H105" s="217"/>
      <c r="I105" s="217"/>
      <c r="J105" s="217"/>
      <c r="K105" s="216"/>
    </row>
    <row r="106" spans="2:11" customFormat="1" ht="15" customHeight="1" x14ac:dyDescent="0.2">
      <c r="B106" s="215"/>
      <c r="C106" s="204" t="s">
        <v>57</v>
      </c>
      <c r="D106" s="224"/>
      <c r="E106" s="224"/>
      <c r="F106" s="225" t="s">
        <v>1182</v>
      </c>
      <c r="G106" s="204"/>
      <c r="H106" s="204" t="s">
        <v>1222</v>
      </c>
      <c r="I106" s="204" t="s">
        <v>1184</v>
      </c>
      <c r="J106" s="204">
        <v>20</v>
      </c>
      <c r="K106" s="216"/>
    </row>
    <row r="107" spans="2:11" customFormat="1" ht="15" customHeight="1" x14ac:dyDescent="0.2">
      <c r="B107" s="215"/>
      <c r="C107" s="204" t="s">
        <v>1185</v>
      </c>
      <c r="D107" s="204"/>
      <c r="E107" s="204"/>
      <c r="F107" s="225" t="s">
        <v>1182</v>
      </c>
      <c r="G107" s="204"/>
      <c r="H107" s="204" t="s">
        <v>1222</v>
      </c>
      <c r="I107" s="204" t="s">
        <v>1184</v>
      </c>
      <c r="J107" s="204">
        <v>120</v>
      </c>
      <c r="K107" s="216"/>
    </row>
    <row r="108" spans="2:11" customFormat="1" ht="15" customHeight="1" x14ac:dyDescent="0.2">
      <c r="B108" s="227"/>
      <c r="C108" s="204" t="s">
        <v>1187</v>
      </c>
      <c r="D108" s="204"/>
      <c r="E108" s="204"/>
      <c r="F108" s="225" t="s">
        <v>1188</v>
      </c>
      <c r="G108" s="204"/>
      <c r="H108" s="204" t="s">
        <v>1222</v>
      </c>
      <c r="I108" s="204" t="s">
        <v>1184</v>
      </c>
      <c r="J108" s="204">
        <v>50</v>
      </c>
      <c r="K108" s="216"/>
    </row>
    <row r="109" spans="2:11" customFormat="1" ht="15" customHeight="1" x14ac:dyDescent="0.2">
      <c r="B109" s="227"/>
      <c r="C109" s="204" t="s">
        <v>1190</v>
      </c>
      <c r="D109" s="204"/>
      <c r="E109" s="204"/>
      <c r="F109" s="225" t="s">
        <v>1182</v>
      </c>
      <c r="G109" s="204"/>
      <c r="H109" s="204" t="s">
        <v>1222</v>
      </c>
      <c r="I109" s="204" t="s">
        <v>1192</v>
      </c>
      <c r="J109" s="204"/>
      <c r="K109" s="216"/>
    </row>
    <row r="110" spans="2:11" customFormat="1" ht="15" customHeight="1" x14ac:dyDescent="0.2">
      <c r="B110" s="227"/>
      <c r="C110" s="204" t="s">
        <v>1201</v>
      </c>
      <c r="D110" s="204"/>
      <c r="E110" s="204"/>
      <c r="F110" s="225" t="s">
        <v>1188</v>
      </c>
      <c r="G110" s="204"/>
      <c r="H110" s="204" t="s">
        <v>1222</v>
      </c>
      <c r="I110" s="204" t="s">
        <v>1184</v>
      </c>
      <c r="J110" s="204">
        <v>50</v>
      </c>
      <c r="K110" s="216"/>
    </row>
    <row r="111" spans="2:11" customFormat="1" ht="15" customHeight="1" x14ac:dyDescent="0.2">
      <c r="B111" s="227"/>
      <c r="C111" s="204" t="s">
        <v>1209</v>
      </c>
      <c r="D111" s="204"/>
      <c r="E111" s="204"/>
      <c r="F111" s="225" t="s">
        <v>1188</v>
      </c>
      <c r="G111" s="204"/>
      <c r="H111" s="204" t="s">
        <v>1222</v>
      </c>
      <c r="I111" s="204" t="s">
        <v>1184</v>
      </c>
      <c r="J111" s="204">
        <v>50</v>
      </c>
      <c r="K111" s="216"/>
    </row>
    <row r="112" spans="2:11" customFormat="1" ht="15" customHeight="1" x14ac:dyDescent="0.2">
      <c r="B112" s="227"/>
      <c r="C112" s="204" t="s">
        <v>1207</v>
      </c>
      <c r="D112" s="204"/>
      <c r="E112" s="204"/>
      <c r="F112" s="225" t="s">
        <v>1188</v>
      </c>
      <c r="G112" s="204"/>
      <c r="H112" s="204" t="s">
        <v>1222</v>
      </c>
      <c r="I112" s="204" t="s">
        <v>1184</v>
      </c>
      <c r="J112" s="204">
        <v>50</v>
      </c>
      <c r="K112" s="216"/>
    </row>
    <row r="113" spans="2:11" customFormat="1" ht="15" customHeight="1" x14ac:dyDescent="0.2">
      <c r="B113" s="227"/>
      <c r="C113" s="204" t="s">
        <v>57</v>
      </c>
      <c r="D113" s="204"/>
      <c r="E113" s="204"/>
      <c r="F113" s="225" t="s">
        <v>1182</v>
      </c>
      <c r="G113" s="204"/>
      <c r="H113" s="204" t="s">
        <v>1223</v>
      </c>
      <c r="I113" s="204" t="s">
        <v>1184</v>
      </c>
      <c r="J113" s="204">
        <v>20</v>
      </c>
      <c r="K113" s="216"/>
    </row>
    <row r="114" spans="2:11" customFormat="1" ht="15" customHeight="1" x14ac:dyDescent="0.2">
      <c r="B114" s="227"/>
      <c r="C114" s="204" t="s">
        <v>1224</v>
      </c>
      <c r="D114" s="204"/>
      <c r="E114" s="204"/>
      <c r="F114" s="225" t="s">
        <v>1182</v>
      </c>
      <c r="G114" s="204"/>
      <c r="H114" s="204" t="s">
        <v>1225</v>
      </c>
      <c r="I114" s="204" t="s">
        <v>1184</v>
      </c>
      <c r="J114" s="204">
        <v>120</v>
      </c>
      <c r="K114" s="216"/>
    </row>
    <row r="115" spans="2:11" customFormat="1" ht="15" customHeight="1" x14ac:dyDescent="0.2">
      <c r="B115" s="227"/>
      <c r="C115" s="204" t="s">
        <v>42</v>
      </c>
      <c r="D115" s="204"/>
      <c r="E115" s="204"/>
      <c r="F115" s="225" t="s">
        <v>1182</v>
      </c>
      <c r="G115" s="204"/>
      <c r="H115" s="204" t="s">
        <v>1226</v>
      </c>
      <c r="I115" s="204" t="s">
        <v>1217</v>
      </c>
      <c r="J115" s="204"/>
      <c r="K115" s="216"/>
    </row>
    <row r="116" spans="2:11" customFormat="1" ht="15" customHeight="1" x14ac:dyDescent="0.2">
      <c r="B116" s="227"/>
      <c r="C116" s="204" t="s">
        <v>52</v>
      </c>
      <c r="D116" s="204"/>
      <c r="E116" s="204"/>
      <c r="F116" s="225" t="s">
        <v>1182</v>
      </c>
      <c r="G116" s="204"/>
      <c r="H116" s="204" t="s">
        <v>1227</v>
      </c>
      <c r="I116" s="204" t="s">
        <v>1217</v>
      </c>
      <c r="J116" s="204"/>
      <c r="K116" s="216"/>
    </row>
    <row r="117" spans="2:11" customFormat="1" ht="15" customHeight="1" x14ac:dyDescent="0.2">
      <c r="B117" s="227"/>
      <c r="C117" s="204" t="s">
        <v>61</v>
      </c>
      <c r="D117" s="204"/>
      <c r="E117" s="204"/>
      <c r="F117" s="225" t="s">
        <v>1182</v>
      </c>
      <c r="G117" s="204"/>
      <c r="H117" s="204" t="s">
        <v>1228</v>
      </c>
      <c r="I117" s="204" t="s">
        <v>1229</v>
      </c>
      <c r="J117" s="204"/>
      <c r="K117" s="216"/>
    </row>
    <row r="118" spans="2:11" customFormat="1" ht="15" customHeight="1" x14ac:dyDescent="0.2">
      <c r="B118" s="228"/>
      <c r="C118" s="234"/>
      <c r="D118" s="234"/>
      <c r="E118" s="234"/>
      <c r="F118" s="234"/>
      <c r="G118" s="234"/>
      <c r="H118" s="234"/>
      <c r="I118" s="234"/>
      <c r="J118" s="234"/>
      <c r="K118" s="230"/>
    </row>
    <row r="119" spans="2:11" customFormat="1" ht="18.75" customHeight="1" x14ac:dyDescent="0.2">
      <c r="B119" s="235"/>
      <c r="C119" s="236"/>
      <c r="D119" s="236"/>
      <c r="E119" s="236"/>
      <c r="F119" s="237"/>
      <c r="G119" s="236"/>
      <c r="H119" s="236"/>
      <c r="I119" s="236"/>
      <c r="J119" s="236"/>
      <c r="K119" s="235"/>
    </row>
    <row r="120" spans="2:11" customFormat="1" ht="18.75" customHeight="1" x14ac:dyDescent="0.2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customFormat="1" ht="7.5" customHeight="1" x14ac:dyDescent="0.2">
      <c r="B121" s="238"/>
      <c r="C121" s="239"/>
      <c r="D121" s="239"/>
      <c r="E121" s="239"/>
      <c r="F121" s="239"/>
      <c r="G121" s="239"/>
      <c r="H121" s="239"/>
      <c r="I121" s="239"/>
      <c r="J121" s="239"/>
      <c r="K121" s="240"/>
    </row>
    <row r="122" spans="2:11" customFormat="1" ht="45" customHeight="1" x14ac:dyDescent="0.2">
      <c r="B122" s="241"/>
      <c r="C122" s="320" t="s">
        <v>1230</v>
      </c>
      <c r="D122" s="320"/>
      <c r="E122" s="320"/>
      <c r="F122" s="320"/>
      <c r="G122" s="320"/>
      <c r="H122" s="320"/>
      <c r="I122" s="320"/>
      <c r="J122" s="320"/>
      <c r="K122" s="242"/>
    </row>
    <row r="123" spans="2:11" customFormat="1" ht="17.25" customHeight="1" x14ac:dyDescent="0.2">
      <c r="B123" s="243"/>
      <c r="C123" s="217" t="s">
        <v>1176</v>
      </c>
      <c r="D123" s="217"/>
      <c r="E123" s="217"/>
      <c r="F123" s="217" t="s">
        <v>1177</v>
      </c>
      <c r="G123" s="218"/>
      <c r="H123" s="217" t="s">
        <v>58</v>
      </c>
      <c r="I123" s="217" t="s">
        <v>61</v>
      </c>
      <c r="J123" s="217" t="s">
        <v>1178</v>
      </c>
      <c r="K123" s="244"/>
    </row>
    <row r="124" spans="2:11" customFormat="1" ht="17.25" customHeight="1" x14ac:dyDescent="0.2">
      <c r="B124" s="243"/>
      <c r="C124" s="219" t="s">
        <v>1179</v>
      </c>
      <c r="D124" s="219"/>
      <c r="E124" s="219"/>
      <c r="F124" s="220" t="s">
        <v>1180</v>
      </c>
      <c r="G124" s="221"/>
      <c r="H124" s="219"/>
      <c r="I124" s="219"/>
      <c r="J124" s="219" t="s">
        <v>1181</v>
      </c>
      <c r="K124" s="244"/>
    </row>
    <row r="125" spans="2:11" customFormat="1" ht="5.25" customHeight="1" x14ac:dyDescent="0.2">
      <c r="B125" s="245"/>
      <c r="C125" s="222"/>
      <c r="D125" s="222"/>
      <c r="E125" s="222"/>
      <c r="F125" s="222"/>
      <c r="G125" s="246"/>
      <c r="H125" s="222"/>
      <c r="I125" s="222"/>
      <c r="J125" s="222"/>
      <c r="K125" s="247"/>
    </row>
    <row r="126" spans="2:11" customFormat="1" ht="15" customHeight="1" x14ac:dyDescent="0.2">
      <c r="B126" s="245"/>
      <c r="C126" s="204" t="s">
        <v>1185</v>
      </c>
      <c r="D126" s="224"/>
      <c r="E126" s="224"/>
      <c r="F126" s="225" t="s">
        <v>1182</v>
      </c>
      <c r="G126" s="204"/>
      <c r="H126" s="204" t="s">
        <v>1222</v>
      </c>
      <c r="I126" s="204" t="s">
        <v>1184</v>
      </c>
      <c r="J126" s="204">
        <v>120</v>
      </c>
      <c r="K126" s="248"/>
    </row>
    <row r="127" spans="2:11" customFormat="1" ht="15" customHeight="1" x14ac:dyDescent="0.2">
      <c r="B127" s="245"/>
      <c r="C127" s="204" t="s">
        <v>1231</v>
      </c>
      <c r="D127" s="204"/>
      <c r="E127" s="204"/>
      <c r="F127" s="225" t="s">
        <v>1182</v>
      </c>
      <c r="G127" s="204"/>
      <c r="H127" s="204" t="s">
        <v>1232</v>
      </c>
      <c r="I127" s="204" t="s">
        <v>1184</v>
      </c>
      <c r="J127" s="204" t="s">
        <v>1233</v>
      </c>
      <c r="K127" s="248"/>
    </row>
    <row r="128" spans="2:11" customFormat="1" ht="15" customHeight="1" x14ac:dyDescent="0.2">
      <c r="B128" s="245"/>
      <c r="C128" s="204" t="s">
        <v>1130</v>
      </c>
      <c r="D128" s="204"/>
      <c r="E128" s="204"/>
      <c r="F128" s="225" t="s">
        <v>1182</v>
      </c>
      <c r="G128" s="204"/>
      <c r="H128" s="204" t="s">
        <v>1234</v>
      </c>
      <c r="I128" s="204" t="s">
        <v>1184</v>
      </c>
      <c r="J128" s="204" t="s">
        <v>1233</v>
      </c>
      <c r="K128" s="248"/>
    </row>
    <row r="129" spans="2:11" customFormat="1" ht="15" customHeight="1" x14ac:dyDescent="0.2">
      <c r="B129" s="245"/>
      <c r="C129" s="204" t="s">
        <v>1193</v>
      </c>
      <c r="D129" s="204"/>
      <c r="E129" s="204"/>
      <c r="F129" s="225" t="s">
        <v>1188</v>
      </c>
      <c r="G129" s="204"/>
      <c r="H129" s="204" t="s">
        <v>1194</v>
      </c>
      <c r="I129" s="204" t="s">
        <v>1184</v>
      </c>
      <c r="J129" s="204">
        <v>15</v>
      </c>
      <c r="K129" s="248"/>
    </row>
    <row r="130" spans="2:11" customFormat="1" ht="15" customHeight="1" x14ac:dyDescent="0.2">
      <c r="B130" s="245"/>
      <c r="C130" s="204" t="s">
        <v>1195</v>
      </c>
      <c r="D130" s="204"/>
      <c r="E130" s="204"/>
      <c r="F130" s="225" t="s">
        <v>1188</v>
      </c>
      <c r="G130" s="204"/>
      <c r="H130" s="204" t="s">
        <v>1196</v>
      </c>
      <c r="I130" s="204" t="s">
        <v>1184</v>
      </c>
      <c r="J130" s="204">
        <v>15</v>
      </c>
      <c r="K130" s="248"/>
    </row>
    <row r="131" spans="2:11" customFormat="1" ht="15" customHeight="1" x14ac:dyDescent="0.2">
      <c r="B131" s="245"/>
      <c r="C131" s="204" t="s">
        <v>1197</v>
      </c>
      <c r="D131" s="204"/>
      <c r="E131" s="204"/>
      <c r="F131" s="225" t="s">
        <v>1188</v>
      </c>
      <c r="G131" s="204"/>
      <c r="H131" s="204" t="s">
        <v>1198</v>
      </c>
      <c r="I131" s="204" t="s">
        <v>1184</v>
      </c>
      <c r="J131" s="204">
        <v>20</v>
      </c>
      <c r="K131" s="248"/>
    </row>
    <row r="132" spans="2:11" customFormat="1" ht="15" customHeight="1" x14ac:dyDescent="0.2">
      <c r="B132" s="245"/>
      <c r="C132" s="204" t="s">
        <v>1199</v>
      </c>
      <c r="D132" s="204"/>
      <c r="E132" s="204"/>
      <c r="F132" s="225" t="s">
        <v>1188</v>
      </c>
      <c r="G132" s="204"/>
      <c r="H132" s="204" t="s">
        <v>1200</v>
      </c>
      <c r="I132" s="204" t="s">
        <v>1184</v>
      </c>
      <c r="J132" s="204">
        <v>20</v>
      </c>
      <c r="K132" s="248"/>
    </row>
    <row r="133" spans="2:11" customFormat="1" ht="15" customHeight="1" x14ac:dyDescent="0.2">
      <c r="B133" s="245"/>
      <c r="C133" s="204" t="s">
        <v>1187</v>
      </c>
      <c r="D133" s="204"/>
      <c r="E133" s="204"/>
      <c r="F133" s="225" t="s">
        <v>1188</v>
      </c>
      <c r="G133" s="204"/>
      <c r="H133" s="204" t="s">
        <v>1222</v>
      </c>
      <c r="I133" s="204" t="s">
        <v>1184</v>
      </c>
      <c r="J133" s="204">
        <v>50</v>
      </c>
      <c r="K133" s="248"/>
    </row>
    <row r="134" spans="2:11" customFormat="1" ht="15" customHeight="1" x14ac:dyDescent="0.2">
      <c r="B134" s="245"/>
      <c r="C134" s="204" t="s">
        <v>1201</v>
      </c>
      <c r="D134" s="204"/>
      <c r="E134" s="204"/>
      <c r="F134" s="225" t="s">
        <v>1188</v>
      </c>
      <c r="G134" s="204"/>
      <c r="H134" s="204" t="s">
        <v>1222</v>
      </c>
      <c r="I134" s="204" t="s">
        <v>1184</v>
      </c>
      <c r="J134" s="204">
        <v>50</v>
      </c>
      <c r="K134" s="248"/>
    </row>
    <row r="135" spans="2:11" customFormat="1" ht="15" customHeight="1" x14ac:dyDescent="0.2">
      <c r="B135" s="245"/>
      <c r="C135" s="204" t="s">
        <v>1207</v>
      </c>
      <c r="D135" s="204"/>
      <c r="E135" s="204"/>
      <c r="F135" s="225" t="s">
        <v>1188</v>
      </c>
      <c r="G135" s="204"/>
      <c r="H135" s="204" t="s">
        <v>1222</v>
      </c>
      <c r="I135" s="204" t="s">
        <v>1184</v>
      </c>
      <c r="J135" s="204">
        <v>50</v>
      </c>
      <c r="K135" s="248"/>
    </row>
    <row r="136" spans="2:11" customFormat="1" ht="15" customHeight="1" x14ac:dyDescent="0.2">
      <c r="B136" s="245"/>
      <c r="C136" s="204" t="s">
        <v>1209</v>
      </c>
      <c r="D136" s="204"/>
      <c r="E136" s="204"/>
      <c r="F136" s="225" t="s">
        <v>1188</v>
      </c>
      <c r="G136" s="204"/>
      <c r="H136" s="204" t="s">
        <v>1222</v>
      </c>
      <c r="I136" s="204" t="s">
        <v>1184</v>
      </c>
      <c r="J136" s="204">
        <v>50</v>
      </c>
      <c r="K136" s="248"/>
    </row>
    <row r="137" spans="2:11" customFormat="1" ht="15" customHeight="1" x14ac:dyDescent="0.2">
      <c r="B137" s="245"/>
      <c r="C137" s="204" t="s">
        <v>1210</v>
      </c>
      <c r="D137" s="204"/>
      <c r="E137" s="204"/>
      <c r="F137" s="225" t="s">
        <v>1188</v>
      </c>
      <c r="G137" s="204"/>
      <c r="H137" s="204" t="s">
        <v>1235</v>
      </c>
      <c r="I137" s="204" t="s">
        <v>1184</v>
      </c>
      <c r="J137" s="204">
        <v>255</v>
      </c>
      <c r="K137" s="248"/>
    </row>
    <row r="138" spans="2:11" customFormat="1" ht="15" customHeight="1" x14ac:dyDescent="0.2">
      <c r="B138" s="245"/>
      <c r="C138" s="204" t="s">
        <v>1212</v>
      </c>
      <c r="D138" s="204"/>
      <c r="E138" s="204"/>
      <c r="F138" s="225" t="s">
        <v>1182</v>
      </c>
      <c r="G138" s="204"/>
      <c r="H138" s="204" t="s">
        <v>1236</v>
      </c>
      <c r="I138" s="204" t="s">
        <v>1214</v>
      </c>
      <c r="J138" s="204"/>
      <c r="K138" s="248"/>
    </row>
    <row r="139" spans="2:11" customFormat="1" ht="15" customHeight="1" x14ac:dyDescent="0.2">
      <c r="B139" s="245"/>
      <c r="C139" s="204" t="s">
        <v>1215</v>
      </c>
      <c r="D139" s="204"/>
      <c r="E139" s="204"/>
      <c r="F139" s="225" t="s">
        <v>1182</v>
      </c>
      <c r="G139" s="204"/>
      <c r="H139" s="204" t="s">
        <v>1237</v>
      </c>
      <c r="I139" s="204" t="s">
        <v>1217</v>
      </c>
      <c r="J139" s="204"/>
      <c r="K139" s="248"/>
    </row>
    <row r="140" spans="2:11" customFormat="1" ht="15" customHeight="1" x14ac:dyDescent="0.2">
      <c r="B140" s="245"/>
      <c r="C140" s="204" t="s">
        <v>1218</v>
      </c>
      <c r="D140" s="204"/>
      <c r="E140" s="204"/>
      <c r="F140" s="225" t="s">
        <v>1182</v>
      </c>
      <c r="G140" s="204"/>
      <c r="H140" s="204" t="s">
        <v>1218</v>
      </c>
      <c r="I140" s="204" t="s">
        <v>1217</v>
      </c>
      <c r="J140" s="204"/>
      <c r="K140" s="248"/>
    </row>
    <row r="141" spans="2:11" customFormat="1" ht="15" customHeight="1" x14ac:dyDescent="0.2">
      <c r="B141" s="245"/>
      <c r="C141" s="204" t="s">
        <v>42</v>
      </c>
      <c r="D141" s="204"/>
      <c r="E141" s="204"/>
      <c r="F141" s="225" t="s">
        <v>1182</v>
      </c>
      <c r="G141" s="204"/>
      <c r="H141" s="204" t="s">
        <v>1238</v>
      </c>
      <c r="I141" s="204" t="s">
        <v>1217</v>
      </c>
      <c r="J141" s="204"/>
      <c r="K141" s="248"/>
    </row>
    <row r="142" spans="2:11" customFormat="1" ht="15" customHeight="1" x14ac:dyDescent="0.2">
      <c r="B142" s="245"/>
      <c r="C142" s="204" t="s">
        <v>1239</v>
      </c>
      <c r="D142" s="204"/>
      <c r="E142" s="204"/>
      <c r="F142" s="225" t="s">
        <v>1182</v>
      </c>
      <c r="G142" s="204"/>
      <c r="H142" s="204" t="s">
        <v>1240</v>
      </c>
      <c r="I142" s="204" t="s">
        <v>1217</v>
      </c>
      <c r="J142" s="204"/>
      <c r="K142" s="248"/>
    </row>
    <row r="143" spans="2:11" customFormat="1" ht="15" customHeight="1" x14ac:dyDescent="0.2">
      <c r="B143" s="249"/>
      <c r="C143" s="250"/>
      <c r="D143" s="250"/>
      <c r="E143" s="250"/>
      <c r="F143" s="250"/>
      <c r="G143" s="250"/>
      <c r="H143" s="250"/>
      <c r="I143" s="250"/>
      <c r="J143" s="250"/>
      <c r="K143" s="251"/>
    </row>
    <row r="144" spans="2:11" customFormat="1" ht="18.75" customHeight="1" x14ac:dyDescent="0.2">
      <c r="B144" s="236"/>
      <c r="C144" s="236"/>
      <c r="D144" s="236"/>
      <c r="E144" s="236"/>
      <c r="F144" s="237"/>
      <c r="G144" s="236"/>
      <c r="H144" s="236"/>
      <c r="I144" s="236"/>
      <c r="J144" s="236"/>
      <c r="K144" s="236"/>
    </row>
    <row r="145" spans="2:11" customFormat="1" ht="18.75" customHeight="1" x14ac:dyDescent="0.2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customFormat="1" ht="7.5" customHeight="1" x14ac:dyDescent="0.2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customFormat="1" ht="45" customHeight="1" x14ac:dyDescent="0.2">
      <c r="B147" s="215"/>
      <c r="C147" s="322" t="s">
        <v>1241</v>
      </c>
      <c r="D147" s="322"/>
      <c r="E147" s="322"/>
      <c r="F147" s="322"/>
      <c r="G147" s="322"/>
      <c r="H147" s="322"/>
      <c r="I147" s="322"/>
      <c r="J147" s="322"/>
      <c r="K147" s="216"/>
    </row>
    <row r="148" spans="2:11" customFormat="1" ht="17.25" customHeight="1" x14ac:dyDescent="0.2">
      <c r="B148" s="215"/>
      <c r="C148" s="217" t="s">
        <v>1176</v>
      </c>
      <c r="D148" s="217"/>
      <c r="E148" s="217"/>
      <c r="F148" s="217" t="s">
        <v>1177</v>
      </c>
      <c r="G148" s="218"/>
      <c r="H148" s="217" t="s">
        <v>58</v>
      </c>
      <c r="I148" s="217" t="s">
        <v>61</v>
      </c>
      <c r="J148" s="217" t="s">
        <v>1178</v>
      </c>
      <c r="K148" s="216"/>
    </row>
    <row r="149" spans="2:11" customFormat="1" ht="17.25" customHeight="1" x14ac:dyDescent="0.2">
      <c r="B149" s="215"/>
      <c r="C149" s="219" t="s">
        <v>1179</v>
      </c>
      <c r="D149" s="219"/>
      <c r="E149" s="219"/>
      <c r="F149" s="220" t="s">
        <v>1180</v>
      </c>
      <c r="G149" s="221"/>
      <c r="H149" s="219"/>
      <c r="I149" s="219"/>
      <c r="J149" s="219" t="s">
        <v>1181</v>
      </c>
      <c r="K149" s="216"/>
    </row>
    <row r="150" spans="2:11" customFormat="1" ht="5.25" customHeight="1" x14ac:dyDescent="0.2">
      <c r="B150" s="227"/>
      <c r="C150" s="222"/>
      <c r="D150" s="222"/>
      <c r="E150" s="222"/>
      <c r="F150" s="222"/>
      <c r="G150" s="223"/>
      <c r="H150" s="222"/>
      <c r="I150" s="222"/>
      <c r="J150" s="222"/>
      <c r="K150" s="248"/>
    </row>
    <row r="151" spans="2:11" customFormat="1" ht="15" customHeight="1" x14ac:dyDescent="0.2">
      <c r="B151" s="227"/>
      <c r="C151" s="252" t="s">
        <v>1185</v>
      </c>
      <c r="D151" s="204"/>
      <c r="E151" s="204"/>
      <c r="F151" s="253" t="s">
        <v>1182</v>
      </c>
      <c r="G151" s="204"/>
      <c r="H151" s="252" t="s">
        <v>1222</v>
      </c>
      <c r="I151" s="252" t="s">
        <v>1184</v>
      </c>
      <c r="J151" s="252">
        <v>120</v>
      </c>
      <c r="K151" s="248"/>
    </row>
    <row r="152" spans="2:11" customFormat="1" ht="15" customHeight="1" x14ac:dyDescent="0.2">
      <c r="B152" s="227"/>
      <c r="C152" s="252" t="s">
        <v>1231</v>
      </c>
      <c r="D152" s="204"/>
      <c r="E152" s="204"/>
      <c r="F152" s="253" t="s">
        <v>1182</v>
      </c>
      <c r="G152" s="204"/>
      <c r="H152" s="252" t="s">
        <v>1242</v>
      </c>
      <c r="I152" s="252" t="s">
        <v>1184</v>
      </c>
      <c r="J152" s="252" t="s">
        <v>1233</v>
      </c>
      <c r="K152" s="248"/>
    </row>
    <row r="153" spans="2:11" customFormat="1" ht="15" customHeight="1" x14ac:dyDescent="0.2">
      <c r="B153" s="227"/>
      <c r="C153" s="252" t="s">
        <v>1130</v>
      </c>
      <c r="D153" s="204"/>
      <c r="E153" s="204"/>
      <c r="F153" s="253" t="s">
        <v>1182</v>
      </c>
      <c r="G153" s="204"/>
      <c r="H153" s="252" t="s">
        <v>1243</v>
      </c>
      <c r="I153" s="252" t="s">
        <v>1184</v>
      </c>
      <c r="J153" s="252" t="s">
        <v>1233</v>
      </c>
      <c r="K153" s="248"/>
    </row>
    <row r="154" spans="2:11" customFormat="1" ht="15" customHeight="1" x14ac:dyDescent="0.2">
      <c r="B154" s="227"/>
      <c r="C154" s="252" t="s">
        <v>1187</v>
      </c>
      <c r="D154" s="204"/>
      <c r="E154" s="204"/>
      <c r="F154" s="253" t="s">
        <v>1188</v>
      </c>
      <c r="G154" s="204"/>
      <c r="H154" s="252" t="s">
        <v>1222</v>
      </c>
      <c r="I154" s="252" t="s">
        <v>1184</v>
      </c>
      <c r="J154" s="252">
        <v>50</v>
      </c>
      <c r="K154" s="248"/>
    </row>
    <row r="155" spans="2:11" customFormat="1" ht="15" customHeight="1" x14ac:dyDescent="0.2">
      <c r="B155" s="227"/>
      <c r="C155" s="252" t="s">
        <v>1190</v>
      </c>
      <c r="D155" s="204"/>
      <c r="E155" s="204"/>
      <c r="F155" s="253" t="s">
        <v>1182</v>
      </c>
      <c r="G155" s="204"/>
      <c r="H155" s="252" t="s">
        <v>1222</v>
      </c>
      <c r="I155" s="252" t="s">
        <v>1192</v>
      </c>
      <c r="J155" s="252"/>
      <c r="K155" s="248"/>
    </row>
    <row r="156" spans="2:11" customFormat="1" ht="15" customHeight="1" x14ac:dyDescent="0.2">
      <c r="B156" s="227"/>
      <c r="C156" s="252" t="s">
        <v>1201</v>
      </c>
      <c r="D156" s="204"/>
      <c r="E156" s="204"/>
      <c r="F156" s="253" t="s">
        <v>1188</v>
      </c>
      <c r="G156" s="204"/>
      <c r="H156" s="252" t="s">
        <v>1222</v>
      </c>
      <c r="I156" s="252" t="s">
        <v>1184</v>
      </c>
      <c r="J156" s="252">
        <v>50</v>
      </c>
      <c r="K156" s="248"/>
    </row>
    <row r="157" spans="2:11" customFormat="1" ht="15" customHeight="1" x14ac:dyDescent="0.2">
      <c r="B157" s="227"/>
      <c r="C157" s="252" t="s">
        <v>1209</v>
      </c>
      <c r="D157" s="204"/>
      <c r="E157" s="204"/>
      <c r="F157" s="253" t="s">
        <v>1188</v>
      </c>
      <c r="G157" s="204"/>
      <c r="H157" s="252" t="s">
        <v>1222</v>
      </c>
      <c r="I157" s="252" t="s">
        <v>1184</v>
      </c>
      <c r="J157" s="252">
        <v>50</v>
      </c>
      <c r="K157" s="248"/>
    </row>
    <row r="158" spans="2:11" customFormat="1" ht="15" customHeight="1" x14ac:dyDescent="0.2">
      <c r="B158" s="227"/>
      <c r="C158" s="252" t="s">
        <v>1207</v>
      </c>
      <c r="D158" s="204"/>
      <c r="E158" s="204"/>
      <c r="F158" s="253" t="s">
        <v>1188</v>
      </c>
      <c r="G158" s="204"/>
      <c r="H158" s="252" t="s">
        <v>1222</v>
      </c>
      <c r="I158" s="252" t="s">
        <v>1184</v>
      </c>
      <c r="J158" s="252">
        <v>50</v>
      </c>
      <c r="K158" s="248"/>
    </row>
    <row r="159" spans="2:11" customFormat="1" ht="15" customHeight="1" x14ac:dyDescent="0.2">
      <c r="B159" s="227"/>
      <c r="C159" s="252" t="s">
        <v>108</v>
      </c>
      <c r="D159" s="204"/>
      <c r="E159" s="204"/>
      <c r="F159" s="253" t="s">
        <v>1182</v>
      </c>
      <c r="G159" s="204"/>
      <c r="H159" s="252" t="s">
        <v>1244</v>
      </c>
      <c r="I159" s="252" t="s">
        <v>1184</v>
      </c>
      <c r="J159" s="252" t="s">
        <v>1245</v>
      </c>
      <c r="K159" s="248"/>
    </row>
    <row r="160" spans="2:11" customFormat="1" ht="15" customHeight="1" x14ac:dyDescent="0.2">
      <c r="B160" s="227"/>
      <c r="C160" s="252" t="s">
        <v>1246</v>
      </c>
      <c r="D160" s="204"/>
      <c r="E160" s="204"/>
      <c r="F160" s="253" t="s">
        <v>1182</v>
      </c>
      <c r="G160" s="204"/>
      <c r="H160" s="252" t="s">
        <v>1247</v>
      </c>
      <c r="I160" s="252" t="s">
        <v>1217</v>
      </c>
      <c r="J160" s="252"/>
      <c r="K160" s="248"/>
    </row>
    <row r="161" spans="2:11" customFormat="1" ht="15" customHeight="1" x14ac:dyDescent="0.2">
      <c r="B161" s="254"/>
      <c r="C161" s="234"/>
      <c r="D161" s="234"/>
      <c r="E161" s="234"/>
      <c r="F161" s="234"/>
      <c r="G161" s="234"/>
      <c r="H161" s="234"/>
      <c r="I161" s="234"/>
      <c r="J161" s="234"/>
      <c r="K161" s="255"/>
    </row>
    <row r="162" spans="2:11" customFormat="1" ht="18.75" customHeight="1" x14ac:dyDescent="0.2">
      <c r="B162" s="236"/>
      <c r="C162" s="246"/>
      <c r="D162" s="246"/>
      <c r="E162" s="246"/>
      <c r="F162" s="256"/>
      <c r="G162" s="246"/>
      <c r="H162" s="246"/>
      <c r="I162" s="246"/>
      <c r="J162" s="246"/>
      <c r="K162" s="236"/>
    </row>
    <row r="163" spans="2:11" customFormat="1" ht="18.75" customHeight="1" x14ac:dyDescent="0.2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customFormat="1" ht="7.5" customHeight="1" x14ac:dyDescent="0.2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customFormat="1" ht="45" customHeight="1" x14ac:dyDescent="0.2">
      <c r="B165" s="196"/>
      <c r="C165" s="320" t="s">
        <v>1248</v>
      </c>
      <c r="D165" s="320"/>
      <c r="E165" s="320"/>
      <c r="F165" s="320"/>
      <c r="G165" s="320"/>
      <c r="H165" s="320"/>
      <c r="I165" s="320"/>
      <c r="J165" s="320"/>
      <c r="K165" s="197"/>
    </row>
    <row r="166" spans="2:11" customFormat="1" ht="17.25" customHeight="1" x14ac:dyDescent="0.2">
      <c r="B166" s="196"/>
      <c r="C166" s="217" t="s">
        <v>1176</v>
      </c>
      <c r="D166" s="217"/>
      <c r="E166" s="217"/>
      <c r="F166" s="217" t="s">
        <v>1177</v>
      </c>
      <c r="G166" s="257"/>
      <c r="H166" s="258" t="s">
        <v>58</v>
      </c>
      <c r="I166" s="258" t="s">
        <v>61</v>
      </c>
      <c r="J166" s="217" t="s">
        <v>1178</v>
      </c>
      <c r="K166" s="197"/>
    </row>
    <row r="167" spans="2:11" customFormat="1" ht="17.25" customHeight="1" x14ac:dyDescent="0.2">
      <c r="B167" s="198"/>
      <c r="C167" s="219" t="s">
        <v>1179</v>
      </c>
      <c r="D167" s="219"/>
      <c r="E167" s="219"/>
      <c r="F167" s="220" t="s">
        <v>1180</v>
      </c>
      <c r="G167" s="259"/>
      <c r="H167" s="260"/>
      <c r="I167" s="260"/>
      <c r="J167" s="219" t="s">
        <v>1181</v>
      </c>
      <c r="K167" s="199"/>
    </row>
    <row r="168" spans="2:11" customFormat="1" ht="5.25" customHeight="1" x14ac:dyDescent="0.2">
      <c r="B168" s="227"/>
      <c r="C168" s="222"/>
      <c r="D168" s="222"/>
      <c r="E168" s="222"/>
      <c r="F168" s="222"/>
      <c r="G168" s="223"/>
      <c r="H168" s="222"/>
      <c r="I168" s="222"/>
      <c r="J168" s="222"/>
      <c r="K168" s="248"/>
    </row>
    <row r="169" spans="2:11" customFormat="1" ht="15" customHeight="1" x14ac:dyDescent="0.2">
      <c r="B169" s="227"/>
      <c r="C169" s="204" t="s">
        <v>1185</v>
      </c>
      <c r="D169" s="204"/>
      <c r="E169" s="204"/>
      <c r="F169" s="225" t="s">
        <v>1182</v>
      </c>
      <c r="G169" s="204"/>
      <c r="H169" s="204" t="s">
        <v>1222</v>
      </c>
      <c r="I169" s="204" t="s">
        <v>1184</v>
      </c>
      <c r="J169" s="204">
        <v>120</v>
      </c>
      <c r="K169" s="248"/>
    </row>
    <row r="170" spans="2:11" customFormat="1" ht="15" customHeight="1" x14ac:dyDescent="0.2">
      <c r="B170" s="227"/>
      <c r="C170" s="204" t="s">
        <v>1231</v>
      </c>
      <c r="D170" s="204"/>
      <c r="E170" s="204"/>
      <c r="F170" s="225" t="s">
        <v>1182</v>
      </c>
      <c r="G170" s="204"/>
      <c r="H170" s="204" t="s">
        <v>1232</v>
      </c>
      <c r="I170" s="204" t="s">
        <v>1184</v>
      </c>
      <c r="J170" s="204" t="s">
        <v>1233</v>
      </c>
      <c r="K170" s="248"/>
    </row>
    <row r="171" spans="2:11" customFormat="1" ht="15" customHeight="1" x14ac:dyDescent="0.2">
      <c r="B171" s="227"/>
      <c r="C171" s="204" t="s">
        <v>1130</v>
      </c>
      <c r="D171" s="204"/>
      <c r="E171" s="204"/>
      <c r="F171" s="225" t="s">
        <v>1182</v>
      </c>
      <c r="G171" s="204"/>
      <c r="H171" s="204" t="s">
        <v>1249</v>
      </c>
      <c r="I171" s="204" t="s">
        <v>1184</v>
      </c>
      <c r="J171" s="204" t="s">
        <v>1233</v>
      </c>
      <c r="K171" s="248"/>
    </row>
    <row r="172" spans="2:11" customFormat="1" ht="15" customHeight="1" x14ac:dyDescent="0.2">
      <c r="B172" s="227"/>
      <c r="C172" s="204" t="s">
        <v>1187</v>
      </c>
      <c r="D172" s="204"/>
      <c r="E172" s="204"/>
      <c r="F172" s="225" t="s">
        <v>1188</v>
      </c>
      <c r="G172" s="204"/>
      <c r="H172" s="204" t="s">
        <v>1249</v>
      </c>
      <c r="I172" s="204" t="s">
        <v>1184</v>
      </c>
      <c r="J172" s="204">
        <v>50</v>
      </c>
      <c r="K172" s="248"/>
    </row>
    <row r="173" spans="2:11" customFormat="1" ht="15" customHeight="1" x14ac:dyDescent="0.2">
      <c r="B173" s="227"/>
      <c r="C173" s="204" t="s">
        <v>1190</v>
      </c>
      <c r="D173" s="204"/>
      <c r="E173" s="204"/>
      <c r="F173" s="225" t="s">
        <v>1182</v>
      </c>
      <c r="G173" s="204"/>
      <c r="H173" s="204" t="s">
        <v>1249</v>
      </c>
      <c r="I173" s="204" t="s">
        <v>1192</v>
      </c>
      <c r="J173" s="204"/>
      <c r="K173" s="248"/>
    </row>
    <row r="174" spans="2:11" customFormat="1" ht="15" customHeight="1" x14ac:dyDescent="0.2">
      <c r="B174" s="227"/>
      <c r="C174" s="204" t="s">
        <v>1201</v>
      </c>
      <c r="D174" s="204"/>
      <c r="E174" s="204"/>
      <c r="F174" s="225" t="s">
        <v>1188</v>
      </c>
      <c r="G174" s="204"/>
      <c r="H174" s="204" t="s">
        <v>1249</v>
      </c>
      <c r="I174" s="204" t="s">
        <v>1184</v>
      </c>
      <c r="J174" s="204">
        <v>50</v>
      </c>
      <c r="K174" s="248"/>
    </row>
    <row r="175" spans="2:11" customFormat="1" ht="15" customHeight="1" x14ac:dyDescent="0.2">
      <c r="B175" s="227"/>
      <c r="C175" s="204" t="s">
        <v>1209</v>
      </c>
      <c r="D175" s="204"/>
      <c r="E175" s="204"/>
      <c r="F175" s="225" t="s">
        <v>1188</v>
      </c>
      <c r="G175" s="204"/>
      <c r="H175" s="204" t="s">
        <v>1249</v>
      </c>
      <c r="I175" s="204" t="s">
        <v>1184</v>
      </c>
      <c r="J175" s="204">
        <v>50</v>
      </c>
      <c r="K175" s="248"/>
    </row>
    <row r="176" spans="2:11" customFormat="1" ht="15" customHeight="1" x14ac:dyDescent="0.2">
      <c r="B176" s="227"/>
      <c r="C176" s="204" t="s">
        <v>1207</v>
      </c>
      <c r="D176" s="204"/>
      <c r="E176" s="204"/>
      <c r="F176" s="225" t="s">
        <v>1188</v>
      </c>
      <c r="G176" s="204"/>
      <c r="H176" s="204" t="s">
        <v>1249</v>
      </c>
      <c r="I176" s="204" t="s">
        <v>1184</v>
      </c>
      <c r="J176" s="204">
        <v>50</v>
      </c>
      <c r="K176" s="248"/>
    </row>
    <row r="177" spans="2:11" customFormat="1" ht="15" customHeight="1" x14ac:dyDescent="0.2">
      <c r="B177" s="227"/>
      <c r="C177" s="204" t="s">
        <v>116</v>
      </c>
      <c r="D177" s="204"/>
      <c r="E177" s="204"/>
      <c r="F177" s="225" t="s">
        <v>1182</v>
      </c>
      <c r="G177" s="204"/>
      <c r="H177" s="204" t="s">
        <v>1250</v>
      </c>
      <c r="I177" s="204" t="s">
        <v>1251</v>
      </c>
      <c r="J177" s="204"/>
      <c r="K177" s="248"/>
    </row>
    <row r="178" spans="2:11" customFormat="1" ht="15" customHeight="1" x14ac:dyDescent="0.2">
      <c r="B178" s="227"/>
      <c r="C178" s="204" t="s">
        <v>61</v>
      </c>
      <c r="D178" s="204"/>
      <c r="E178" s="204"/>
      <c r="F178" s="225" t="s">
        <v>1182</v>
      </c>
      <c r="G178" s="204"/>
      <c r="H178" s="204" t="s">
        <v>1252</v>
      </c>
      <c r="I178" s="204" t="s">
        <v>1253</v>
      </c>
      <c r="J178" s="204">
        <v>1</v>
      </c>
      <c r="K178" s="248"/>
    </row>
    <row r="179" spans="2:11" customFormat="1" ht="15" customHeight="1" x14ac:dyDescent="0.2">
      <c r="B179" s="227"/>
      <c r="C179" s="204" t="s">
        <v>57</v>
      </c>
      <c r="D179" s="204"/>
      <c r="E179" s="204"/>
      <c r="F179" s="225" t="s">
        <v>1182</v>
      </c>
      <c r="G179" s="204"/>
      <c r="H179" s="204" t="s">
        <v>1254</v>
      </c>
      <c r="I179" s="204" t="s">
        <v>1184</v>
      </c>
      <c r="J179" s="204">
        <v>20</v>
      </c>
      <c r="K179" s="248"/>
    </row>
    <row r="180" spans="2:11" customFormat="1" ht="15" customHeight="1" x14ac:dyDescent="0.2">
      <c r="B180" s="227"/>
      <c r="C180" s="204" t="s">
        <v>58</v>
      </c>
      <c r="D180" s="204"/>
      <c r="E180" s="204"/>
      <c r="F180" s="225" t="s">
        <v>1182</v>
      </c>
      <c r="G180" s="204"/>
      <c r="H180" s="204" t="s">
        <v>1255</v>
      </c>
      <c r="I180" s="204" t="s">
        <v>1184</v>
      </c>
      <c r="J180" s="204">
        <v>255</v>
      </c>
      <c r="K180" s="248"/>
    </row>
    <row r="181" spans="2:11" customFormat="1" ht="15" customHeight="1" x14ac:dyDescent="0.2">
      <c r="B181" s="227"/>
      <c r="C181" s="204" t="s">
        <v>117</v>
      </c>
      <c r="D181" s="204"/>
      <c r="E181" s="204"/>
      <c r="F181" s="225" t="s">
        <v>1182</v>
      </c>
      <c r="G181" s="204"/>
      <c r="H181" s="204" t="s">
        <v>1146</v>
      </c>
      <c r="I181" s="204" t="s">
        <v>1184</v>
      </c>
      <c r="J181" s="204">
        <v>10</v>
      </c>
      <c r="K181" s="248"/>
    </row>
    <row r="182" spans="2:11" customFormat="1" ht="15" customHeight="1" x14ac:dyDescent="0.2">
      <c r="B182" s="227"/>
      <c r="C182" s="204" t="s">
        <v>118</v>
      </c>
      <c r="D182" s="204"/>
      <c r="E182" s="204"/>
      <c r="F182" s="225" t="s">
        <v>1182</v>
      </c>
      <c r="G182" s="204"/>
      <c r="H182" s="204" t="s">
        <v>1256</v>
      </c>
      <c r="I182" s="204" t="s">
        <v>1217</v>
      </c>
      <c r="J182" s="204"/>
      <c r="K182" s="248"/>
    </row>
    <row r="183" spans="2:11" customFormat="1" ht="15" customHeight="1" x14ac:dyDescent="0.2">
      <c r="B183" s="227"/>
      <c r="C183" s="204" t="s">
        <v>1257</v>
      </c>
      <c r="D183" s="204"/>
      <c r="E183" s="204"/>
      <c r="F183" s="225" t="s">
        <v>1182</v>
      </c>
      <c r="G183" s="204"/>
      <c r="H183" s="204" t="s">
        <v>1258</v>
      </c>
      <c r="I183" s="204" t="s">
        <v>1217</v>
      </c>
      <c r="J183" s="204"/>
      <c r="K183" s="248"/>
    </row>
    <row r="184" spans="2:11" customFormat="1" ht="15" customHeight="1" x14ac:dyDescent="0.2">
      <c r="B184" s="227"/>
      <c r="C184" s="204" t="s">
        <v>1246</v>
      </c>
      <c r="D184" s="204"/>
      <c r="E184" s="204"/>
      <c r="F184" s="225" t="s">
        <v>1182</v>
      </c>
      <c r="G184" s="204"/>
      <c r="H184" s="204" t="s">
        <v>1259</v>
      </c>
      <c r="I184" s="204" t="s">
        <v>1217</v>
      </c>
      <c r="J184" s="204"/>
      <c r="K184" s="248"/>
    </row>
    <row r="185" spans="2:11" customFormat="1" ht="15" customHeight="1" x14ac:dyDescent="0.2">
      <c r="B185" s="227"/>
      <c r="C185" s="204" t="s">
        <v>120</v>
      </c>
      <c r="D185" s="204"/>
      <c r="E185" s="204"/>
      <c r="F185" s="225" t="s">
        <v>1188</v>
      </c>
      <c r="G185" s="204"/>
      <c r="H185" s="204" t="s">
        <v>1260</v>
      </c>
      <c r="I185" s="204" t="s">
        <v>1184</v>
      </c>
      <c r="J185" s="204">
        <v>50</v>
      </c>
      <c r="K185" s="248"/>
    </row>
    <row r="186" spans="2:11" customFormat="1" ht="15" customHeight="1" x14ac:dyDescent="0.2">
      <c r="B186" s="227"/>
      <c r="C186" s="204" t="s">
        <v>1261</v>
      </c>
      <c r="D186" s="204"/>
      <c r="E186" s="204"/>
      <c r="F186" s="225" t="s">
        <v>1188</v>
      </c>
      <c r="G186" s="204"/>
      <c r="H186" s="204" t="s">
        <v>1262</v>
      </c>
      <c r="I186" s="204" t="s">
        <v>1263</v>
      </c>
      <c r="J186" s="204"/>
      <c r="K186" s="248"/>
    </row>
    <row r="187" spans="2:11" customFormat="1" ht="15" customHeight="1" x14ac:dyDescent="0.2">
      <c r="B187" s="227"/>
      <c r="C187" s="204" t="s">
        <v>1264</v>
      </c>
      <c r="D187" s="204"/>
      <c r="E187" s="204"/>
      <c r="F187" s="225" t="s">
        <v>1188</v>
      </c>
      <c r="G187" s="204"/>
      <c r="H187" s="204" t="s">
        <v>1265</v>
      </c>
      <c r="I187" s="204" t="s">
        <v>1263</v>
      </c>
      <c r="J187" s="204"/>
      <c r="K187" s="248"/>
    </row>
    <row r="188" spans="2:11" customFormat="1" ht="15" customHeight="1" x14ac:dyDescent="0.2">
      <c r="B188" s="227"/>
      <c r="C188" s="204" t="s">
        <v>1266</v>
      </c>
      <c r="D188" s="204"/>
      <c r="E188" s="204"/>
      <c r="F188" s="225" t="s">
        <v>1188</v>
      </c>
      <c r="G188" s="204"/>
      <c r="H188" s="204" t="s">
        <v>1267</v>
      </c>
      <c r="I188" s="204" t="s">
        <v>1263</v>
      </c>
      <c r="J188" s="204"/>
      <c r="K188" s="248"/>
    </row>
    <row r="189" spans="2:11" customFormat="1" ht="15" customHeight="1" x14ac:dyDescent="0.2">
      <c r="B189" s="227"/>
      <c r="C189" s="261" t="s">
        <v>1268</v>
      </c>
      <c r="D189" s="204"/>
      <c r="E189" s="204"/>
      <c r="F189" s="225" t="s">
        <v>1188</v>
      </c>
      <c r="G189" s="204"/>
      <c r="H189" s="204" t="s">
        <v>1269</v>
      </c>
      <c r="I189" s="204" t="s">
        <v>1270</v>
      </c>
      <c r="J189" s="262" t="s">
        <v>1271</v>
      </c>
      <c r="K189" s="248"/>
    </row>
    <row r="190" spans="2:11" customFormat="1" ht="15" customHeight="1" x14ac:dyDescent="0.2">
      <c r="B190" s="263"/>
      <c r="C190" s="264" t="s">
        <v>1272</v>
      </c>
      <c r="D190" s="265"/>
      <c r="E190" s="265"/>
      <c r="F190" s="266" t="s">
        <v>1188</v>
      </c>
      <c r="G190" s="265"/>
      <c r="H190" s="265" t="s">
        <v>1273</v>
      </c>
      <c r="I190" s="265" t="s">
        <v>1270</v>
      </c>
      <c r="J190" s="267" t="s">
        <v>1271</v>
      </c>
      <c r="K190" s="268"/>
    </row>
    <row r="191" spans="2:11" customFormat="1" ht="15" customHeight="1" x14ac:dyDescent="0.2">
      <c r="B191" s="227"/>
      <c r="C191" s="261" t="s">
        <v>46</v>
      </c>
      <c r="D191" s="204"/>
      <c r="E191" s="204"/>
      <c r="F191" s="225" t="s">
        <v>1182</v>
      </c>
      <c r="G191" s="204"/>
      <c r="H191" s="201" t="s">
        <v>1274</v>
      </c>
      <c r="I191" s="204" t="s">
        <v>1275</v>
      </c>
      <c r="J191" s="204"/>
      <c r="K191" s="248"/>
    </row>
    <row r="192" spans="2:11" customFormat="1" ht="15" customHeight="1" x14ac:dyDescent="0.2">
      <c r="B192" s="227"/>
      <c r="C192" s="261" t="s">
        <v>1276</v>
      </c>
      <c r="D192" s="204"/>
      <c r="E192" s="204"/>
      <c r="F192" s="225" t="s">
        <v>1182</v>
      </c>
      <c r="G192" s="204"/>
      <c r="H192" s="204" t="s">
        <v>1277</v>
      </c>
      <c r="I192" s="204" t="s">
        <v>1217</v>
      </c>
      <c r="J192" s="204"/>
      <c r="K192" s="248"/>
    </row>
    <row r="193" spans="2:11" customFormat="1" ht="15" customHeight="1" x14ac:dyDescent="0.2">
      <c r="B193" s="227"/>
      <c r="C193" s="261" t="s">
        <v>1278</v>
      </c>
      <c r="D193" s="204"/>
      <c r="E193" s="204"/>
      <c r="F193" s="225" t="s">
        <v>1182</v>
      </c>
      <c r="G193" s="204"/>
      <c r="H193" s="204" t="s">
        <v>1279</v>
      </c>
      <c r="I193" s="204" t="s">
        <v>1217</v>
      </c>
      <c r="J193" s="204"/>
      <c r="K193" s="248"/>
    </row>
    <row r="194" spans="2:11" customFormat="1" ht="15" customHeight="1" x14ac:dyDescent="0.2">
      <c r="B194" s="227"/>
      <c r="C194" s="261" t="s">
        <v>1280</v>
      </c>
      <c r="D194" s="204"/>
      <c r="E194" s="204"/>
      <c r="F194" s="225" t="s">
        <v>1188</v>
      </c>
      <c r="G194" s="204"/>
      <c r="H194" s="204" t="s">
        <v>1281</v>
      </c>
      <c r="I194" s="204" t="s">
        <v>1217</v>
      </c>
      <c r="J194" s="204"/>
      <c r="K194" s="248"/>
    </row>
    <row r="195" spans="2:11" customFormat="1" ht="15" customHeight="1" x14ac:dyDescent="0.2">
      <c r="B195" s="254"/>
      <c r="C195" s="269"/>
      <c r="D195" s="234"/>
      <c r="E195" s="234"/>
      <c r="F195" s="234"/>
      <c r="G195" s="234"/>
      <c r="H195" s="234"/>
      <c r="I195" s="234"/>
      <c r="J195" s="234"/>
      <c r="K195" s="255"/>
    </row>
    <row r="196" spans="2:11" customFormat="1" ht="18.75" customHeight="1" x14ac:dyDescent="0.2">
      <c r="B196" s="236"/>
      <c r="C196" s="246"/>
      <c r="D196" s="246"/>
      <c r="E196" s="246"/>
      <c r="F196" s="256"/>
      <c r="G196" s="246"/>
      <c r="H196" s="246"/>
      <c r="I196" s="246"/>
      <c r="J196" s="246"/>
      <c r="K196" s="236"/>
    </row>
    <row r="197" spans="2:11" customFormat="1" ht="18.75" customHeight="1" x14ac:dyDescent="0.2">
      <c r="B197" s="236"/>
      <c r="C197" s="246"/>
      <c r="D197" s="246"/>
      <c r="E197" s="246"/>
      <c r="F197" s="256"/>
      <c r="G197" s="246"/>
      <c r="H197" s="246"/>
      <c r="I197" s="246"/>
      <c r="J197" s="246"/>
      <c r="K197" s="236"/>
    </row>
    <row r="198" spans="2:11" customFormat="1" ht="18.75" customHeight="1" x14ac:dyDescent="0.2"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</row>
    <row r="199" spans="2:11" customFormat="1" ht="12" x14ac:dyDescent="0.2">
      <c r="B199" s="193"/>
      <c r="C199" s="194"/>
      <c r="D199" s="194"/>
      <c r="E199" s="194"/>
      <c r="F199" s="194"/>
      <c r="G199" s="194"/>
      <c r="H199" s="194"/>
      <c r="I199" s="194"/>
      <c r="J199" s="194"/>
      <c r="K199" s="195"/>
    </row>
    <row r="200" spans="2:11" customFormat="1" ht="20.5" x14ac:dyDescent="0.2">
      <c r="B200" s="196"/>
      <c r="C200" s="320" t="s">
        <v>1282</v>
      </c>
      <c r="D200" s="320"/>
      <c r="E200" s="320"/>
      <c r="F200" s="320"/>
      <c r="G200" s="320"/>
      <c r="H200" s="320"/>
      <c r="I200" s="320"/>
      <c r="J200" s="320"/>
      <c r="K200" s="197"/>
    </row>
    <row r="201" spans="2:11" customFormat="1" ht="25.5" customHeight="1" x14ac:dyDescent="0.35">
      <c r="B201" s="196"/>
      <c r="C201" s="270" t="s">
        <v>1283</v>
      </c>
      <c r="D201" s="270"/>
      <c r="E201" s="270"/>
      <c r="F201" s="270" t="s">
        <v>1284</v>
      </c>
      <c r="G201" s="271"/>
      <c r="H201" s="323" t="s">
        <v>1285</v>
      </c>
      <c r="I201" s="323"/>
      <c r="J201" s="323"/>
      <c r="K201" s="197"/>
    </row>
    <row r="202" spans="2:11" customFormat="1" ht="5.25" customHeight="1" x14ac:dyDescent="0.2">
      <c r="B202" s="227"/>
      <c r="C202" s="222"/>
      <c r="D202" s="222"/>
      <c r="E202" s="222"/>
      <c r="F202" s="222"/>
      <c r="G202" s="246"/>
      <c r="H202" s="222"/>
      <c r="I202" s="222"/>
      <c r="J202" s="222"/>
      <c r="K202" s="248"/>
    </row>
    <row r="203" spans="2:11" customFormat="1" ht="15" customHeight="1" x14ac:dyDescent="0.2">
      <c r="B203" s="227"/>
      <c r="C203" s="204" t="s">
        <v>1275</v>
      </c>
      <c r="D203" s="204"/>
      <c r="E203" s="204"/>
      <c r="F203" s="225" t="s">
        <v>47</v>
      </c>
      <c r="G203" s="204"/>
      <c r="H203" s="324" t="s">
        <v>1286</v>
      </c>
      <c r="I203" s="324"/>
      <c r="J203" s="324"/>
      <c r="K203" s="248"/>
    </row>
    <row r="204" spans="2:11" customFormat="1" ht="15" customHeight="1" x14ac:dyDescent="0.2">
      <c r="B204" s="227"/>
      <c r="C204" s="204"/>
      <c r="D204" s="204"/>
      <c r="E204" s="204"/>
      <c r="F204" s="225" t="s">
        <v>48</v>
      </c>
      <c r="G204" s="204"/>
      <c r="H204" s="324" t="s">
        <v>1287</v>
      </c>
      <c r="I204" s="324"/>
      <c r="J204" s="324"/>
      <c r="K204" s="248"/>
    </row>
    <row r="205" spans="2:11" customFormat="1" ht="15" customHeight="1" x14ac:dyDescent="0.2">
      <c r="B205" s="227"/>
      <c r="C205" s="204"/>
      <c r="D205" s="204"/>
      <c r="E205" s="204"/>
      <c r="F205" s="225" t="s">
        <v>51</v>
      </c>
      <c r="G205" s="204"/>
      <c r="H205" s="324" t="s">
        <v>1288</v>
      </c>
      <c r="I205" s="324"/>
      <c r="J205" s="324"/>
      <c r="K205" s="248"/>
    </row>
    <row r="206" spans="2:11" customFormat="1" ht="15" customHeight="1" x14ac:dyDescent="0.2">
      <c r="B206" s="227"/>
      <c r="C206" s="204"/>
      <c r="D206" s="204"/>
      <c r="E206" s="204"/>
      <c r="F206" s="225" t="s">
        <v>49</v>
      </c>
      <c r="G206" s="204"/>
      <c r="H206" s="324" t="s">
        <v>1289</v>
      </c>
      <c r="I206" s="324"/>
      <c r="J206" s="324"/>
      <c r="K206" s="248"/>
    </row>
    <row r="207" spans="2:11" customFormat="1" ht="15" customHeight="1" x14ac:dyDescent="0.2">
      <c r="B207" s="227"/>
      <c r="C207" s="204"/>
      <c r="D207" s="204"/>
      <c r="E207" s="204"/>
      <c r="F207" s="225" t="s">
        <v>50</v>
      </c>
      <c r="G207" s="204"/>
      <c r="H207" s="324" t="s">
        <v>1290</v>
      </c>
      <c r="I207" s="324"/>
      <c r="J207" s="324"/>
      <c r="K207" s="248"/>
    </row>
    <row r="208" spans="2:11" customFormat="1" ht="15" customHeight="1" x14ac:dyDescent="0.2">
      <c r="B208" s="227"/>
      <c r="C208" s="204"/>
      <c r="D208" s="204"/>
      <c r="E208" s="204"/>
      <c r="F208" s="225"/>
      <c r="G208" s="204"/>
      <c r="H208" s="204"/>
      <c r="I208" s="204"/>
      <c r="J208" s="204"/>
      <c r="K208" s="248"/>
    </row>
    <row r="209" spans="2:11" customFormat="1" ht="15" customHeight="1" x14ac:dyDescent="0.2">
      <c r="B209" s="227"/>
      <c r="C209" s="204" t="s">
        <v>1229</v>
      </c>
      <c r="D209" s="204"/>
      <c r="E209" s="204"/>
      <c r="F209" s="225" t="s">
        <v>83</v>
      </c>
      <c r="G209" s="204"/>
      <c r="H209" s="324" t="s">
        <v>1291</v>
      </c>
      <c r="I209" s="324"/>
      <c r="J209" s="324"/>
      <c r="K209" s="248"/>
    </row>
    <row r="210" spans="2:11" customFormat="1" ht="15" customHeight="1" x14ac:dyDescent="0.2">
      <c r="B210" s="227"/>
      <c r="C210" s="204"/>
      <c r="D210" s="204"/>
      <c r="E210" s="204"/>
      <c r="F210" s="225" t="s">
        <v>1125</v>
      </c>
      <c r="G210" s="204"/>
      <c r="H210" s="324" t="s">
        <v>1126</v>
      </c>
      <c r="I210" s="324"/>
      <c r="J210" s="324"/>
      <c r="K210" s="248"/>
    </row>
    <row r="211" spans="2:11" customFormat="1" ht="15" customHeight="1" x14ac:dyDescent="0.2">
      <c r="B211" s="227"/>
      <c r="C211" s="204"/>
      <c r="D211" s="204"/>
      <c r="E211" s="204"/>
      <c r="F211" s="225" t="s">
        <v>95</v>
      </c>
      <c r="G211" s="204"/>
      <c r="H211" s="324" t="s">
        <v>1292</v>
      </c>
      <c r="I211" s="324"/>
      <c r="J211" s="324"/>
      <c r="K211" s="248"/>
    </row>
    <row r="212" spans="2:11" customFormat="1" ht="15" customHeight="1" x14ac:dyDescent="0.2">
      <c r="B212" s="272"/>
      <c r="C212" s="204"/>
      <c r="D212" s="204"/>
      <c r="E212" s="204"/>
      <c r="F212" s="225" t="s">
        <v>102</v>
      </c>
      <c r="G212" s="261"/>
      <c r="H212" s="325" t="s">
        <v>1127</v>
      </c>
      <c r="I212" s="325"/>
      <c r="J212" s="325"/>
      <c r="K212" s="273"/>
    </row>
    <row r="213" spans="2:11" customFormat="1" ht="15" customHeight="1" x14ac:dyDescent="0.2">
      <c r="B213" s="272"/>
      <c r="C213" s="204"/>
      <c r="D213" s="204"/>
      <c r="E213" s="204"/>
      <c r="F213" s="225" t="s">
        <v>1128</v>
      </c>
      <c r="G213" s="261"/>
      <c r="H213" s="325" t="s">
        <v>1293</v>
      </c>
      <c r="I213" s="325"/>
      <c r="J213" s="325"/>
      <c r="K213" s="273"/>
    </row>
    <row r="214" spans="2:11" customFormat="1" ht="15" customHeight="1" x14ac:dyDescent="0.2">
      <c r="B214" s="272"/>
      <c r="C214" s="204"/>
      <c r="D214" s="204"/>
      <c r="E214" s="204"/>
      <c r="F214" s="225"/>
      <c r="G214" s="261"/>
      <c r="H214" s="252"/>
      <c r="I214" s="252"/>
      <c r="J214" s="252"/>
      <c r="K214" s="273"/>
    </row>
    <row r="215" spans="2:11" customFormat="1" ht="15" customHeight="1" x14ac:dyDescent="0.2">
      <c r="B215" s="272"/>
      <c r="C215" s="204" t="s">
        <v>1253</v>
      </c>
      <c r="D215" s="204"/>
      <c r="E215" s="204"/>
      <c r="F215" s="225">
        <v>1</v>
      </c>
      <c r="G215" s="261"/>
      <c r="H215" s="325" t="s">
        <v>1294</v>
      </c>
      <c r="I215" s="325"/>
      <c r="J215" s="325"/>
      <c r="K215" s="273"/>
    </row>
    <row r="216" spans="2:11" customFormat="1" ht="15" customHeight="1" x14ac:dyDescent="0.2">
      <c r="B216" s="272"/>
      <c r="C216" s="204"/>
      <c r="D216" s="204"/>
      <c r="E216" s="204"/>
      <c r="F216" s="225">
        <v>2</v>
      </c>
      <c r="G216" s="261"/>
      <c r="H216" s="325" t="s">
        <v>1295</v>
      </c>
      <c r="I216" s="325"/>
      <c r="J216" s="325"/>
      <c r="K216" s="273"/>
    </row>
    <row r="217" spans="2:11" customFormat="1" ht="15" customHeight="1" x14ac:dyDescent="0.2">
      <c r="B217" s="272"/>
      <c r="C217" s="204"/>
      <c r="D217" s="204"/>
      <c r="E217" s="204"/>
      <c r="F217" s="225">
        <v>3</v>
      </c>
      <c r="G217" s="261"/>
      <c r="H217" s="325" t="s">
        <v>1296</v>
      </c>
      <c r="I217" s="325"/>
      <c r="J217" s="325"/>
      <c r="K217" s="273"/>
    </row>
    <row r="218" spans="2:11" customFormat="1" ht="15" customHeight="1" x14ac:dyDescent="0.2">
      <c r="B218" s="272"/>
      <c r="C218" s="204"/>
      <c r="D218" s="204"/>
      <c r="E218" s="204"/>
      <c r="F218" s="225">
        <v>4</v>
      </c>
      <c r="G218" s="261"/>
      <c r="H218" s="325" t="s">
        <v>1297</v>
      </c>
      <c r="I218" s="325"/>
      <c r="J218" s="325"/>
      <c r="K218" s="273"/>
    </row>
    <row r="219" spans="2:11" customFormat="1" ht="12.75" customHeight="1" x14ac:dyDescent="0.2">
      <c r="B219" s="274"/>
      <c r="C219" s="275"/>
      <c r="D219" s="275"/>
      <c r="E219" s="275"/>
      <c r="F219" s="275"/>
      <c r="G219" s="275"/>
      <c r="H219" s="275"/>
      <c r="I219" s="275"/>
      <c r="J219" s="275"/>
      <c r="K219" s="276"/>
    </row>
  </sheetData>
  <sheetProtection sheet="1"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15</vt:i4>
      </vt:variant>
    </vt:vector>
  </HeadingPairs>
  <TitlesOfParts>
    <vt:vector size="24" baseType="lpstr">
      <vt:lpstr>Rekapitulace stavby</vt:lpstr>
      <vt:lpstr>SO 01 - Demolice stávajíc...</vt:lpstr>
      <vt:lpstr>SO 02 - Rekonstrukce most...</vt:lpstr>
      <vt:lpstr>SO 03 - Rekonstrukce komu...</vt:lpstr>
      <vt:lpstr>SO 04 - Přeložka vodovodu...</vt:lpstr>
      <vt:lpstr>SO 05 - Úprava sítě VO</vt:lpstr>
      <vt:lpstr>SO 06 - Mostní provizorium</vt:lpstr>
      <vt:lpstr>VRN - Vedlejší rozpočtové...</vt:lpstr>
      <vt:lpstr>Pokyny pro vyplnění</vt:lpstr>
      <vt:lpstr>'Rekapitulace stavby'!Názvy_tisku</vt:lpstr>
      <vt:lpstr>'SO 01 - Demolice stávajíc...'!Názvy_tisku</vt:lpstr>
      <vt:lpstr>'SO 02 - Rekonstrukce most...'!Názvy_tisku</vt:lpstr>
      <vt:lpstr>'SO 03 - Rekonstrukce komu...'!Názvy_tisku</vt:lpstr>
      <vt:lpstr>'SO 04 - Přeložka vodovodu...'!Názvy_tisku</vt:lpstr>
      <vt:lpstr>'SO 05 - Úprava sítě VO'!Názvy_tisku</vt:lpstr>
      <vt:lpstr>'VRN - Vedlejší rozpočtové...'!Názvy_tisku</vt:lpstr>
      <vt:lpstr>'Pokyny pro vyplnění'!Oblast_tisku</vt:lpstr>
      <vt:lpstr>'Rekapitulace stavby'!Oblast_tisku</vt:lpstr>
      <vt:lpstr>'SO 01 - Demolice stávajíc...'!Oblast_tisku</vt:lpstr>
      <vt:lpstr>'SO 02 - Rekonstrukce most...'!Oblast_tisku</vt:lpstr>
      <vt:lpstr>'SO 03 - Rekonstrukce komu...'!Oblast_tisku</vt:lpstr>
      <vt:lpstr>'SO 04 - Přeložka vodovodu...'!Oblast_tisku</vt:lpstr>
      <vt:lpstr>'SO 05 - Úprava sítě VO'!Oblast_tisku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Podlahová</dc:creator>
  <cp:lastModifiedBy>Petra  Pýchová</cp:lastModifiedBy>
  <cp:lastPrinted>2025-07-25T11:23:52Z</cp:lastPrinted>
  <dcterms:created xsi:type="dcterms:W3CDTF">2025-07-10T19:02:15Z</dcterms:created>
  <dcterms:modified xsi:type="dcterms:W3CDTF">2025-07-25T11:24:31Z</dcterms:modified>
</cp:coreProperties>
</file>