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zim\Desktop\"/>
    </mc:Choice>
  </mc:AlternateContent>
  <bookViews>
    <workbookView xWindow="0" yWindow="0" windowWidth="0" windowHeight="0"/>
  </bookViews>
  <sheets>
    <sheet name="Rekapitulace stavby" sheetId="1" r:id="rId1"/>
    <sheet name="SO 01 - Montáž zemního ka..." sheetId="2" r:id="rId2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'SO 01 - Montáž zemního ka...'!$C$129:$K$221</definedName>
    <definedName name="_xlnm.Print_Area" localSheetId="1">'SO 01 - Montáž zemního ka...'!$C$4:$J$76,'SO 01 - Montáž zemního ka...'!$C$82:$J$111,'SO 01 - Montáž zemního ka...'!$C$117:$J$221</definedName>
    <definedName name="_xlnm.Print_Titles" localSheetId="1">'SO 01 - Montáž zemního ka...'!$129:$129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F126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2"/>
  <c r="F91"/>
  <c r="F89"/>
  <c r="E87"/>
  <c r="J21"/>
  <c r="E21"/>
  <c r="J126"/>
  <c r="J20"/>
  <c r="J18"/>
  <c r="E18"/>
  <c r="F92"/>
  <c r="J17"/>
  <c r="J12"/>
  <c r="J124"/>
  <c r="E7"/>
  <c r="E120"/>
  <c i="1" r="CK109"/>
  <c r="CJ109"/>
  <c r="CI109"/>
  <c r="CH109"/>
  <c r="CG109"/>
  <c r="CF109"/>
  <c r="BZ109"/>
  <c r="CE109"/>
  <c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J192"/>
  <c r="BK161"/>
  <c r="BK139"/>
  <c r="BK197"/>
  <c r="BK187"/>
  <c r="BK179"/>
  <c r="BK164"/>
  <c r="J153"/>
  <c r="J132"/>
  <c r="J209"/>
  <c r="BK190"/>
  <c r="BK182"/>
  <c r="J175"/>
  <c r="BK166"/>
  <c r="J159"/>
  <c r="BK151"/>
  <c r="J136"/>
  <c r="J219"/>
  <c r="J211"/>
  <c r="J206"/>
  <c r="BK198"/>
  <c r="J174"/>
  <c r="BK150"/>
  <c r="BK193"/>
  <c r="BK169"/>
  <c r="J151"/>
  <c r="BK202"/>
  <c r="J193"/>
  <c r="BK184"/>
  <c r="BK173"/>
  <c r="BK162"/>
  <c r="J142"/>
  <c r="F36"/>
  <c r="J144"/>
  <c r="J200"/>
  <c r="J190"/>
  <c r="J166"/>
  <c r="J143"/>
  <c r="BK221"/>
  <c r="BK196"/>
  <c r="J185"/>
  <c r="BK171"/>
  <c r="BK158"/>
  <c r="BK145"/>
  <c r="J36"/>
  <c r="BK154"/>
  <c r="J168"/>
  <c r="BK195"/>
  <c r="J182"/>
  <c r="J172"/>
  <c r="J155"/>
  <c r="BK136"/>
  <c r="J215"/>
  <c r="J207"/>
  <c r="J188"/>
  <c r="J184"/>
  <c r="J179"/>
  <c r="J170"/>
  <c r="J164"/>
  <c r="J152"/>
  <c r="BK138"/>
  <c r="BK220"/>
  <c r="J220"/>
  <c r="BK212"/>
  <c r="J210"/>
  <c r="J204"/>
  <c r="J199"/>
  <c r="BK176"/>
  <c r="J161"/>
  <c r="BK134"/>
  <c r="J197"/>
  <c r="BK174"/>
  <c r="J156"/>
  <c r="F39"/>
  <c r="BK142"/>
  <c r="J216"/>
  <c r="J217"/>
  <c r="BK211"/>
  <c r="J205"/>
  <c r="J201"/>
  <c r="BK175"/>
  <c r="BK160"/>
  <c r="J138"/>
  <c r="J196"/>
  <c r="J171"/>
  <c r="BK148"/>
  <c r="BK201"/>
  <c r="BK194"/>
  <c r="J181"/>
  <c r="BK165"/>
  <c r="J154"/>
  <c r="J141"/>
  <c r="F37"/>
  <c r="J158"/>
  <c r="J214"/>
  <c r="BK189"/>
  <c r="BK157"/>
  <c i="1" r="AS94"/>
  <c i="2" r="J198"/>
  <c r="BK188"/>
  <c r="J177"/>
  <c r="J160"/>
  <c r="BK146"/>
  <c r="BK135"/>
  <c r="BK215"/>
  <c r="BK206"/>
  <c r="J187"/>
  <c r="BK181"/>
  <c r="J173"/>
  <c r="BK167"/>
  <c r="J163"/>
  <c r="BK153"/>
  <c r="J145"/>
  <c r="BK132"/>
  <c r="BK219"/>
  <c r="J212"/>
  <c r="BK204"/>
  <c r="BK178"/>
  <c r="J167"/>
  <c r="J140"/>
  <c r="J194"/>
  <c r="BK159"/>
  <c r="BK141"/>
  <c r="J203"/>
  <c r="BK192"/>
  <c r="J180"/>
  <c r="J157"/>
  <c r="BK140"/>
  <c r="BK208"/>
  <c r="BK191"/>
  <c r="J186"/>
  <c r="BK180"/>
  <c r="BK168"/>
  <c r="BK155"/>
  <c r="J146"/>
  <c r="J137"/>
  <c r="BK216"/>
  <c r="J213"/>
  <c r="BK209"/>
  <c r="J202"/>
  <c r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K137"/>
  <c r="BK199"/>
  <c r="BK186"/>
  <c r="J178"/>
  <c r="BK163"/>
  <c r="J148"/>
  <c r="J133"/>
  <c r="BK214"/>
  <c r="BK205"/>
  <c r="BK185"/>
  <c r="J176"/>
  <c r="BK172"/>
  <c r="J165"/>
  <c r="J150"/>
  <c r="BK143"/>
  <c r="J135"/>
  <c r="BK217"/>
  <c r="BK210"/>
  <c r="BK207"/>
  <c r="BK200"/>
  <c r="BK177"/>
  <c r="BK152"/>
  <c r="BK133"/>
  <c l="1" r="T131"/>
  <c r="BK147"/>
  <c r="J147"/>
  <c r="J98"/>
  <c r="R147"/>
  <c r="T183"/>
  <c r="R131"/>
  <c r="P183"/>
  <c r="BK218"/>
  <c r="J218"/>
  <c r="J100"/>
  <c r="BK131"/>
  <c r="J131"/>
  <c r="J97"/>
  <c r="R183"/>
  <c r="BK183"/>
  <c r="J183"/>
  <c r="J99"/>
  <c r="P218"/>
  <c r="P131"/>
  <c r="T147"/>
  <c r="R218"/>
  <c r="P147"/>
  <c r="T218"/>
  <c r="E85"/>
  <c r="J91"/>
  <c r="BE135"/>
  <c r="BE141"/>
  <c r="BE144"/>
  <c r="BE145"/>
  <c r="BE154"/>
  <c r="BE155"/>
  <c r="BE156"/>
  <c r="BE159"/>
  <c r="BE161"/>
  <c r="BE163"/>
  <c r="BE165"/>
  <c r="BE169"/>
  <c r="BE171"/>
  <c r="BE172"/>
  <c r="BE174"/>
  <c r="BE178"/>
  <c r="BE181"/>
  <c r="BE186"/>
  <c r="BE187"/>
  <c r="BE189"/>
  <c r="BE197"/>
  <c r="BE198"/>
  <c r="BE199"/>
  <c r="BE202"/>
  <c r="BE203"/>
  <c r="BE206"/>
  <c r="BE208"/>
  <c r="BE210"/>
  <c r="BE211"/>
  <c r="BE212"/>
  <c r="BE216"/>
  <c r="BE217"/>
  <c r="BE219"/>
  <c r="BE221"/>
  <c i="1" r="BC95"/>
  <c i="2" r="BE215"/>
  <c r="BE220"/>
  <c r="F127"/>
  <c r="BE132"/>
  <c r="BE139"/>
  <c r="BE140"/>
  <c r="BE157"/>
  <c r="BE164"/>
  <c r="BE168"/>
  <c r="BE170"/>
  <c r="BE176"/>
  <c r="BE177"/>
  <c r="BE188"/>
  <c r="BE190"/>
  <c r="BE191"/>
  <c r="BE204"/>
  <c r="BE205"/>
  <c r="BE207"/>
  <c r="BE209"/>
  <c r="BE214"/>
  <c i="1" r="AW95"/>
  <c i="2" r="J89"/>
  <c r="BE133"/>
  <c r="BE137"/>
  <c r="BE142"/>
  <c r="BE143"/>
  <c r="BE148"/>
  <c r="BE149"/>
  <c r="BE151"/>
  <c r="BE153"/>
  <c r="BE158"/>
  <c r="BE160"/>
  <c r="BE162"/>
  <c r="BE166"/>
  <c r="BE167"/>
  <c r="BE175"/>
  <c r="BE182"/>
  <c r="BE185"/>
  <c r="BE192"/>
  <c r="BE193"/>
  <c r="BE196"/>
  <c r="BE200"/>
  <c i="1" r="BB95"/>
  <c r="BA95"/>
  <c i="2" r="BE134"/>
  <c r="BE136"/>
  <c r="BE138"/>
  <c r="BE146"/>
  <c r="BE150"/>
  <c r="BE152"/>
  <c r="BE173"/>
  <c r="BE179"/>
  <c r="BE180"/>
  <c r="BE184"/>
  <c r="BE194"/>
  <c r="BE195"/>
  <c r="BE201"/>
  <c r="BE213"/>
  <c i="1" r="BD95"/>
  <c r="BA94"/>
  <c r="AW94"/>
  <c r="AK33"/>
  <c r="BC94"/>
  <c r="AY94"/>
  <c r="BD94"/>
  <c r="W36"/>
  <c r="BB94"/>
  <c r="W34"/>
  <c i="2" l="1" r="R130"/>
  <c r="P130"/>
  <c i="1" r="AU95"/>
  <c i="2" r="T130"/>
  <c r="BK130"/>
  <c r="J130"/>
  <c r="J96"/>
  <c r="J30"/>
  <c r="J109"/>
  <c r="J103"/>
  <c r="J111"/>
  <c i="1" r="AX94"/>
  <c r="AU94"/>
  <c r="W35"/>
  <c r="W33"/>
  <c i="2" l="1" r="J31"/>
  <c r="BE109"/>
  <c r="J32"/>
  <c i="1" r="AG95"/>
  <c r="AG94"/>
  <c r="AG109"/>
  <c r="CD109"/>
  <c i="2" r="J35"/>
  <c i="1" r="AV95"/>
  <c r="AT95"/>
  <c r="AN95"/>
  <c i="2" l="1" r="J41"/>
  <c i="1" r="AG105"/>
  <c r="CD105"/>
  <c r="AV109"/>
  <c r="BY109"/>
  <c r="AK26"/>
  <c r="AG100"/>
  <c r="CD100"/>
  <c i="2" r="F35"/>
  <c i="1" r="AZ95"/>
  <c r="AZ94"/>
  <c r="AG107"/>
  <c r="CD107"/>
  <c r="AG102"/>
  <c r="CD102"/>
  <c r="AG104"/>
  <c r="CD104"/>
  <c r="AG108"/>
  <c r="AV108"/>
  <c r="BY108"/>
  <c r="AG101"/>
  <c r="AV101"/>
  <c r="BY101"/>
  <c r="AG99"/>
  <c r="CD99"/>
  <c r="AG98"/>
  <c r="AV98"/>
  <c r="BY98"/>
  <c r="AG103"/>
  <c r="CD103"/>
  <c r="AG106"/>
  <c r="AV106"/>
  <c r="BY106"/>
  <c l="1" r="CD106"/>
  <c r="CD98"/>
  <c r="CD108"/>
  <c r="CD101"/>
  <c r="W32"/>
  <c r="AN109"/>
  <c r="AV94"/>
  <c r="AV99"/>
  <c r="BY99"/>
  <c r="AN108"/>
  <c r="AV102"/>
  <c r="BY102"/>
  <c r="AV104"/>
  <c r="BY104"/>
  <c r="AN98"/>
  <c r="AV100"/>
  <c r="BY100"/>
  <c r="AV103"/>
  <c r="BY103"/>
  <c r="AN106"/>
  <c r="AV105"/>
  <c r="BY105"/>
  <c r="AN101"/>
  <c r="AG97"/>
  <c r="AK27"/>
  <c r="AK29"/>
  <c r="AV107"/>
  <c r="BY107"/>
  <c l="1" r="AK32"/>
  <c r="AN100"/>
  <c r="AN103"/>
  <c r="AN99"/>
  <c r="AN102"/>
  <c r="AN104"/>
  <c r="AN107"/>
  <c r="AT94"/>
  <c r="AN94"/>
  <c r="AN105"/>
  <c r="AG111"/>
  <c l="1" r="AK38"/>
  <c r="AN97"/>
  <c l="1" r="AN111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<sst xmlns="http://schemas.openxmlformats.org/spreadsheetml/2006/main">
  <si>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</si>
  <si>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</si>
  <si>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</si>
  <si>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</si>
  <si>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</si>
  <si>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{6a671c84-c191-42f4-89a5-82cd587b1395}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</si>
  <si>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</si>
  <si>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</si>
  <si>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</si>
  <si>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</si>
  <si>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</si>
  <si>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</si>
  <si>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</si>
  <si>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</si>
  <si>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20240307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</si>
  <si>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</si>
  <si>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</si>
  <si>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veřejného osvětlení - Děčín XXI-Horní Oldřichov ul. Jižní cesta</t>
  </si>
  <si>
    <t>KSO:</t>
  </si>
  <si>
    <t>CC-CZ:</t>
  </si>
  <si>
    <t>Místo:</t>
  </si>
  <si>
    <t>Děčín</t>
  </si>
  <si>
    <t>Datum:</t>
  </si>
  <si>
    <t>7. 3. 2024</t>
  </si>
  <si>
    <t>Zadavatel:</t>
  </si>
  <si>
    <t>IČ:</t>
  </si>
  <si>
    <t>00261238</t>
  </si>
  <si>
    <t xml:space="preserve">Statutární město Děčín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</si>
  <si>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</si>
  <si>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</si>
  <si>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</si>
  <si>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</si>
  <si>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</si>
  <si>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</si>
  <si>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</si>
  <si>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47287926</t>
  </si>
  <si>
    <t>V A M A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</si>
  <si>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</si>
  <si>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</si>
  <si>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</si>
  <si>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</si>
  <si>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</si>
  <si>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</si>
  <si>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</si>
  <si>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</si>
  <si>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</si>
  <si>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</si>
  <si>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</si>
  <si>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</si>
  <si>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</si>
  <si>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</si>
  <si>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</si>
  <si>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</si>
  <si>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</si>
  <si>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</si>
  <si>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</si>
  <si>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</si>
  <si>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</si>
  <si>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</si>
  <si>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</si>
  <si>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</si>
  <si>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</si>
  <si>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</si>
  <si>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</si>
  <si>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</si>
  <si>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</si>
  <si>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</si>
  <si>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</si>
  <si>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</si>
  <si>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</si>
  <si>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</si>
  <si>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</si>
  <si>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</si>
  <si>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</si>
  <si>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</si>
  <si>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</si>
  <si>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</si>
  <si>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</si>
  <si>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</si>
  <si>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</si>
  <si>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</si>
  <si>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</si>
  <si>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</si>
  <si>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</si>
  <si>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</si>
  <si>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</si>
  <si>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Montáž zemního kabelového vedení včetně ocel. lampového stožárku</t>
  </si>
  <si>
    <t>STA</t>
  </si>
  <si>
    <t>1</t>
  </si>
  <si>
    <t>{3b5f4b78-f802-448a-a56f-467d0aeeca97}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</si>
  <si>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</si>
  <si>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</si>
  <si>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</si>
  <si>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</si>
  <si>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</si>
  <si>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</si>
  <si>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</si>
  <si>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Plošina</t>
  </si>
  <si>
    <t xml:space="preserve">Dopravní značení </t>
  </si>
  <si>
    <t xml:space="preserve">Doprava výkonového materiálu včetně osob </t>
  </si>
  <si>
    <t xml:space="preserve">Odvoz materiálu - odpadu </t>
  </si>
  <si>
    <t>Vytyčení SčVK</t>
  </si>
  <si>
    <t xml:space="preserve">Geodetické zaměření skutečného stavu </t>
  </si>
  <si>
    <t xml:space="preserve">DSPS </t>
  </si>
  <si>
    <t xml:space="preserve">Zábory </t>
  </si>
  <si>
    <t>Vyplň vlastní</t>
  </si>
  <si>
    <t>OSTATNENAKLADYVLASTNE</t>
  </si>
  <si>
    <t>Celkové náklady za stavbu 1) + 2)</t>
  </si>
  <si>
    <t>KRYCÍ LIST SOUPISU PRACÍ</t>
  </si>
  <si>
    <t>Objekt:</t>
  </si>
  <si>
    <t>SO 01 - Montáž zemního kabelového vedení včetně ocel. lampového stožárku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</si>
  <si>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</si>
  <si>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</si>
  <si>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</si>
  <si>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</si>
  <si>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</si>
  <si>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</si>
  <si>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01. - Stávající lampový stožár u čp. 52/5</t>
  </si>
  <si>
    <t xml:space="preserve">02. - Trasa od st. lampového stožárku k novému lamp. stožárku č. 1 </t>
  </si>
  <si>
    <t>03. - Nový lampový stožárek č. 1</t>
  </si>
  <si>
    <t>04.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</si>
  <si>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</si>
  <si>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</si>
  <si>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</si>
  <si>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</si>
  <si>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</si>
  <si>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</si>
  <si>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</si>
  <si>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</si>
  <si>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</si>
  <si>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</si>
  <si>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</si>
  <si>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</si>
  <si>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</si>
  <si>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</si>
  <si>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</si>
  <si>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</si>
  <si>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</si>
  <si>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</si>
  <si>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</si>
  <si>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</si>
  <si>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</si>
  <si>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</si>
  <si>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01.</t>
  </si>
  <si>
    <t>Stávající lampový stožár u čp. 52/5</t>
  </si>
  <si>
    <t>ROZPOCET</t>
  </si>
  <si>
    <t>K</t>
  </si>
  <si>
    <t>460030011</t>
  </si>
  <si>
    <t>Přípravné terénní práce sejmutí drnu včetně nařezání a uložení na hromady na vzdálenost do 50 m nebo naložení na dopravní prostředek jakékoliv tloušťky</t>
  </si>
  <si>
    <t>m2</t>
  </si>
  <si>
    <t>4</t>
  </si>
  <si>
    <t>-445257283</t>
  </si>
  <si>
    <t>460581111</t>
  </si>
  <si>
    <t>Úprava terénu položení drnu, včetně zalití vodou na rovině</t>
  </si>
  <si>
    <t>1372550485</t>
  </si>
  <si>
    <t>3</t>
  </si>
  <si>
    <t>460131113</t>
  </si>
  <si>
    <t>Hloubení nezapažených jam ručně včetně urovnání dna s přemístěním výkopku do vzdálenosti 3 m od okraje jámy nebo s naložením na dopravní prostředek v hornině třídy těžitelnosti I skupiny 3</t>
  </si>
  <si>
    <t>m3</t>
  </si>
  <si>
    <t>1739392691</t>
  </si>
  <si>
    <t>468051121</t>
  </si>
  <si>
    <t>Bourání základu betonového</t>
  </si>
  <si>
    <t>251508197</t>
  </si>
  <si>
    <t>5</t>
  </si>
  <si>
    <t>460641112</t>
  </si>
  <si>
    <t>Základové konstrukce základ bez bednění do rostlé zeminy z monolitického betonu tř. C 12/15</t>
  </si>
  <si>
    <t>-522155926</t>
  </si>
  <si>
    <t>6</t>
  </si>
  <si>
    <t>M</t>
  </si>
  <si>
    <t>58932312</t>
  </si>
  <si>
    <t>beton C 12/15 X0 kamenivo frakce 0/16</t>
  </si>
  <si>
    <t>8</t>
  </si>
  <si>
    <t>-954783411</t>
  </si>
  <si>
    <t>7</t>
  </si>
  <si>
    <t>460391123</t>
  </si>
  <si>
    <t>Zásyp jam ručně s uložením výkopku ve vrstvách a úpravou povrchu s přemístění sypaniny ze vzdálenosti do 10 m se zhutněním z horniny třídy těžitelnosti I skupiny 3</t>
  </si>
  <si>
    <t>1629369021</t>
  </si>
  <si>
    <t>15</t>
  </si>
  <si>
    <t>741122623</t>
  </si>
  <si>
    <t>Montáž kabelů měděných bez ukončení uložených pevně plných kulatých nebo bezhalogenových (např. CYKY) počtu a průřezu žil 4x10 mm2</t>
  </si>
  <si>
    <t>m</t>
  </si>
  <si>
    <t>1015062522</t>
  </si>
  <si>
    <t>16</t>
  </si>
  <si>
    <t>PKB.711027</t>
  </si>
  <si>
    <t>CYKY-J 4x10 RE</t>
  </si>
  <si>
    <t>km</t>
  </si>
  <si>
    <t>-1512185175</t>
  </si>
  <si>
    <t>10</t>
  </si>
  <si>
    <t>460791212</t>
  </si>
  <si>
    <t>Montáž trubek ochranných uložených volně do rýhy plastových ohebných, vnitřního průměru přes 32 do 50 mm</t>
  </si>
  <si>
    <t>1783484984</t>
  </si>
  <si>
    <t>11</t>
  </si>
  <si>
    <t>34571351</t>
  </si>
  <si>
    <t>trubka elektroinstalační ohebná dvouplášťová korugovaná (chránička) D 41/50mm, HDPE+LDPE</t>
  </si>
  <si>
    <t>-921174828</t>
  </si>
  <si>
    <t>17</t>
  </si>
  <si>
    <t>741130005</t>
  </si>
  <si>
    <t>Ukončení vodičů izolovaných s označením a zapojením v rozváděči nebo na přístroji, průřezu žíly do 10 mm2</t>
  </si>
  <si>
    <t>kus</t>
  </si>
  <si>
    <t>-174452674</t>
  </si>
  <si>
    <t>13</t>
  </si>
  <si>
    <t>741128002</t>
  </si>
  <si>
    <t>Ostatní práce při montáži vodičů a kabelů úpravy vodičů a kabelů označování dalším štítkem</t>
  </si>
  <si>
    <t>1544325472</t>
  </si>
  <si>
    <t>14</t>
  </si>
  <si>
    <t>1000093078</t>
  </si>
  <si>
    <t>LEG 032085 PLASTOVÝ OZN. ŠTÍTEK COLRING</t>
  </si>
  <si>
    <t>-1008042113</t>
  </si>
  <si>
    <t>18</t>
  </si>
  <si>
    <t>741910932</t>
  </si>
  <si>
    <t>Výměna příchytek řezání lišty z plastu</t>
  </si>
  <si>
    <t>-285373639</t>
  </si>
  <si>
    <t>02.</t>
  </si>
  <si>
    <t xml:space="preserve">Trasa od st. lampového stožárku k novému lamp. stožárku č. 1 </t>
  </si>
  <si>
    <t>19</t>
  </si>
  <si>
    <t>-288950091</t>
  </si>
  <si>
    <t>20</t>
  </si>
  <si>
    <t>-2067996823</t>
  </si>
  <si>
    <t>55</t>
  </si>
  <si>
    <t>468011123</t>
  </si>
  <si>
    <t>Odstranění podkladů nebo krytů komunikací včetně rozpojení na kusy a zarovnání styčné spáry z kameniva drceného, tloušťky přes 20 do 30 cm</t>
  </si>
  <si>
    <t>1849531237</t>
  </si>
  <si>
    <t>56</t>
  </si>
  <si>
    <t>468011131</t>
  </si>
  <si>
    <t>Odstranění podkladů nebo krytů komunikací včetně rozpojení na kusy a zarovnání styčné spáry z betonu prostého, tloušťky do 15 cm</t>
  </si>
  <si>
    <t>952230139</t>
  </si>
  <si>
    <t>24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</si>
  <si>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</si>
  <si>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 hornině třídy těžitelnosti I skupiny 3</t>
  </si>
  <si>
    <t>-1490416042</t>
  </si>
  <si>
    <t>25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</si>
  <si>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</si>
  <si>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 hornině třídy těžitelnosti I skupiny 3</t>
  </si>
  <si>
    <t>-1323587460</t>
  </si>
  <si>
    <t>26</t>
  </si>
  <si>
    <t>460791112</t>
  </si>
  <si>
    <t>Montáž trubek ochranných uložených volně do rýhy plastových tuhých, vnitřního průměru přes 32 do 50 mm</t>
  </si>
  <si>
    <t>380657016</t>
  </si>
  <si>
    <t>27</t>
  </si>
  <si>
    <t>-1305864261</t>
  </si>
  <si>
    <t>57</t>
  </si>
  <si>
    <t>741122222</t>
  </si>
  <si>
    <t>Montáž kabelů měděných bez ukončení uložených volně nebo v liště plných kulatých (např. CYKY) počtu a průřezu žil 4x10 mm2</t>
  </si>
  <si>
    <t>74482143</t>
  </si>
  <si>
    <t>58</t>
  </si>
  <si>
    <t>-813309031</t>
  </si>
  <si>
    <t>30</t>
  </si>
  <si>
    <t>460671113</t>
  </si>
  <si>
    <t>Výstražné prvky pro krytí kabelů včetně vyrovnání povrchu rýhy, rozvinutí a uložení fólie, šířky přes 25 do 35 cm</t>
  </si>
  <si>
    <t>-2136655083</t>
  </si>
  <si>
    <t>31</t>
  </si>
  <si>
    <t>8500038750</t>
  </si>
  <si>
    <t>Fólie výstražná Anticor rudá s bleskem 100 m</t>
  </si>
  <si>
    <t>-1761603554</t>
  </si>
  <si>
    <t>32</t>
  </si>
  <si>
    <t>10.344.612</t>
  </si>
  <si>
    <t>DEHN Drát uzemňovací FeZn pozinkovaný průměr 10</t>
  </si>
  <si>
    <t>147362565</t>
  </si>
  <si>
    <t>33</t>
  </si>
  <si>
    <t>741410021</t>
  </si>
  <si>
    <t>Montáž uzemňovacího vedení s upevněním, propojením a připojením pomocí svorek v zemi s izolací spojů pásku průřezu do 120 mm2 v městské zástavbě</t>
  </si>
  <si>
    <t>2119551374</t>
  </si>
  <si>
    <t>34</t>
  </si>
  <si>
    <t>460661512</t>
  </si>
  <si>
    <t>Kabelové lože z písku včetně podsypu, zhutnění a urovnání povrchu pro kabely nn zakryté plastovou fólií, šířky přes 25 do 50 cm</t>
  </si>
  <si>
    <t>-1183182370</t>
  </si>
  <si>
    <t>35</t>
  </si>
  <si>
    <t>4499999501</t>
  </si>
  <si>
    <t>Písek zásypový DEK hrubý 25 kg</t>
  </si>
  <si>
    <t>kg</t>
  </si>
  <si>
    <t>734585848</t>
  </si>
  <si>
    <t>36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</si>
  <si>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</si>
  <si>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</si>
  <si>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2010901042</t>
  </si>
  <si>
    <t>37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</si>
  <si>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</si>
  <si>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</si>
  <si>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1862113075</t>
  </si>
  <si>
    <t>41</t>
  </si>
  <si>
    <t>BRM.R5746</t>
  </si>
  <si>
    <t>VEDASIN E-VA, penetrační nátěr na bázi asfaltové emulze</t>
  </si>
  <si>
    <t>litr</t>
  </si>
  <si>
    <t>-1615565313</t>
  </si>
  <si>
    <t>46</t>
  </si>
  <si>
    <t>460871154</t>
  </si>
  <si>
    <t>Podklad vozovek a chodníků včetně rozprostření a úpravy z kameniva drceného, včetně zhutnění, tloušťky přes 20 do 25 cm</t>
  </si>
  <si>
    <t>-918246923</t>
  </si>
  <si>
    <t>47</t>
  </si>
  <si>
    <t>58344197</t>
  </si>
  <si>
    <t>štěrkodrť frakce 0/63</t>
  </si>
  <si>
    <t>t</t>
  </si>
  <si>
    <t>52820595</t>
  </si>
  <si>
    <t>60</t>
  </si>
  <si>
    <t>460871144</t>
  </si>
  <si>
    <t>Podklad vozovek a chodníků včetně rozprostření a úpravy ze štěrkodrti, včetně zhutnění, tloušťky přes 15 do 20 cm</t>
  </si>
  <si>
    <t>73856555</t>
  </si>
  <si>
    <t>59</t>
  </si>
  <si>
    <t>58344155</t>
  </si>
  <si>
    <t>štěrkodrť frakce 0/22</t>
  </si>
  <si>
    <t>1823063847</t>
  </si>
  <si>
    <t>48</t>
  </si>
  <si>
    <t>469973111</t>
  </si>
  <si>
    <t>Poplatek za uložení stavebního odpadu (skládkovné) na skládce z prostého betonu zatříděného do Katalogu odpadů pod kódem 17 01 01</t>
  </si>
  <si>
    <t>469426817</t>
  </si>
  <si>
    <t>49</t>
  </si>
  <si>
    <t>469973117</t>
  </si>
  <si>
    <t>Poplatek za uložení stavebního odpadu (skládkovné) na skládce asfaltového bez obsahu dehtu zatříděného do Katalogu odpadů pod kódem 17 03 02</t>
  </si>
  <si>
    <t>-1085365611</t>
  </si>
  <si>
    <t>50</t>
  </si>
  <si>
    <t>460361111</t>
  </si>
  <si>
    <t>Poplatek (skládkovné) za uložení zeminy na skládce zatříděné do Katalogu odpadů pod kódem 17 05 04</t>
  </si>
  <si>
    <t>-2138552730</t>
  </si>
  <si>
    <t>61</t>
  </si>
  <si>
    <t>10364100</t>
  </si>
  <si>
    <t>zemina pro terénní úpravy - tříděná</t>
  </si>
  <si>
    <t>1040905762</t>
  </si>
  <si>
    <t>51</t>
  </si>
  <si>
    <t>460030021</t>
  </si>
  <si>
    <t>Přípravné terénní práce odstranění dřevitého porostu z keřů nebo stromků průměru kmenů do 5 cm včetně odstranění kořenů a složení do hromad nebo naložení na dopravní prostředek měkkého středně hustého</t>
  </si>
  <si>
    <t>534849496</t>
  </si>
  <si>
    <t>52</t>
  </si>
  <si>
    <t>767892301</t>
  </si>
  <si>
    <t xml:space="preserve">Montáž  nádob vertikální  na základní desku</t>
  </si>
  <si>
    <t>-1203437732</t>
  </si>
  <si>
    <t>53</t>
  </si>
  <si>
    <t>460242111</t>
  </si>
  <si>
    <t>Provizorní zajištění inženýrských sítí ve výkopech potrubí při křížení s kabelem</t>
  </si>
  <si>
    <t>-1624095747</t>
  </si>
  <si>
    <t>54</t>
  </si>
  <si>
    <t>460242211</t>
  </si>
  <si>
    <t>Provizorní zajištění inženýrských sítí ve výkopech kabelů při křížení</t>
  </si>
  <si>
    <t>176314274</t>
  </si>
  <si>
    <t>62</t>
  </si>
  <si>
    <t>460641411</t>
  </si>
  <si>
    <t>Základové konstrukce bednění s případnými vzpěrami nezabudované zřízení</t>
  </si>
  <si>
    <t>-155015256</t>
  </si>
  <si>
    <t>63</t>
  </si>
  <si>
    <t>460641412</t>
  </si>
  <si>
    <t>Základové konstrukce bednění s případnými vzpěrami nezabudované odstranění</t>
  </si>
  <si>
    <t>2131358582</t>
  </si>
  <si>
    <t>64</t>
  </si>
  <si>
    <t>3020200206</t>
  </si>
  <si>
    <t>Bednění prkenné 24/22×min. 80 mm délka 5 m</t>
  </si>
  <si>
    <t>1079504884</t>
  </si>
  <si>
    <t>113</t>
  </si>
  <si>
    <t>619996145</t>
  </si>
  <si>
    <t>Ochrana stavebních konstrukcí a samostatných prvků včetně pozdějšího odstranění obalením geotextilií samostatných konstrukcí a prvků</t>
  </si>
  <si>
    <t>332548593</t>
  </si>
  <si>
    <t>03.</t>
  </si>
  <si>
    <t>Nový lampový stožárek č. 1</t>
  </si>
  <si>
    <t>65</t>
  </si>
  <si>
    <t>-712653455</t>
  </si>
  <si>
    <t>66</t>
  </si>
  <si>
    <t>-1170552046</t>
  </si>
  <si>
    <t>67</t>
  </si>
  <si>
    <t>1898854913</t>
  </si>
  <si>
    <t>68</t>
  </si>
  <si>
    <t>-1213868369</t>
  </si>
  <si>
    <t>69</t>
  </si>
  <si>
    <t>460791116</t>
  </si>
  <si>
    <t>Montáž trubek ochranných uložených volně do rýhy plastových tuhých, vnitřního průměru přes 133 do 172 mm</t>
  </si>
  <si>
    <t>92485908</t>
  </si>
  <si>
    <t>70</t>
  </si>
  <si>
    <t>1290540</t>
  </si>
  <si>
    <t>STOZAROVE POUZDRO SP 250/1000</t>
  </si>
  <si>
    <t>-1526994274</t>
  </si>
  <si>
    <t>71</t>
  </si>
  <si>
    <t>210204221</t>
  </si>
  <si>
    <t>Montáž ostatních doplňků osvětlení manžety stožárové, průměru do 150 mm</t>
  </si>
  <si>
    <t>-537389685</t>
  </si>
  <si>
    <t>72</t>
  </si>
  <si>
    <t>31674124</t>
  </si>
  <si>
    <t>manžeta plastová ochranná na stožár d=133mm</t>
  </si>
  <si>
    <t>-277532371</t>
  </si>
  <si>
    <t>73</t>
  </si>
  <si>
    <t>10.046.538</t>
  </si>
  <si>
    <t>Návlečka označení zemnící tyče</t>
  </si>
  <si>
    <t>579702233</t>
  </si>
  <si>
    <t>74</t>
  </si>
  <si>
    <t>210040011</t>
  </si>
  <si>
    <t>Montáž sloupů a stožárů venkovního vedení nn bez výstroje ocelových trubkových včetně rozvozu, vztyčení, očíslování, složení do 12 m jednoduchých</t>
  </si>
  <si>
    <t>-1479690620</t>
  </si>
  <si>
    <t>75</t>
  </si>
  <si>
    <t>10.042.125</t>
  </si>
  <si>
    <t>Stožár K 6-133/89/60 ŽZ sadový bezpaticový</t>
  </si>
  <si>
    <t>1263904947</t>
  </si>
  <si>
    <t>76</t>
  </si>
  <si>
    <t>-500052440</t>
  </si>
  <si>
    <t>77</t>
  </si>
  <si>
    <t>1311131614</t>
  </si>
  <si>
    <t>78</t>
  </si>
  <si>
    <t>59247001</t>
  </si>
  <si>
    <t>dlaždice teracová 300x300x30mm</t>
  </si>
  <si>
    <t>2133574877</t>
  </si>
  <si>
    <t>79</t>
  </si>
  <si>
    <t>460881611</t>
  </si>
  <si>
    <t>Kryt vozovek a chodníků kladení dlažby (materiál ve specifikaci) včetně spárování, do lože z kameniva těženého z dlaždic betonových čtyřhranných</t>
  </si>
  <si>
    <t>-259521760</t>
  </si>
  <si>
    <t>103</t>
  </si>
  <si>
    <t>409512833</t>
  </si>
  <si>
    <t>104</t>
  </si>
  <si>
    <t>-1429496542</t>
  </si>
  <si>
    <t>82</t>
  </si>
  <si>
    <t>-365248798</t>
  </si>
  <si>
    <t>83</t>
  </si>
  <si>
    <t>1375114917</t>
  </si>
  <si>
    <t>105</t>
  </si>
  <si>
    <t>-2115961583</t>
  </si>
  <si>
    <t>85</t>
  </si>
  <si>
    <t>210100001</t>
  </si>
  <si>
    <t>Ukončení vodičů izolovaných s označením a zapojením v rozváděči nebo na přístroji průřezu žíly do 2,5 mm2</t>
  </si>
  <si>
    <t>-498215236</t>
  </si>
  <si>
    <t>86</t>
  </si>
  <si>
    <t>741122142</t>
  </si>
  <si>
    <t>Montáž kabelů měděných bez ukončení uložených v trubkách zatažených plných kulatých nebo bezhalogenových (např. CYKY) počtu a průřezu žil 5x1,5 až 2,5 mm2</t>
  </si>
  <si>
    <t>2084033236</t>
  </si>
  <si>
    <t>87</t>
  </si>
  <si>
    <t>PKB.711031</t>
  </si>
  <si>
    <t>CYKY-J 5x1,5</t>
  </si>
  <si>
    <t>2026479381</t>
  </si>
  <si>
    <t>88</t>
  </si>
  <si>
    <t>1000112357</t>
  </si>
  <si>
    <t>EMOS A9901 SVORKA TYPU WAGO 2×2,5</t>
  </si>
  <si>
    <t>819101270</t>
  </si>
  <si>
    <t>89</t>
  </si>
  <si>
    <t>741210001</t>
  </si>
  <si>
    <t>Montáž rozvodnic oceloplechových nebo plastových bez zapojení vodičů běžných, hmotnosti do 20 kg</t>
  </si>
  <si>
    <t>-1452152637</t>
  </si>
  <si>
    <t>90</t>
  </si>
  <si>
    <t>1394456</t>
  </si>
  <si>
    <t>EL.VYZBROJ 1POJ. IP20 SR 481-14 Z/UN</t>
  </si>
  <si>
    <t>2092848107</t>
  </si>
  <si>
    <t>91</t>
  </si>
  <si>
    <t>210202016</t>
  </si>
  <si>
    <t>Montáž svítidel výbojkových se zapojením vodičů průmyslových nebo venkovních na sloupek parkových</t>
  </si>
  <si>
    <t>95760997</t>
  </si>
  <si>
    <t>92</t>
  </si>
  <si>
    <t>SL21MICRO</t>
  </si>
  <si>
    <t xml:space="preserve">Svítidlo LED SL 11 MICRO I, P 1,0A  25,6 W/2700 K</t>
  </si>
  <si>
    <t>318965550</t>
  </si>
  <si>
    <t>93</t>
  </si>
  <si>
    <t>-316433507</t>
  </si>
  <si>
    <t>94</t>
  </si>
  <si>
    <t>1147085203</t>
  </si>
  <si>
    <t>95</t>
  </si>
  <si>
    <t>741410003</t>
  </si>
  <si>
    <t>Montáž uzemňovacího vedení s upevněním, propojením a připojením pomocí svorek na povrchu drátu nebo lana Ø do 10 mm</t>
  </si>
  <si>
    <t>-1595678283</t>
  </si>
  <si>
    <t>96</t>
  </si>
  <si>
    <t>-725547122</t>
  </si>
  <si>
    <t>97</t>
  </si>
  <si>
    <t>741420020</t>
  </si>
  <si>
    <t>Montáž hromosvodného vedení svorek s jedním šroubem</t>
  </si>
  <si>
    <t>-278564456</t>
  </si>
  <si>
    <t>98</t>
  </si>
  <si>
    <t>8500173740</t>
  </si>
  <si>
    <t>Svorka připojovací SP1</t>
  </si>
  <si>
    <t>321879344</t>
  </si>
  <si>
    <t>04.</t>
  </si>
  <si>
    <t>Ostatní</t>
  </si>
  <si>
    <t>112</t>
  </si>
  <si>
    <t>741810001</t>
  </si>
  <si>
    <t>Zkoušky a prohlídky elektrických rozvodů a zařízení celková prohlídka a vyhotovení revizní zprávy pro objem montážních prací do 100 tis. Kč</t>
  </si>
  <si>
    <t>-1266031815</t>
  </si>
  <si>
    <t>107</t>
  </si>
  <si>
    <t>210280712</t>
  </si>
  <si>
    <t>Zkoušky a prohlídky osvětlovacího zařízení měření intenzity osvětlení</t>
  </si>
  <si>
    <t>soubor</t>
  </si>
  <si>
    <t>-1233889950</t>
  </si>
  <si>
    <t>108</t>
  </si>
  <si>
    <t>210280211</t>
  </si>
  <si>
    <t>Měření zemních odporů zemniče prvního nebo samostatného</t>
  </si>
  <si>
    <t>407332437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</si>
</sst>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4" fontId="27" fillId="2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33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35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14.4" customHeight="1">
      <c r="B26" s="17"/>
      <c r="C26" s="18"/>
      <c r="D26" s="34" t="s">
        <v>38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35">
        <f>ROUND(AG94,2)</f>
        <v>0</v>
      </c>
      <c r="AL26" s="18"/>
      <c r="AM26" s="18"/>
      <c r="AN26" s="18"/>
      <c r="AO26" s="18"/>
      <c r="AP26" s="18"/>
      <c r="AQ26" s="18"/>
      <c r="AR26" s="16"/>
      <c r="BE26" s="27"/>
    </row>
    <row r="27" s="1" customFormat="1" ht="14.4" customHeight="1">
      <c r="B27" s="17"/>
      <c r="C27" s="18"/>
      <c r="D27" s="34" t="s">
        <v>39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35">
        <f>ROUND(AG97, 2)</f>
        <v>0</v>
      </c>
      <c r="AL27" s="35"/>
      <c r="AM27" s="35"/>
      <c r="AN27" s="35"/>
      <c r="AO27" s="35"/>
      <c r="AP27" s="18"/>
      <c r="AQ27" s="18"/>
      <c r="AR27" s="16"/>
      <c r="BE27" s="27"/>
    </row>
    <row r="28" s="2" customFormat="1" ht="6.96" customHeigh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7"/>
    </row>
    <row r="29" s="2" customFormat="1" ht="25.92" customHeight="1">
      <c r="A29" s="36"/>
      <c r="B29" s="37"/>
      <c r="C29" s="38"/>
      <c r="D29" s="40" t="s">
        <v>40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ROUND(AK26 + AK27, 2)</f>
        <v>0</v>
      </c>
      <c r="AL29" s="41"/>
      <c r="AM29" s="41"/>
      <c r="AN29" s="41"/>
      <c r="AO29" s="41"/>
      <c r="AP29" s="38"/>
      <c r="AQ29" s="38"/>
      <c r="AR29" s="39"/>
      <c r="BE29" s="27"/>
    </row>
    <row r="30" s="2" customFormat="1" ht="6.96" customHeight="1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7"/>
    </row>
    <row r="31" s="2" customFormat="1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43" t="s">
        <v>41</v>
      </c>
      <c r="M31" s="43"/>
      <c r="N31" s="43"/>
      <c r="O31" s="43"/>
      <c r="P31" s="43"/>
      <c r="Q31" s="38"/>
      <c r="R31" s="38"/>
      <c r="S31" s="38"/>
      <c r="T31" s="38"/>
      <c r="U31" s="38"/>
      <c r="V31" s="38"/>
      <c r="W31" s="43" t="s">
        <v>42</v>
      </c>
      <c r="X31" s="43"/>
      <c r="Y31" s="43"/>
      <c r="Z31" s="43"/>
      <c r="AA31" s="43"/>
      <c r="AB31" s="43"/>
      <c r="AC31" s="43"/>
      <c r="AD31" s="43"/>
      <c r="AE31" s="43"/>
      <c r="AF31" s="38"/>
      <c r="AG31" s="38"/>
      <c r="AH31" s="38"/>
      <c r="AI31" s="38"/>
      <c r="AJ31" s="38"/>
      <c r="AK31" s="43" t="s">
        <v>43</v>
      </c>
      <c r="AL31" s="43"/>
      <c r="AM31" s="43"/>
      <c r="AN31" s="43"/>
      <c r="AO31" s="43"/>
      <c r="AP31" s="38"/>
      <c r="AQ31" s="38"/>
      <c r="AR31" s="39"/>
      <c r="BE31" s="27"/>
    </row>
    <row r="32" s="3" customFormat="1" ht="14.4" customHeight="1">
      <c r="A32" s="3"/>
      <c r="B32" s="44"/>
      <c r="C32" s="45"/>
      <c r="D32" s="28" t="s">
        <v>44</v>
      </c>
      <c r="E32" s="45"/>
      <c r="F32" s="28" t="s">
        <v>45</v>
      </c>
      <c r="G32" s="45"/>
      <c r="H32" s="45"/>
      <c r="I32" s="45"/>
      <c r="J32" s="45"/>
      <c r="K32" s="45"/>
      <c r="L32" s="46">
        <v>0.20999999999999999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ROUND(AZ94 + SUM(CD97:CD109),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f>ROUND(AV94 + SUM(BY97:BY109), 2)</f>
        <v>0</v>
      </c>
      <c r="AL32" s="45"/>
      <c r="AM32" s="45"/>
      <c r="AN32" s="45"/>
      <c r="AO32" s="45"/>
      <c r="AP32" s="45"/>
      <c r="AQ32" s="45"/>
      <c r="AR32" s="48"/>
      <c r="BE32" s="49"/>
    </row>
    <row r="33" s="3" customFormat="1" ht="14.4" customHeight="1">
      <c r="A33" s="3"/>
      <c r="B33" s="44"/>
      <c r="C33" s="45"/>
      <c r="D33" s="45"/>
      <c r="E33" s="45"/>
      <c r="F33" s="28" t="s">
        <v>46</v>
      </c>
      <c r="G33" s="45"/>
      <c r="H33" s="45"/>
      <c r="I33" s="45"/>
      <c r="J33" s="45"/>
      <c r="K33" s="45"/>
      <c r="L33" s="46">
        <v>0.12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ROUND(BA94 + SUM(CE97:CE109),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f>ROUND(AW94 + SUM(BZ97:BZ109), 2)</f>
        <v>0</v>
      </c>
      <c r="AL33" s="45"/>
      <c r="AM33" s="45"/>
      <c r="AN33" s="45"/>
      <c r="AO33" s="45"/>
      <c r="AP33" s="45"/>
      <c r="AQ33" s="45"/>
      <c r="AR33" s="48"/>
      <c r="BE33" s="49"/>
    </row>
    <row r="34" hidden="1" s="3" customFormat="1" ht="14.4" customHeight="1">
      <c r="A34" s="3"/>
      <c r="B34" s="44"/>
      <c r="C34" s="45"/>
      <c r="D34" s="45"/>
      <c r="E34" s="45"/>
      <c r="F34" s="28" t="s">
        <v>47</v>
      </c>
      <c r="G34" s="45"/>
      <c r="H34" s="45"/>
      <c r="I34" s="45"/>
      <c r="J34" s="45"/>
      <c r="K34" s="45"/>
      <c r="L34" s="46">
        <v>0.20999999999999999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7">
        <f>ROUND(BB94 + SUM(CF97:CF109), 2)</f>
        <v>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7">
        <v>0</v>
      </c>
      <c r="AL34" s="45"/>
      <c r="AM34" s="45"/>
      <c r="AN34" s="45"/>
      <c r="AO34" s="45"/>
      <c r="AP34" s="45"/>
      <c r="AQ34" s="45"/>
      <c r="AR34" s="48"/>
      <c r="BE34" s="49"/>
    </row>
    <row r="35" hidden="1" s="3" customFormat="1" ht="14.4" customHeight="1">
      <c r="A35" s="3"/>
      <c r="B35" s="44"/>
      <c r="C35" s="45"/>
      <c r="D35" s="45"/>
      <c r="E35" s="45"/>
      <c r="F35" s="28" t="s">
        <v>48</v>
      </c>
      <c r="G35" s="45"/>
      <c r="H35" s="45"/>
      <c r="I35" s="45"/>
      <c r="J35" s="45"/>
      <c r="K35" s="45"/>
      <c r="L35" s="46">
        <v>0.12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7">
        <f>ROUND(BC94 + SUM(CG97:CG109), 2)</f>
        <v>0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>
        <v>0</v>
      </c>
      <c r="AL35" s="45"/>
      <c r="AM35" s="45"/>
      <c r="AN35" s="45"/>
      <c r="AO35" s="45"/>
      <c r="AP35" s="45"/>
      <c r="AQ35" s="45"/>
      <c r="AR35" s="48"/>
      <c r="BE35" s="3"/>
    </row>
    <row r="36" hidden="1" s="3" customFormat="1" ht="14.4" customHeight="1">
      <c r="A36" s="3"/>
      <c r="B36" s="44"/>
      <c r="C36" s="45"/>
      <c r="D36" s="45"/>
      <c r="E36" s="45"/>
      <c r="F36" s="28" t="s">
        <v>49</v>
      </c>
      <c r="G36" s="45"/>
      <c r="H36" s="45"/>
      <c r="I36" s="45"/>
      <c r="J36" s="45"/>
      <c r="K36" s="45"/>
      <c r="L36" s="46"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7">
        <f>ROUND(BD94 + SUM(CH97:CH109), 2)</f>
        <v>0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>
        <v>0</v>
      </c>
      <c r="AL36" s="45"/>
      <c r="AM36" s="45"/>
      <c r="AN36" s="45"/>
      <c r="AO36" s="45"/>
      <c r="AP36" s="45"/>
      <c r="AQ36" s="45"/>
      <c r="AR36" s="48"/>
      <c r="BE36" s="3"/>
    </row>
    <row r="37" s="2" customFormat="1" ht="6.96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6"/>
    </row>
    <row r="38" s="2" customFormat="1" ht="25.92" customHeight="1">
      <c r="A38" s="36"/>
      <c r="B38" s="37"/>
      <c r="C38" s="50"/>
      <c r="D38" s="51" t="s">
        <v>50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51</v>
      </c>
      <c r="U38" s="52"/>
      <c r="V38" s="52"/>
      <c r="W38" s="52"/>
      <c r="X38" s="54" t="s">
        <v>52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39"/>
      <c r="BE38" s="36"/>
    </row>
    <row r="39" s="2" customFormat="1" ht="6.96" customHeight="1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6"/>
    </row>
    <row r="40" s="2" customFormat="1" ht="14.4" customHeight="1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6"/>
      <c r="B60" s="37"/>
      <c r="C60" s="38"/>
      <c r="D60" s="62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2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2" t="s">
        <v>55</v>
      </c>
      <c r="AI60" s="41"/>
      <c r="AJ60" s="41"/>
      <c r="AK60" s="41"/>
      <c r="AL60" s="41"/>
      <c r="AM60" s="62" t="s">
        <v>56</v>
      </c>
      <c r="AN60" s="41"/>
      <c r="AO60" s="41"/>
      <c r="AP60" s="38"/>
      <c r="AQ60" s="38"/>
      <c r="AR60" s="39"/>
      <c r="BE60" s="36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39"/>
      <c r="BE64" s="36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6"/>
      <c r="B75" s="37"/>
      <c r="C75" s="38"/>
      <c r="D75" s="62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2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2" t="s">
        <v>55</v>
      </c>
      <c r="AI75" s="41"/>
      <c r="AJ75" s="41"/>
      <c r="AK75" s="41"/>
      <c r="AL75" s="41"/>
      <c r="AM75" s="62" t="s">
        <v>56</v>
      </c>
      <c r="AN75" s="41"/>
      <c r="AO75" s="41"/>
      <c r="AP75" s="38"/>
      <c r="AQ75" s="38"/>
      <c r="AR75" s="39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9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9"/>
      <c r="BE81" s="36"/>
    </row>
    <row r="82" s="2" customFormat="1" ht="24.96" customHeight="1">
      <c r="A82" s="36"/>
      <c r="B82" s="37"/>
      <c r="C82" s="19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6"/>
    </row>
    <row r="84" s="4" customFormat="1" ht="12" customHeight="1">
      <c r="A84" s="4"/>
      <c r="B84" s="68"/>
      <c r="C84" s="28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20240307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Rozšíření veřejného osvětlení - Děčín XXI-Horní Oldřichov ul. Jižní cesta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6"/>
    </row>
    <row r="87" s="2" customFormat="1" ht="12" customHeight="1">
      <c r="A87" s="36"/>
      <c r="B87" s="37"/>
      <c r="C87" s="28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Děčín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8" t="s">
        <v>22</v>
      </c>
      <c r="AJ87" s="38"/>
      <c r="AK87" s="38"/>
      <c r="AL87" s="38"/>
      <c r="AM87" s="77" t="str">
        <f>IF(AN8= "","",AN8)</f>
        <v>7. 3. 2024</v>
      </c>
      <c r="AN87" s="77"/>
      <c r="AO87" s="38"/>
      <c r="AP87" s="38"/>
      <c r="AQ87" s="38"/>
      <c r="AR87" s="39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6"/>
    </row>
    <row r="89" s="2" customFormat="1" ht="15.15" customHeight="1">
      <c r="A89" s="36"/>
      <c r="B89" s="37"/>
      <c r="C89" s="28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Statutární město Děčín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8" t="s">
        <v>31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39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28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8" t="s">
        <v>34</v>
      </c>
      <c r="AJ90" s="38"/>
      <c r="AK90" s="38"/>
      <c r="AL90" s="38"/>
      <c r="AM90" s="78" t="str">
        <f>IF(E20="","",E20)</f>
        <v>V A M A s.r.o.</v>
      </c>
      <c r="AN90" s="69"/>
      <c r="AO90" s="69"/>
      <c r="AP90" s="69"/>
      <c r="AQ90" s="38"/>
      <c r="AR90" s="39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39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ROUND(AZ94*L32,2)</f>
        <v>0</v>
      </c>
      <c r="AW94" s="112">
        <f>ROUND(BA94*L33,2)</f>
        <v>0</v>
      </c>
      <c r="AX94" s="112">
        <f>ROUND(BB94*L32,2)</f>
        <v>0</v>
      </c>
      <c r="AY94" s="112">
        <f>ROUND(BC94*L33,2)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24.7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Montáž zemního ka...'!J32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87</v>
      </c>
      <c r="AR95" s="124"/>
      <c r="AS95" s="125">
        <v>0</v>
      </c>
      <c r="AT95" s="126">
        <f>ROUND(SUM(AV95:AW95),2)</f>
        <v>0</v>
      </c>
      <c r="AU95" s="127">
        <f>'SO 01 - Montáž zemního ka...'!P130</f>
        <v>0</v>
      </c>
      <c r="AV95" s="126">
        <f>'SO 01 - Montáž zemního ka...'!J35</f>
        <v>0</v>
      </c>
      <c r="AW95" s="126">
        <f>'SO 01 - Montáž zemního ka...'!J36</f>
        <v>0</v>
      </c>
      <c r="AX95" s="126">
        <f>'SO 01 - Montáž zemního ka...'!J37</f>
        <v>0</v>
      </c>
      <c r="AY95" s="126">
        <f>'SO 01 - Montáž zemního ka...'!J38</f>
        <v>0</v>
      </c>
      <c r="AZ95" s="126">
        <f>'SO 01 - Montáž zemního ka...'!F35</f>
        <v>0</v>
      </c>
      <c r="BA95" s="126">
        <f>'SO 01 - Montáž zemního ka...'!F36</f>
        <v>0</v>
      </c>
      <c r="BB95" s="126">
        <f>'SO 01 - Montáž zemního ka...'!F37</f>
        <v>0</v>
      </c>
      <c r="BC95" s="126">
        <f>'SO 01 - Montáž zemního ka...'!F38</f>
        <v>0</v>
      </c>
      <c r="BD95" s="128">
        <f>'SO 01 - Montáž zemního ka...'!F39</f>
        <v>0</v>
      </c>
      <c r="BE95" s="7"/>
      <c r="BT95" s="129" t="s">
        <v>88</v>
      </c>
      <c r="BV95" s="129" t="s">
        <v>82</v>
      </c>
      <c r="BW95" s="129" t="s">
        <v>89</v>
      </c>
      <c r="BX95" s="129" t="s">
        <v>5</v>
      </c>
      <c r="CL95" s="129" t="s">
        <v>1</v>
      </c>
      <c r="CM95" s="129" t="s">
        <v>90</v>
      </c>
    </row>
    <row r="96"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6"/>
    </row>
    <row r="97" s="2" customFormat="1" ht="30" customHeight="1">
      <c r="A97" s="36"/>
      <c r="B97" s="37"/>
      <c r="C97" s="105" t="s">
        <v>91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108">
        <f>ROUND(SUM(AG98:AG109), 2)</f>
        <v>0</v>
      </c>
      <c r="AH97" s="108"/>
      <c r="AI97" s="108"/>
      <c r="AJ97" s="108"/>
      <c r="AK97" s="108"/>
      <c r="AL97" s="108"/>
      <c r="AM97" s="108"/>
      <c r="AN97" s="108">
        <f>ROUND(SUM(AN98:AN109), 2)</f>
        <v>0</v>
      </c>
      <c r="AO97" s="108"/>
      <c r="AP97" s="108"/>
      <c r="AQ97" s="130"/>
      <c r="AR97" s="39"/>
      <c r="AS97" s="98" t="s">
        <v>92</v>
      </c>
      <c r="AT97" s="99" t="s">
        <v>93</v>
      </c>
      <c r="AU97" s="99" t="s">
        <v>44</v>
      </c>
      <c r="AV97" s="100" t="s">
        <v>67</v>
      </c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19.92" customHeight="1">
      <c r="A98" s="36"/>
      <c r="B98" s="37"/>
      <c r="C98" s="38"/>
      <c r="D98" s="131" t="s">
        <v>94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38"/>
      <c r="AD98" s="38"/>
      <c r="AE98" s="38"/>
      <c r="AF98" s="38"/>
      <c r="AG98" s="132">
        <f>ROUND(AG94 * AS98, 2)</f>
        <v>0</v>
      </c>
      <c r="AH98" s="133"/>
      <c r="AI98" s="133"/>
      <c r="AJ98" s="133"/>
      <c r="AK98" s="133"/>
      <c r="AL98" s="133"/>
      <c r="AM98" s="133"/>
      <c r="AN98" s="133">
        <f>ROUND(AG98 + AV98, 2)</f>
        <v>0</v>
      </c>
      <c r="AO98" s="133"/>
      <c r="AP98" s="133"/>
      <c r="AQ98" s="38"/>
      <c r="AR98" s="39"/>
      <c r="AS98" s="134">
        <v>0</v>
      </c>
      <c r="AT98" s="135" t="s">
        <v>95</v>
      </c>
      <c r="AU98" s="135" t="s">
        <v>45</v>
      </c>
      <c r="AV98" s="136">
        <f>ROUND(IF(AU98="základní",AG98*L32,IF(AU98="snížená",AG98*L33,0)), 2)</f>
        <v>0</v>
      </c>
      <c r="AW98" s="36"/>
      <c r="AX98" s="36"/>
      <c r="AY98" s="36"/>
      <c r="AZ98" s="36"/>
      <c r="BA98" s="36"/>
      <c r="BB98" s="36"/>
      <c r="BC98" s="36"/>
      <c r="BD98" s="36"/>
      <c r="BE98" s="36"/>
      <c r="BV98" s="13" t="s">
        <v>96</v>
      </c>
      <c r="BY98" s="137">
        <f>IF(AU98="základní",AV98,0)</f>
        <v>0</v>
      </c>
      <c r="BZ98" s="137">
        <f>IF(AU98="snížená",AV98,0)</f>
        <v>0</v>
      </c>
      <c r="CA98" s="137">
        <v>0</v>
      </c>
      <c r="CB98" s="137">
        <v>0</v>
      </c>
      <c r="CC98" s="137">
        <v>0</v>
      </c>
      <c r="CD98" s="137">
        <f>IF(AU98="základní",AG98,0)</f>
        <v>0</v>
      </c>
      <c r="CE98" s="137">
        <f>IF(AU98="snížená",AG98,0)</f>
        <v>0</v>
      </c>
      <c r="CF98" s="137">
        <f>IF(AU98="zákl. přenesená",AG98,0)</f>
        <v>0</v>
      </c>
      <c r="CG98" s="137">
        <f>IF(AU98="sníž. přenesená",AG98,0)</f>
        <v>0</v>
      </c>
      <c r="CH98" s="137">
        <f>IF(AU98="nulová",AG98,0)</f>
        <v>0</v>
      </c>
      <c r="CI98" s="13">
        <f>IF(AU98="základní",1,IF(AU98="snížená",2,IF(AU98="zákl. přenesená",4,IF(AU98="sníž. přenesená",5,3))))</f>
        <v>1</v>
      </c>
      <c r="CJ98" s="13">
        <f>IF(AT98="stavební čast",1,IF(AT98="investiční čast",2,3))</f>
        <v>1</v>
      </c>
      <c r="CK98" s="13" t="str">
        <f>IF(D98="Vyplň vlastní","","x")</f>
        <v>x</v>
      </c>
    </row>
    <row r="99" s="2" customFormat="1" ht="19.92" customHeight="1">
      <c r="A99" s="36"/>
      <c r="B99" s="37"/>
      <c r="C99" s="38"/>
      <c r="D99" s="131" t="s">
        <v>97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38"/>
      <c r="AD99" s="38"/>
      <c r="AE99" s="38"/>
      <c r="AF99" s="38"/>
      <c r="AG99" s="132">
        <f>ROUND(AG94 * AS99, 2)</f>
        <v>0</v>
      </c>
      <c r="AH99" s="133"/>
      <c r="AI99" s="133"/>
      <c r="AJ99" s="133"/>
      <c r="AK99" s="133"/>
      <c r="AL99" s="133"/>
      <c r="AM99" s="133"/>
      <c r="AN99" s="133">
        <f>ROUND(AG99 + AV99, 2)</f>
        <v>0</v>
      </c>
      <c r="AO99" s="133"/>
      <c r="AP99" s="133"/>
      <c r="AQ99" s="38"/>
      <c r="AR99" s="39"/>
      <c r="AS99" s="134">
        <v>0</v>
      </c>
      <c r="AT99" s="135" t="s">
        <v>95</v>
      </c>
      <c r="AU99" s="135" t="s">
        <v>45</v>
      </c>
      <c r="AV99" s="136">
        <f>ROUND(IF(AU99="základní",AG99*L32,IF(AU99="snížená",AG99*L33,0)),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3" t="s">
        <v>96</v>
      </c>
      <c r="BY99" s="137">
        <f>IF(AU99="základní",AV99,0)</f>
        <v>0</v>
      </c>
      <c r="BZ99" s="137">
        <f>IF(AU99="snížená",AV99,0)</f>
        <v>0</v>
      </c>
      <c r="CA99" s="137">
        <v>0</v>
      </c>
      <c r="CB99" s="137">
        <v>0</v>
      </c>
      <c r="CC99" s="137">
        <v>0</v>
      </c>
      <c r="CD99" s="137">
        <f>IF(AU99="základní",AG99,0)</f>
        <v>0</v>
      </c>
      <c r="CE99" s="137">
        <f>IF(AU99="snížená",AG99,0)</f>
        <v>0</v>
      </c>
      <c r="CF99" s="137">
        <f>IF(AU99="zákl. přenesená",AG99,0)</f>
        <v>0</v>
      </c>
      <c r="CG99" s="137">
        <f>IF(AU99="sníž. přenesená",AG99,0)</f>
        <v>0</v>
      </c>
      <c r="CH99" s="137">
        <f>IF(AU99="nulová",AG99,0)</f>
        <v>0</v>
      </c>
      <c r="CI99" s="13">
        <f>IF(AU99="základní",1,IF(AU99="snížená",2,IF(AU99="zákl. přenesená",4,IF(AU99="sníž. přenesená",5,3))))</f>
        <v>1</v>
      </c>
      <c r="CJ99" s="13">
        <f>IF(AT99="stavební čast",1,IF(AT99="investiční čast",2,3))</f>
        <v>1</v>
      </c>
      <c r="CK99" s="13" t="str">
        <f>IF(D99="Vyplň vlastní","","x")</f>
        <v>x</v>
      </c>
    </row>
    <row r="100" s="2" customFormat="1" ht="19.92" customHeight="1">
      <c r="A100" s="36"/>
      <c r="B100" s="37"/>
      <c r="C100" s="38"/>
      <c r="D100" s="131" t="s">
        <v>98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38"/>
      <c r="AD100" s="38"/>
      <c r="AE100" s="38"/>
      <c r="AF100" s="38"/>
      <c r="AG100" s="132">
        <f>ROUND(AG94 * AS100, 2)</f>
        <v>0</v>
      </c>
      <c r="AH100" s="133"/>
      <c r="AI100" s="133"/>
      <c r="AJ100" s="133"/>
      <c r="AK100" s="133"/>
      <c r="AL100" s="133"/>
      <c r="AM100" s="133"/>
      <c r="AN100" s="133">
        <f>ROUND(AG100 + AV100, 2)</f>
        <v>0</v>
      </c>
      <c r="AO100" s="133"/>
      <c r="AP100" s="133"/>
      <c r="AQ100" s="38"/>
      <c r="AR100" s="39"/>
      <c r="AS100" s="134">
        <v>0</v>
      </c>
      <c r="AT100" s="135" t="s">
        <v>95</v>
      </c>
      <c r="AU100" s="135" t="s">
        <v>45</v>
      </c>
      <c r="AV100" s="136">
        <f>ROUND(IF(AU100="základní",AG100*L32,IF(AU100="snížená",AG100*L33,0)),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3" t="s">
        <v>96</v>
      </c>
      <c r="BY100" s="137">
        <f>IF(AU100="základní",AV100,0)</f>
        <v>0</v>
      </c>
      <c r="BZ100" s="137">
        <f>IF(AU100="snížená",AV100,0)</f>
        <v>0</v>
      </c>
      <c r="CA100" s="137">
        <v>0</v>
      </c>
      <c r="CB100" s="137">
        <v>0</v>
      </c>
      <c r="CC100" s="137">
        <v>0</v>
      </c>
      <c r="CD100" s="137">
        <f>IF(AU100="základní",AG100,0)</f>
        <v>0</v>
      </c>
      <c r="CE100" s="137">
        <f>IF(AU100="snížená",AG100,0)</f>
        <v>0</v>
      </c>
      <c r="CF100" s="137">
        <f>IF(AU100="zákl. přenesená",AG100,0)</f>
        <v>0</v>
      </c>
      <c r="CG100" s="137">
        <f>IF(AU100="sníž. přenesená",AG100,0)</f>
        <v>0</v>
      </c>
      <c r="CH100" s="137">
        <f>IF(AU100="nulová",AG100,0)</f>
        <v>0</v>
      </c>
      <c r="CI100" s="13">
        <f>IF(AU100="základní",1,IF(AU100="snížená",2,IF(AU100="zákl. přenesená",4,IF(AU100="sníž. přenesená",5,3))))</f>
        <v>1</v>
      </c>
      <c r="CJ100" s="13">
        <f>IF(AT100="stavební čast",1,IF(AT100="investiční čast",2,3))</f>
        <v>1</v>
      </c>
      <c r="CK100" s="13" t="str">
        <f>IF(D100="Vyplň vlastní","","x")</f>
        <v>x</v>
      </c>
    </row>
    <row r="101" s="2" customFormat="1" ht="19.92" customHeight="1">
      <c r="A101" s="36"/>
      <c r="B101" s="37"/>
      <c r="C101" s="38"/>
      <c r="D101" s="131" t="s">
        <v>99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38"/>
      <c r="AD101" s="38"/>
      <c r="AE101" s="38"/>
      <c r="AF101" s="38"/>
      <c r="AG101" s="132">
        <f>ROUND(AG94 * AS101, 2)</f>
        <v>0</v>
      </c>
      <c r="AH101" s="133"/>
      <c r="AI101" s="133"/>
      <c r="AJ101" s="133"/>
      <c r="AK101" s="133"/>
      <c r="AL101" s="133"/>
      <c r="AM101" s="133"/>
      <c r="AN101" s="133">
        <f>ROUND(AG101 + AV101, 2)</f>
        <v>0</v>
      </c>
      <c r="AO101" s="133"/>
      <c r="AP101" s="133"/>
      <c r="AQ101" s="38"/>
      <c r="AR101" s="39"/>
      <c r="AS101" s="134">
        <v>0</v>
      </c>
      <c r="AT101" s="135" t="s">
        <v>95</v>
      </c>
      <c r="AU101" s="135" t="s">
        <v>45</v>
      </c>
      <c r="AV101" s="136">
        <f>ROUND(IF(AU101="základní",AG101*L32,IF(AU101="snížená",AG101*L33,0)),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3" t="s">
        <v>96</v>
      </c>
      <c r="BY101" s="137">
        <f>IF(AU101="základní",AV101,0)</f>
        <v>0</v>
      </c>
      <c r="BZ101" s="137">
        <f>IF(AU101="snížená",AV101,0)</f>
        <v>0</v>
      </c>
      <c r="CA101" s="137">
        <v>0</v>
      </c>
      <c r="CB101" s="137">
        <v>0</v>
      </c>
      <c r="CC101" s="137">
        <v>0</v>
      </c>
      <c r="CD101" s="137">
        <f>IF(AU101="základní",AG101,0)</f>
        <v>0</v>
      </c>
      <c r="CE101" s="137">
        <f>IF(AU101="snížená",AG101,0)</f>
        <v>0</v>
      </c>
      <c r="CF101" s="137">
        <f>IF(AU101="zákl. přenesená",AG101,0)</f>
        <v>0</v>
      </c>
      <c r="CG101" s="137">
        <f>IF(AU101="sníž. přenesená",AG101,0)</f>
        <v>0</v>
      </c>
      <c r="CH101" s="137">
        <f>IF(AU101="nulová",AG101,0)</f>
        <v>0</v>
      </c>
      <c r="CI101" s="13">
        <f>IF(AU101="základní",1,IF(AU101="snížená",2,IF(AU101="zákl. přenesená",4,IF(AU101="sníž. přenesená",5,3))))</f>
        <v>1</v>
      </c>
      <c r="CJ101" s="13">
        <f>IF(AT101="stavební čast",1,IF(AT101="investiční čast",2,3))</f>
        <v>1</v>
      </c>
      <c r="CK101" s="13" t="str">
        <f>IF(D101="Vyplň vlastní","","x")</f>
        <v>x</v>
      </c>
    </row>
    <row r="102" s="2" customFormat="1" ht="19.92" customHeight="1">
      <c r="A102" s="36"/>
      <c r="B102" s="37"/>
      <c r="C102" s="38"/>
      <c r="D102" s="131" t="s">
        <v>100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38"/>
      <c r="AD102" s="38"/>
      <c r="AE102" s="38"/>
      <c r="AF102" s="38"/>
      <c r="AG102" s="132">
        <f>ROUND(AG94 * AS102, 2)</f>
        <v>0</v>
      </c>
      <c r="AH102" s="133"/>
      <c r="AI102" s="133"/>
      <c r="AJ102" s="133"/>
      <c r="AK102" s="133"/>
      <c r="AL102" s="133"/>
      <c r="AM102" s="133"/>
      <c r="AN102" s="133">
        <f>ROUND(AG102 + AV102, 2)</f>
        <v>0</v>
      </c>
      <c r="AO102" s="133"/>
      <c r="AP102" s="133"/>
      <c r="AQ102" s="38"/>
      <c r="AR102" s="39"/>
      <c r="AS102" s="134">
        <v>0</v>
      </c>
      <c r="AT102" s="135" t="s">
        <v>95</v>
      </c>
      <c r="AU102" s="135" t="s">
        <v>45</v>
      </c>
      <c r="AV102" s="136">
        <f>ROUND(IF(AU102="základní",AG102*L32,IF(AU102="snížená",AG102*L33,0)), 2)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3" t="s">
        <v>96</v>
      </c>
      <c r="BY102" s="137">
        <f>IF(AU102="základní",AV102,0)</f>
        <v>0</v>
      </c>
      <c r="BZ102" s="137">
        <f>IF(AU102="snížená",AV102,0)</f>
        <v>0</v>
      </c>
      <c r="CA102" s="137">
        <v>0</v>
      </c>
      <c r="CB102" s="137">
        <v>0</v>
      </c>
      <c r="CC102" s="137">
        <v>0</v>
      </c>
      <c r="CD102" s="137">
        <f>IF(AU102="základní",AG102,0)</f>
        <v>0</v>
      </c>
      <c r="CE102" s="137">
        <f>IF(AU102="snížená",AG102,0)</f>
        <v>0</v>
      </c>
      <c r="CF102" s="137">
        <f>IF(AU102="zákl. přenesená",AG102,0)</f>
        <v>0</v>
      </c>
      <c r="CG102" s="137">
        <f>IF(AU102="sníž. přenesená",AG102,0)</f>
        <v>0</v>
      </c>
      <c r="CH102" s="137">
        <f>IF(AU102="nulová",AG102,0)</f>
        <v>0</v>
      </c>
      <c r="CI102" s="13">
        <f>IF(AU102="základní",1,IF(AU102="snížená",2,IF(AU102="zákl. přenesená",4,IF(AU102="sníž. přenesená",5,3))))</f>
        <v>1</v>
      </c>
      <c r="CJ102" s="13">
        <f>IF(AT102="stavební čast",1,IF(AT102="investiční čast",2,3))</f>
        <v>1</v>
      </c>
      <c r="CK102" s="13" t="str">
        <f>IF(D102="Vyplň vlastní","","x")</f>
        <v>x</v>
      </c>
    </row>
    <row r="103" s="2" customFormat="1" ht="19.92" customHeight="1">
      <c r="A103" s="36"/>
      <c r="B103" s="37"/>
      <c r="C103" s="38"/>
      <c r="D103" s="131" t="s">
        <v>101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38"/>
      <c r="AD103" s="38"/>
      <c r="AE103" s="38"/>
      <c r="AF103" s="38"/>
      <c r="AG103" s="132">
        <f>ROUND(AG94 * AS103, 2)</f>
        <v>0</v>
      </c>
      <c r="AH103" s="133"/>
      <c r="AI103" s="133"/>
      <c r="AJ103" s="133"/>
      <c r="AK103" s="133"/>
      <c r="AL103" s="133"/>
      <c r="AM103" s="133"/>
      <c r="AN103" s="133">
        <f>ROUND(AG103 + AV103, 2)</f>
        <v>0</v>
      </c>
      <c r="AO103" s="133"/>
      <c r="AP103" s="133"/>
      <c r="AQ103" s="38"/>
      <c r="AR103" s="39"/>
      <c r="AS103" s="134">
        <v>0</v>
      </c>
      <c r="AT103" s="135" t="s">
        <v>95</v>
      </c>
      <c r="AU103" s="135" t="s">
        <v>45</v>
      </c>
      <c r="AV103" s="136">
        <f>ROUND(IF(AU103="základní",AG103*L32,IF(AU103="snížená",AG103*L33,0)), 2)</f>
        <v>0</v>
      </c>
      <c r="AW103" s="36"/>
      <c r="AX103" s="36"/>
      <c r="AY103" s="36"/>
      <c r="AZ103" s="36"/>
      <c r="BA103" s="36"/>
      <c r="BB103" s="36"/>
      <c r="BC103" s="36"/>
      <c r="BD103" s="36"/>
      <c r="BE103" s="36"/>
      <c r="BV103" s="13" t="s">
        <v>96</v>
      </c>
      <c r="BY103" s="137">
        <f>IF(AU103="základní",AV103,0)</f>
        <v>0</v>
      </c>
      <c r="BZ103" s="137">
        <f>IF(AU103="snížená",AV103,0)</f>
        <v>0</v>
      </c>
      <c r="CA103" s="137">
        <v>0</v>
      </c>
      <c r="CB103" s="137">
        <v>0</v>
      </c>
      <c r="CC103" s="137">
        <v>0</v>
      </c>
      <c r="CD103" s="137">
        <f>IF(AU103="základní",AG103,0)</f>
        <v>0</v>
      </c>
      <c r="CE103" s="137">
        <f>IF(AU103="snížená",AG103,0)</f>
        <v>0</v>
      </c>
      <c r="CF103" s="137">
        <f>IF(AU103="zákl. přenesená",AG103,0)</f>
        <v>0</v>
      </c>
      <c r="CG103" s="137">
        <f>IF(AU103="sníž. přenesená",AG103,0)</f>
        <v>0</v>
      </c>
      <c r="CH103" s="137">
        <f>IF(AU103="nulová",AG103,0)</f>
        <v>0</v>
      </c>
      <c r="CI103" s="13">
        <f>IF(AU103="základní",1,IF(AU103="snížená",2,IF(AU103="zákl. přenesená",4,IF(AU103="sníž. přenesená",5,3))))</f>
        <v>1</v>
      </c>
      <c r="CJ103" s="13">
        <f>IF(AT103="stavební čast",1,IF(AT103="investiční čast",2,3))</f>
        <v>1</v>
      </c>
      <c r="CK103" s="13" t="str">
        <f>IF(D103="Vyplň vlastní","","x")</f>
        <v>x</v>
      </c>
    </row>
    <row r="104" s="2" customFormat="1" ht="19.92" customHeight="1">
      <c r="A104" s="36"/>
      <c r="B104" s="37"/>
      <c r="C104" s="38"/>
      <c r="D104" s="131" t="s">
        <v>102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38"/>
      <c r="AD104" s="38"/>
      <c r="AE104" s="38"/>
      <c r="AF104" s="38"/>
      <c r="AG104" s="132">
        <f>ROUND(AG94 * AS104, 2)</f>
        <v>0</v>
      </c>
      <c r="AH104" s="133"/>
      <c r="AI104" s="133"/>
      <c r="AJ104" s="133"/>
      <c r="AK104" s="133"/>
      <c r="AL104" s="133"/>
      <c r="AM104" s="133"/>
      <c r="AN104" s="133">
        <f>ROUND(AG104 + AV104, 2)</f>
        <v>0</v>
      </c>
      <c r="AO104" s="133"/>
      <c r="AP104" s="133"/>
      <c r="AQ104" s="38"/>
      <c r="AR104" s="39"/>
      <c r="AS104" s="134">
        <v>0</v>
      </c>
      <c r="AT104" s="135" t="s">
        <v>95</v>
      </c>
      <c r="AU104" s="135" t="s">
        <v>45</v>
      </c>
      <c r="AV104" s="136">
        <f>ROUND(IF(AU104="základní",AG104*L32,IF(AU104="snížená",AG104*L33,0)), 2)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3" t="s">
        <v>96</v>
      </c>
      <c r="BY104" s="137">
        <f>IF(AU104="základní",AV104,0)</f>
        <v>0</v>
      </c>
      <c r="BZ104" s="137">
        <f>IF(AU104="snížená",AV104,0)</f>
        <v>0</v>
      </c>
      <c r="CA104" s="137">
        <v>0</v>
      </c>
      <c r="CB104" s="137">
        <v>0</v>
      </c>
      <c r="CC104" s="137">
        <v>0</v>
      </c>
      <c r="CD104" s="137">
        <f>IF(AU104="základní",AG104,0)</f>
        <v>0</v>
      </c>
      <c r="CE104" s="137">
        <f>IF(AU104="snížená",AG104,0)</f>
        <v>0</v>
      </c>
      <c r="CF104" s="137">
        <f>IF(AU104="zákl. přenesená",AG104,0)</f>
        <v>0</v>
      </c>
      <c r="CG104" s="137">
        <f>IF(AU104="sníž. přenesená",AG104,0)</f>
        <v>0</v>
      </c>
      <c r="CH104" s="137">
        <f>IF(AU104="nulová",AG104,0)</f>
        <v>0</v>
      </c>
      <c r="CI104" s="13">
        <f>IF(AU104="základní",1,IF(AU104="snížená",2,IF(AU104="zákl. přenesená",4,IF(AU104="sníž. přenesená",5,3))))</f>
        <v>1</v>
      </c>
      <c r="CJ104" s="13">
        <f>IF(AT104="stavební čast",1,IF(AT104="investiční čast",2,3))</f>
        <v>1</v>
      </c>
      <c r="CK104" s="13" t="str">
        <f>IF(D104="Vyplň vlastní","","x")</f>
        <v>x</v>
      </c>
    </row>
    <row r="105" s="2" customFormat="1" ht="19.92" customHeight="1">
      <c r="A105" s="36"/>
      <c r="B105" s="37"/>
      <c r="C105" s="38"/>
      <c r="D105" s="131" t="s">
        <v>103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38"/>
      <c r="AD105" s="38"/>
      <c r="AE105" s="38"/>
      <c r="AF105" s="38"/>
      <c r="AG105" s="132">
        <f>ROUND(AG94 * AS105, 2)</f>
        <v>0</v>
      </c>
      <c r="AH105" s="133"/>
      <c r="AI105" s="133"/>
      <c r="AJ105" s="133"/>
      <c r="AK105" s="133"/>
      <c r="AL105" s="133"/>
      <c r="AM105" s="133"/>
      <c r="AN105" s="133">
        <f>ROUND(AG105 + AV105, 2)</f>
        <v>0</v>
      </c>
      <c r="AO105" s="133"/>
      <c r="AP105" s="133"/>
      <c r="AQ105" s="38"/>
      <c r="AR105" s="39"/>
      <c r="AS105" s="134">
        <v>0</v>
      </c>
      <c r="AT105" s="135" t="s">
        <v>95</v>
      </c>
      <c r="AU105" s="135" t="s">
        <v>45</v>
      </c>
      <c r="AV105" s="136">
        <f>ROUND(IF(AU105="základní",AG105*L32,IF(AU105="snížená",AG105*L33,0)), 2)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3" t="s">
        <v>96</v>
      </c>
      <c r="BY105" s="137">
        <f>IF(AU105="základní",AV105,0)</f>
        <v>0</v>
      </c>
      <c r="BZ105" s="137">
        <f>IF(AU105="snížená",AV105,0)</f>
        <v>0</v>
      </c>
      <c r="CA105" s="137">
        <v>0</v>
      </c>
      <c r="CB105" s="137">
        <v>0</v>
      </c>
      <c r="CC105" s="137">
        <v>0</v>
      </c>
      <c r="CD105" s="137">
        <f>IF(AU105="základní",AG105,0)</f>
        <v>0</v>
      </c>
      <c r="CE105" s="137">
        <f>IF(AU105="snížená",AG105,0)</f>
        <v>0</v>
      </c>
      <c r="CF105" s="137">
        <f>IF(AU105="zákl. přenesená",AG105,0)</f>
        <v>0</v>
      </c>
      <c r="CG105" s="137">
        <f>IF(AU105="sníž. přenesená",AG105,0)</f>
        <v>0</v>
      </c>
      <c r="CH105" s="137">
        <f>IF(AU105="nulová",AG105,0)</f>
        <v>0</v>
      </c>
      <c r="CI105" s="13">
        <f>IF(AU105="základní",1,IF(AU105="snížená",2,IF(AU105="zákl. přenesená",4,IF(AU105="sníž. přenesená",5,3))))</f>
        <v>1</v>
      </c>
      <c r="CJ105" s="13">
        <f>IF(AT105="stavební čast",1,IF(AT105="investiční čast",2,3))</f>
        <v>1</v>
      </c>
      <c r="CK105" s="13" t="str">
        <f>IF(D105="Vyplň vlastní","","x")</f>
        <v>x</v>
      </c>
    </row>
    <row r="106" s="2" customFormat="1" ht="19.92" customHeight="1">
      <c r="A106" s="36"/>
      <c r="B106" s="37"/>
      <c r="C106" s="38"/>
      <c r="D106" s="131" t="s">
        <v>104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38"/>
      <c r="AD106" s="38"/>
      <c r="AE106" s="38"/>
      <c r="AF106" s="38"/>
      <c r="AG106" s="132">
        <f>ROUND(AG94 * AS106, 2)</f>
        <v>0</v>
      </c>
      <c r="AH106" s="133"/>
      <c r="AI106" s="133"/>
      <c r="AJ106" s="133"/>
      <c r="AK106" s="133"/>
      <c r="AL106" s="133"/>
      <c r="AM106" s="133"/>
      <c r="AN106" s="133">
        <f>ROUND(AG106 + AV106, 2)</f>
        <v>0</v>
      </c>
      <c r="AO106" s="133"/>
      <c r="AP106" s="133"/>
      <c r="AQ106" s="38"/>
      <c r="AR106" s="39"/>
      <c r="AS106" s="134">
        <v>0</v>
      </c>
      <c r="AT106" s="135" t="s">
        <v>95</v>
      </c>
      <c r="AU106" s="135" t="s">
        <v>45</v>
      </c>
      <c r="AV106" s="136">
        <f>ROUND(IF(AU106="základní",AG106*L32,IF(AU106="snížená",AG106*L33,0)), 2)</f>
        <v>0</v>
      </c>
      <c r="AW106" s="36"/>
      <c r="AX106" s="36"/>
      <c r="AY106" s="36"/>
      <c r="AZ106" s="36"/>
      <c r="BA106" s="36"/>
      <c r="BB106" s="36"/>
      <c r="BC106" s="36"/>
      <c r="BD106" s="36"/>
      <c r="BE106" s="36"/>
      <c r="BV106" s="13" t="s">
        <v>96</v>
      </c>
      <c r="BY106" s="137">
        <f>IF(AU106="základní",AV106,0)</f>
        <v>0</v>
      </c>
      <c r="BZ106" s="137">
        <f>IF(AU106="snížená",AV106,0)</f>
        <v>0</v>
      </c>
      <c r="CA106" s="137">
        <v>0</v>
      </c>
      <c r="CB106" s="137">
        <v>0</v>
      </c>
      <c r="CC106" s="137">
        <v>0</v>
      </c>
      <c r="CD106" s="137">
        <f>IF(AU106="základní",AG106,0)</f>
        <v>0</v>
      </c>
      <c r="CE106" s="137">
        <f>IF(AU106="snížená",AG106,0)</f>
        <v>0</v>
      </c>
      <c r="CF106" s="137">
        <f>IF(AU106="zákl. přenesená",AG106,0)</f>
        <v>0</v>
      </c>
      <c r="CG106" s="137">
        <f>IF(AU106="sníž. přenesená",AG106,0)</f>
        <v>0</v>
      </c>
      <c r="CH106" s="137">
        <f>IF(AU106="nulová",AG106,0)</f>
        <v>0</v>
      </c>
      <c r="CI106" s="13">
        <f>IF(AU106="základní",1,IF(AU106="snížená",2,IF(AU106="zákl. přenesená",4,IF(AU106="sníž. přenesená",5,3))))</f>
        <v>1</v>
      </c>
      <c r="CJ106" s="13">
        <f>IF(AT106="stavební čast",1,IF(AT106="investiční čast",2,3))</f>
        <v>1</v>
      </c>
      <c r="CK106" s="13" t="str">
        <f>IF(D106="Vyplň vlastní","","x")</f>
        <v>x</v>
      </c>
    </row>
    <row r="107" s="2" customFormat="1" ht="19.92" customHeight="1">
      <c r="A107" s="36"/>
      <c r="B107" s="37"/>
      <c r="C107" s="38"/>
      <c r="D107" s="138" t="s">
        <v>105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38"/>
      <c r="AD107" s="38"/>
      <c r="AE107" s="38"/>
      <c r="AF107" s="38"/>
      <c r="AG107" s="132">
        <f>ROUND(AG94 * AS107, 2)</f>
        <v>0</v>
      </c>
      <c r="AH107" s="133"/>
      <c r="AI107" s="133"/>
      <c r="AJ107" s="133"/>
      <c r="AK107" s="133"/>
      <c r="AL107" s="133"/>
      <c r="AM107" s="133"/>
      <c r="AN107" s="133">
        <f>ROUND(AG107 + AV107, 2)</f>
        <v>0</v>
      </c>
      <c r="AO107" s="133"/>
      <c r="AP107" s="133"/>
      <c r="AQ107" s="38"/>
      <c r="AR107" s="39"/>
      <c r="AS107" s="134">
        <v>0</v>
      </c>
      <c r="AT107" s="135" t="s">
        <v>95</v>
      </c>
      <c r="AU107" s="135" t="s">
        <v>45</v>
      </c>
      <c r="AV107" s="136">
        <f>ROUND(IF(AU107="základní",AG107*L32,IF(AU107="snížená",AG107*L33,0)), 2)</f>
        <v>0</v>
      </c>
      <c r="AW107" s="36"/>
      <c r="AX107" s="36"/>
      <c r="AY107" s="36"/>
      <c r="AZ107" s="36"/>
      <c r="BA107" s="36"/>
      <c r="BB107" s="36"/>
      <c r="BC107" s="36"/>
      <c r="BD107" s="36"/>
      <c r="BE107" s="36"/>
      <c r="BV107" s="13" t="s">
        <v>106</v>
      </c>
      <c r="BY107" s="137">
        <f>IF(AU107="základní",AV107,0)</f>
        <v>0</v>
      </c>
      <c r="BZ107" s="137">
        <f>IF(AU107="snížená",AV107,0)</f>
        <v>0</v>
      </c>
      <c r="CA107" s="137">
        <v>0</v>
      </c>
      <c r="CB107" s="137">
        <v>0</v>
      </c>
      <c r="CC107" s="137">
        <v>0</v>
      </c>
      <c r="CD107" s="137">
        <f>IF(AU107="základní",AG107,0)</f>
        <v>0</v>
      </c>
      <c r="CE107" s="137">
        <f>IF(AU107="snížená",AG107,0)</f>
        <v>0</v>
      </c>
      <c r="CF107" s="137">
        <f>IF(AU107="zákl. přenesená",AG107,0)</f>
        <v>0</v>
      </c>
      <c r="CG107" s="137">
        <f>IF(AU107="sníž. přenesená",AG107,0)</f>
        <v>0</v>
      </c>
      <c r="CH107" s="137">
        <f>IF(AU107="nulová",AG107,0)</f>
        <v>0</v>
      </c>
      <c r="CI107" s="13">
        <f>IF(AU107="základní",1,IF(AU107="snížená",2,IF(AU107="zákl. přenesená",4,IF(AU107="sníž. přenesená",5,3))))</f>
        <v>1</v>
      </c>
      <c r="CJ107" s="13">
        <f>IF(AT107="stavební čast",1,IF(AT107="investiční čast",2,3))</f>
        <v>1</v>
      </c>
      <c r="CK107" s="13" t="str">
        <f>IF(D107="Vyplň vlastní","","x")</f>
        <v/>
      </c>
    </row>
    <row r="108" s="2" customFormat="1" ht="19.92" customHeight="1">
      <c r="A108" s="36"/>
      <c r="B108" s="37"/>
      <c r="C108" s="38"/>
      <c r="D108" s="138" t="s">
        <v>105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38"/>
      <c r="AD108" s="38"/>
      <c r="AE108" s="38"/>
      <c r="AF108" s="38"/>
      <c r="AG108" s="132">
        <f>ROUND(AG94 * AS108, 2)</f>
        <v>0</v>
      </c>
      <c r="AH108" s="133"/>
      <c r="AI108" s="133"/>
      <c r="AJ108" s="133"/>
      <c r="AK108" s="133"/>
      <c r="AL108" s="133"/>
      <c r="AM108" s="133"/>
      <c r="AN108" s="133">
        <f>ROUND(AG108 + AV108, 2)</f>
        <v>0</v>
      </c>
      <c r="AO108" s="133"/>
      <c r="AP108" s="133"/>
      <c r="AQ108" s="38"/>
      <c r="AR108" s="39"/>
      <c r="AS108" s="134">
        <v>0</v>
      </c>
      <c r="AT108" s="135" t="s">
        <v>95</v>
      </c>
      <c r="AU108" s="135" t="s">
        <v>45</v>
      </c>
      <c r="AV108" s="136">
        <f>ROUND(IF(AU108="základní",AG108*L32,IF(AU108="snížená",AG108*L33,0)), 2)</f>
        <v>0</v>
      </c>
      <c r="AW108" s="36"/>
      <c r="AX108" s="36"/>
      <c r="AY108" s="36"/>
      <c r="AZ108" s="36"/>
      <c r="BA108" s="36"/>
      <c r="BB108" s="36"/>
      <c r="BC108" s="36"/>
      <c r="BD108" s="36"/>
      <c r="BE108" s="36"/>
      <c r="BV108" s="13" t="s">
        <v>106</v>
      </c>
      <c r="BY108" s="137">
        <f>IF(AU108="základní",AV108,0)</f>
        <v>0</v>
      </c>
      <c r="BZ108" s="137">
        <f>IF(AU108="snížená",AV108,0)</f>
        <v>0</v>
      </c>
      <c r="CA108" s="137">
        <v>0</v>
      </c>
      <c r="CB108" s="137">
        <v>0</v>
      </c>
      <c r="CC108" s="137">
        <v>0</v>
      </c>
      <c r="CD108" s="137">
        <f>IF(AU108="základní",AG108,0)</f>
        <v>0</v>
      </c>
      <c r="CE108" s="137">
        <f>IF(AU108="snížená",AG108,0)</f>
        <v>0</v>
      </c>
      <c r="CF108" s="137">
        <f>IF(AU108="zákl. přenesená",AG108,0)</f>
        <v>0</v>
      </c>
      <c r="CG108" s="137">
        <f>IF(AU108="sníž. přenesená",AG108,0)</f>
        <v>0</v>
      </c>
      <c r="CH108" s="137">
        <f>IF(AU108="nulová",AG108,0)</f>
        <v>0</v>
      </c>
      <c r="CI108" s="13">
        <f>IF(AU108="základní",1,IF(AU108="snížená",2,IF(AU108="zákl. přenesená",4,IF(AU108="sníž. přenesená",5,3))))</f>
        <v>1</v>
      </c>
      <c r="CJ108" s="13">
        <f>IF(AT108="stavební čast",1,IF(AT108="investiční čast",2,3))</f>
        <v>1</v>
      </c>
      <c r="CK108" s="13" t="str">
        <f>IF(D108="Vyplň vlastní","","x")</f>
        <v/>
      </c>
    </row>
    <row r="109" s="2" customFormat="1" ht="19.92" customHeight="1">
      <c r="A109" s="36"/>
      <c r="B109" s="37"/>
      <c r="C109" s="38"/>
      <c r="D109" s="138" t="s">
        <v>105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38"/>
      <c r="AD109" s="38"/>
      <c r="AE109" s="38"/>
      <c r="AF109" s="38"/>
      <c r="AG109" s="132">
        <f>ROUND(AG94 * AS109, 2)</f>
        <v>0</v>
      </c>
      <c r="AH109" s="133"/>
      <c r="AI109" s="133"/>
      <c r="AJ109" s="133"/>
      <c r="AK109" s="133"/>
      <c r="AL109" s="133"/>
      <c r="AM109" s="133"/>
      <c r="AN109" s="133">
        <f>ROUND(AG109 + AV109, 2)</f>
        <v>0</v>
      </c>
      <c r="AO109" s="133"/>
      <c r="AP109" s="133"/>
      <c r="AQ109" s="38"/>
      <c r="AR109" s="39"/>
      <c r="AS109" s="139">
        <v>0</v>
      </c>
      <c r="AT109" s="140" t="s">
        <v>95</v>
      </c>
      <c r="AU109" s="140" t="s">
        <v>45</v>
      </c>
      <c r="AV109" s="141">
        <f>ROUND(IF(AU109="základní",AG109*L32,IF(AU109="snížená",AG109*L33,0)), 2)</f>
        <v>0</v>
      </c>
      <c r="AW109" s="36"/>
      <c r="AX109" s="36"/>
      <c r="AY109" s="36"/>
      <c r="AZ109" s="36"/>
      <c r="BA109" s="36"/>
      <c r="BB109" s="36"/>
      <c r="BC109" s="36"/>
      <c r="BD109" s="36"/>
      <c r="BE109" s="36"/>
      <c r="BV109" s="13" t="s">
        <v>106</v>
      </c>
      <c r="BY109" s="137">
        <f>IF(AU109="základní",AV109,0)</f>
        <v>0</v>
      </c>
      <c r="BZ109" s="137">
        <f>IF(AU109="snížená",AV109,0)</f>
        <v>0</v>
      </c>
      <c r="CA109" s="137">
        <v>0</v>
      </c>
      <c r="CB109" s="137">
        <v>0</v>
      </c>
      <c r="CC109" s="137">
        <v>0</v>
      </c>
      <c r="CD109" s="137">
        <f>IF(AU109="základní",AG109,0)</f>
        <v>0</v>
      </c>
      <c r="CE109" s="137">
        <f>IF(AU109="snížená",AG109,0)</f>
        <v>0</v>
      </c>
      <c r="CF109" s="137">
        <f>IF(AU109="zákl. přenesená",AG109,0)</f>
        <v>0</v>
      </c>
      <c r="CG109" s="137">
        <f>IF(AU109="sníž. přenesená",AG109,0)</f>
        <v>0</v>
      </c>
      <c r="CH109" s="137">
        <f>IF(AU109="nulová",AG109,0)</f>
        <v>0</v>
      </c>
      <c r="CI109" s="13">
        <f>IF(AU109="základní",1,IF(AU109="snížená",2,IF(AU109="zákl. přenesená",4,IF(AU109="sníž. přenesená",5,3))))</f>
        <v>1</v>
      </c>
      <c r="CJ109" s="13">
        <f>IF(AT109="stavební čast",1,IF(AT109="investiční čast",2,3))</f>
        <v>1</v>
      </c>
      <c r="CK109" s="13" t="str">
        <f>IF(D109="Vyplň vlastní","","x")</f>
        <v/>
      </c>
    </row>
    <row r="110" s="2" customFormat="1" ht="10.8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9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  <row r="111" s="2" customFormat="1" ht="30" customHeight="1">
      <c r="A111" s="36"/>
      <c r="B111" s="37"/>
      <c r="C111" s="142" t="s">
        <v>107</v>
      </c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4">
        <f>ROUND(AG94 + AG97, 2)</f>
        <v>0</v>
      </c>
      <c r="AH111" s="144"/>
      <c r="AI111" s="144"/>
      <c r="AJ111" s="144"/>
      <c r="AK111" s="144"/>
      <c r="AL111" s="144"/>
      <c r="AM111" s="144"/>
      <c r="AN111" s="144">
        <f>ROUND(AN94 + AN97, 2)</f>
        <v>0</v>
      </c>
      <c r="AO111" s="144"/>
      <c r="AP111" s="144"/>
      <c r="AQ111" s="143"/>
      <c r="AR111" s="39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39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</row>
  </sheetData>
  <sheetProtection sheet="1" formatColumns="0" formatRows="0" objects="1" scenarios="1" spinCount="100000" saltValue="e3qQmjmnP+r/YJOZ84e4ltgjF+5i49CVpT+TVm5FomszbGfVrXpWa1hUyZLmZOgqGxUXOpzSgWVnDq6rE851mQ==" hashValue="vMYiGz9SCDW3BzYs5mBhuzM2LW9vcTqiwbvDqVLg++/O8WkWDzYP1JmRRb5hYOjillZBlOszb9PZxhlV8BJ5XQ==" algorithmName="SHA-512" password="CC35"/>
  <mergeCells count="84">
    <mergeCell ref="C92:G92"/>
    <mergeCell ref="D101:AB101"/>
    <mergeCell ref="D108:AB108"/>
    <mergeCell ref="D107:AB107"/>
    <mergeCell ref="D106:AB106"/>
    <mergeCell ref="D105:AB105"/>
    <mergeCell ref="D104:AB104"/>
    <mergeCell ref="D103:AB103"/>
    <mergeCell ref="D102:AB102"/>
    <mergeCell ref="D100:AB100"/>
    <mergeCell ref="D99:AB99"/>
    <mergeCell ref="D98:AB98"/>
    <mergeCell ref="D95:H95"/>
    <mergeCell ref="D109:AB109"/>
    <mergeCell ref="I92:AF92"/>
    <mergeCell ref="J95:AF95"/>
    <mergeCell ref="L85:AJ85"/>
    <mergeCell ref="AG108:AM108"/>
    <mergeCell ref="AG107:AM107"/>
    <mergeCell ref="AG106:AM106"/>
    <mergeCell ref="AG94:AM94"/>
    <mergeCell ref="AG97:AM97"/>
    <mergeCell ref="AG111:AM111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  <mergeCell ref="AG105:AM105"/>
    <mergeCell ref="AG104:AM104"/>
    <mergeCell ref="AG92:AM92"/>
    <mergeCell ref="AG102:AM102"/>
    <mergeCell ref="AG101:AM101"/>
    <mergeCell ref="AG103:AM103"/>
    <mergeCell ref="AG100:AM100"/>
    <mergeCell ref="AG99:AM99"/>
    <mergeCell ref="AG95:AM95"/>
    <mergeCell ref="AG98:AM98"/>
    <mergeCell ref="AG109:AM109"/>
    <mergeCell ref="AM90:AP90"/>
    <mergeCell ref="AM87:AN87"/>
    <mergeCell ref="AM89:AP89"/>
    <mergeCell ref="AN109:AP109"/>
    <mergeCell ref="AN98:AP98"/>
    <mergeCell ref="AN108:AP108"/>
    <mergeCell ref="AN107:AP107"/>
    <mergeCell ref="AN101:AP101"/>
    <mergeCell ref="AN99:AP99"/>
    <mergeCell ref="AN105:AP105"/>
    <mergeCell ref="AN92:AP92"/>
    <mergeCell ref="AN104:AP104"/>
    <mergeCell ref="AN100:AP100"/>
    <mergeCell ref="AN103:AP103"/>
    <mergeCell ref="AN102:AP102"/>
    <mergeCell ref="AN106:AP106"/>
    <mergeCell ref="AN95:AP95"/>
    <mergeCell ref="AS89:AT91"/>
    <mergeCell ref="AN94:AP94"/>
    <mergeCell ref="AN97:AP97"/>
    <mergeCell ref="AN111:AP111"/>
  </mergeCells>
  <dataValidations count="2">
    <dataValidation type="list" allowBlank="1" showInputMessage="1" showErrorMessage="1" error="Povoleny jsou hodnoty základní, snížená, zákl. přenesená, sníž. přenesená, nulová." sqref="AU97:AU10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9">
      <formula1>"stavební čast, technologická čast, investiční čast"</formula1>
    </dataValidation>
  </dataValidations>
  <hyperlinks>
    <hyperlink ref="A95" location="'SO 01 - Montáž zemního k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6"/>
      <c r="AT3" s="13" t="s">
        <v>90</v>
      </c>
    </row>
    <row r="4" s="1" customFormat="1" ht="24.96" customHeight="1">
      <c r="B4" s="16"/>
      <c r="D4" s="147" t="s">
        <v>108</v>
      </c>
      <c r="L4" s="16"/>
      <c r="M4" s="148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9" t="s">
        <v>16</v>
      </c>
      <c r="L6" s="16"/>
    </row>
    <row r="7" s="1" customFormat="1" ht="26.25" customHeight="1">
      <c r="B7" s="16"/>
      <c r="E7" s="150" t="str">
        <f>'Rekapitulace stavby'!K6</f>
        <v>Rozšíření veřejného osvětlení - Děčín XXI-Horní Oldřichov ul. Jižní cesta</v>
      </c>
      <c r="F7" s="149"/>
      <c r="G7" s="149"/>
      <c r="H7" s="149"/>
      <c r="L7" s="16"/>
    </row>
    <row r="8" s="2" customFormat="1" ht="12" customHeight="1">
      <c r="A8" s="36"/>
      <c r="B8" s="39"/>
      <c r="C8" s="36"/>
      <c r="D8" s="149" t="s">
        <v>109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9"/>
      <c r="C9" s="36"/>
      <c r="D9" s="36"/>
      <c r="E9" s="151" t="s">
        <v>110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49" t="s">
        <v>18</v>
      </c>
      <c r="E11" s="36"/>
      <c r="F11" s="152" t="s">
        <v>1</v>
      </c>
      <c r="G11" s="36"/>
      <c r="H11" s="36"/>
      <c r="I11" s="149" t="s">
        <v>19</v>
      </c>
      <c r="J11" s="15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49" t="s">
        <v>20</v>
      </c>
      <c r="E12" s="36"/>
      <c r="F12" s="152" t="s">
        <v>21</v>
      </c>
      <c r="G12" s="36"/>
      <c r="H12" s="36"/>
      <c r="I12" s="149" t="s">
        <v>22</v>
      </c>
      <c r="J12" s="153" t="str">
        <f>'Rekapitulace stavby'!AN8</f>
        <v>7. 3. 2024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49" t="s">
        <v>24</v>
      </c>
      <c r="E14" s="36"/>
      <c r="F14" s="36"/>
      <c r="G14" s="36"/>
      <c r="H14" s="36"/>
      <c r="I14" s="149" t="s">
        <v>25</v>
      </c>
      <c r="J14" s="152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2" t="s">
        <v>27</v>
      </c>
      <c r="F15" s="36"/>
      <c r="G15" s="36"/>
      <c r="H15" s="36"/>
      <c r="I15" s="149" t="s">
        <v>28</v>
      </c>
      <c r="J15" s="15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49" t="s">
        <v>29</v>
      </c>
      <c r="E17" s="36"/>
      <c r="F17" s="36"/>
      <c r="G17" s="36"/>
      <c r="H17" s="36"/>
      <c r="I17" s="149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2"/>
      <c r="G18" s="152"/>
      <c r="H18" s="152"/>
      <c r="I18" s="149" t="s">
        <v>28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49" t="s">
        <v>31</v>
      </c>
      <c r="E20" s="36"/>
      <c r="F20" s="36"/>
      <c r="G20" s="36"/>
      <c r="H20" s="36"/>
      <c r="I20" s="149" t="s">
        <v>25</v>
      </c>
      <c r="J20" s="152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2" t="str">
        <f>IF('Rekapitulace stavby'!E17="","",'Rekapitulace stavby'!E17)</f>
        <v xml:space="preserve"> </v>
      </c>
      <c r="F21" s="36"/>
      <c r="G21" s="36"/>
      <c r="H21" s="36"/>
      <c r="I21" s="149" t="s">
        <v>28</v>
      </c>
      <c r="J21" s="152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49" t="s">
        <v>34</v>
      </c>
      <c r="E23" s="36"/>
      <c r="F23" s="36"/>
      <c r="G23" s="36"/>
      <c r="H23" s="36"/>
      <c r="I23" s="149" t="s">
        <v>25</v>
      </c>
      <c r="J23" s="152" t="s">
        <v>35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2" t="s">
        <v>36</v>
      </c>
      <c r="F24" s="36"/>
      <c r="G24" s="36"/>
      <c r="H24" s="36"/>
      <c r="I24" s="149" t="s">
        <v>28</v>
      </c>
      <c r="J24" s="152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49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58"/>
      <c r="E29" s="158"/>
      <c r="F29" s="158"/>
      <c r="G29" s="158"/>
      <c r="H29" s="158"/>
      <c r="I29" s="158"/>
      <c r="J29" s="158"/>
      <c r="K29" s="15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2" t="s">
        <v>111</v>
      </c>
      <c r="E30" s="36"/>
      <c r="F30" s="36"/>
      <c r="G30" s="36"/>
      <c r="H30" s="36"/>
      <c r="I30" s="36"/>
      <c r="J30" s="159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0" t="s">
        <v>94</v>
      </c>
      <c r="E31" s="36"/>
      <c r="F31" s="36"/>
      <c r="G31" s="36"/>
      <c r="H31" s="36"/>
      <c r="I31" s="36"/>
      <c r="J31" s="159">
        <f>J103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1" t="s">
        <v>40</v>
      </c>
      <c r="E32" s="36"/>
      <c r="F32" s="36"/>
      <c r="G32" s="36"/>
      <c r="H32" s="36"/>
      <c r="I32" s="36"/>
      <c r="J32" s="162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58"/>
      <c r="E33" s="158"/>
      <c r="F33" s="158"/>
      <c r="G33" s="158"/>
      <c r="H33" s="158"/>
      <c r="I33" s="158"/>
      <c r="J33" s="158"/>
      <c r="K33" s="158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3" t="s">
        <v>42</v>
      </c>
      <c r="G34" s="36"/>
      <c r="H34" s="36"/>
      <c r="I34" s="163" t="s">
        <v>41</v>
      </c>
      <c r="J34" s="163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4" t="s">
        <v>44</v>
      </c>
      <c r="E35" s="149" t="s">
        <v>45</v>
      </c>
      <c r="F35" s="165">
        <f>ROUND((SUM(BE103:BE110) + SUM(BE130:BE221)),  2)</f>
        <v>0</v>
      </c>
      <c r="G35" s="36"/>
      <c r="H35" s="36"/>
      <c r="I35" s="166">
        <v>0.20999999999999999</v>
      </c>
      <c r="J35" s="165">
        <f>ROUND(((SUM(BE103:BE110) + SUM(BE130:BE221))*I35),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49" t="s">
        <v>46</v>
      </c>
      <c r="F36" s="165">
        <f>ROUND((SUM(BF103:BF110) + SUM(BF130:BF221)),  2)</f>
        <v>0</v>
      </c>
      <c r="G36" s="36"/>
      <c r="H36" s="36"/>
      <c r="I36" s="166">
        <v>0.12</v>
      </c>
      <c r="J36" s="165">
        <f>ROUND(((SUM(BF103:BF110) + SUM(BF130:BF221))*I36),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49" t="s">
        <v>47</v>
      </c>
      <c r="F37" s="165">
        <f>ROUND((SUM(BG103:BG110) + SUM(BG130:BG221)),  2)</f>
        <v>0</v>
      </c>
      <c r="G37" s="36"/>
      <c r="H37" s="36"/>
      <c r="I37" s="166">
        <v>0.20999999999999999</v>
      </c>
      <c r="J37" s="165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49" t="s">
        <v>48</v>
      </c>
      <c r="F38" s="165">
        <f>ROUND((SUM(BH103:BH110) + SUM(BH130:BH221)),  2)</f>
        <v>0</v>
      </c>
      <c r="G38" s="36"/>
      <c r="H38" s="36"/>
      <c r="I38" s="166">
        <v>0.12</v>
      </c>
      <c r="J38" s="165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49" t="s">
        <v>49</v>
      </c>
      <c r="F39" s="165">
        <f>ROUND((SUM(BI103:BI110) + SUM(BI130:BI221)),  2)</f>
        <v>0</v>
      </c>
      <c r="G39" s="36"/>
      <c r="H39" s="36"/>
      <c r="I39" s="166">
        <v>0</v>
      </c>
      <c r="J39" s="165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5" t="str">
        <f>E7</f>
        <v>Rozšíření veřejného osvětlení - Děčín XXI-Horní Oldřichov ul. Jižní cesta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SO 01 - Montáž zemního kabelového vedení včetně ocel. lampového stožárku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>Děčín</v>
      </c>
      <c r="G89" s="38"/>
      <c r="H89" s="38"/>
      <c r="I89" s="28" t="s">
        <v>22</v>
      </c>
      <c r="J89" s="77" t="str">
        <f>IF(J12="","",J12)</f>
        <v>7. 3. 2024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 xml:space="preserve">Statutární město Děčín </v>
      </c>
      <c r="G91" s="38"/>
      <c r="H91" s="38"/>
      <c r="I91" s="28" t="s">
        <v>31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29</v>
      </c>
      <c r="D92" s="38"/>
      <c r="E92" s="38"/>
      <c r="F92" s="23" t="str">
        <f>IF(E18="","",E18)</f>
        <v>Vyplň údaj</v>
      </c>
      <c r="G92" s="38"/>
      <c r="H92" s="38"/>
      <c r="I92" s="28" t="s">
        <v>34</v>
      </c>
      <c r="J92" s="32" t="str">
        <f>E24</f>
        <v>V A M A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113</v>
      </c>
      <c r="D94" s="143"/>
      <c r="E94" s="143"/>
      <c r="F94" s="143"/>
      <c r="G94" s="143"/>
      <c r="H94" s="143"/>
      <c r="I94" s="143"/>
      <c r="J94" s="187" t="s">
        <v>114</v>
      </c>
      <c r="K94" s="143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8" t="s">
        <v>115</v>
      </c>
      <c r="D96" s="38"/>
      <c r="E96" s="38"/>
      <c r="F96" s="38"/>
      <c r="G96" s="38"/>
      <c r="H96" s="38"/>
      <c r="I96" s="38"/>
      <c r="J96" s="108">
        <f>J130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116</v>
      </c>
    </row>
    <row r="97" s="9" customFormat="1" ht="24.96" customHeight="1">
      <c r="A97" s="9"/>
      <c r="B97" s="189"/>
      <c r="C97" s="190"/>
      <c r="D97" s="191" t="s">
        <v>117</v>
      </c>
      <c r="E97" s="192"/>
      <c r="F97" s="192"/>
      <c r="G97" s="192"/>
      <c r="H97" s="192"/>
      <c r="I97" s="192"/>
      <c r="J97" s="193">
        <f>J131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118</v>
      </c>
      <c r="E98" s="192"/>
      <c r="F98" s="192"/>
      <c r="G98" s="192"/>
      <c r="H98" s="192"/>
      <c r="I98" s="192"/>
      <c r="J98" s="193">
        <f>J147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119</v>
      </c>
      <c r="E99" s="192"/>
      <c r="F99" s="192"/>
      <c r="G99" s="192"/>
      <c r="H99" s="192"/>
      <c r="I99" s="192"/>
      <c r="J99" s="193">
        <f>J183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120</v>
      </c>
      <c r="E100" s="192"/>
      <c r="F100" s="192"/>
      <c r="G100" s="192"/>
      <c r="H100" s="192"/>
      <c r="I100" s="192"/>
      <c r="J100" s="193">
        <f>J218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29.28" customHeight="1">
      <c r="A103" s="36"/>
      <c r="B103" s="37"/>
      <c r="C103" s="188" t="s">
        <v>121</v>
      </c>
      <c r="D103" s="38"/>
      <c r="E103" s="38"/>
      <c r="F103" s="38"/>
      <c r="G103" s="38"/>
      <c r="H103" s="38"/>
      <c r="I103" s="38"/>
      <c r="J103" s="195">
        <f>ROUND(J104 + J105 + J106 + J107 + J108 + J109,2)</f>
        <v>0</v>
      </c>
      <c r="K103" s="38"/>
      <c r="L103" s="61"/>
      <c r="N103" s="196" t="s">
        <v>44</v>
      </c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18" customHeight="1">
      <c r="A104" s="36"/>
      <c r="B104" s="37"/>
      <c r="C104" s="38"/>
      <c r="D104" s="138" t="s">
        <v>122</v>
      </c>
      <c r="E104" s="131"/>
      <c r="F104" s="131"/>
      <c r="G104" s="38"/>
      <c r="H104" s="38"/>
      <c r="I104" s="38"/>
      <c r="J104" s="132">
        <v>0</v>
      </c>
      <c r="K104" s="38"/>
      <c r="L104" s="197"/>
      <c r="M104" s="198"/>
      <c r="N104" s="199" t="s">
        <v>45</v>
      </c>
      <c r="O104" s="198"/>
      <c r="P104" s="198"/>
      <c r="Q104" s="198"/>
      <c r="R104" s="198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123</v>
      </c>
      <c r="AZ104" s="198"/>
      <c r="BA104" s="198"/>
      <c r="BB104" s="198"/>
      <c r="BC104" s="198"/>
      <c r="BD104" s="198"/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01" t="s">
        <v>88</v>
      </c>
      <c r="BK104" s="198"/>
      <c r="BL104" s="198"/>
      <c r="BM104" s="198"/>
    </row>
    <row r="105" s="2" customFormat="1" ht="18" customHeight="1">
      <c r="A105" s="36"/>
      <c r="B105" s="37"/>
      <c r="C105" s="38"/>
      <c r="D105" s="138" t="s">
        <v>124</v>
      </c>
      <c r="E105" s="131"/>
      <c r="F105" s="131"/>
      <c r="G105" s="38"/>
      <c r="H105" s="38"/>
      <c r="I105" s="38"/>
      <c r="J105" s="132">
        <v>0</v>
      </c>
      <c r="K105" s="38"/>
      <c r="L105" s="197"/>
      <c r="M105" s="198"/>
      <c r="N105" s="199" t="s">
        <v>45</v>
      </c>
      <c r="O105" s="198"/>
      <c r="P105" s="198"/>
      <c r="Q105" s="198"/>
      <c r="R105" s="198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123</v>
      </c>
      <c r="AZ105" s="198"/>
      <c r="BA105" s="198"/>
      <c r="BB105" s="198"/>
      <c r="BC105" s="198"/>
      <c r="BD105" s="198"/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01" t="s">
        <v>88</v>
      </c>
      <c r="BK105" s="198"/>
      <c r="BL105" s="198"/>
      <c r="BM105" s="198"/>
    </row>
    <row r="106" s="2" customFormat="1" ht="18" customHeight="1">
      <c r="A106" s="36"/>
      <c r="B106" s="37"/>
      <c r="C106" s="38"/>
      <c r="D106" s="138" t="s">
        <v>125</v>
      </c>
      <c r="E106" s="131"/>
      <c r="F106" s="131"/>
      <c r="G106" s="38"/>
      <c r="H106" s="38"/>
      <c r="I106" s="38"/>
      <c r="J106" s="132">
        <v>0</v>
      </c>
      <c r="K106" s="38"/>
      <c r="L106" s="197"/>
      <c r="M106" s="198"/>
      <c r="N106" s="199" t="s">
        <v>45</v>
      </c>
      <c r="O106" s="198"/>
      <c r="P106" s="198"/>
      <c r="Q106" s="198"/>
      <c r="R106" s="198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123</v>
      </c>
      <c r="AZ106" s="198"/>
      <c r="BA106" s="198"/>
      <c r="BB106" s="198"/>
      <c r="BC106" s="198"/>
      <c r="BD106" s="198"/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01" t="s">
        <v>88</v>
      </c>
      <c r="BK106" s="198"/>
      <c r="BL106" s="198"/>
      <c r="BM106" s="198"/>
    </row>
    <row r="107" s="2" customFormat="1" ht="18" customHeight="1">
      <c r="A107" s="36"/>
      <c r="B107" s="37"/>
      <c r="C107" s="38"/>
      <c r="D107" s="138" t="s">
        <v>126</v>
      </c>
      <c r="E107" s="131"/>
      <c r="F107" s="131"/>
      <c r="G107" s="38"/>
      <c r="H107" s="38"/>
      <c r="I107" s="38"/>
      <c r="J107" s="132">
        <v>0</v>
      </c>
      <c r="K107" s="38"/>
      <c r="L107" s="197"/>
      <c r="M107" s="198"/>
      <c r="N107" s="199" t="s">
        <v>45</v>
      </c>
      <c r="O107" s="198"/>
      <c r="P107" s="198"/>
      <c r="Q107" s="198"/>
      <c r="R107" s="198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123</v>
      </c>
      <c r="AZ107" s="198"/>
      <c r="BA107" s="198"/>
      <c r="BB107" s="198"/>
      <c r="BC107" s="198"/>
      <c r="BD107" s="198"/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01" t="s">
        <v>88</v>
      </c>
      <c r="BK107" s="198"/>
      <c r="BL107" s="198"/>
      <c r="BM107" s="198"/>
    </row>
    <row r="108" s="2" customFormat="1" ht="18" customHeight="1">
      <c r="A108" s="36"/>
      <c r="B108" s="37"/>
      <c r="C108" s="38"/>
      <c r="D108" s="138" t="s">
        <v>127</v>
      </c>
      <c r="E108" s="131"/>
      <c r="F108" s="131"/>
      <c r="G108" s="38"/>
      <c r="H108" s="38"/>
      <c r="I108" s="38"/>
      <c r="J108" s="132">
        <v>0</v>
      </c>
      <c r="K108" s="38"/>
      <c r="L108" s="197"/>
      <c r="M108" s="198"/>
      <c r="N108" s="199" t="s">
        <v>45</v>
      </c>
      <c r="O108" s="198"/>
      <c r="P108" s="198"/>
      <c r="Q108" s="198"/>
      <c r="R108" s="198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201" t="s">
        <v>123</v>
      </c>
      <c r="AZ108" s="198"/>
      <c r="BA108" s="198"/>
      <c r="BB108" s="198"/>
      <c r="BC108" s="198"/>
      <c r="BD108" s="198"/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01" t="s">
        <v>88</v>
      </c>
      <c r="BK108" s="198"/>
      <c r="BL108" s="198"/>
      <c r="BM108" s="198"/>
    </row>
    <row r="109" s="2" customFormat="1" ht="18" customHeight="1">
      <c r="A109" s="36"/>
      <c r="B109" s="37"/>
      <c r="C109" s="38"/>
      <c r="D109" s="131" t="s">
        <v>128</v>
      </c>
      <c r="E109" s="38"/>
      <c r="F109" s="38"/>
      <c r="G109" s="38"/>
      <c r="H109" s="38"/>
      <c r="I109" s="38"/>
      <c r="J109" s="132">
        <f>ROUND(J30*T109,2)</f>
        <v>0</v>
      </c>
      <c r="K109" s="38"/>
      <c r="L109" s="197"/>
      <c r="M109" s="198"/>
      <c r="N109" s="199" t="s">
        <v>45</v>
      </c>
      <c r="O109" s="198"/>
      <c r="P109" s="198"/>
      <c r="Q109" s="198"/>
      <c r="R109" s="198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201" t="s">
        <v>129</v>
      </c>
      <c r="AZ109" s="198"/>
      <c r="BA109" s="198"/>
      <c r="BB109" s="198"/>
      <c r="BC109" s="198"/>
      <c r="BD109" s="198"/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01" t="s">
        <v>88</v>
      </c>
      <c r="BK109" s="198"/>
      <c r="BL109" s="198"/>
      <c r="BM109" s="198"/>
    </row>
    <row r="110" s="2" customForma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9.28" customHeight="1">
      <c r="A111" s="36"/>
      <c r="B111" s="37"/>
      <c r="C111" s="142" t="s">
        <v>107</v>
      </c>
      <c r="D111" s="143"/>
      <c r="E111" s="143"/>
      <c r="F111" s="143"/>
      <c r="G111" s="143"/>
      <c r="H111" s="143"/>
      <c r="I111" s="143"/>
      <c r="J111" s="144">
        <f>ROUND(J96+J103,2)</f>
        <v>0</v>
      </c>
      <c r="K111" s="143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19" t="s">
        <v>130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28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6.25" customHeight="1">
      <c r="A120" s="36"/>
      <c r="B120" s="37"/>
      <c r="C120" s="38"/>
      <c r="D120" s="38"/>
      <c r="E120" s="185" t="str">
        <f>E7</f>
        <v>Rozšíření veřejného osvětlení - Děčín XXI-Horní Oldřichov ul. Jižní cesta</v>
      </c>
      <c r="F120" s="28"/>
      <c r="G120" s="28"/>
      <c r="H120" s="2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109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30" customHeight="1">
      <c r="A122" s="36"/>
      <c r="B122" s="37"/>
      <c r="C122" s="38"/>
      <c r="D122" s="38"/>
      <c r="E122" s="74" t="str">
        <f>E9</f>
        <v>SO 01 - Montáž zemního kabelového vedení včetně ocel. lampového stožárku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28" t="s">
        <v>20</v>
      </c>
      <c r="D124" s="38"/>
      <c r="E124" s="38"/>
      <c r="F124" s="23" t="str">
        <f>F12</f>
        <v>Děčín</v>
      </c>
      <c r="G124" s="38"/>
      <c r="H124" s="38"/>
      <c r="I124" s="28" t="s">
        <v>22</v>
      </c>
      <c r="J124" s="77" t="str">
        <f>IF(J12="","",J12)</f>
        <v>7. 3. 2024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28" t="s">
        <v>24</v>
      </c>
      <c r="D126" s="38"/>
      <c r="E126" s="38"/>
      <c r="F126" s="23" t="str">
        <f>E15</f>
        <v xml:space="preserve">Statutární město Děčín </v>
      </c>
      <c r="G126" s="38"/>
      <c r="H126" s="38"/>
      <c r="I126" s="28" t="s">
        <v>31</v>
      </c>
      <c r="J126" s="32" t="str">
        <f>E21</f>
        <v xml:space="preserve"> 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28" t="s">
        <v>29</v>
      </c>
      <c r="D127" s="38"/>
      <c r="E127" s="38"/>
      <c r="F127" s="23" t="str">
        <f>IF(E18="","",E18)</f>
        <v>Vyplň údaj</v>
      </c>
      <c r="G127" s="38"/>
      <c r="H127" s="38"/>
      <c r="I127" s="28" t="s">
        <v>34</v>
      </c>
      <c r="J127" s="32" t="str">
        <f>E24</f>
        <v>V A M A s.r.o.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0" customFormat="1" ht="29.28" customHeight="1">
      <c r="A129" s="203"/>
      <c r="B129" s="204"/>
      <c r="C129" s="205" t="s">
        <v>131</v>
      </c>
      <c r="D129" s="206" t="s">
        <v>65</v>
      </c>
      <c r="E129" s="206" t="s">
        <v>61</v>
      </c>
      <c r="F129" s="206" t="s">
        <v>62</v>
      </c>
      <c r="G129" s="206" t="s">
        <v>132</v>
      </c>
      <c r="H129" s="206" t="s">
        <v>133</v>
      </c>
      <c r="I129" s="206" t="s">
        <v>134</v>
      </c>
      <c r="J129" s="207" t="s">
        <v>114</v>
      </c>
      <c r="K129" s="208" t="s">
        <v>135</v>
      </c>
      <c r="L129" s="209"/>
      <c r="M129" s="98" t="s">
        <v>1</v>
      </c>
      <c r="N129" s="99" t="s">
        <v>44</v>
      </c>
      <c r="O129" s="99" t="s">
        <v>136</v>
      </c>
      <c r="P129" s="99" t="s">
        <v>137</v>
      </c>
      <c r="Q129" s="99" t="s">
        <v>138</v>
      </c>
      <c r="R129" s="99" t="s">
        <v>139</v>
      </c>
      <c r="S129" s="99" t="s">
        <v>140</v>
      </c>
      <c r="T129" s="100" t="s">
        <v>141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36"/>
      <c r="B130" s="37"/>
      <c r="C130" s="105" t="s">
        <v>142</v>
      </c>
      <c r="D130" s="38"/>
      <c r="E130" s="38"/>
      <c r="F130" s="38"/>
      <c r="G130" s="38"/>
      <c r="H130" s="38"/>
      <c r="I130" s="38"/>
      <c r="J130" s="210">
        <f>BK130</f>
        <v>0</v>
      </c>
      <c r="K130" s="38"/>
      <c r="L130" s="39"/>
      <c r="M130" s="101"/>
      <c r="N130" s="211"/>
      <c r="O130" s="102"/>
      <c r="P130" s="212">
        <f>P131+P147+P183+P218</f>
        <v>0</v>
      </c>
      <c r="Q130" s="102"/>
      <c r="R130" s="212">
        <f>R131+R147+R183+R218</f>
        <v>18.973698999999996</v>
      </c>
      <c r="S130" s="102"/>
      <c r="T130" s="213">
        <f>T131+T147+T183+T218</f>
        <v>3.4665000000000004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3" t="s">
        <v>79</v>
      </c>
      <c r="AU130" s="13" t="s">
        <v>116</v>
      </c>
      <c r="BK130" s="214">
        <f>BK131+BK147+BK183+BK218</f>
        <v>0</v>
      </c>
    </row>
    <row r="131" s="11" customFormat="1" ht="25.92" customHeight="1">
      <c r="A131" s="11"/>
      <c r="B131" s="215"/>
      <c r="C131" s="216"/>
      <c r="D131" s="217" t="s">
        <v>79</v>
      </c>
      <c r="E131" s="218" t="s">
        <v>143</v>
      </c>
      <c r="F131" s="218" t="s">
        <v>144</v>
      </c>
      <c r="G131" s="216"/>
      <c r="H131" s="216"/>
      <c r="I131" s="219"/>
      <c r="J131" s="220">
        <f>BK131</f>
        <v>0</v>
      </c>
      <c r="K131" s="216"/>
      <c r="L131" s="221"/>
      <c r="M131" s="222"/>
      <c r="N131" s="223"/>
      <c r="O131" s="223"/>
      <c r="P131" s="224">
        <f>SUM(P132:P146)</f>
        <v>0</v>
      </c>
      <c r="Q131" s="223"/>
      <c r="R131" s="224">
        <f>SUM(R132:R146)</f>
        <v>0.28074519999999997</v>
      </c>
      <c r="S131" s="223"/>
      <c r="T131" s="225">
        <f>SUM(T132:T146)</f>
        <v>0.27500000000000002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26" t="s">
        <v>88</v>
      </c>
      <c r="AT131" s="227" t="s">
        <v>79</v>
      </c>
      <c r="AU131" s="227" t="s">
        <v>80</v>
      </c>
      <c r="AY131" s="226" t="s">
        <v>145</v>
      </c>
      <c r="BK131" s="228">
        <f>SUM(BK132:BK146)</f>
        <v>0</v>
      </c>
    </row>
    <row r="132" s="2" customFormat="1" ht="44.25" customHeight="1">
      <c r="A132" s="36"/>
      <c r="B132" s="37"/>
      <c r="C132" s="229" t="s">
        <v>88</v>
      </c>
      <c r="D132" s="229" t="s">
        <v>146</v>
      </c>
      <c r="E132" s="230" t="s">
        <v>147</v>
      </c>
      <c r="F132" s="231" t="s">
        <v>148</v>
      </c>
      <c r="G132" s="232" t="s">
        <v>149</v>
      </c>
      <c r="H132" s="233">
        <v>0.5</v>
      </c>
      <c r="I132" s="234"/>
      <c r="J132" s="235">
        <f>ROUND(I132*H132,2)</f>
        <v>0</v>
      </c>
      <c r="K132" s="236"/>
      <c r="L132" s="39"/>
      <c r="M132" s="237" t="s">
        <v>1</v>
      </c>
      <c r="N132" s="238" t="s">
        <v>45</v>
      </c>
      <c r="O132" s="89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1" t="s">
        <v>150</v>
      </c>
      <c r="AT132" s="241" t="s">
        <v>146</v>
      </c>
      <c r="AU132" s="241" t="s">
        <v>88</v>
      </c>
      <c r="AY132" s="13" t="s">
        <v>145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88</v>
      </c>
      <c r="BK132" s="137">
        <f>ROUND(I132*H132,2)</f>
        <v>0</v>
      </c>
      <c r="BL132" s="13" t="s">
        <v>150</v>
      </c>
      <c r="BM132" s="241" t="s">
        <v>151</v>
      </c>
    </row>
    <row r="133" s="2" customFormat="1" ht="24.15" customHeight="1">
      <c r="A133" s="36"/>
      <c r="B133" s="37"/>
      <c r="C133" s="229" t="s">
        <v>90</v>
      </c>
      <c r="D133" s="229" t="s">
        <v>146</v>
      </c>
      <c r="E133" s="230" t="s">
        <v>152</v>
      </c>
      <c r="F133" s="231" t="s">
        <v>153</v>
      </c>
      <c r="G133" s="232" t="s">
        <v>149</v>
      </c>
      <c r="H133" s="233">
        <v>0.5</v>
      </c>
      <c r="I133" s="234"/>
      <c r="J133" s="235">
        <f>ROUND(I133*H133,2)</f>
        <v>0</v>
      </c>
      <c r="K133" s="236"/>
      <c r="L133" s="39"/>
      <c r="M133" s="237" t="s">
        <v>1</v>
      </c>
      <c r="N133" s="238" t="s">
        <v>45</v>
      </c>
      <c r="O133" s="89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1" t="s">
        <v>150</v>
      </c>
      <c r="AT133" s="241" t="s">
        <v>146</v>
      </c>
      <c r="AU133" s="241" t="s">
        <v>88</v>
      </c>
      <c r="AY133" s="13" t="s">
        <v>145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88</v>
      </c>
      <c r="BK133" s="137">
        <f>ROUND(I133*H133,2)</f>
        <v>0</v>
      </c>
      <c r="BL133" s="13" t="s">
        <v>150</v>
      </c>
      <c r="BM133" s="241" t="s">
        <v>154</v>
      </c>
    </row>
    <row r="134" s="2" customFormat="1" ht="55.5" customHeight="1">
      <c r="A134" s="36"/>
      <c r="B134" s="37"/>
      <c r="C134" s="229" t="s">
        <v>155</v>
      </c>
      <c r="D134" s="229" t="s">
        <v>146</v>
      </c>
      <c r="E134" s="230" t="s">
        <v>156</v>
      </c>
      <c r="F134" s="231" t="s">
        <v>157</v>
      </c>
      <c r="G134" s="232" t="s">
        <v>158</v>
      </c>
      <c r="H134" s="233">
        <v>0.24099999999999999</v>
      </c>
      <c r="I134" s="234"/>
      <c r="J134" s="235">
        <f>ROUND(I134*H134,2)</f>
        <v>0</v>
      </c>
      <c r="K134" s="236"/>
      <c r="L134" s="39"/>
      <c r="M134" s="237" t="s">
        <v>1</v>
      </c>
      <c r="N134" s="238" t="s">
        <v>45</v>
      </c>
      <c r="O134" s="89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1" t="s">
        <v>150</v>
      </c>
      <c r="AT134" s="241" t="s">
        <v>146</v>
      </c>
      <c r="AU134" s="241" t="s">
        <v>88</v>
      </c>
      <c r="AY134" s="13" t="s">
        <v>145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88</v>
      </c>
      <c r="BK134" s="137">
        <f>ROUND(I134*H134,2)</f>
        <v>0</v>
      </c>
      <c r="BL134" s="13" t="s">
        <v>150</v>
      </c>
      <c r="BM134" s="241" t="s">
        <v>159</v>
      </c>
    </row>
    <row r="135" s="2" customFormat="1" ht="16.5" customHeight="1">
      <c r="A135" s="36"/>
      <c r="B135" s="37"/>
      <c r="C135" s="229" t="s">
        <v>150</v>
      </c>
      <c r="D135" s="229" t="s">
        <v>146</v>
      </c>
      <c r="E135" s="230" t="s">
        <v>160</v>
      </c>
      <c r="F135" s="231" t="s">
        <v>161</v>
      </c>
      <c r="G135" s="232" t="s">
        <v>158</v>
      </c>
      <c r="H135" s="233">
        <v>0.125</v>
      </c>
      <c r="I135" s="234"/>
      <c r="J135" s="235">
        <f>ROUND(I135*H135,2)</f>
        <v>0</v>
      </c>
      <c r="K135" s="236"/>
      <c r="L135" s="39"/>
      <c r="M135" s="237" t="s">
        <v>1</v>
      </c>
      <c r="N135" s="238" t="s">
        <v>45</v>
      </c>
      <c r="O135" s="89"/>
      <c r="P135" s="239">
        <f>O135*H135</f>
        <v>0</v>
      </c>
      <c r="Q135" s="239">
        <v>0</v>
      </c>
      <c r="R135" s="239">
        <f>Q135*H135</f>
        <v>0</v>
      </c>
      <c r="S135" s="239">
        <v>2.2000000000000002</v>
      </c>
      <c r="T135" s="240">
        <f>S135*H135</f>
        <v>0.27500000000000002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1" t="s">
        <v>150</v>
      </c>
      <c r="AT135" s="241" t="s">
        <v>146</v>
      </c>
      <c r="AU135" s="241" t="s">
        <v>88</v>
      </c>
      <c r="AY135" s="13" t="s">
        <v>145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3" t="s">
        <v>88</v>
      </c>
      <c r="BK135" s="137">
        <f>ROUND(I135*H135,2)</f>
        <v>0</v>
      </c>
      <c r="BL135" s="13" t="s">
        <v>150</v>
      </c>
      <c r="BM135" s="241" t="s">
        <v>162</v>
      </c>
    </row>
    <row r="136" s="2" customFormat="1" ht="33" customHeight="1">
      <c r="A136" s="36"/>
      <c r="B136" s="37"/>
      <c r="C136" s="229" t="s">
        <v>163</v>
      </c>
      <c r="D136" s="229" t="s">
        <v>146</v>
      </c>
      <c r="E136" s="230" t="s">
        <v>164</v>
      </c>
      <c r="F136" s="231" t="s">
        <v>165</v>
      </c>
      <c r="G136" s="232" t="s">
        <v>158</v>
      </c>
      <c r="H136" s="233">
        <v>0.125</v>
      </c>
      <c r="I136" s="234"/>
      <c r="J136" s="235">
        <f>ROUND(I136*H136,2)</f>
        <v>0</v>
      </c>
      <c r="K136" s="236"/>
      <c r="L136" s="39"/>
      <c r="M136" s="237" t="s">
        <v>1</v>
      </c>
      <c r="N136" s="238" t="s">
        <v>45</v>
      </c>
      <c r="O136" s="89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1" t="s">
        <v>150</v>
      </c>
      <c r="AT136" s="241" t="s">
        <v>146</v>
      </c>
      <c r="AU136" s="241" t="s">
        <v>88</v>
      </c>
      <c r="AY136" s="13" t="s">
        <v>145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88</v>
      </c>
      <c r="BK136" s="137">
        <f>ROUND(I136*H136,2)</f>
        <v>0</v>
      </c>
      <c r="BL136" s="13" t="s">
        <v>150</v>
      </c>
      <c r="BM136" s="241" t="s">
        <v>166</v>
      </c>
    </row>
    <row r="137" s="2" customFormat="1" ht="16.5" customHeight="1">
      <c r="A137" s="36"/>
      <c r="B137" s="37"/>
      <c r="C137" s="242" t="s">
        <v>167</v>
      </c>
      <c r="D137" s="242" t="s">
        <v>168</v>
      </c>
      <c r="E137" s="243" t="s">
        <v>169</v>
      </c>
      <c r="F137" s="244" t="s">
        <v>170</v>
      </c>
      <c r="G137" s="245" t="s">
        <v>158</v>
      </c>
      <c r="H137" s="246">
        <v>0.125</v>
      </c>
      <c r="I137" s="247"/>
      <c r="J137" s="248">
        <f>ROUND(I137*H137,2)</f>
        <v>0</v>
      </c>
      <c r="K137" s="249"/>
      <c r="L137" s="250"/>
      <c r="M137" s="251" t="s">
        <v>1</v>
      </c>
      <c r="N137" s="252" t="s">
        <v>45</v>
      </c>
      <c r="O137" s="89"/>
      <c r="P137" s="239">
        <f>O137*H137</f>
        <v>0</v>
      </c>
      <c r="Q137" s="239">
        <v>2.234</v>
      </c>
      <c r="R137" s="239">
        <f>Q137*H137</f>
        <v>0.27925</v>
      </c>
      <c r="S137" s="239">
        <v>0</v>
      </c>
      <c r="T137" s="24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1" t="s">
        <v>171</v>
      </c>
      <c r="AT137" s="241" t="s">
        <v>168</v>
      </c>
      <c r="AU137" s="241" t="s">
        <v>88</v>
      </c>
      <c r="AY137" s="13" t="s">
        <v>145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88</v>
      </c>
      <c r="BK137" s="137">
        <f>ROUND(I137*H137,2)</f>
        <v>0</v>
      </c>
      <c r="BL137" s="13" t="s">
        <v>150</v>
      </c>
      <c r="BM137" s="241" t="s">
        <v>172</v>
      </c>
    </row>
    <row r="138" s="2" customFormat="1" ht="49.05" customHeight="1">
      <c r="A138" s="36"/>
      <c r="B138" s="37"/>
      <c r="C138" s="229" t="s">
        <v>173</v>
      </c>
      <c r="D138" s="229" t="s">
        <v>146</v>
      </c>
      <c r="E138" s="230" t="s">
        <v>174</v>
      </c>
      <c r="F138" s="231" t="s">
        <v>175</v>
      </c>
      <c r="G138" s="232" t="s">
        <v>158</v>
      </c>
      <c r="H138" s="233">
        <v>0.24099999999999999</v>
      </c>
      <c r="I138" s="234"/>
      <c r="J138" s="235">
        <f>ROUND(I138*H138,2)</f>
        <v>0</v>
      </c>
      <c r="K138" s="236"/>
      <c r="L138" s="39"/>
      <c r="M138" s="237" t="s">
        <v>1</v>
      </c>
      <c r="N138" s="238" t="s">
        <v>45</v>
      </c>
      <c r="O138" s="89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1" t="s">
        <v>150</v>
      </c>
      <c r="AT138" s="241" t="s">
        <v>146</v>
      </c>
      <c r="AU138" s="241" t="s">
        <v>88</v>
      </c>
      <c r="AY138" s="13" t="s">
        <v>145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88</v>
      </c>
      <c r="BK138" s="137">
        <f>ROUND(I138*H138,2)</f>
        <v>0</v>
      </c>
      <c r="BL138" s="13" t="s">
        <v>150</v>
      </c>
      <c r="BM138" s="241" t="s">
        <v>176</v>
      </c>
    </row>
    <row r="139" s="2" customFormat="1" ht="44.25" customHeight="1">
      <c r="A139" s="36"/>
      <c r="B139" s="37"/>
      <c r="C139" s="229" t="s">
        <v>177</v>
      </c>
      <c r="D139" s="229" t="s">
        <v>146</v>
      </c>
      <c r="E139" s="230" t="s">
        <v>178</v>
      </c>
      <c r="F139" s="231" t="s">
        <v>179</v>
      </c>
      <c r="G139" s="232" t="s">
        <v>180</v>
      </c>
      <c r="H139" s="233">
        <v>2</v>
      </c>
      <c r="I139" s="234"/>
      <c r="J139" s="235">
        <f>ROUND(I139*H139,2)</f>
        <v>0</v>
      </c>
      <c r="K139" s="236"/>
      <c r="L139" s="39"/>
      <c r="M139" s="237" t="s">
        <v>1</v>
      </c>
      <c r="N139" s="238" t="s">
        <v>45</v>
      </c>
      <c r="O139" s="89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1" t="s">
        <v>150</v>
      </c>
      <c r="AT139" s="241" t="s">
        <v>146</v>
      </c>
      <c r="AU139" s="241" t="s">
        <v>88</v>
      </c>
      <c r="AY139" s="13" t="s">
        <v>145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88</v>
      </c>
      <c r="BK139" s="137">
        <f>ROUND(I139*H139,2)</f>
        <v>0</v>
      </c>
      <c r="BL139" s="13" t="s">
        <v>150</v>
      </c>
      <c r="BM139" s="241" t="s">
        <v>181</v>
      </c>
    </row>
    <row r="140" s="2" customFormat="1" ht="16.5" customHeight="1">
      <c r="A140" s="36"/>
      <c r="B140" s="37"/>
      <c r="C140" s="242" t="s">
        <v>182</v>
      </c>
      <c r="D140" s="242" t="s">
        <v>168</v>
      </c>
      <c r="E140" s="243" t="s">
        <v>183</v>
      </c>
      <c r="F140" s="244" t="s">
        <v>184</v>
      </c>
      <c r="G140" s="245" t="s">
        <v>185</v>
      </c>
      <c r="H140" s="246">
        <v>0.002</v>
      </c>
      <c r="I140" s="247"/>
      <c r="J140" s="248">
        <f>ROUND(I140*H140,2)</f>
        <v>0</v>
      </c>
      <c r="K140" s="249"/>
      <c r="L140" s="250"/>
      <c r="M140" s="251" t="s">
        <v>1</v>
      </c>
      <c r="N140" s="252" t="s">
        <v>45</v>
      </c>
      <c r="O140" s="89"/>
      <c r="P140" s="239">
        <f>O140*H140</f>
        <v>0</v>
      </c>
      <c r="Q140" s="239">
        <v>0.55259999999999998</v>
      </c>
      <c r="R140" s="239">
        <f>Q140*H140</f>
        <v>0.0011052</v>
      </c>
      <c r="S140" s="239">
        <v>0</v>
      </c>
      <c r="T140" s="24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1" t="s">
        <v>171</v>
      </c>
      <c r="AT140" s="241" t="s">
        <v>168</v>
      </c>
      <c r="AU140" s="241" t="s">
        <v>88</v>
      </c>
      <c r="AY140" s="13" t="s">
        <v>145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88</v>
      </c>
      <c r="BK140" s="137">
        <f>ROUND(I140*H140,2)</f>
        <v>0</v>
      </c>
      <c r="BL140" s="13" t="s">
        <v>150</v>
      </c>
      <c r="BM140" s="241" t="s">
        <v>186</v>
      </c>
    </row>
    <row r="141" s="2" customFormat="1" ht="37.8" customHeight="1">
      <c r="A141" s="36"/>
      <c r="B141" s="37"/>
      <c r="C141" s="229" t="s">
        <v>187</v>
      </c>
      <c r="D141" s="229" t="s">
        <v>146</v>
      </c>
      <c r="E141" s="230" t="s">
        <v>188</v>
      </c>
      <c r="F141" s="231" t="s">
        <v>189</v>
      </c>
      <c r="G141" s="232" t="s">
        <v>180</v>
      </c>
      <c r="H141" s="233">
        <v>1.5</v>
      </c>
      <c r="I141" s="234"/>
      <c r="J141" s="235">
        <f>ROUND(I141*H141,2)</f>
        <v>0</v>
      </c>
      <c r="K141" s="236"/>
      <c r="L141" s="39"/>
      <c r="M141" s="237" t="s">
        <v>1</v>
      </c>
      <c r="N141" s="238" t="s">
        <v>45</v>
      </c>
      <c r="O141" s="89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1" t="s">
        <v>150</v>
      </c>
      <c r="AT141" s="241" t="s">
        <v>146</v>
      </c>
      <c r="AU141" s="241" t="s">
        <v>88</v>
      </c>
      <c r="AY141" s="13" t="s">
        <v>145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88</v>
      </c>
      <c r="BK141" s="137">
        <f>ROUND(I141*H141,2)</f>
        <v>0</v>
      </c>
      <c r="BL141" s="13" t="s">
        <v>150</v>
      </c>
      <c r="BM141" s="241" t="s">
        <v>190</v>
      </c>
    </row>
    <row r="142" s="2" customFormat="1" ht="24.15" customHeight="1">
      <c r="A142" s="36"/>
      <c r="B142" s="37"/>
      <c r="C142" s="242" t="s">
        <v>191</v>
      </c>
      <c r="D142" s="242" t="s">
        <v>168</v>
      </c>
      <c r="E142" s="243" t="s">
        <v>192</v>
      </c>
      <c r="F142" s="244" t="s">
        <v>193</v>
      </c>
      <c r="G142" s="245" t="s">
        <v>180</v>
      </c>
      <c r="H142" s="246">
        <v>1.5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45</v>
      </c>
      <c r="O142" s="89"/>
      <c r="P142" s="239">
        <f>O142*H142</f>
        <v>0</v>
      </c>
      <c r="Q142" s="239">
        <v>0.00025999999999999998</v>
      </c>
      <c r="R142" s="239">
        <f>Q142*H142</f>
        <v>0.00038999999999999994</v>
      </c>
      <c r="S142" s="239">
        <v>0</v>
      </c>
      <c r="T142" s="24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1" t="s">
        <v>171</v>
      </c>
      <c r="AT142" s="241" t="s">
        <v>168</v>
      </c>
      <c r="AU142" s="241" t="s">
        <v>88</v>
      </c>
      <c r="AY142" s="13" t="s">
        <v>145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88</v>
      </c>
      <c r="BK142" s="137">
        <f>ROUND(I142*H142,2)</f>
        <v>0</v>
      </c>
      <c r="BL142" s="13" t="s">
        <v>150</v>
      </c>
      <c r="BM142" s="241" t="s">
        <v>194</v>
      </c>
    </row>
    <row r="143" s="2" customFormat="1" ht="33" customHeight="1">
      <c r="A143" s="36"/>
      <c r="B143" s="37"/>
      <c r="C143" s="229" t="s">
        <v>195</v>
      </c>
      <c r="D143" s="229" t="s">
        <v>146</v>
      </c>
      <c r="E143" s="230" t="s">
        <v>196</v>
      </c>
      <c r="F143" s="231" t="s">
        <v>197</v>
      </c>
      <c r="G143" s="232" t="s">
        <v>198</v>
      </c>
      <c r="H143" s="233">
        <v>4</v>
      </c>
      <c r="I143" s="234"/>
      <c r="J143" s="235">
        <f>ROUND(I143*H143,2)</f>
        <v>0</v>
      </c>
      <c r="K143" s="236"/>
      <c r="L143" s="39"/>
      <c r="M143" s="237" t="s">
        <v>1</v>
      </c>
      <c r="N143" s="238" t="s">
        <v>45</v>
      </c>
      <c r="O143" s="89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1" t="s">
        <v>150</v>
      </c>
      <c r="AT143" s="241" t="s">
        <v>146</v>
      </c>
      <c r="AU143" s="241" t="s">
        <v>88</v>
      </c>
      <c r="AY143" s="13" t="s">
        <v>145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88</v>
      </c>
      <c r="BK143" s="137">
        <f>ROUND(I143*H143,2)</f>
        <v>0</v>
      </c>
      <c r="BL143" s="13" t="s">
        <v>150</v>
      </c>
      <c r="BM143" s="241" t="s">
        <v>199</v>
      </c>
    </row>
    <row r="144" s="2" customFormat="1" ht="33" customHeight="1">
      <c r="A144" s="36"/>
      <c r="B144" s="37"/>
      <c r="C144" s="229" t="s">
        <v>200</v>
      </c>
      <c r="D144" s="229" t="s">
        <v>146</v>
      </c>
      <c r="E144" s="230" t="s">
        <v>201</v>
      </c>
      <c r="F144" s="231" t="s">
        <v>202</v>
      </c>
      <c r="G144" s="232" t="s">
        <v>198</v>
      </c>
      <c r="H144" s="233">
        <v>1</v>
      </c>
      <c r="I144" s="234"/>
      <c r="J144" s="235">
        <f>ROUND(I144*H144,2)</f>
        <v>0</v>
      </c>
      <c r="K144" s="236"/>
      <c r="L144" s="39"/>
      <c r="M144" s="237" t="s">
        <v>1</v>
      </c>
      <c r="N144" s="238" t="s">
        <v>45</v>
      </c>
      <c r="O144" s="89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41" t="s">
        <v>150</v>
      </c>
      <c r="AT144" s="241" t="s">
        <v>146</v>
      </c>
      <c r="AU144" s="241" t="s">
        <v>88</v>
      </c>
      <c r="AY144" s="13" t="s">
        <v>145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88</v>
      </c>
      <c r="BK144" s="137">
        <f>ROUND(I144*H144,2)</f>
        <v>0</v>
      </c>
      <c r="BL144" s="13" t="s">
        <v>150</v>
      </c>
      <c r="BM144" s="241" t="s">
        <v>203</v>
      </c>
    </row>
    <row r="145" s="2" customFormat="1" ht="16.5" customHeight="1">
      <c r="A145" s="36"/>
      <c r="B145" s="37"/>
      <c r="C145" s="242" t="s">
        <v>204</v>
      </c>
      <c r="D145" s="242" t="s">
        <v>168</v>
      </c>
      <c r="E145" s="243" t="s">
        <v>205</v>
      </c>
      <c r="F145" s="244" t="s">
        <v>206</v>
      </c>
      <c r="G145" s="245" t="s">
        <v>198</v>
      </c>
      <c r="H145" s="246">
        <v>1</v>
      </c>
      <c r="I145" s="247"/>
      <c r="J145" s="248">
        <f>ROUND(I145*H145,2)</f>
        <v>0</v>
      </c>
      <c r="K145" s="249"/>
      <c r="L145" s="250"/>
      <c r="M145" s="251" t="s">
        <v>1</v>
      </c>
      <c r="N145" s="252" t="s">
        <v>45</v>
      </c>
      <c r="O145" s="89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1" t="s">
        <v>171</v>
      </c>
      <c r="AT145" s="241" t="s">
        <v>168</v>
      </c>
      <c r="AU145" s="241" t="s">
        <v>88</v>
      </c>
      <c r="AY145" s="13" t="s">
        <v>145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88</v>
      </c>
      <c r="BK145" s="137">
        <f>ROUND(I145*H145,2)</f>
        <v>0</v>
      </c>
      <c r="BL145" s="13" t="s">
        <v>150</v>
      </c>
      <c r="BM145" s="241" t="s">
        <v>207</v>
      </c>
    </row>
    <row r="146" s="2" customFormat="1" ht="16.5" customHeight="1">
      <c r="A146" s="36"/>
      <c r="B146" s="37"/>
      <c r="C146" s="229" t="s">
        <v>208</v>
      </c>
      <c r="D146" s="229" t="s">
        <v>146</v>
      </c>
      <c r="E146" s="230" t="s">
        <v>209</v>
      </c>
      <c r="F146" s="231" t="s">
        <v>210</v>
      </c>
      <c r="G146" s="232" t="s">
        <v>198</v>
      </c>
      <c r="H146" s="233">
        <v>1</v>
      </c>
      <c r="I146" s="234"/>
      <c r="J146" s="235">
        <f>ROUND(I146*H146,2)</f>
        <v>0</v>
      </c>
      <c r="K146" s="236"/>
      <c r="L146" s="39"/>
      <c r="M146" s="237" t="s">
        <v>1</v>
      </c>
      <c r="N146" s="238" t="s">
        <v>45</v>
      </c>
      <c r="O146" s="89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1" t="s">
        <v>150</v>
      </c>
      <c r="AT146" s="241" t="s">
        <v>146</v>
      </c>
      <c r="AU146" s="241" t="s">
        <v>88</v>
      </c>
      <c r="AY146" s="13" t="s">
        <v>145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88</v>
      </c>
      <c r="BK146" s="137">
        <f>ROUND(I146*H146,2)</f>
        <v>0</v>
      </c>
      <c r="BL146" s="13" t="s">
        <v>150</v>
      </c>
      <c r="BM146" s="241" t="s">
        <v>211</v>
      </c>
    </row>
    <row r="147" s="11" customFormat="1" ht="25.92" customHeight="1">
      <c r="A147" s="11"/>
      <c r="B147" s="215"/>
      <c r="C147" s="216"/>
      <c r="D147" s="217" t="s">
        <v>79</v>
      </c>
      <c r="E147" s="218" t="s">
        <v>212</v>
      </c>
      <c r="F147" s="218" t="s">
        <v>213</v>
      </c>
      <c r="G147" s="216"/>
      <c r="H147" s="216"/>
      <c r="I147" s="219"/>
      <c r="J147" s="220">
        <f>BK147</f>
        <v>0</v>
      </c>
      <c r="K147" s="216"/>
      <c r="L147" s="221"/>
      <c r="M147" s="222"/>
      <c r="N147" s="223"/>
      <c r="O147" s="223"/>
      <c r="P147" s="224">
        <f>SUM(P148:P182)</f>
        <v>0</v>
      </c>
      <c r="Q147" s="223"/>
      <c r="R147" s="224">
        <f>SUM(R148:R182)</f>
        <v>16.678028999999999</v>
      </c>
      <c r="S147" s="223"/>
      <c r="T147" s="225">
        <f>SUM(T148:T182)</f>
        <v>3.1915000000000004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26" t="s">
        <v>88</v>
      </c>
      <c r="AT147" s="227" t="s">
        <v>79</v>
      </c>
      <c r="AU147" s="227" t="s">
        <v>80</v>
      </c>
      <c r="AY147" s="226" t="s">
        <v>145</v>
      </c>
      <c r="BK147" s="228">
        <f>SUM(BK148:BK182)</f>
        <v>0</v>
      </c>
    </row>
    <row r="148" s="2" customFormat="1" ht="44.25" customHeight="1">
      <c r="A148" s="36"/>
      <c r="B148" s="37"/>
      <c r="C148" s="229" t="s">
        <v>214</v>
      </c>
      <c r="D148" s="229" t="s">
        <v>146</v>
      </c>
      <c r="E148" s="230" t="s">
        <v>147</v>
      </c>
      <c r="F148" s="231" t="s">
        <v>148</v>
      </c>
      <c r="G148" s="232" t="s">
        <v>149</v>
      </c>
      <c r="H148" s="233">
        <v>12</v>
      </c>
      <c r="I148" s="234"/>
      <c r="J148" s="235">
        <f>ROUND(I148*H148,2)</f>
        <v>0</v>
      </c>
      <c r="K148" s="236"/>
      <c r="L148" s="39"/>
      <c r="M148" s="237" t="s">
        <v>1</v>
      </c>
      <c r="N148" s="238" t="s">
        <v>45</v>
      </c>
      <c r="O148" s="89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41" t="s">
        <v>150</v>
      </c>
      <c r="AT148" s="241" t="s">
        <v>146</v>
      </c>
      <c r="AU148" s="241" t="s">
        <v>88</v>
      </c>
      <c r="AY148" s="13" t="s">
        <v>145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88</v>
      </c>
      <c r="BK148" s="137">
        <f>ROUND(I148*H148,2)</f>
        <v>0</v>
      </c>
      <c r="BL148" s="13" t="s">
        <v>150</v>
      </c>
      <c r="BM148" s="241" t="s">
        <v>215</v>
      </c>
    </row>
    <row r="149" s="2" customFormat="1" ht="24.15" customHeight="1">
      <c r="A149" s="36"/>
      <c r="B149" s="37"/>
      <c r="C149" s="229" t="s">
        <v>216</v>
      </c>
      <c r="D149" s="229" t="s">
        <v>146</v>
      </c>
      <c r="E149" s="230" t="s">
        <v>152</v>
      </c>
      <c r="F149" s="231" t="s">
        <v>153</v>
      </c>
      <c r="G149" s="232" t="s">
        <v>149</v>
      </c>
      <c r="H149" s="233">
        <v>12</v>
      </c>
      <c r="I149" s="234"/>
      <c r="J149" s="235">
        <f>ROUND(I149*H149,2)</f>
        <v>0</v>
      </c>
      <c r="K149" s="236"/>
      <c r="L149" s="39"/>
      <c r="M149" s="237" t="s">
        <v>1</v>
      </c>
      <c r="N149" s="238" t="s">
        <v>45</v>
      </c>
      <c r="O149" s="89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1" t="s">
        <v>150</v>
      </c>
      <c r="AT149" s="241" t="s">
        <v>146</v>
      </c>
      <c r="AU149" s="241" t="s">
        <v>88</v>
      </c>
      <c r="AY149" s="13" t="s">
        <v>145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88</v>
      </c>
      <c r="BK149" s="137">
        <f>ROUND(I149*H149,2)</f>
        <v>0</v>
      </c>
      <c r="BL149" s="13" t="s">
        <v>150</v>
      </c>
      <c r="BM149" s="241" t="s">
        <v>217</v>
      </c>
    </row>
    <row r="150" s="2" customFormat="1" ht="44.25" customHeight="1">
      <c r="A150" s="36"/>
      <c r="B150" s="37"/>
      <c r="C150" s="229" t="s">
        <v>218</v>
      </c>
      <c r="D150" s="229" t="s">
        <v>146</v>
      </c>
      <c r="E150" s="230" t="s">
        <v>219</v>
      </c>
      <c r="F150" s="231" t="s">
        <v>220</v>
      </c>
      <c r="G150" s="232" t="s">
        <v>149</v>
      </c>
      <c r="H150" s="233">
        <v>6</v>
      </c>
      <c r="I150" s="234"/>
      <c r="J150" s="235">
        <f>ROUND(I150*H150,2)</f>
        <v>0</v>
      </c>
      <c r="K150" s="236"/>
      <c r="L150" s="39"/>
      <c r="M150" s="237" t="s">
        <v>1</v>
      </c>
      <c r="N150" s="238" t="s">
        <v>45</v>
      </c>
      <c r="O150" s="89"/>
      <c r="P150" s="239">
        <f>O150*H150</f>
        <v>0</v>
      </c>
      <c r="Q150" s="239">
        <v>0</v>
      </c>
      <c r="R150" s="239">
        <f>Q150*H150</f>
        <v>0</v>
      </c>
      <c r="S150" s="239">
        <v>0.44</v>
      </c>
      <c r="T150" s="240">
        <f>S150*H150</f>
        <v>2.6400000000000001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1" t="s">
        <v>150</v>
      </c>
      <c r="AT150" s="241" t="s">
        <v>146</v>
      </c>
      <c r="AU150" s="241" t="s">
        <v>88</v>
      </c>
      <c r="AY150" s="13" t="s">
        <v>145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88</v>
      </c>
      <c r="BK150" s="137">
        <f>ROUND(I150*H150,2)</f>
        <v>0</v>
      </c>
      <c r="BL150" s="13" t="s">
        <v>150</v>
      </c>
      <c r="BM150" s="241" t="s">
        <v>221</v>
      </c>
    </row>
    <row r="151" s="2" customFormat="1" ht="37.8" customHeight="1">
      <c r="A151" s="36"/>
      <c r="B151" s="37"/>
      <c r="C151" s="229" t="s">
        <v>222</v>
      </c>
      <c r="D151" s="229" t="s">
        <v>146</v>
      </c>
      <c r="E151" s="230" t="s">
        <v>223</v>
      </c>
      <c r="F151" s="231" t="s">
        <v>224</v>
      </c>
      <c r="G151" s="232" t="s">
        <v>149</v>
      </c>
      <c r="H151" s="233">
        <v>1.5</v>
      </c>
      <c r="I151" s="234"/>
      <c r="J151" s="235">
        <f>ROUND(I151*H151,2)</f>
        <v>0</v>
      </c>
      <c r="K151" s="236"/>
      <c r="L151" s="39"/>
      <c r="M151" s="237" t="s">
        <v>1</v>
      </c>
      <c r="N151" s="238" t="s">
        <v>45</v>
      </c>
      <c r="O151" s="89"/>
      <c r="P151" s="239">
        <f>O151*H151</f>
        <v>0</v>
      </c>
      <c r="Q151" s="239">
        <v>0</v>
      </c>
      <c r="R151" s="239">
        <f>Q151*H151</f>
        <v>0</v>
      </c>
      <c r="S151" s="239">
        <v>0.32500000000000001</v>
      </c>
      <c r="T151" s="240">
        <f>S151*H151</f>
        <v>0.48750000000000004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1" t="s">
        <v>150</v>
      </c>
      <c r="AT151" s="241" t="s">
        <v>146</v>
      </c>
      <c r="AU151" s="241" t="s">
        <v>88</v>
      </c>
      <c r="AY151" s="13" t="s">
        <v>145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88</v>
      </c>
      <c r="BK151" s="137">
        <f>ROUND(I151*H151,2)</f>
        <v>0</v>
      </c>
      <c r="BL151" s="13" t="s">
        <v>150</v>
      </c>
      <c r="BM151" s="241" t="s">
        <v>225</v>
      </c>
    </row>
    <row r="152" s="2" customFormat="1" ht="66.75" customHeight="1">
      <c r="A152" s="36"/>
      <c r="B152" s="37"/>
      <c r="C152" s="229" t="s">
        <v>226</v>
      </c>
      <c r="D152" s="229" t="s">
        <v>146</v>
      </c>
      <c r="E152" s="230" t="s">
        <v>227</v>
      </c>
      <c r="F152" s="231" t="s">
        <v>228</v>
      </c>
      <c r="G152" s="232" t="s">
        <v>180</v>
      </c>
      <c r="H152" s="233">
        <v>29</v>
      </c>
      <c r="I152" s="234"/>
      <c r="J152" s="235">
        <f>ROUND(I152*H152,2)</f>
        <v>0</v>
      </c>
      <c r="K152" s="236"/>
      <c r="L152" s="39"/>
      <c r="M152" s="237" t="s">
        <v>1</v>
      </c>
      <c r="N152" s="238" t="s">
        <v>45</v>
      </c>
      <c r="O152" s="89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41" t="s">
        <v>150</v>
      </c>
      <c r="AT152" s="241" t="s">
        <v>146</v>
      </c>
      <c r="AU152" s="241" t="s">
        <v>88</v>
      </c>
      <c r="AY152" s="13" t="s">
        <v>145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88</v>
      </c>
      <c r="BK152" s="137">
        <f>ROUND(I152*H152,2)</f>
        <v>0</v>
      </c>
      <c r="BL152" s="13" t="s">
        <v>150</v>
      </c>
      <c r="BM152" s="241" t="s">
        <v>229</v>
      </c>
    </row>
    <row r="153" s="2" customFormat="1" ht="66.75" customHeight="1">
      <c r="A153" s="36"/>
      <c r="B153" s="37"/>
      <c r="C153" s="229" t="s">
        <v>230</v>
      </c>
      <c r="D153" s="229" t="s">
        <v>146</v>
      </c>
      <c r="E153" s="230" t="s">
        <v>231</v>
      </c>
      <c r="F153" s="231" t="s">
        <v>232</v>
      </c>
      <c r="G153" s="232" t="s">
        <v>180</v>
      </c>
      <c r="H153" s="233">
        <v>6</v>
      </c>
      <c r="I153" s="234"/>
      <c r="J153" s="235">
        <f>ROUND(I153*H153,2)</f>
        <v>0</v>
      </c>
      <c r="K153" s="236"/>
      <c r="L153" s="39"/>
      <c r="M153" s="237" t="s">
        <v>1</v>
      </c>
      <c r="N153" s="238" t="s">
        <v>45</v>
      </c>
      <c r="O153" s="89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1" t="s">
        <v>150</v>
      </c>
      <c r="AT153" s="241" t="s">
        <v>146</v>
      </c>
      <c r="AU153" s="241" t="s">
        <v>88</v>
      </c>
      <c r="AY153" s="13" t="s">
        <v>145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88</v>
      </c>
      <c r="BK153" s="137">
        <f>ROUND(I153*H153,2)</f>
        <v>0</v>
      </c>
      <c r="BL153" s="13" t="s">
        <v>150</v>
      </c>
      <c r="BM153" s="241" t="s">
        <v>233</v>
      </c>
    </row>
    <row r="154" s="2" customFormat="1" ht="33" customHeight="1">
      <c r="A154" s="36"/>
      <c r="B154" s="37"/>
      <c r="C154" s="229" t="s">
        <v>234</v>
      </c>
      <c r="D154" s="229" t="s">
        <v>146</v>
      </c>
      <c r="E154" s="230" t="s">
        <v>235</v>
      </c>
      <c r="F154" s="231" t="s">
        <v>236</v>
      </c>
      <c r="G154" s="232" t="s">
        <v>180</v>
      </c>
      <c r="H154" s="233">
        <v>35</v>
      </c>
      <c r="I154" s="234"/>
      <c r="J154" s="235">
        <f>ROUND(I154*H154,2)</f>
        <v>0</v>
      </c>
      <c r="K154" s="236"/>
      <c r="L154" s="39"/>
      <c r="M154" s="237" t="s">
        <v>1</v>
      </c>
      <c r="N154" s="238" t="s">
        <v>45</v>
      </c>
      <c r="O154" s="89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41" t="s">
        <v>150</v>
      </c>
      <c r="AT154" s="241" t="s">
        <v>146</v>
      </c>
      <c r="AU154" s="241" t="s">
        <v>88</v>
      </c>
      <c r="AY154" s="13" t="s">
        <v>145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88</v>
      </c>
      <c r="BK154" s="137">
        <f>ROUND(I154*H154,2)</f>
        <v>0</v>
      </c>
      <c r="BL154" s="13" t="s">
        <v>150</v>
      </c>
      <c r="BM154" s="241" t="s">
        <v>237</v>
      </c>
    </row>
    <row r="155" s="2" customFormat="1" ht="24.15" customHeight="1">
      <c r="A155" s="36"/>
      <c r="B155" s="37"/>
      <c r="C155" s="242" t="s">
        <v>238</v>
      </c>
      <c r="D155" s="242" t="s">
        <v>168</v>
      </c>
      <c r="E155" s="243" t="s">
        <v>192</v>
      </c>
      <c r="F155" s="244" t="s">
        <v>193</v>
      </c>
      <c r="G155" s="245" t="s">
        <v>180</v>
      </c>
      <c r="H155" s="246">
        <v>35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45</v>
      </c>
      <c r="O155" s="89"/>
      <c r="P155" s="239">
        <f>O155*H155</f>
        <v>0</v>
      </c>
      <c r="Q155" s="239">
        <v>0.00025999999999999998</v>
      </c>
      <c r="R155" s="239">
        <f>Q155*H155</f>
        <v>0.0090999999999999987</v>
      </c>
      <c r="S155" s="239">
        <v>0</v>
      </c>
      <c r="T155" s="24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1" t="s">
        <v>171</v>
      </c>
      <c r="AT155" s="241" t="s">
        <v>168</v>
      </c>
      <c r="AU155" s="241" t="s">
        <v>88</v>
      </c>
      <c r="AY155" s="13" t="s">
        <v>145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88</v>
      </c>
      <c r="BK155" s="137">
        <f>ROUND(I155*H155,2)</f>
        <v>0</v>
      </c>
      <c r="BL155" s="13" t="s">
        <v>150</v>
      </c>
      <c r="BM155" s="241" t="s">
        <v>239</v>
      </c>
    </row>
    <row r="156" s="2" customFormat="1" ht="37.8" customHeight="1">
      <c r="A156" s="36"/>
      <c r="B156" s="37"/>
      <c r="C156" s="229" t="s">
        <v>240</v>
      </c>
      <c r="D156" s="229" t="s">
        <v>146</v>
      </c>
      <c r="E156" s="230" t="s">
        <v>241</v>
      </c>
      <c r="F156" s="231" t="s">
        <v>242</v>
      </c>
      <c r="G156" s="232" t="s">
        <v>180</v>
      </c>
      <c r="H156" s="233">
        <v>35</v>
      </c>
      <c r="I156" s="234"/>
      <c r="J156" s="235">
        <f>ROUND(I156*H156,2)</f>
        <v>0</v>
      </c>
      <c r="K156" s="236"/>
      <c r="L156" s="39"/>
      <c r="M156" s="237" t="s">
        <v>1</v>
      </c>
      <c r="N156" s="238" t="s">
        <v>45</v>
      </c>
      <c r="O156" s="89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1" t="s">
        <v>150</v>
      </c>
      <c r="AT156" s="241" t="s">
        <v>146</v>
      </c>
      <c r="AU156" s="241" t="s">
        <v>88</v>
      </c>
      <c r="AY156" s="13" t="s">
        <v>145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88</v>
      </c>
      <c r="BK156" s="137">
        <f>ROUND(I156*H156,2)</f>
        <v>0</v>
      </c>
      <c r="BL156" s="13" t="s">
        <v>150</v>
      </c>
      <c r="BM156" s="241" t="s">
        <v>243</v>
      </c>
    </row>
    <row r="157" s="2" customFormat="1" ht="16.5" customHeight="1">
      <c r="A157" s="36"/>
      <c r="B157" s="37"/>
      <c r="C157" s="242" t="s">
        <v>244</v>
      </c>
      <c r="D157" s="242" t="s">
        <v>168</v>
      </c>
      <c r="E157" s="243" t="s">
        <v>183</v>
      </c>
      <c r="F157" s="244" t="s">
        <v>184</v>
      </c>
      <c r="G157" s="245" t="s">
        <v>185</v>
      </c>
      <c r="H157" s="246">
        <v>0.035000000000000003</v>
      </c>
      <c r="I157" s="247"/>
      <c r="J157" s="248">
        <f>ROUND(I157*H157,2)</f>
        <v>0</v>
      </c>
      <c r="K157" s="249"/>
      <c r="L157" s="250"/>
      <c r="M157" s="251" t="s">
        <v>1</v>
      </c>
      <c r="N157" s="252" t="s">
        <v>45</v>
      </c>
      <c r="O157" s="89"/>
      <c r="P157" s="239">
        <f>O157*H157</f>
        <v>0</v>
      </c>
      <c r="Q157" s="239">
        <v>0.55259999999999998</v>
      </c>
      <c r="R157" s="239">
        <f>Q157*H157</f>
        <v>0.019341000000000001</v>
      </c>
      <c r="S157" s="239">
        <v>0</v>
      </c>
      <c r="T157" s="24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1" t="s">
        <v>171</v>
      </c>
      <c r="AT157" s="241" t="s">
        <v>168</v>
      </c>
      <c r="AU157" s="241" t="s">
        <v>88</v>
      </c>
      <c r="AY157" s="13" t="s">
        <v>145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88</v>
      </c>
      <c r="BK157" s="137">
        <f>ROUND(I157*H157,2)</f>
        <v>0</v>
      </c>
      <c r="BL157" s="13" t="s">
        <v>150</v>
      </c>
      <c r="BM157" s="241" t="s">
        <v>245</v>
      </c>
    </row>
    <row r="158" s="2" customFormat="1" ht="37.8" customHeight="1">
      <c r="A158" s="36"/>
      <c r="B158" s="37"/>
      <c r="C158" s="229" t="s">
        <v>246</v>
      </c>
      <c r="D158" s="229" t="s">
        <v>146</v>
      </c>
      <c r="E158" s="230" t="s">
        <v>247</v>
      </c>
      <c r="F158" s="231" t="s">
        <v>248</v>
      </c>
      <c r="G158" s="232" t="s">
        <v>180</v>
      </c>
      <c r="H158" s="233">
        <v>35</v>
      </c>
      <c r="I158" s="234"/>
      <c r="J158" s="235">
        <f>ROUND(I158*H158,2)</f>
        <v>0</v>
      </c>
      <c r="K158" s="236"/>
      <c r="L158" s="39"/>
      <c r="M158" s="237" t="s">
        <v>1</v>
      </c>
      <c r="N158" s="238" t="s">
        <v>45</v>
      </c>
      <c r="O158" s="89"/>
      <c r="P158" s="239">
        <f>O158*H158</f>
        <v>0</v>
      </c>
      <c r="Q158" s="239">
        <v>9.0000000000000006E-05</v>
      </c>
      <c r="R158" s="239">
        <f>Q158*H158</f>
        <v>0.00315</v>
      </c>
      <c r="S158" s="239">
        <v>0</v>
      </c>
      <c r="T158" s="24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1" t="s">
        <v>150</v>
      </c>
      <c r="AT158" s="241" t="s">
        <v>146</v>
      </c>
      <c r="AU158" s="241" t="s">
        <v>88</v>
      </c>
      <c r="AY158" s="13" t="s">
        <v>145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88</v>
      </c>
      <c r="BK158" s="137">
        <f>ROUND(I158*H158,2)</f>
        <v>0</v>
      </c>
      <c r="BL158" s="13" t="s">
        <v>150</v>
      </c>
      <c r="BM158" s="241" t="s">
        <v>249</v>
      </c>
    </row>
    <row r="159" s="2" customFormat="1" ht="16.5" customHeight="1">
      <c r="A159" s="36"/>
      <c r="B159" s="37"/>
      <c r="C159" s="242" t="s">
        <v>250</v>
      </c>
      <c r="D159" s="242" t="s">
        <v>168</v>
      </c>
      <c r="E159" s="243" t="s">
        <v>251</v>
      </c>
      <c r="F159" s="244" t="s">
        <v>252</v>
      </c>
      <c r="G159" s="245" t="s">
        <v>180</v>
      </c>
      <c r="H159" s="246">
        <v>35</v>
      </c>
      <c r="I159" s="247"/>
      <c r="J159" s="248">
        <f>ROUND(I159*H159,2)</f>
        <v>0</v>
      </c>
      <c r="K159" s="249"/>
      <c r="L159" s="250"/>
      <c r="M159" s="251" t="s">
        <v>1</v>
      </c>
      <c r="N159" s="252" t="s">
        <v>45</v>
      </c>
      <c r="O159" s="89"/>
      <c r="P159" s="239">
        <f>O159*H159</f>
        <v>0</v>
      </c>
      <c r="Q159" s="239">
        <v>1.0000000000000001E-05</v>
      </c>
      <c r="R159" s="239">
        <f>Q159*H159</f>
        <v>0.00035000000000000005</v>
      </c>
      <c r="S159" s="239">
        <v>0</v>
      </c>
      <c r="T159" s="24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1" t="s">
        <v>171</v>
      </c>
      <c r="AT159" s="241" t="s">
        <v>168</v>
      </c>
      <c r="AU159" s="241" t="s">
        <v>88</v>
      </c>
      <c r="AY159" s="13" t="s">
        <v>145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88</v>
      </c>
      <c r="BK159" s="137">
        <f>ROUND(I159*H159,2)</f>
        <v>0</v>
      </c>
      <c r="BL159" s="13" t="s">
        <v>150</v>
      </c>
      <c r="BM159" s="241" t="s">
        <v>253</v>
      </c>
    </row>
    <row r="160" s="2" customFormat="1" ht="21.75" customHeight="1">
      <c r="A160" s="36"/>
      <c r="B160" s="37"/>
      <c r="C160" s="242" t="s">
        <v>254</v>
      </c>
      <c r="D160" s="242" t="s">
        <v>168</v>
      </c>
      <c r="E160" s="243" t="s">
        <v>255</v>
      </c>
      <c r="F160" s="244" t="s">
        <v>256</v>
      </c>
      <c r="G160" s="245" t="s">
        <v>180</v>
      </c>
      <c r="H160" s="246">
        <v>20</v>
      </c>
      <c r="I160" s="247"/>
      <c r="J160" s="248">
        <f>ROUND(I160*H160,2)</f>
        <v>0</v>
      </c>
      <c r="K160" s="249"/>
      <c r="L160" s="250"/>
      <c r="M160" s="251" t="s">
        <v>1</v>
      </c>
      <c r="N160" s="252" t="s">
        <v>45</v>
      </c>
      <c r="O160" s="89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1" t="s">
        <v>171</v>
      </c>
      <c r="AT160" s="241" t="s">
        <v>168</v>
      </c>
      <c r="AU160" s="241" t="s">
        <v>88</v>
      </c>
      <c r="AY160" s="13" t="s">
        <v>145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88</v>
      </c>
      <c r="BK160" s="137">
        <f>ROUND(I160*H160,2)</f>
        <v>0</v>
      </c>
      <c r="BL160" s="13" t="s">
        <v>150</v>
      </c>
      <c r="BM160" s="241" t="s">
        <v>257</v>
      </c>
    </row>
    <row r="161" s="2" customFormat="1" ht="49.05" customHeight="1">
      <c r="A161" s="36"/>
      <c r="B161" s="37"/>
      <c r="C161" s="229" t="s">
        <v>258</v>
      </c>
      <c r="D161" s="229" t="s">
        <v>146</v>
      </c>
      <c r="E161" s="230" t="s">
        <v>259</v>
      </c>
      <c r="F161" s="231" t="s">
        <v>260</v>
      </c>
      <c r="G161" s="232" t="s">
        <v>180</v>
      </c>
      <c r="H161" s="233">
        <v>20</v>
      </c>
      <c r="I161" s="234"/>
      <c r="J161" s="235">
        <f>ROUND(I161*H161,2)</f>
        <v>0</v>
      </c>
      <c r="K161" s="236"/>
      <c r="L161" s="39"/>
      <c r="M161" s="237" t="s">
        <v>1</v>
      </c>
      <c r="N161" s="238" t="s">
        <v>45</v>
      </c>
      <c r="O161" s="89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1" t="s">
        <v>150</v>
      </c>
      <c r="AT161" s="241" t="s">
        <v>146</v>
      </c>
      <c r="AU161" s="241" t="s">
        <v>88</v>
      </c>
      <c r="AY161" s="13" t="s">
        <v>145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88</v>
      </c>
      <c r="BK161" s="137">
        <f>ROUND(I161*H161,2)</f>
        <v>0</v>
      </c>
      <c r="BL161" s="13" t="s">
        <v>150</v>
      </c>
      <c r="BM161" s="241" t="s">
        <v>261</v>
      </c>
    </row>
    <row r="162" s="2" customFormat="1" ht="37.8" customHeight="1">
      <c r="A162" s="36"/>
      <c r="B162" s="37"/>
      <c r="C162" s="229" t="s">
        <v>262</v>
      </c>
      <c r="D162" s="229" t="s">
        <v>146</v>
      </c>
      <c r="E162" s="230" t="s">
        <v>263</v>
      </c>
      <c r="F162" s="231" t="s">
        <v>264</v>
      </c>
      <c r="G162" s="232" t="s">
        <v>180</v>
      </c>
      <c r="H162" s="233">
        <v>35</v>
      </c>
      <c r="I162" s="234"/>
      <c r="J162" s="235">
        <f>ROUND(I162*H162,2)</f>
        <v>0</v>
      </c>
      <c r="K162" s="236"/>
      <c r="L162" s="39"/>
      <c r="M162" s="237" t="s">
        <v>1</v>
      </c>
      <c r="N162" s="238" t="s">
        <v>45</v>
      </c>
      <c r="O162" s="89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41" t="s">
        <v>150</v>
      </c>
      <c r="AT162" s="241" t="s">
        <v>146</v>
      </c>
      <c r="AU162" s="241" t="s">
        <v>88</v>
      </c>
      <c r="AY162" s="13" t="s">
        <v>145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88</v>
      </c>
      <c r="BK162" s="137">
        <f>ROUND(I162*H162,2)</f>
        <v>0</v>
      </c>
      <c r="BL162" s="13" t="s">
        <v>150</v>
      </c>
      <c r="BM162" s="241" t="s">
        <v>265</v>
      </c>
    </row>
    <row r="163" s="2" customFormat="1" ht="16.5" customHeight="1">
      <c r="A163" s="36"/>
      <c r="B163" s="37"/>
      <c r="C163" s="242" t="s">
        <v>266</v>
      </c>
      <c r="D163" s="242" t="s">
        <v>168</v>
      </c>
      <c r="E163" s="243" t="s">
        <v>267</v>
      </c>
      <c r="F163" s="244" t="s">
        <v>268</v>
      </c>
      <c r="G163" s="245" t="s">
        <v>269</v>
      </c>
      <c r="H163" s="246">
        <v>595</v>
      </c>
      <c r="I163" s="247"/>
      <c r="J163" s="248">
        <f>ROUND(I163*H163,2)</f>
        <v>0</v>
      </c>
      <c r="K163" s="249"/>
      <c r="L163" s="250"/>
      <c r="M163" s="251" t="s">
        <v>1</v>
      </c>
      <c r="N163" s="252" t="s">
        <v>45</v>
      </c>
      <c r="O163" s="89"/>
      <c r="P163" s="239">
        <f>O163*H163</f>
        <v>0</v>
      </c>
      <c r="Q163" s="239">
        <v>0.001</v>
      </c>
      <c r="R163" s="239">
        <f>Q163*H163</f>
        <v>0.59499999999999997</v>
      </c>
      <c r="S163" s="239">
        <v>0</v>
      </c>
      <c r="T163" s="24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1" t="s">
        <v>171</v>
      </c>
      <c r="AT163" s="241" t="s">
        <v>168</v>
      </c>
      <c r="AU163" s="241" t="s">
        <v>88</v>
      </c>
      <c r="AY163" s="13" t="s">
        <v>145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88</v>
      </c>
      <c r="BK163" s="137">
        <f>ROUND(I163*H163,2)</f>
        <v>0</v>
      </c>
      <c r="BL163" s="13" t="s">
        <v>150</v>
      </c>
      <c r="BM163" s="241" t="s">
        <v>270</v>
      </c>
    </row>
    <row r="164" s="2" customFormat="1" ht="55.5" customHeight="1">
      <c r="A164" s="36"/>
      <c r="B164" s="37"/>
      <c r="C164" s="229" t="s">
        <v>271</v>
      </c>
      <c r="D164" s="229" t="s">
        <v>146</v>
      </c>
      <c r="E164" s="230" t="s">
        <v>272</v>
      </c>
      <c r="F164" s="231" t="s">
        <v>273</v>
      </c>
      <c r="G164" s="232" t="s">
        <v>180</v>
      </c>
      <c r="H164" s="233">
        <v>29</v>
      </c>
      <c r="I164" s="234"/>
      <c r="J164" s="235">
        <f>ROUND(I164*H164,2)</f>
        <v>0</v>
      </c>
      <c r="K164" s="236"/>
      <c r="L164" s="39"/>
      <c r="M164" s="237" t="s">
        <v>1</v>
      </c>
      <c r="N164" s="238" t="s">
        <v>45</v>
      </c>
      <c r="O164" s="89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41" t="s">
        <v>150</v>
      </c>
      <c r="AT164" s="241" t="s">
        <v>146</v>
      </c>
      <c r="AU164" s="241" t="s">
        <v>88</v>
      </c>
      <c r="AY164" s="13" t="s">
        <v>145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88</v>
      </c>
      <c r="BK164" s="137">
        <f>ROUND(I164*H164,2)</f>
        <v>0</v>
      </c>
      <c r="BL164" s="13" t="s">
        <v>150</v>
      </c>
      <c r="BM164" s="241" t="s">
        <v>274</v>
      </c>
    </row>
    <row r="165" s="2" customFormat="1" ht="55.5" customHeight="1">
      <c r="A165" s="36"/>
      <c r="B165" s="37"/>
      <c r="C165" s="229" t="s">
        <v>275</v>
      </c>
      <c r="D165" s="229" t="s">
        <v>146</v>
      </c>
      <c r="E165" s="230" t="s">
        <v>276</v>
      </c>
      <c r="F165" s="231" t="s">
        <v>277</v>
      </c>
      <c r="G165" s="232" t="s">
        <v>180</v>
      </c>
      <c r="H165" s="233">
        <v>6</v>
      </c>
      <c r="I165" s="234"/>
      <c r="J165" s="235">
        <f>ROUND(I165*H165,2)</f>
        <v>0</v>
      </c>
      <c r="K165" s="236"/>
      <c r="L165" s="39"/>
      <c r="M165" s="237" t="s">
        <v>1</v>
      </c>
      <c r="N165" s="238" t="s">
        <v>45</v>
      </c>
      <c r="O165" s="89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41" t="s">
        <v>150</v>
      </c>
      <c r="AT165" s="241" t="s">
        <v>146</v>
      </c>
      <c r="AU165" s="241" t="s">
        <v>88</v>
      </c>
      <c r="AY165" s="13" t="s">
        <v>145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88</v>
      </c>
      <c r="BK165" s="137">
        <f>ROUND(I165*H165,2)</f>
        <v>0</v>
      </c>
      <c r="BL165" s="13" t="s">
        <v>150</v>
      </c>
      <c r="BM165" s="241" t="s">
        <v>278</v>
      </c>
    </row>
    <row r="166" s="2" customFormat="1" ht="24.15" customHeight="1">
      <c r="A166" s="36"/>
      <c r="B166" s="37"/>
      <c r="C166" s="242" t="s">
        <v>279</v>
      </c>
      <c r="D166" s="242" t="s">
        <v>168</v>
      </c>
      <c r="E166" s="243" t="s">
        <v>280</v>
      </c>
      <c r="F166" s="244" t="s">
        <v>281</v>
      </c>
      <c r="G166" s="245" t="s">
        <v>282</v>
      </c>
      <c r="H166" s="246">
        <v>6</v>
      </c>
      <c r="I166" s="247"/>
      <c r="J166" s="248">
        <f>ROUND(I166*H166,2)</f>
        <v>0</v>
      </c>
      <c r="K166" s="249"/>
      <c r="L166" s="250"/>
      <c r="M166" s="251" t="s">
        <v>1</v>
      </c>
      <c r="N166" s="252" t="s">
        <v>45</v>
      </c>
      <c r="O166" s="89"/>
      <c r="P166" s="239">
        <f>O166*H166</f>
        <v>0</v>
      </c>
      <c r="Q166" s="239">
        <v>0.001</v>
      </c>
      <c r="R166" s="239">
        <f>Q166*H166</f>
        <v>0.0060000000000000001</v>
      </c>
      <c r="S166" s="239">
        <v>0</v>
      </c>
      <c r="T166" s="24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1" t="s">
        <v>171</v>
      </c>
      <c r="AT166" s="241" t="s">
        <v>168</v>
      </c>
      <c r="AU166" s="241" t="s">
        <v>88</v>
      </c>
      <c r="AY166" s="13" t="s">
        <v>145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88</v>
      </c>
      <c r="BK166" s="137">
        <f>ROUND(I166*H166,2)</f>
        <v>0</v>
      </c>
      <c r="BL166" s="13" t="s">
        <v>150</v>
      </c>
      <c r="BM166" s="241" t="s">
        <v>283</v>
      </c>
    </row>
    <row r="167" s="2" customFormat="1" ht="37.8" customHeight="1">
      <c r="A167" s="36"/>
      <c r="B167" s="37"/>
      <c r="C167" s="229" t="s">
        <v>284</v>
      </c>
      <c r="D167" s="229" t="s">
        <v>146</v>
      </c>
      <c r="E167" s="230" t="s">
        <v>285</v>
      </c>
      <c r="F167" s="231" t="s">
        <v>286</v>
      </c>
      <c r="G167" s="232" t="s">
        <v>149</v>
      </c>
      <c r="H167" s="233">
        <v>3</v>
      </c>
      <c r="I167" s="234"/>
      <c r="J167" s="235">
        <f>ROUND(I167*H167,2)</f>
        <v>0</v>
      </c>
      <c r="K167" s="236"/>
      <c r="L167" s="39"/>
      <c r="M167" s="237" t="s">
        <v>1</v>
      </c>
      <c r="N167" s="238" t="s">
        <v>45</v>
      </c>
      <c r="O167" s="89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1" t="s">
        <v>150</v>
      </c>
      <c r="AT167" s="241" t="s">
        <v>146</v>
      </c>
      <c r="AU167" s="241" t="s">
        <v>88</v>
      </c>
      <c r="AY167" s="13" t="s">
        <v>145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88</v>
      </c>
      <c r="BK167" s="137">
        <f>ROUND(I167*H167,2)</f>
        <v>0</v>
      </c>
      <c r="BL167" s="13" t="s">
        <v>150</v>
      </c>
      <c r="BM167" s="241" t="s">
        <v>287</v>
      </c>
    </row>
    <row r="168" s="2" customFormat="1" ht="16.5" customHeight="1">
      <c r="A168" s="36"/>
      <c r="B168" s="37"/>
      <c r="C168" s="242" t="s">
        <v>288</v>
      </c>
      <c r="D168" s="242" t="s">
        <v>168</v>
      </c>
      <c r="E168" s="243" t="s">
        <v>289</v>
      </c>
      <c r="F168" s="244" t="s">
        <v>290</v>
      </c>
      <c r="G168" s="245" t="s">
        <v>291</v>
      </c>
      <c r="H168" s="246">
        <v>2.04</v>
      </c>
      <c r="I168" s="247"/>
      <c r="J168" s="248">
        <f>ROUND(I168*H168,2)</f>
        <v>0</v>
      </c>
      <c r="K168" s="249"/>
      <c r="L168" s="250"/>
      <c r="M168" s="251" t="s">
        <v>1</v>
      </c>
      <c r="N168" s="252" t="s">
        <v>45</v>
      </c>
      <c r="O168" s="89"/>
      <c r="P168" s="239">
        <f>O168*H168</f>
        <v>0</v>
      </c>
      <c r="Q168" s="239">
        <v>1</v>
      </c>
      <c r="R168" s="239">
        <f>Q168*H168</f>
        <v>2.04</v>
      </c>
      <c r="S168" s="239">
        <v>0</v>
      </c>
      <c r="T168" s="24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1" t="s">
        <v>171</v>
      </c>
      <c r="AT168" s="241" t="s">
        <v>168</v>
      </c>
      <c r="AU168" s="241" t="s">
        <v>88</v>
      </c>
      <c r="AY168" s="13" t="s">
        <v>145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88</v>
      </c>
      <c r="BK168" s="137">
        <f>ROUND(I168*H168,2)</f>
        <v>0</v>
      </c>
      <c r="BL168" s="13" t="s">
        <v>150</v>
      </c>
      <c r="BM168" s="241" t="s">
        <v>292</v>
      </c>
    </row>
    <row r="169" s="2" customFormat="1" ht="37.8" customHeight="1">
      <c r="A169" s="36"/>
      <c r="B169" s="37"/>
      <c r="C169" s="229" t="s">
        <v>293</v>
      </c>
      <c r="D169" s="229" t="s">
        <v>146</v>
      </c>
      <c r="E169" s="230" t="s">
        <v>294</v>
      </c>
      <c r="F169" s="231" t="s">
        <v>295</v>
      </c>
      <c r="G169" s="232" t="s">
        <v>149</v>
      </c>
      <c r="H169" s="233">
        <v>6</v>
      </c>
      <c r="I169" s="234"/>
      <c r="J169" s="235">
        <f>ROUND(I169*H169,2)</f>
        <v>0</v>
      </c>
      <c r="K169" s="236"/>
      <c r="L169" s="39"/>
      <c r="M169" s="237" t="s">
        <v>1</v>
      </c>
      <c r="N169" s="238" t="s">
        <v>45</v>
      </c>
      <c r="O169" s="89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1" t="s">
        <v>150</v>
      </c>
      <c r="AT169" s="241" t="s">
        <v>146</v>
      </c>
      <c r="AU169" s="241" t="s">
        <v>88</v>
      </c>
      <c r="AY169" s="13" t="s">
        <v>145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88</v>
      </c>
      <c r="BK169" s="137">
        <f>ROUND(I169*H169,2)</f>
        <v>0</v>
      </c>
      <c r="BL169" s="13" t="s">
        <v>150</v>
      </c>
      <c r="BM169" s="241" t="s">
        <v>296</v>
      </c>
    </row>
    <row r="170" s="2" customFormat="1" ht="16.5" customHeight="1">
      <c r="A170" s="36"/>
      <c r="B170" s="37"/>
      <c r="C170" s="242" t="s">
        <v>297</v>
      </c>
      <c r="D170" s="242" t="s">
        <v>168</v>
      </c>
      <c r="E170" s="243" t="s">
        <v>298</v>
      </c>
      <c r="F170" s="244" t="s">
        <v>299</v>
      </c>
      <c r="G170" s="245" t="s">
        <v>291</v>
      </c>
      <c r="H170" s="246">
        <v>2.04</v>
      </c>
      <c r="I170" s="247"/>
      <c r="J170" s="248">
        <f>ROUND(I170*H170,2)</f>
        <v>0</v>
      </c>
      <c r="K170" s="249"/>
      <c r="L170" s="250"/>
      <c r="M170" s="251" t="s">
        <v>1</v>
      </c>
      <c r="N170" s="252" t="s">
        <v>45</v>
      </c>
      <c r="O170" s="89"/>
      <c r="P170" s="239">
        <f>O170*H170</f>
        <v>0</v>
      </c>
      <c r="Q170" s="239">
        <v>1</v>
      </c>
      <c r="R170" s="239">
        <f>Q170*H170</f>
        <v>2.04</v>
      </c>
      <c r="S170" s="239">
        <v>0</v>
      </c>
      <c r="T170" s="24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1" t="s">
        <v>171</v>
      </c>
      <c r="AT170" s="241" t="s">
        <v>168</v>
      </c>
      <c r="AU170" s="241" t="s">
        <v>88</v>
      </c>
      <c r="AY170" s="13" t="s">
        <v>145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3" t="s">
        <v>88</v>
      </c>
      <c r="BK170" s="137">
        <f>ROUND(I170*H170,2)</f>
        <v>0</v>
      </c>
      <c r="BL170" s="13" t="s">
        <v>150</v>
      </c>
      <c r="BM170" s="241" t="s">
        <v>300</v>
      </c>
    </row>
    <row r="171" s="2" customFormat="1" ht="44.25" customHeight="1">
      <c r="A171" s="36"/>
      <c r="B171" s="37"/>
      <c r="C171" s="229" t="s">
        <v>301</v>
      </c>
      <c r="D171" s="229" t="s">
        <v>146</v>
      </c>
      <c r="E171" s="230" t="s">
        <v>302</v>
      </c>
      <c r="F171" s="231" t="s">
        <v>303</v>
      </c>
      <c r="G171" s="232" t="s">
        <v>291</v>
      </c>
      <c r="H171" s="233">
        <v>0.51000000000000001</v>
      </c>
      <c r="I171" s="234"/>
      <c r="J171" s="235">
        <f>ROUND(I171*H171,2)</f>
        <v>0</v>
      </c>
      <c r="K171" s="236"/>
      <c r="L171" s="39"/>
      <c r="M171" s="237" t="s">
        <v>1</v>
      </c>
      <c r="N171" s="238" t="s">
        <v>45</v>
      </c>
      <c r="O171" s="89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1" t="s">
        <v>150</v>
      </c>
      <c r="AT171" s="241" t="s">
        <v>146</v>
      </c>
      <c r="AU171" s="241" t="s">
        <v>88</v>
      </c>
      <c r="AY171" s="13" t="s">
        <v>145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88</v>
      </c>
      <c r="BK171" s="137">
        <f>ROUND(I171*H171,2)</f>
        <v>0</v>
      </c>
      <c r="BL171" s="13" t="s">
        <v>150</v>
      </c>
      <c r="BM171" s="241" t="s">
        <v>304</v>
      </c>
    </row>
    <row r="172" s="2" customFormat="1" ht="44.25" customHeight="1">
      <c r="A172" s="36"/>
      <c r="B172" s="37"/>
      <c r="C172" s="229" t="s">
        <v>305</v>
      </c>
      <c r="D172" s="229" t="s">
        <v>146</v>
      </c>
      <c r="E172" s="230" t="s">
        <v>306</v>
      </c>
      <c r="F172" s="231" t="s">
        <v>307</v>
      </c>
      <c r="G172" s="232" t="s">
        <v>291</v>
      </c>
      <c r="H172" s="233">
        <v>2.04</v>
      </c>
      <c r="I172" s="234"/>
      <c r="J172" s="235">
        <f>ROUND(I172*H172,2)</f>
        <v>0</v>
      </c>
      <c r="K172" s="236"/>
      <c r="L172" s="39"/>
      <c r="M172" s="237" t="s">
        <v>1</v>
      </c>
      <c r="N172" s="238" t="s">
        <v>45</v>
      </c>
      <c r="O172" s="89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1" t="s">
        <v>150</v>
      </c>
      <c r="AT172" s="241" t="s">
        <v>146</v>
      </c>
      <c r="AU172" s="241" t="s">
        <v>88</v>
      </c>
      <c r="AY172" s="13" t="s">
        <v>145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88</v>
      </c>
      <c r="BK172" s="137">
        <f>ROUND(I172*H172,2)</f>
        <v>0</v>
      </c>
      <c r="BL172" s="13" t="s">
        <v>150</v>
      </c>
      <c r="BM172" s="241" t="s">
        <v>308</v>
      </c>
    </row>
    <row r="173" s="2" customFormat="1" ht="33" customHeight="1">
      <c r="A173" s="36"/>
      <c r="B173" s="37"/>
      <c r="C173" s="229" t="s">
        <v>309</v>
      </c>
      <c r="D173" s="229" t="s">
        <v>146</v>
      </c>
      <c r="E173" s="230" t="s">
        <v>310</v>
      </c>
      <c r="F173" s="231" t="s">
        <v>311</v>
      </c>
      <c r="G173" s="232" t="s">
        <v>291</v>
      </c>
      <c r="H173" s="233">
        <v>11.9</v>
      </c>
      <c r="I173" s="234"/>
      <c r="J173" s="235">
        <f>ROUND(I173*H173,2)</f>
        <v>0</v>
      </c>
      <c r="K173" s="236"/>
      <c r="L173" s="39"/>
      <c r="M173" s="237" t="s">
        <v>1</v>
      </c>
      <c r="N173" s="238" t="s">
        <v>45</v>
      </c>
      <c r="O173" s="89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1" t="s">
        <v>150</v>
      </c>
      <c r="AT173" s="241" t="s">
        <v>146</v>
      </c>
      <c r="AU173" s="241" t="s">
        <v>88</v>
      </c>
      <c r="AY173" s="13" t="s">
        <v>145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3" t="s">
        <v>88</v>
      </c>
      <c r="BK173" s="137">
        <f>ROUND(I173*H173,2)</f>
        <v>0</v>
      </c>
      <c r="BL173" s="13" t="s">
        <v>150</v>
      </c>
      <c r="BM173" s="241" t="s">
        <v>312</v>
      </c>
    </row>
    <row r="174" s="2" customFormat="1" ht="16.5" customHeight="1">
      <c r="A174" s="36"/>
      <c r="B174" s="37"/>
      <c r="C174" s="242" t="s">
        <v>313</v>
      </c>
      <c r="D174" s="242" t="s">
        <v>168</v>
      </c>
      <c r="E174" s="243" t="s">
        <v>314</v>
      </c>
      <c r="F174" s="244" t="s">
        <v>315</v>
      </c>
      <c r="G174" s="245" t="s">
        <v>291</v>
      </c>
      <c r="H174" s="246">
        <v>11.9</v>
      </c>
      <c r="I174" s="247"/>
      <c r="J174" s="248">
        <f>ROUND(I174*H174,2)</f>
        <v>0</v>
      </c>
      <c r="K174" s="249"/>
      <c r="L174" s="250"/>
      <c r="M174" s="251" t="s">
        <v>1</v>
      </c>
      <c r="N174" s="252" t="s">
        <v>45</v>
      </c>
      <c r="O174" s="89"/>
      <c r="P174" s="239">
        <f>O174*H174</f>
        <v>0</v>
      </c>
      <c r="Q174" s="239">
        <v>1</v>
      </c>
      <c r="R174" s="239">
        <f>Q174*H174</f>
        <v>11.9</v>
      </c>
      <c r="S174" s="239">
        <v>0</v>
      </c>
      <c r="T174" s="24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41" t="s">
        <v>171</v>
      </c>
      <c r="AT174" s="241" t="s">
        <v>168</v>
      </c>
      <c r="AU174" s="241" t="s">
        <v>88</v>
      </c>
      <c r="AY174" s="13" t="s">
        <v>145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88</v>
      </c>
      <c r="BK174" s="137">
        <f>ROUND(I174*H174,2)</f>
        <v>0</v>
      </c>
      <c r="BL174" s="13" t="s">
        <v>150</v>
      </c>
      <c r="BM174" s="241" t="s">
        <v>316</v>
      </c>
    </row>
    <row r="175" s="2" customFormat="1" ht="55.5" customHeight="1">
      <c r="A175" s="36"/>
      <c r="B175" s="37"/>
      <c r="C175" s="229" t="s">
        <v>317</v>
      </c>
      <c r="D175" s="229" t="s">
        <v>146</v>
      </c>
      <c r="E175" s="230" t="s">
        <v>318</v>
      </c>
      <c r="F175" s="231" t="s">
        <v>319</v>
      </c>
      <c r="G175" s="232" t="s">
        <v>149</v>
      </c>
      <c r="H175" s="233">
        <v>2.5</v>
      </c>
      <c r="I175" s="234"/>
      <c r="J175" s="235">
        <f>ROUND(I175*H175,2)</f>
        <v>0</v>
      </c>
      <c r="K175" s="236"/>
      <c r="L175" s="39"/>
      <c r="M175" s="237" t="s">
        <v>1</v>
      </c>
      <c r="N175" s="238" t="s">
        <v>45</v>
      </c>
      <c r="O175" s="89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1" t="s">
        <v>150</v>
      </c>
      <c r="AT175" s="241" t="s">
        <v>146</v>
      </c>
      <c r="AU175" s="241" t="s">
        <v>88</v>
      </c>
      <c r="AY175" s="13" t="s">
        <v>145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88</v>
      </c>
      <c r="BK175" s="137">
        <f>ROUND(I175*H175,2)</f>
        <v>0</v>
      </c>
      <c r="BL175" s="13" t="s">
        <v>150</v>
      </c>
      <c r="BM175" s="241" t="s">
        <v>320</v>
      </c>
    </row>
    <row r="176" s="2" customFormat="1" ht="16.5" customHeight="1">
      <c r="A176" s="36"/>
      <c r="B176" s="37"/>
      <c r="C176" s="229" t="s">
        <v>321</v>
      </c>
      <c r="D176" s="229" t="s">
        <v>146</v>
      </c>
      <c r="E176" s="230" t="s">
        <v>322</v>
      </c>
      <c r="F176" s="231" t="s">
        <v>323</v>
      </c>
      <c r="G176" s="232" t="s">
        <v>198</v>
      </c>
      <c r="H176" s="233">
        <v>1</v>
      </c>
      <c r="I176" s="234"/>
      <c r="J176" s="235">
        <f>ROUND(I176*H176,2)</f>
        <v>0</v>
      </c>
      <c r="K176" s="236"/>
      <c r="L176" s="39"/>
      <c r="M176" s="237" t="s">
        <v>1</v>
      </c>
      <c r="N176" s="238" t="s">
        <v>45</v>
      </c>
      <c r="O176" s="89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41" t="s">
        <v>150</v>
      </c>
      <c r="AT176" s="241" t="s">
        <v>146</v>
      </c>
      <c r="AU176" s="241" t="s">
        <v>88</v>
      </c>
      <c r="AY176" s="13" t="s">
        <v>145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3" t="s">
        <v>88</v>
      </c>
      <c r="BK176" s="137">
        <f>ROUND(I176*H176,2)</f>
        <v>0</v>
      </c>
      <c r="BL176" s="13" t="s">
        <v>150</v>
      </c>
      <c r="BM176" s="241" t="s">
        <v>324</v>
      </c>
    </row>
    <row r="177" s="2" customFormat="1" ht="24.15" customHeight="1">
      <c r="A177" s="36"/>
      <c r="B177" s="37"/>
      <c r="C177" s="229" t="s">
        <v>325</v>
      </c>
      <c r="D177" s="229" t="s">
        <v>146</v>
      </c>
      <c r="E177" s="230" t="s">
        <v>326</v>
      </c>
      <c r="F177" s="231" t="s">
        <v>327</v>
      </c>
      <c r="G177" s="232" t="s">
        <v>198</v>
      </c>
      <c r="H177" s="233">
        <v>1</v>
      </c>
      <c r="I177" s="234"/>
      <c r="J177" s="235">
        <f>ROUND(I177*H177,2)</f>
        <v>0</v>
      </c>
      <c r="K177" s="236"/>
      <c r="L177" s="39"/>
      <c r="M177" s="237" t="s">
        <v>1</v>
      </c>
      <c r="N177" s="238" t="s">
        <v>45</v>
      </c>
      <c r="O177" s="89"/>
      <c r="P177" s="239">
        <f>O177*H177</f>
        <v>0</v>
      </c>
      <c r="Q177" s="239">
        <v>0.0038</v>
      </c>
      <c r="R177" s="239">
        <f>Q177*H177</f>
        <v>0.0038</v>
      </c>
      <c r="S177" s="239">
        <v>0</v>
      </c>
      <c r="T177" s="24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1" t="s">
        <v>150</v>
      </c>
      <c r="AT177" s="241" t="s">
        <v>146</v>
      </c>
      <c r="AU177" s="241" t="s">
        <v>88</v>
      </c>
      <c r="AY177" s="13" t="s">
        <v>145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88</v>
      </c>
      <c r="BK177" s="137">
        <f>ROUND(I177*H177,2)</f>
        <v>0</v>
      </c>
      <c r="BL177" s="13" t="s">
        <v>150</v>
      </c>
      <c r="BM177" s="241" t="s">
        <v>328</v>
      </c>
    </row>
    <row r="178" s="2" customFormat="1" ht="24.15" customHeight="1">
      <c r="A178" s="36"/>
      <c r="B178" s="37"/>
      <c r="C178" s="229" t="s">
        <v>329</v>
      </c>
      <c r="D178" s="229" t="s">
        <v>146</v>
      </c>
      <c r="E178" s="230" t="s">
        <v>330</v>
      </c>
      <c r="F178" s="231" t="s">
        <v>331</v>
      </c>
      <c r="G178" s="232" t="s">
        <v>198</v>
      </c>
      <c r="H178" s="233">
        <v>1</v>
      </c>
      <c r="I178" s="234"/>
      <c r="J178" s="235">
        <f>ROUND(I178*H178,2)</f>
        <v>0</v>
      </c>
      <c r="K178" s="236"/>
      <c r="L178" s="39"/>
      <c r="M178" s="237" t="s">
        <v>1</v>
      </c>
      <c r="N178" s="238" t="s">
        <v>45</v>
      </c>
      <c r="O178" s="89"/>
      <c r="P178" s="239">
        <f>O178*H178</f>
        <v>0</v>
      </c>
      <c r="Q178" s="239">
        <v>0.0076</v>
      </c>
      <c r="R178" s="239">
        <f>Q178*H178</f>
        <v>0.0076</v>
      </c>
      <c r="S178" s="239">
        <v>0</v>
      </c>
      <c r="T178" s="24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41" t="s">
        <v>150</v>
      </c>
      <c r="AT178" s="241" t="s">
        <v>146</v>
      </c>
      <c r="AU178" s="241" t="s">
        <v>88</v>
      </c>
      <c r="AY178" s="13" t="s">
        <v>145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88</v>
      </c>
      <c r="BK178" s="137">
        <f>ROUND(I178*H178,2)</f>
        <v>0</v>
      </c>
      <c r="BL178" s="13" t="s">
        <v>150</v>
      </c>
      <c r="BM178" s="241" t="s">
        <v>332</v>
      </c>
    </row>
    <row r="179" s="2" customFormat="1" ht="24.15" customHeight="1">
      <c r="A179" s="36"/>
      <c r="B179" s="37"/>
      <c r="C179" s="229" t="s">
        <v>333</v>
      </c>
      <c r="D179" s="229" t="s">
        <v>146</v>
      </c>
      <c r="E179" s="230" t="s">
        <v>334</v>
      </c>
      <c r="F179" s="231" t="s">
        <v>335</v>
      </c>
      <c r="G179" s="232" t="s">
        <v>149</v>
      </c>
      <c r="H179" s="233">
        <v>2.7999999999999998</v>
      </c>
      <c r="I179" s="234"/>
      <c r="J179" s="235">
        <f>ROUND(I179*H179,2)</f>
        <v>0</v>
      </c>
      <c r="K179" s="236"/>
      <c r="L179" s="39"/>
      <c r="M179" s="237" t="s">
        <v>1</v>
      </c>
      <c r="N179" s="238" t="s">
        <v>45</v>
      </c>
      <c r="O179" s="89"/>
      <c r="P179" s="239">
        <f>O179*H179</f>
        <v>0</v>
      </c>
      <c r="Q179" s="239">
        <v>0.00116</v>
      </c>
      <c r="R179" s="239">
        <f>Q179*H179</f>
        <v>0.003248</v>
      </c>
      <c r="S179" s="239">
        <v>0</v>
      </c>
      <c r="T179" s="24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41" t="s">
        <v>150</v>
      </c>
      <c r="AT179" s="241" t="s">
        <v>146</v>
      </c>
      <c r="AU179" s="241" t="s">
        <v>88</v>
      </c>
      <c r="AY179" s="13" t="s">
        <v>145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88</v>
      </c>
      <c r="BK179" s="137">
        <f>ROUND(I179*H179,2)</f>
        <v>0</v>
      </c>
      <c r="BL179" s="13" t="s">
        <v>150</v>
      </c>
      <c r="BM179" s="241" t="s">
        <v>336</v>
      </c>
    </row>
    <row r="180" s="2" customFormat="1" ht="24.15" customHeight="1">
      <c r="A180" s="36"/>
      <c r="B180" s="37"/>
      <c r="C180" s="229" t="s">
        <v>337</v>
      </c>
      <c r="D180" s="229" t="s">
        <v>146</v>
      </c>
      <c r="E180" s="230" t="s">
        <v>338</v>
      </c>
      <c r="F180" s="231" t="s">
        <v>339</v>
      </c>
      <c r="G180" s="232" t="s">
        <v>149</v>
      </c>
      <c r="H180" s="233">
        <v>2.7999999999999998</v>
      </c>
      <c r="I180" s="234"/>
      <c r="J180" s="235">
        <f>ROUND(I180*H180,2)</f>
        <v>0</v>
      </c>
      <c r="K180" s="236"/>
      <c r="L180" s="39"/>
      <c r="M180" s="237" t="s">
        <v>1</v>
      </c>
      <c r="N180" s="238" t="s">
        <v>45</v>
      </c>
      <c r="O180" s="89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41" t="s">
        <v>150</v>
      </c>
      <c r="AT180" s="241" t="s">
        <v>146</v>
      </c>
      <c r="AU180" s="241" t="s">
        <v>88</v>
      </c>
      <c r="AY180" s="13" t="s">
        <v>145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88</v>
      </c>
      <c r="BK180" s="137">
        <f>ROUND(I180*H180,2)</f>
        <v>0</v>
      </c>
      <c r="BL180" s="13" t="s">
        <v>150</v>
      </c>
      <c r="BM180" s="241" t="s">
        <v>340</v>
      </c>
    </row>
    <row r="181" s="2" customFormat="1" ht="21.75" customHeight="1">
      <c r="A181" s="36"/>
      <c r="B181" s="37"/>
      <c r="C181" s="242" t="s">
        <v>341</v>
      </c>
      <c r="D181" s="242" t="s">
        <v>168</v>
      </c>
      <c r="E181" s="243" t="s">
        <v>342</v>
      </c>
      <c r="F181" s="244" t="s">
        <v>343</v>
      </c>
      <c r="G181" s="245" t="s">
        <v>149</v>
      </c>
      <c r="H181" s="246">
        <v>2.7999999999999998</v>
      </c>
      <c r="I181" s="247"/>
      <c r="J181" s="248">
        <f>ROUND(I181*H181,2)</f>
        <v>0</v>
      </c>
      <c r="K181" s="249"/>
      <c r="L181" s="250"/>
      <c r="M181" s="251" t="s">
        <v>1</v>
      </c>
      <c r="N181" s="252" t="s">
        <v>45</v>
      </c>
      <c r="O181" s="89"/>
      <c r="P181" s="239">
        <f>O181*H181</f>
        <v>0</v>
      </c>
      <c r="Q181" s="239">
        <v>0.0155</v>
      </c>
      <c r="R181" s="239">
        <f>Q181*H181</f>
        <v>0.043399999999999994</v>
      </c>
      <c r="S181" s="239">
        <v>0</v>
      </c>
      <c r="T181" s="24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41" t="s">
        <v>171</v>
      </c>
      <c r="AT181" s="241" t="s">
        <v>168</v>
      </c>
      <c r="AU181" s="241" t="s">
        <v>88</v>
      </c>
      <c r="AY181" s="13" t="s">
        <v>145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88</v>
      </c>
      <c r="BK181" s="137">
        <f>ROUND(I181*H181,2)</f>
        <v>0</v>
      </c>
      <c r="BL181" s="13" t="s">
        <v>150</v>
      </c>
      <c r="BM181" s="241" t="s">
        <v>344</v>
      </c>
    </row>
    <row r="182" s="2" customFormat="1" ht="37.8" customHeight="1">
      <c r="A182" s="36"/>
      <c r="B182" s="37"/>
      <c r="C182" s="229" t="s">
        <v>345</v>
      </c>
      <c r="D182" s="229" t="s">
        <v>146</v>
      </c>
      <c r="E182" s="230" t="s">
        <v>346</v>
      </c>
      <c r="F182" s="231" t="s">
        <v>347</v>
      </c>
      <c r="G182" s="232" t="s">
        <v>149</v>
      </c>
      <c r="H182" s="233">
        <v>32</v>
      </c>
      <c r="I182" s="234"/>
      <c r="J182" s="235">
        <f>ROUND(I182*H182,2)</f>
        <v>0</v>
      </c>
      <c r="K182" s="236"/>
      <c r="L182" s="39"/>
      <c r="M182" s="237" t="s">
        <v>1</v>
      </c>
      <c r="N182" s="238" t="s">
        <v>45</v>
      </c>
      <c r="O182" s="89"/>
      <c r="P182" s="239">
        <f>O182*H182</f>
        <v>0</v>
      </c>
      <c r="Q182" s="239">
        <v>0.00022000000000000001</v>
      </c>
      <c r="R182" s="239">
        <f>Q182*H182</f>
        <v>0.0070400000000000003</v>
      </c>
      <c r="S182" s="239">
        <v>0.002</v>
      </c>
      <c r="T182" s="240">
        <f>S182*H182</f>
        <v>0.064000000000000001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1" t="s">
        <v>150</v>
      </c>
      <c r="AT182" s="241" t="s">
        <v>146</v>
      </c>
      <c r="AU182" s="241" t="s">
        <v>88</v>
      </c>
      <c r="AY182" s="13" t="s">
        <v>145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3" t="s">
        <v>88</v>
      </c>
      <c r="BK182" s="137">
        <f>ROUND(I182*H182,2)</f>
        <v>0</v>
      </c>
      <c r="BL182" s="13" t="s">
        <v>150</v>
      </c>
      <c r="BM182" s="241" t="s">
        <v>348</v>
      </c>
    </row>
    <row r="183" s="11" customFormat="1" ht="25.92" customHeight="1">
      <c r="A183" s="11"/>
      <c r="B183" s="215"/>
      <c r="C183" s="216"/>
      <c r="D183" s="217" t="s">
        <v>79</v>
      </c>
      <c r="E183" s="218" t="s">
        <v>349</v>
      </c>
      <c r="F183" s="218" t="s">
        <v>350</v>
      </c>
      <c r="G183" s="216"/>
      <c r="H183" s="216"/>
      <c r="I183" s="219"/>
      <c r="J183" s="220">
        <f>BK183</f>
        <v>0</v>
      </c>
      <c r="K183" s="216"/>
      <c r="L183" s="221"/>
      <c r="M183" s="222"/>
      <c r="N183" s="223"/>
      <c r="O183" s="223"/>
      <c r="P183" s="224">
        <f>SUM(P184:P217)</f>
        <v>0</v>
      </c>
      <c r="Q183" s="223"/>
      <c r="R183" s="224">
        <f>SUM(R184:R217)</f>
        <v>2.0149248000000002</v>
      </c>
      <c r="S183" s="223"/>
      <c r="T183" s="225">
        <f>SUM(T184:T217)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26" t="s">
        <v>88</v>
      </c>
      <c r="AT183" s="227" t="s">
        <v>79</v>
      </c>
      <c r="AU183" s="227" t="s">
        <v>80</v>
      </c>
      <c r="AY183" s="226" t="s">
        <v>145</v>
      </c>
      <c r="BK183" s="228">
        <f>SUM(BK184:BK217)</f>
        <v>0</v>
      </c>
    </row>
    <row r="184" s="2" customFormat="1" ht="44.25" customHeight="1">
      <c r="A184" s="36"/>
      <c r="B184" s="37"/>
      <c r="C184" s="229" t="s">
        <v>351</v>
      </c>
      <c r="D184" s="229" t="s">
        <v>146</v>
      </c>
      <c r="E184" s="230" t="s">
        <v>147</v>
      </c>
      <c r="F184" s="231" t="s">
        <v>148</v>
      </c>
      <c r="G184" s="232" t="s">
        <v>149</v>
      </c>
      <c r="H184" s="233">
        <v>0.92500000000000004</v>
      </c>
      <c r="I184" s="234"/>
      <c r="J184" s="235">
        <f>ROUND(I184*H184,2)</f>
        <v>0</v>
      </c>
      <c r="K184" s="236"/>
      <c r="L184" s="39"/>
      <c r="M184" s="237" t="s">
        <v>1</v>
      </c>
      <c r="N184" s="238" t="s">
        <v>45</v>
      </c>
      <c r="O184" s="89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1" t="s">
        <v>150</v>
      </c>
      <c r="AT184" s="241" t="s">
        <v>146</v>
      </c>
      <c r="AU184" s="241" t="s">
        <v>88</v>
      </c>
      <c r="AY184" s="13" t="s">
        <v>145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88</v>
      </c>
      <c r="BK184" s="137">
        <f>ROUND(I184*H184,2)</f>
        <v>0</v>
      </c>
      <c r="BL184" s="13" t="s">
        <v>150</v>
      </c>
      <c r="BM184" s="241" t="s">
        <v>352</v>
      </c>
    </row>
    <row r="185" s="2" customFormat="1" ht="24.15" customHeight="1">
      <c r="A185" s="36"/>
      <c r="B185" s="37"/>
      <c r="C185" s="229" t="s">
        <v>353</v>
      </c>
      <c r="D185" s="229" t="s">
        <v>146</v>
      </c>
      <c r="E185" s="230" t="s">
        <v>152</v>
      </c>
      <c r="F185" s="231" t="s">
        <v>153</v>
      </c>
      <c r="G185" s="232" t="s">
        <v>149</v>
      </c>
      <c r="H185" s="233">
        <v>0.92500000000000004</v>
      </c>
      <c r="I185" s="234"/>
      <c r="J185" s="235">
        <f>ROUND(I185*H185,2)</f>
        <v>0</v>
      </c>
      <c r="K185" s="236"/>
      <c r="L185" s="39"/>
      <c r="M185" s="237" t="s">
        <v>1</v>
      </c>
      <c r="N185" s="238" t="s">
        <v>45</v>
      </c>
      <c r="O185" s="89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41" t="s">
        <v>150</v>
      </c>
      <c r="AT185" s="241" t="s">
        <v>146</v>
      </c>
      <c r="AU185" s="241" t="s">
        <v>88</v>
      </c>
      <c r="AY185" s="13" t="s">
        <v>145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88</v>
      </c>
      <c r="BK185" s="137">
        <f>ROUND(I185*H185,2)</f>
        <v>0</v>
      </c>
      <c r="BL185" s="13" t="s">
        <v>150</v>
      </c>
      <c r="BM185" s="241" t="s">
        <v>354</v>
      </c>
    </row>
    <row r="186" s="2" customFormat="1" ht="55.5" customHeight="1">
      <c r="A186" s="36"/>
      <c r="B186" s="37"/>
      <c r="C186" s="229" t="s">
        <v>355</v>
      </c>
      <c r="D186" s="229" t="s">
        <v>146</v>
      </c>
      <c r="E186" s="230" t="s">
        <v>156</v>
      </c>
      <c r="F186" s="231" t="s">
        <v>157</v>
      </c>
      <c r="G186" s="232" t="s">
        <v>158</v>
      </c>
      <c r="H186" s="233">
        <v>0.89100000000000001</v>
      </c>
      <c r="I186" s="234"/>
      <c r="J186" s="235">
        <f>ROUND(I186*H186,2)</f>
        <v>0</v>
      </c>
      <c r="K186" s="236"/>
      <c r="L186" s="39"/>
      <c r="M186" s="237" t="s">
        <v>1</v>
      </c>
      <c r="N186" s="238" t="s">
        <v>45</v>
      </c>
      <c r="O186" s="89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41" t="s">
        <v>150</v>
      </c>
      <c r="AT186" s="241" t="s">
        <v>146</v>
      </c>
      <c r="AU186" s="241" t="s">
        <v>88</v>
      </c>
      <c r="AY186" s="13" t="s">
        <v>145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88</v>
      </c>
      <c r="BK186" s="137">
        <f>ROUND(I186*H186,2)</f>
        <v>0</v>
      </c>
      <c r="BL186" s="13" t="s">
        <v>150</v>
      </c>
      <c r="BM186" s="241" t="s">
        <v>356</v>
      </c>
    </row>
    <row r="187" s="2" customFormat="1" ht="49.05" customHeight="1">
      <c r="A187" s="36"/>
      <c r="B187" s="37"/>
      <c r="C187" s="229" t="s">
        <v>357</v>
      </c>
      <c r="D187" s="229" t="s">
        <v>146</v>
      </c>
      <c r="E187" s="230" t="s">
        <v>174</v>
      </c>
      <c r="F187" s="231" t="s">
        <v>175</v>
      </c>
      <c r="G187" s="232" t="s">
        <v>158</v>
      </c>
      <c r="H187" s="233">
        <v>0.89100000000000001</v>
      </c>
      <c r="I187" s="234"/>
      <c r="J187" s="235">
        <f>ROUND(I187*H187,2)</f>
        <v>0</v>
      </c>
      <c r="K187" s="236"/>
      <c r="L187" s="39"/>
      <c r="M187" s="237" t="s">
        <v>1</v>
      </c>
      <c r="N187" s="238" t="s">
        <v>45</v>
      </c>
      <c r="O187" s="89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41" t="s">
        <v>150</v>
      </c>
      <c r="AT187" s="241" t="s">
        <v>146</v>
      </c>
      <c r="AU187" s="241" t="s">
        <v>88</v>
      </c>
      <c r="AY187" s="13" t="s">
        <v>145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88</v>
      </c>
      <c r="BK187" s="137">
        <f>ROUND(I187*H187,2)</f>
        <v>0</v>
      </c>
      <c r="BL187" s="13" t="s">
        <v>150</v>
      </c>
      <c r="BM187" s="241" t="s">
        <v>358</v>
      </c>
    </row>
    <row r="188" s="2" customFormat="1" ht="37.8" customHeight="1">
      <c r="A188" s="36"/>
      <c r="B188" s="37"/>
      <c r="C188" s="229" t="s">
        <v>359</v>
      </c>
      <c r="D188" s="229" t="s">
        <v>146</v>
      </c>
      <c r="E188" s="230" t="s">
        <v>360</v>
      </c>
      <c r="F188" s="231" t="s">
        <v>361</v>
      </c>
      <c r="G188" s="232" t="s">
        <v>180</v>
      </c>
      <c r="H188" s="233">
        <v>1</v>
      </c>
      <c r="I188" s="234"/>
      <c r="J188" s="235">
        <f>ROUND(I188*H188,2)</f>
        <v>0</v>
      </c>
      <c r="K188" s="236"/>
      <c r="L188" s="39"/>
      <c r="M188" s="237" t="s">
        <v>1</v>
      </c>
      <c r="N188" s="238" t="s">
        <v>45</v>
      </c>
      <c r="O188" s="89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1" t="s">
        <v>150</v>
      </c>
      <c r="AT188" s="241" t="s">
        <v>146</v>
      </c>
      <c r="AU188" s="241" t="s">
        <v>88</v>
      </c>
      <c r="AY188" s="13" t="s">
        <v>145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88</v>
      </c>
      <c r="BK188" s="137">
        <f>ROUND(I188*H188,2)</f>
        <v>0</v>
      </c>
      <c r="BL188" s="13" t="s">
        <v>150</v>
      </c>
      <c r="BM188" s="241" t="s">
        <v>362</v>
      </c>
    </row>
    <row r="189" s="2" customFormat="1" ht="16.5" customHeight="1">
      <c r="A189" s="36"/>
      <c r="B189" s="37"/>
      <c r="C189" s="242" t="s">
        <v>363</v>
      </c>
      <c r="D189" s="242" t="s">
        <v>168</v>
      </c>
      <c r="E189" s="243" t="s">
        <v>364</v>
      </c>
      <c r="F189" s="244" t="s">
        <v>365</v>
      </c>
      <c r="G189" s="245" t="s">
        <v>198</v>
      </c>
      <c r="H189" s="246">
        <v>1</v>
      </c>
      <c r="I189" s="247"/>
      <c r="J189" s="248">
        <f>ROUND(I189*H189,2)</f>
        <v>0</v>
      </c>
      <c r="K189" s="249"/>
      <c r="L189" s="250"/>
      <c r="M189" s="251" t="s">
        <v>1</v>
      </c>
      <c r="N189" s="252" t="s">
        <v>45</v>
      </c>
      <c r="O189" s="89"/>
      <c r="P189" s="239">
        <f>O189*H189</f>
        <v>0</v>
      </c>
      <c r="Q189" s="239">
        <v>0.002</v>
      </c>
      <c r="R189" s="239">
        <f>Q189*H189</f>
        <v>0.002</v>
      </c>
      <c r="S189" s="239">
        <v>0</v>
      </c>
      <c r="T189" s="24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41" t="s">
        <v>171</v>
      </c>
      <c r="AT189" s="241" t="s">
        <v>168</v>
      </c>
      <c r="AU189" s="241" t="s">
        <v>88</v>
      </c>
      <c r="AY189" s="13" t="s">
        <v>145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88</v>
      </c>
      <c r="BK189" s="137">
        <f>ROUND(I189*H189,2)</f>
        <v>0</v>
      </c>
      <c r="BL189" s="13" t="s">
        <v>150</v>
      </c>
      <c r="BM189" s="241" t="s">
        <v>366</v>
      </c>
    </row>
    <row r="190" s="2" customFormat="1" ht="24.15" customHeight="1">
      <c r="A190" s="36"/>
      <c r="B190" s="37"/>
      <c r="C190" s="229" t="s">
        <v>367</v>
      </c>
      <c r="D190" s="229" t="s">
        <v>146</v>
      </c>
      <c r="E190" s="230" t="s">
        <v>368</v>
      </c>
      <c r="F190" s="231" t="s">
        <v>369</v>
      </c>
      <c r="G190" s="232" t="s">
        <v>198</v>
      </c>
      <c r="H190" s="233">
        <v>1.5</v>
      </c>
      <c r="I190" s="234"/>
      <c r="J190" s="235">
        <f>ROUND(I190*H190,2)</f>
        <v>0</v>
      </c>
      <c r="K190" s="236"/>
      <c r="L190" s="39"/>
      <c r="M190" s="237" t="s">
        <v>1</v>
      </c>
      <c r="N190" s="238" t="s">
        <v>45</v>
      </c>
      <c r="O190" s="89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41" t="s">
        <v>150</v>
      </c>
      <c r="AT190" s="241" t="s">
        <v>146</v>
      </c>
      <c r="AU190" s="241" t="s">
        <v>88</v>
      </c>
      <c r="AY190" s="13" t="s">
        <v>145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88</v>
      </c>
      <c r="BK190" s="137">
        <f>ROUND(I190*H190,2)</f>
        <v>0</v>
      </c>
      <c r="BL190" s="13" t="s">
        <v>150</v>
      </c>
      <c r="BM190" s="241" t="s">
        <v>370</v>
      </c>
    </row>
    <row r="191" s="2" customFormat="1" ht="16.5" customHeight="1">
      <c r="A191" s="36"/>
      <c r="B191" s="37"/>
      <c r="C191" s="242" t="s">
        <v>371</v>
      </c>
      <c r="D191" s="242" t="s">
        <v>168</v>
      </c>
      <c r="E191" s="243" t="s">
        <v>372</v>
      </c>
      <c r="F191" s="244" t="s">
        <v>373</v>
      </c>
      <c r="G191" s="245" t="s">
        <v>198</v>
      </c>
      <c r="H191" s="246">
        <v>1</v>
      </c>
      <c r="I191" s="247"/>
      <c r="J191" s="248">
        <f>ROUND(I191*H191,2)</f>
        <v>0</v>
      </c>
      <c r="K191" s="249"/>
      <c r="L191" s="250"/>
      <c r="M191" s="251" t="s">
        <v>1</v>
      </c>
      <c r="N191" s="252" t="s">
        <v>45</v>
      </c>
      <c r="O191" s="89"/>
      <c r="P191" s="239">
        <f>O191*H191</f>
        <v>0</v>
      </c>
      <c r="Q191" s="239">
        <v>0.0012999999999999999</v>
      </c>
      <c r="R191" s="239">
        <f>Q191*H191</f>
        <v>0.0012999999999999999</v>
      </c>
      <c r="S191" s="239">
        <v>0</v>
      </c>
      <c r="T191" s="24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41" t="s">
        <v>171</v>
      </c>
      <c r="AT191" s="241" t="s">
        <v>168</v>
      </c>
      <c r="AU191" s="241" t="s">
        <v>88</v>
      </c>
      <c r="AY191" s="13" t="s">
        <v>145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88</v>
      </c>
      <c r="BK191" s="137">
        <f>ROUND(I191*H191,2)</f>
        <v>0</v>
      </c>
      <c r="BL191" s="13" t="s">
        <v>150</v>
      </c>
      <c r="BM191" s="241" t="s">
        <v>374</v>
      </c>
    </row>
    <row r="192" s="2" customFormat="1" ht="16.5" customHeight="1">
      <c r="A192" s="36"/>
      <c r="B192" s="37"/>
      <c r="C192" s="242" t="s">
        <v>375</v>
      </c>
      <c r="D192" s="242" t="s">
        <v>168</v>
      </c>
      <c r="E192" s="243" t="s">
        <v>376</v>
      </c>
      <c r="F192" s="244" t="s">
        <v>377</v>
      </c>
      <c r="G192" s="245" t="s">
        <v>198</v>
      </c>
      <c r="H192" s="246">
        <v>1</v>
      </c>
      <c r="I192" s="247"/>
      <c r="J192" s="248">
        <f>ROUND(I192*H192,2)</f>
        <v>0</v>
      </c>
      <c r="K192" s="249"/>
      <c r="L192" s="250"/>
      <c r="M192" s="251" t="s">
        <v>1</v>
      </c>
      <c r="N192" s="252" t="s">
        <v>45</v>
      </c>
      <c r="O192" s="89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41" t="s">
        <v>171</v>
      </c>
      <c r="AT192" s="241" t="s">
        <v>168</v>
      </c>
      <c r="AU192" s="241" t="s">
        <v>88</v>
      </c>
      <c r="AY192" s="13" t="s">
        <v>145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88</v>
      </c>
      <c r="BK192" s="137">
        <f>ROUND(I192*H192,2)</f>
        <v>0</v>
      </c>
      <c r="BL192" s="13" t="s">
        <v>150</v>
      </c>
      <c r="BM192" s="241" t="s">
        <v>378</v>
      </c>
    </row>
    <row r="193" s="2" customFormat="1" ht="44.25" customHeight="1">
      <c r="A193" s="36"/>
      <c r="B193" s="37"/>
      <c r="C193" s="229" t="s">
        <v>379</v>
      </c>
      <c r="D193" s="229" t="s">
        <v>146</v>
      </c>
      <c r="E193" s="230" t="s">
        <v>380</v>
      </c>
      <c r="F193" s="231" t="s">
        <v>381</v>
      </c>
      <c r="G193" s="232" t="s">
        <v>198</v>
      </c>
      <c r="H193" s="233">
        <v>1</v>
      </c>
      <c r="I193" s="234"/>
      <c r="J193" s="235">
        <f>ROUND(I193*H193,2)</f>
        <v>0</v>
      </c>
      <c r="K193" s="236"/>
      <c r="L193" s="39"/>
      <c r="M193" s="237" t="s">
        <v>1</v>
      </c>
      <c r="N193" s="238" t="s">
        <v>45</v>
      </c>
      <c r="O193" s="89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41" t="s">
        <v>150</v>
      </c>
      <c r="AT193" s="241" t="s">
        <v>146</v>
      </c>
      <c r="AU193" s="241" t="s">
        <v>88</v>
      </c>
      <c r="AY193" s="13" t="s">
        <v>145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88</v>
      </c>
      <c r="BK193" s="137">
        <f>ROUND(I193*H193,2)</f>
        <v>0</v>
      </c>
      <c r="BL193" s="13" t="s">
        <v>150</v>
      </c>
      <c r="BM193" s="241" t="s">
        <v>382</v>
      </c>
    </row>
    <row r="194" s="2" customFormat="1" ht="16.5" customHeight="1">
      <c r="A194" s="36"/>
      <c r="B194" s="37"/>
      <c r="C194" s="242" t="s">
        <v>383</v>
      </c>
      <c r="D194" s="242" t="s">
        <v>168</v>
      </c>
      <c r="E194" s="243" t="s">
        <v>384</v>
      </c>
      <c r="F194" s="244" t="s">
        <v>385</v>
      </c>
      <c r="G194" s="245" t="s">
        <v>198</v>
      </c>
      <c r="H194" s="246">
        <v>1</v>
      </c>
      <c r="I194" s="247"/>
      <c r="J194" s="248">
        <f>ROUND(I194*H194,2)</f>
        <v>0</v>
      </c>
      <c r="K194" s="249"/>
      <c r="L194" s="250"/>
      <c r="M194" s="251" t="s">
        <v>1</v>
      </c>
      <c r="N194" s="252" t="s">
        <v>45</v>
      </c>
      <c r="O194" s="89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41" t="s">
        <v>171</v>
      </c>
      <c r="AT194" s="241" t="s">
        <v>168</v>
      </c>
      <c r="AU194" s="241" t="s">
        <v>88</v>
      </c>
      <c r="AY194" s="13" t="s">
        <v>145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88</v>
      </c>
      <c r="BK194" s="137">
        <f>ROUND(I194*H194,2)</f>
        <v>0</v>
      </c>
      <c r="BL194" s="13" t="s">
        <v>150</v>
      </c>
      <c r="BM194" s="241" t="s">
        <v>386</v>
      </c>
    </row>
    <row r="195" s="2" customFormat="1" ht="33" customHeight="1">
      <c r="A195" s="36"/>
      <c r="B195" s="37"/>
      <c r="C195" s="229" t="s">
        <v>387</v>
      </c>
      <c r="D195" s="229" t="s">
        <v>146</v>
      </c>
      <c r="E195" s="230" t="s">
        <v>164</v>
      </c>
      <c r="F195" s="231" t="s">
        <v>165</v>
      </c>
      <c r="G195" s="232" t="s">
        <v>158</v>
      </c>
      <c r="H195" s="233">
        <v>0.89100000000000001</v>
      </c>
      <c r="I195" s="234"/>
      <c r="J195" s="235">
        <f>ROUND(I195*H195,2)</f>
        <v>0</v>
      </c>
      <c r="K195" s="236"/>
      <c r="L195" s="39"/>
      <c r="M195" s="237" t="s">
        <v>1</v>
      </c>
      <c r="N195" s="238" t="s">
        <v>45</v>
      </c>
      <c r="O195" s="89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41" t="s">
        <v>150</v>
      </c>
      <c r="AT195" s="241" t="s">
        <v>146</v>
      </c>
      <c r="AU195" s="241" t="s">
        <v>88</v>
      </c>
      <c r="AY195" s="13" t="s">
        <v>145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88</v>
      </c>
      <c r="BK195" s="137">
        <f>ROUND(I195*H195,2)</f>
        <v>0</v>
      </c>
      <c r="BL195" s="13" t="s">
        <v>150</v>
      </c>
      <c r="BM195" s="241" t="s">
        <v>388</v>
      </c>
    </row>
    <row r="196" s="2" customFormat="1" ht="16.5" customHeight="1">
      <c r="A196" s="36"/>
      <c r="B196" s="37"/>
      <c r="C196" s="242" t="s">
        <v>389</v>
      </c>
      <c r="D196" s="242" t="s">
        <v>168</v>
      </c>
      <c r="E196" s="243" t="s">
        <v>169</v>
      </c>
      <c r="F196" s="244" t="s">
        <v>170</v>
      </c>
      <c r="G196" s="245" t="s">
        <v>158</v>
      </c>
      <c r="H196" s="246">
        <v>0.89100000000000001</v>
      </c>
      <c r="I196" s="247"/>
      <c r="J196" s="248">
        <f>ROUND(I196*H196,2)</f>
        <v>0</v>
      </c>
      <c r="K196" s="249"/>
      <c r="L196" s="250"/>
      <c r="M196" s="251" t="s">
        <v>1</v>
      </c>
      <c r="N196" s="252" t="s">
        <v>45</v>
      </c>
      <c r="O196" s="89"/>
      <c r="P196" s="239">
        <f>O196*H196</f>
        <v>0</v>
      </c>
      <c r="Q196" s="239">
        <v>2.234</v>
      </c>
      <c r="R196" s="239">
        <f>Q196*H196</f>
        <v>1.990494</v>
      </c>
      <c r="S196" s="239">
        <v>0</v>
      </c>
      <c r="T196" s="24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41" t="s">
        <v>171</v>
      </c>
      <c r="AT196" s="241" t="s">
        <v>168</v>
      </c>
      <c r="AU196" s="241" t="s">
        <v>88</v>
      </c>
      <c r="AY196" s="13" t="s">
        <v>145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88</v>
      </c>
      <c r="BK196" s="137">
        <f>ROUND(I196*H196,2)</f>
        <v>0</v>
      </c>
      <c r="BL196" s="13" t="s">
        <v>150</v>
      </c>
      <c r="BM196" s="241" t="s">
        <v>390</v>
      </c>
    </row>
    <row r="197" s="2" customFormat="1" ht="16.5" customHeight="1">
      <c r="A197" s="36"/>
      <c r="B197" s="37"/>
      <c r="C197" s="242" t="s">
        <v>391</v>
      </c>
      <c r="D197" s="242" t="s">
        <v>168</v>
      </c>
      <c r="E197" s="243" t="s">
        <v>392</v>
      </c>
      <c r="F197" s="244" t="s">
        <v>393</v>
      </c>
      <c r="G197" s="245" t="s">
        <v>149</v>
      </c>
      <c r="H197" s="246">
        <v>0.089999999999999997</v>
      </c>
      <c r="I197" s="247"/>
      <c r="J197" s="248">
        <f>ROUND(I197*H197,2)</f>
        <v>0</v>
      </c>
      <c r="K197" s="249"/>
      <c r="L197" s="250"/>
      <c r="M197" s="251" t="s">
        <v>1</v>
      </c>
      <c r="N197" s="252" t="s">
        <v>45</v>
      </c>
      <c r="O197" s="89"/>
      <c r="P197" s="239">
        <f>O197*H197</f>
        <v>0</v>
      </c>
      <c r="Q197" s="239">
        <v>0.070000000000000007</v>
      </c>
      <c r="R197" s="239">
        <f>Q197*H197</f>
        <v>0.0063</v>
      </c>
      <c r="S197" s="239">
        <v>0</v>
      </c>
      <c r="T197" s="24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41" t="s">
        <v>171</v>
      </c>
      <c r="AT197" s="241" t="s">
        <v>168</v>
      </c>
      <c r="AU197" s="241" t="s">
        <v>88</v>
      </c>
      <c r="AY197" s="13" t="s">
        <v>145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88</v>
      </c>
      <c r="BK197" s="137">
        <f>ROUND(I197*H197,2)</f>
        <v>0</v>
      </c>
      <c r="BL197" s="13" t="s">
        <v>150</v>
      </c>
      <c r="BM197" s="241" t="s">
        <v>394</v>
      </c>
    </row>
    <row r="198" s="2" customFormat="1" ht="44.25" customHeight="1">
      <c r="A198" s="36"/>
      <c r="B198" s="37"/>
      <c r="C198" s="229" t="s">
        <v>395</v>
      </c>
      <c r="D198" s="229" t="s">
        <v>146</v>
      </c>
      <c r="E198" s="230" t="s">
        <v>396</v>
      </c>
      <c r="F198" s="231" t="s">
        <v>397</v>
      </c>
      <c r="G198" s="232" t="s">
        <v>149</v>
      </c>
      <c r="H198" s="233">
        <v>0.089999999999999997</v>
      </c>
      <c r="I198" s="234"/>
      <c r="J198" s="235">
        <f>ROUND(I198*H198,2)</f>
        <v>0</v>
      </c>
      <c r="K198" s="236"/>
      <c r="L198" s="39"/>
      <c r="M198" s="237" t="s">
        <v>1</v>
      </c>
      <c r="N198" s="238" t="s">
        <v>45</v>
      </c>
      <c r="O198" s="89"/>
      <c r="P198" s="239">
        <f>O198*H198</f>
        <v>0</v>
      </c>
      <c r="Q198" s="239">
        <v>0.10100000000000001</v>
      </c>
      <c r="R198" s="239">
        <f>Q198*H198</f>
        <v>0.0090900000000000009</v>
      </c>
      <c r="S198" s="239">
        <v>0</v>
      </c>
      <c r="T198" s="24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41" t="s">
        <v>150</v>
      </c>
      <c r="AT198" s="241" t="s">
        <v>146</v>
      </c>
      <c r="AU198" s="241" t="s">
        <v>88</v>
      </c>
      <c r="AY198" s="13" t="s">
        <v>145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88</v>
      </c>
      <c r="BK198" s="137">
        <f>ROUND(I198*H198,2)</f>
        <v>0</v>
      </c>
      <c r="BL198" s="13" t="s">
        <v>150</v>
      </c>
      <c r="BM198" s="241" t="s">
        <v>398</v>
      </c>
    </row>
    <row r="199" s="2" customFormat="1" ht="44.25" customHeight="1">
      <c r="A199" s="36"/>
      <c r="B199" s="37"/>
      <c r="C199" s="229" t="s">
        <v>399</v>
      </c>
      <c r="D199" s="229" t="s">
        <v>146</v>
      </c>
      <c r="E199" s="230" t="s">
        <v>178</v>
      </c>
      <c r="F199" s="231" t="s">
        <v>179</v>
      </c>
      <c r="G199" s="232" t="s">
        <v>180</v>
      </c>
      <c r="H199" s="233">
        <v>2</v>
      </c>
      <c r="I199" s="234"/>
      <c r="J199" s="235">
        <f>ROUND(I199*H199,2)</f>
        <v>0</v>
      </c>
      <c r="K199" s="236"/>
      <c r="L199" s="39"/>
      <c r="M199" s="237" t="s">
        <v>1</v>
      </c>
      <c r="N199" s="238" t="s">
        <v>45</v>
      </c>
      <c r="O199" s="89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41" t="s">
        <v>150</v>
      </c>
      <c r="AT199" s="241" t="s">
        <v>146</v>
      </c>
      <c r="AU199" s="241" t="s">
        <v>88</v>
      </c>
      <c r="AY199" s="13" t="s">
        <v>145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88</v>
      </c>
      <c r="BK199" s="137">
        <f>ROUND(I199*H199,2)</f>
        <v>0</v>
      </c>
      <c r="BL199" s="13" t="s">
        <v>150</v>
      </c>
      <c r="BM199" s="241" t="s">
        <v>400</v>
      </c>
    </row>
    <row r="200" s="2" customFormat="1" ht="16.5" customHeight="1">
      <c r="A200" s="36"/>
      <c r="B200" s="37"/>
      <c r="C200" s="242" t="s">
        <v>401</v>
      </c>
      <c r="D200" s="242" t="s">
        <v>168</v>
      </c>
      <c r="E200" s="243" t="s">
        <v>183</v>
      </c>
      <c r="F200" s="244" t="s">
        <v>184</v>
      </c>
      <c r="G200" s="245" t="s">
        <v>185</v>
      </c>
      <c r="H200" s="246">
        <v>0.002</v>
      </c>
      <c r="I200" s="247"/>
      <c r="J200" s="248">
        <f>ROUND(I200*H200,2)</f>
        <v>0</v>
      </c>
      <c r="K200" s="249"/>
      <c r="L200" s="250"/>
      <c r="M200" s="251" t="s">
        <v>1</v>
      </c>
      <c r="N200" s="252" t="s">
        <v>45</v>
      </c>
      <c r="O200" s="89"/>
      <c r="P200" s="239">
        <f>O200*H200</f>
        <v>0</v>
      </c>
      <c r="Q200" s="239">
        <v>0.55259999999999998</v>
      </c>
      <c r="R200" s="239">
        <f>Q200*H200</f>
        <v>0.0011052</v>
      </c>
      <c r="S200" s="239">
        <v>0</v>
      </c>
      <c r="T200" s="24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41" t="s">
        <v>171</v>
      </c>
      <c r="AT200" s="241" t="s">
        <v>168</v>
      </c>
      <c r="AU200" s="241" t="s">
        <v>88</v>
      </c>
      <c r="AY200" s="13" t="s">
        <v>145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88</v>
      </c>
      <c r="BK200" s="137">
        <f>ROUND(I200*H200,2)</f>
        <v>0</v>
      </c>
      <c r="BL200" s="13" t="s">
        <v>150</v>
      </c>
      <c r="BM200" s="241" t="s">
        <v>402</v>
      </c>
    </row>
    <row r="201" s="2" customFormat="1" ht="37.8" customHeight="1">
      <c r="A201" s="36"/>
      <c r="B201" s="37"/>
      <c r="C201" s="229" t="s">
        <v>403</v>
      </c>
      <c r="D201" s="229" t="s">
        <v>146</v>
      </c>
      <c r="E201" s="230" t="s">
        <v>188</v>
      </c>
      <c r="F201" s="231" t="s">
        <v>189</v>
      </c>
      <c r="G201" s="232" t="s">
        <v>180</v>
      </c>
      <c r="H201" s="233">
        <v>12</v>
      </c>
      <c r="I201" s="234"/>
      <c r="J201" s="235">
        <f>ROUND(I201*H201,2)</f>
        <v>0</v>
      </c>
      <c r="K201" s="236"/>
      <c r="L201" s="39"/>
      <c r="M201" s="237" t="s">
        <v>1</v>
      </c>
      <c r="N201" s="238" t="s">
        <v>45</v>
      </c>
      <c r="O201" s="89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41" t="s">
        <v>150</v>
      </c>
      <c r="AT201" s="241" t="s">
        <v>146</v>
      </c>
      <c r="AU201" s="241" t="s">
        <v>88</v>
      </c>
      <c r="AY201" s="13" t="s">
        <v>145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88</v>
      </c>
      <c r="BK201" s="137">
        <f>ROUND(I201*H201,2)</f>
        <v>0</v>
      </c>
      <c r="BL201" s="13" t="s">
        <v>150</v>
      </c>
      <c r="BM201" s="241" t="s">
        <v>404</v>
      </c>
    </row>
    <row r="202" s="2" customFormat="1" ht="24.15" customHeight="1">
      <c r="A202" s="36"/>
      <c r="B202" s="37"/>
      <c r="C202" s="242" t="s">
        <v>405</v>
      </c>
      <c r="D202" s="242" t="s">
        <v>168</v>
      </c>
      <c r="E202" s="243" t="s">
        <v>192</v>
      </c>
      <c r="F202" s="244" t="s">
        <v>193</v>
      </c>
      <c r="G202" s="245" t="s">
        <v>180</v>
      </c>
      <c r="H202" s="246">
        <v>12</v>
      </c>
      <c r="I202" s="247"/>
      <c r="J202" s="248">
        <f>ROUND(I202*H202,2)</f>
        <v>0</v>
      </c>
      <c r="K202" s="249"/>
      <c r="L202" s="250"/>
      <c r="M202" s="251" t="s">
        <v>1</v>
      </c>
      <c r="N202" s="252" t="s">
        <v>45</v>
      </c>
      <c r="O202" s="89"/>
      <c r="P202" s="239">
        <f>O202*H202</f>
        <v>0</v>
      </c>
      <c r="Q202" s="239">
        <v>0.00025999999999999998</v>
      </c>
      <c r="R202" s="239">
        <f>Q202*H202</f>
        <v>0.0031199999999999995</v>
      </c>
      <c r="S202" s="239">
        <v>0</v>
      </c>
      <c r="T202" s="24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41" t="s">
        <v>171</v>
      </c>
      <c r="AT202" s="241" t="s">
        <v>168</v>
      </c>
      <c r="AU202" s="241" t="s">
        <v>88</v>
      </c>
      <c r="AY202" s="13" t="s">
        <v>145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88</v>
      </c>
      <c r="BK202" s="137">
        <f>ROUND(I202*H202,2)</f>
        <v>0</v>
      </c>
      <c r="BL202" s="13" t="s">
        <v>150</v>
      </c>
      <c r="BM202" s="241" t="s">
        <v>406</v>
      </c>
    </row>
    <row r="203" s="2" customFormat="1" ht="33" customHeight="1">
      <c r="A203" s="36"/>
      <c r="B203" s="37"/>
      <c r="C203" s="229" t="s">
        <v>407</v>
      </c>
      <c r="D203" s="229" t="s">
        <v>146</v>
      </c>
      <c r="E203" s="230" t="s">
        <v>196</v>
      </c>
      <c r="F203" s="231" t="s">
        <v>197</v>
      </c>
      <c r="G203" s="232" t="s">
        <v>198</v>
      </c>
      <c r="H203" s="233">
        <v>4</v>
      </c>
      <c r="I203" s="234"/>
      <c r="J203" s="235">
        <f>ROUND(I203*H203,2)</f>
        <v>0</v>
      </c>
      <c r="K203" s="236"/>
      <c r="L203" s="39"/>
      <c r="M203" s="237" t="s">
        <v>1</v>
      </c>
      <c r="N203" s="238" t="s">
        <v>45</v>
      </c>
      <c r="O203" s="89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41" t="s">
        <v>150</v>
      </c>
      <c r="AT203" s="241" t="s">
        <v>146</v>
      </c>
      <c r="AU203" s="241" t="s">
        <v>88</v>
      </c>
      <c r="AY203" s="13" t="s">
        <v>145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88</v>
      </c>
      <c r="BK203" s="137">
        <f>ROUND(I203*H203,2)</f>
        <v>0</v>
      </c>
      <c r="BL203" s="13" t="s">
        <v>150</v>
      </c>
      <c r="BM203" s="241" t="s">
        <v>408</v>
      </c>
    </row>
    <row r="204" s="2" customFormat="1" ht="33" customHeight="1">
      <c r="A204" s="36"/>
      <c r="B204" s="37"/>
      <c r="C204" s="229" t="s">
        <v>409</v>
      </c>
      <c r="D204" s="229" t="s">
        <v>146</v>
      </c>
      <c r="E204" s="230" t="s">
        <v>410</v>
      </c>
      <c r="F204" s="231" t="s">
        <v>411</v>
      </c>
      <c r="G204" s="232" t="s">
        <v>198</v>
      </c>
      <c r="H204" s="233">
        <v>10</v>
      </c>
      <c r="I204" s="234"/>
      <c r="J204" s="235">
        <f>ROUND(I204*H204,2)</f>
        <v>0</v>
      </c>
      <c r="K204" s="236"/>
      <c r="L204" s="39"/>
      <c r="M204" s="237" t="s">
        <v>1</v>
      </c>
      <c r="N204" s="238" t="s">
        <v>45</v>
      </c>
      <c r="O204" s="89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41" t="s">
        <v>150</v>
      </c>
      <c r="AT204" s="241" t="s">
        <v>146</v>
      </c>
      <c r="AU204" s="241" t="s">
        <v>88</v>
      </c>
      <c r="AY204" s="13" t="s">
        <v>145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3" t="s">
        <v>88</v>
      </c>
      <c r="BK204" s="137">
        <f>ROUND(I204*H204,2)</f>
        <v>0</v>
      </c>
      <c r="BL204" s="13" t="s">
        <v>150</v>
      </c>
      <c r="BM204" s="241" t="s">
        <v>412</v>
      </c>
    </row>
    <row r="205" s="2" customFormat="1" ht="49.05" customHeight="1">
      <c r="A205" s="36"/>
      <c r="B205" s="37"/>
      <c r="C205" s="229" t="s">
        <v>413</v>
      </c>
      <c r="D205" s="229" t="s">
        <v>146</v>
      </c>
      <c r="E205" s="230" t="s">
        <v>414</v>
      </c>
      <c r="F205" s="231" t="s">
        <v>415</v>
      </c>
      <c r="G205" s="232" t="s">
        <v>180</v>
      </c>
      <c r="H205" s="233">
        <v>6</v>
      </c>
      <c r="I205" s="234"/>
      <c r="J205" s="235">
        <f>ROUND(I205*H205,2)</f>
        <v>0</v>
      </c>
      <c r="K205" s="236"/>
      <c r="L205" s="39"/>
      <c r="M205" s="237" t="s">
        <v>1</v>
      </c>
      <c r="N205" s="238" t="s">
        <v>45</v>
      </c>
      <c r="O205" s="89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41" t="s">
        <v>150</v>
      </c>
      <c r="AT205" s="241" t="s">
        <v>146</v>
      </c>
      <c r="AU205" s="241" t="s">
        <v>88</v>
      </c>
      <c r="AY205" s="13" t="s">
        <v>145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88</v>
      </c>
      <c r="BK205" s="137">
        <f>ROUND(I205*H205,2)</f>
        <v>0</v>
      </c>
      <c r="BL205" s="13" t="s">
        <v>150</v>
      </c>
      <c r="BM205" s="241" t="s">
        <v>416</v>
      </c>
    </row>
    <row r="206" s="2" customFormat="1" ht="16.5" customHeight="1">
      <c r="A206" s="36"/>
      <c r="B206" s="37"/>
      <c r="C206" s="242" t="s">
        <v>417</v>
      </c>
      <c r="D206" s="242" t="s">
        <v>168</v>
      </c>
      <c r="E206" s="243" t="s">
        <v>418</v>
      </c>
      <c r="F206" s="244" t="s">
        <v>419</v>
      </c>
      <c r="G206" s="245" t="s">
        <v>185</v>
      </c>
      <c r="H206" s="246">
        <v>0.0060000000000000001</v>
      </c>
      <c r="I206" s="247"/>
      <c r="J206" s="248">
        <f>ROUND(I206*H206,2)</f>
        <v>0</v>
      </c>
      <c r="K206" s="249"/>
      <c r="L206" s="250"/>
      <c r="M206" s="251" t="s">
        <v>1</v>
      </c>
      <c r="N206" s="252" t="s">
        <v>45</v>
      </c>
      <c r="O206" s="89"/>
      <c r="P206" s="239">
        <f>O206*H206</f>
        <v>0</v>
      </c>
      <c r="Q206" s="239">
        <v>0.14760000000000001</v>
      </c>
      <c r="R206" s="239">
        <f>Q206*H206</f>
        <v>0.00088560000000000006</v>
      </c>
      <c r="S206" s="239">
        <v>0</v>
      </c>
      <c r="T206" s="24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41" t="s">
        <v>171</v>
      </c>
      <c r="AT206" s="241" t="s">
        <v>168</v>
      </c>
      <c r="AU206" s="241" t="s">
        <v>88</v>
      </c>
      <c r="AY206" s="13" t="s">
        <v>145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88</v>
      </c>
      <c r="BK206" s="137">
        <f>ROUND(I206*H206,2)</f>
        <v>0</v>
      </c>
      <c r="BL206" s="13" t="s">
        <v>150</v>
      </c>
      <c r="BM206" s="241" t="s">
        <v>420</v>
      </c>
    </row>
    <row r="207" s="2" customFormat="1" ht="16.5" customHeight="1">
      <c r="A207" s="36"/>
      <c r="B207" s="37"/>
      <c r="C207" s="242" t="s">
        <v>421</v>
      </c>
      <c r="D207" s="242" t="s">
        <v>168</v>
      </c>
      <c r="E207" s="243" t="s">
        <v>422</v>
      </c>
      <c r="F207" s="244" t="s">
        <v>423</v>
      </c>
      <c r="G207" s="245" t="s">
        <v>198</v>
      </c>
      <c r="H207" s="246">
        <v>2</v>
      </c>
      <c r="I207" s="247"/>
      <c r="J207" s="248">
        <f>ROUND(I207*H207,2)</f>
        <v>0</v>
      </c>
      <c r="K207" s="249"/>
      <c r="L207" s="250"/>
      <c r="M207" s="251" t="s">
        <v>1</v>
      </c>
      <c r="N207" s="252" t="s">
        <v>45</v>
      </c>
      <c r="O207" s="89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41" t="s">
        <v>171</v>
      </c>
      <c r="AT207" s="241" t="s">
        <v>168</v>
      </c>
      <c r="AU207" s="241" t="s">
        <v>88</v>
      </c>
      <c r="AY207" s="13" t="s">
        <v>145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88</v>
      </c>
      <c r="BK207" s="137">
        <f>ROUND(I207*H207,2)</f>
        <v>0</v>
      </c>
      <c r="BL207" s="13" t="s">
        <v>150</v>
      </c>
      <c r="BM207" s="241" t="s">
        <v>424</v>
      </c>
    </row>
    <row r="208" s="2" customFormat="1" ht="33" customHeight="1">
      <c r="A208" s="36"/>
      <c r="B208" s="37"/>
      <c r="C208" s="229" t="s">
        <v>425</v>
      </c>
      <c r="D208" s="229" t="s">
        <v>146</v>
      </c>
      <c r="E208" s="230" t="s">
        <v>426</v>
      </c>
      <c r="F208" s="231" t="s">
        <v>427</v>
      </c>
      <c r="G208" s="232" t="s">
        <v>198</v>
      </c>
      <c r="H208" s="233">
        <v>1</v>
      </c>
      <c r="I208" s="234"/>
      <c r="J208" s="235">
        <f>ROUND(I208*H208,2)</f>
        <v>0</v>
      </c>
      <c r="K208" s="236"/>
      <c r="L208" s="39"/>
      <c r="M208" s="237" t="s">
        <v>1</v>
      </c>
      <c r="N208" s="238" t="s">
        <v>45</v>
      </c>
      <c r="O208" s="89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41" t="s">
        <v>150</v>
      </c>
      <c r="AT208" s="241" t="s">
        <v>146</v>
      </c>
      <c r="AU208" s="241" t="s">
        <v>88</v>
      </c>
      <c r="AY208" s="13" t="s">
        <v>145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3" t="s">
        <v>88</v>
      </c>
      <c r="BK208" s="137">
        <f>ROUND(I208*H208,2)</f>
        <v>0</v>
      </c>
      <c r="BL208" s="13" t="s">
        <v>150</v>
      </c>
      <c r="BM208" s="241" t="s">
        <v>428</v>
      </c>
    </row>
    <row r="209" s="2" customFormat="1" ht="16.5" customHeight="1">
      <c r="A209" s="36"/>
      <c r="B209" s="37"/>
      <c r="C209" s="242" t="s">
        <v>429</v>
      </c>
      <c r="D209" s="242" t="s">
        <v>168</v>
      </c>
      <c r="E209" s="243" t="s">
        <v>430</v>
      </c>
      <c r="F209" s="244" t="s">
        <v>431</v>
      </c>
      <c r="G209" s="245" t="s">
        <v>198</v>
      </c>
      <c r="H209" s="246">
        <v>1</v>
      </c>
      <c r="I209" s="247"/>
      <c r="J209" s="248">
        <f>ROUND(I209*H209,2)</f>
        <v>0</v>
      </c>
      <c r="K209" s="249"/>
      <c r="L209" s="250"/>
      <c r="M209" s="251" t="s">
        <v>1</v>
      </c>
      <c r="N209" s="252" t="s">
        <v>45</v>
      </c>
      <c r="O209" s="89"/>
      <c r="P209" s="239">
        <f>O209*H209</f>
        <v>0</v>
      </c>
      <c r="Q209" s="239">
        <v>0.00050000000000000001</v>
      </c>
      <c r="R209" s="239">
        <f>Q209*H209</f>
        <v>0.00050000000000000001</v>
      </c>
      <c r="S209" s="239">
        <v>0</v>
      </c>
      <c r="T209" s="24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41" t="s">
        <v>171</v>
      </c>
      <c r="AT209" s="241" t="s">
        <v>168</v>
      </c>
      <c r="AU209" s="241" t="s">
        <v>88</v>
      </c>
      <c r="AY209" s="13" t="s">
        <v>145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88</v>
      </c>
      <c r="BK209" s="137">
        <f>ROUND(I209*H209,2)</f>
        <v>0</v>
      </c>
      <c r="BL209" s="13" t="s">
        <v>150</v>
      </c>
      <c r="BM209" s="241" t="s">
        <v>432</v>
      </c>
    </row>
    <row r="210" s="2" customFormat="1" ht="33" customHeight="1">
      <c r="A210" s="36"/>
      <c r="B210" s="37"/>
      <c r="C210" s="229" t="s">
        <v>433</v>
      </c>
      <c r="D210" s="229" t="s">
        <v>146</v>
      </c>
      <c r="E210" s="230" t="s">
        <v>434</v>
      </c>
      <c r="F210" s="231" t="s">
        <v>435</v>
      </c>
      <c r="G210" s="232" t="s">
        <v>198</v>
      </c>
      <c r="H210" s="233">
        <v>1</v>
      </c>
      <c r="I210" s="234"/>
      <c r="J210" s="235">
        <f>ROUND(I210*H210,2)</f>
        <v>0</v>
      </c>
      <c r="K210" s="236"/>
      <c r="L210" s="39"/>
      <c r="M210" s="237" t="s">
        <v>1</v>
      </c>
      <c r="N210" s="238" t="s">
        <v>45</v>
      </c>
      <c r="O210" s="89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41" t="s">
        <v>150</v>
      </c>
      <c r="AT210" s="241" t="s">
        <v>146</v>
      </c>
      <c r="AU210" s="241" t="s">
        <v>88</v>
      </c>
      <c r="AY210" s="13" t="s">
        <v>145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88</v>
      </c>
      <c r="BK210" s="137">
        <f>ROUND(I210*H210,2)</f>
        <v>0</v>
      </c>
      <c r="BL210" s="13" t="s">
        <v>150</v>
      </c>
      <c r="BM210" s="241" t="s">
        <v>436</v>
      </c>
    </row>
    <row r="211" s="2" customFormat="1" ht="21.75" customHeight="1">
      <c r="A211" s="36"/>
      <c r="B211" s="37"/>
      <c r="C211" s="242" t="s">
        <v>437</v>
      </c>
      <c r="D211" s="242" t="s">
        <v>168</v>
      </c>
      <c r="E211" s="243" t="s">
        <v>438</v>
      </c>
      <c r="F211" s="244" t="s">
        <v>439</v>
      </c>
      <c r="G211" s="245" t="s">
        <v>198</v>
      </c>
      <c r="H211" s="246">
        <v>1</v>
      </c>
      <c r="I211" s="247"/>
      <c r="J211" s="248">
        <f>ROUND(I211*H211,2)</f>
        <v>0</v>
      </c>
      <c r="K211" s="249"/>
      <c r="L211" s="250"/>
      <c r="M211" s="251" t="s">
        <v>1</v>
      </c>
      <c r="N211" s="252" t="s">
        <v>45</v>
      </c>
      <c r="O211" s="89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41" t="s">
        <v>171</v>
      </c>
      <c r="AT211" s="241" t="s">
        <v>168</v>
      </c>
      <c r="AU211" s="241" t="s">
        <v>88</v>
      </c>
      <c r="AY211" s="13" t="s">
        <v>145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88</v>
      </c>
      <c r="BK211" s="137">
        <f>ROUND(I211*H211,2)</f>
        <v>0</v>
      </c>
      <c r="BL211" s="13" t="s">
        <v>150</v>
      </c>
      <c r="BM211" s="241" t="s">
        <v>440</v>
      </c>
    </row>
    <row r="212" s="2" customFormat="1" ht="33" customHeight="1">
      <c r="A212" s="36"/>
      <c r="B212" s="37"/>
      <c r="C212" s="229" t="s">
        <v>441</v>
      </c>
      <c r="D212" s="229" t="s">
        <v>146</v>
      </c>
      <c r="E212" s="230" t="s">
        <v>201</v>
      </c>
      <c r="F212" s="231" t="s">
        <v>202</v>
      </c>
      <c r="G212" s="232" t="s">
        <v>198</v>
      </c>
      <c r="H212" s="233">
        <v>2</v>
      </c>
      <c r="I212" s="234"/>
      <c r="J212" s="235">
        <f>ROUND(I212*H212,2)</f>
        <v>0</v>
      </c>
      <c r="K212" s="236"/>
      <c r="L212" s="39"/>
      <c r="M212" s="237" t="s">
        <v>1</v>
      </c>
      <c r="N212" s="238" t="s">
        <v>45</v>
      </c>
      <c r="O212" s="89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41" t="s">
        <v>150</v>
      </c>
      <c r="AT212" s="241" t="s">
        <v>146</v>
      </c>
      <c r="AU212" s="241" t="s">
        <v>88</v>
      </c>
      <c r="AY212" s="13" t="s">
        <v>145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3" t="s">
        <v>88</v>
      </c>
      <c r="BK212" s="137">
        <f>ROUND(I212*H212,2)</f>
        <v>0</v>
      </c>
      <c r="BL212" s="13" t="s">
        <v>150</v>
      </c>
      <c r="BM212" s="241" t="s">
        <v>442</v>
      </c>
    </row>
    <row r="213" s="2" customFormat="1" ht="16.5" customHeight="1">
      <c r="A213" s="36"/>
      <c r="B213" s="37"/>
      <c r="C213" s="242" t="s">
        <v>443</v>
      </c>
      <c r="D213" s="242" t="s">
        <v>168</v>
      </c>
      <c r="E213" s="243" t="s">
        <v>205</v>
      </c>
      <c r="F213" s="244" t="s">
        <v>206</v>
      </c>
      <c r="G213" s="245" t="s">
        <v>198</v>
      </c>
      <c r="H213" s="246">
        <v>2</v>
      </c>
      <c r="I213" s="247"/>
      <c r="J213" s="248">
        <f>ROUND(I213*H213,2)</f>
        <v>0</v>
      </c>
      <c r="K213" s="249"/>
      <c r="L213" s="250"/>
      <c r="M213" s="251" t="s">
        <v>1</v>
      </c>
      <c r="N213" s="252" t="s">
        <v>45</v>
      </c>
      <c r="O213" s="89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41" t="s">
        <v>171</v>
      </c>
      <c r="AT213" s="241" t="s">
        <v>168</v>
      </c>
      <c r="AU213" s="241" t="s">
        <v>88</v>
      </c>
      <c r="AY213" s="13" t="s">
        <v>145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88</v>
      </c>
      <c r="BK213" s="137">
        <f>ROUND(I213*H213,2)</f>
        <v>0</v>
      </c>
      <c r="BL213" s="13" t="s">
        <v>150</v>
      </c>
      <c r="BM213" s="241" t="s">
        <v>444</v>
      </c>
    </row>
    <row r="214" s="2" customFormat="1" ht="37.8" customHeight="1">
      <c r="A214" s="36"/>
      <c r="B214" s="37"/>
      <c r="C214" s="229" t="s">
        <v>445</v>
      </c>
      <c r="D214" s="229" t="s">
        <v>146</v>
      </c>
      <c r="E214" s="230" t="s">
        <v>446</v>
      </c>
      <c r="F214" s="231" t="s">
        <v>447</v>
      </c>
      <c r="G214" s="232" t="s">
        <v>180</v>
      </c>
      <c r="H214" s="233">
        <v>0.5</v>
      </c>
      <c r="I214" s="234"/>
      <c r="J214" s="235">
        <f>ROUND(I214*H214,2)</f>
        <v>0</v>
      </c>
      <c r="K214" s="236"/>
      <c r="L214" s="39"/>
      <c r="M214" s="237" t="s">
        <v>1</v>
      </c>
      <c r="N214" s="238" t="s">
        <v>45</v>
      </c>
      <c r="O214" s="89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41" t="s">
        <v>150</v>
      </c>
      <c r="AT214" s="241" t="s">
        <v>146</v>
      </c>
      <c r="AU214" s="241" t="s">
        <v>88</v>
      </c>
      <c r="AY214" s="13" t="s">
        <v>145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88</v>
      </c>
      <c r="BK214" s="137">
        <f>ROUND(I214*H214,2)</f>
        <v>0</v>
      </c>
      <c r="BL214" s="13" t="s">
        <v>150</v>
      </c>
      <c r="BM214" s="241" t="s">
        <v>448</v>
      </c>
    </row>
    <row r="215" s="2" customFormat="1" ht="21.75" customHeight="1">
      <c r="A215" s="36"/>
      <c r="B215" s="37"/>
      <c r="C215" s="242" t="s">
        <v>449</v>
      </c>
      <c r="D215" s="242" t="s">
        <v>168</v>
      </c>
      <c r="E215" s="243" t="s">
        <v>255</v>
      </c>
      <c r="F215" s="244" t="s">
        <v>256</v>
      </c>
      <c r="G215" s="245" t="s">
        <v>180</v>
      </c>
      <c r="H215" s="246">
        <v>0.5</v>
      </c>
      <c r="I215" s="247"/>
      <c r="J215" s="248">
        <f>ROUND(I215*H215,2)</f>
        <v>0</v>
      </c>
      <c r="K215" s="249"/>
      <c r="L215" s="250"/>
      <c r="M215" s="251" t="s">
        <v>1</v>
      </c>
      <c r="N215" s="252" t="s">
        <v>45</v>
      </c>
      <c r="O215" s="89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41" t="s">
        <v>171</v>
      </c>
      <c r="AT215" s="241" t="s">
        <v>168</v>
      </c>
      <c r="AU215" s="241" t="s">
        <v>88</v>
      </c>
      <c r="AY215" s="13" t="s">
        <v>145</v>
      </c>
      <c r="BE215" s="137">
        <f>IF(N215="základní",J215,0)</f>
        <v>0</v>
      </c>
      <c r="BF215" s="137">
        <f>IF(N215="snížená",J215,0)</f>
        <v>0</v>
      </c>
      <c r="BG215" s="137">
        <f>IF(N215="zákl. přenesená",J215,0)</f>
        <v>0</v>
      </c>
      <c r="BH215" s="137">
        <f>IF(N215="sníž. přenesená",J215,0)</f>
        <v>0</v>
      </c>
      <c r="BI215" s="137">
        <f>IF(N215="nulová",J215,0)</f>
        <v>0</v>
      </c>
      <c r="BJ215" s="13" t="s">
        <v>88</v>
      </c>
      <c r="BK215" s="137">
        <f>ROUND(I215*H215,2)</f>
        <v>0</v>
      </c>
      <c r="BL215" s="13" t="s">
        <v>150</v>
      </c>
      <c r="BM215" s="241" t="s">
        <v>450</v>
      </c>
    </row>
    <row r="216" s="2" customFormat="1" ht="24.15" customHeight="1">
      <c r="A216" s="36"/>
      <c r="B216" s="37"/>
      <c r="C216" s="229" t="s">
        <v>451</v>
      </c>
      <c r="D216" s="229" t="s">
        <v>146</v>
      </c>
      <c r="E216" s="230" t="s">
        <v>452</v>
      </c>
      <c r="F216" s="231" t="s">
        <v>453</v>
      </c>
      <c r="G216" s="232" t="s">
        <v>198</v>
      </c>
      <c r="H216" s="233">
        <v>1</v>
      </c>
      <c r="I216" s="234"/>
      <c r="J216" s="235">
        <f>ROUND(I216*H216,2)</f>
        <v>0</v>
      </c>
      <c r="K216" s="236"/>
      <c r="L216" s="39"/>
      <c r="M216" s="237" t="s">
        <v>1</v>
      </c>
      <c r="N216" s="238" t="s">
        <v>45</v>
      </c>
      <c r="O216" s="89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41" t="s">
        <v>150</v>
      </c>
      <c r="AT216" s="241" t="s">
        <v>146</v>
      </c>
      <c r="AU216" s="241" t="s">
        <v>88</v>
      </c>
      <c r="AY216" s="13" t="s">
        <v>145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88</v>
      </c>
      <c r="BK216" s="137">
        <f>ROUND(I216*H216,2)</f>
        <v>0</v>
      </c>
      <c r="BL216" s="13" t="s">
        <v>150</v>
      </c>
      <c r="BM216" s="241" t="s">
        <v>454</v>
      </c>
    </row>
    <row r="217" s="2" customFormat="1" ht="16.5" customHeight="1">
      <c r="A217" s="36"/>
      <c r="B217" s="37"/>
      <c r="C217" s="242" t="s">
        <v>455</v>
      </c>
      <c r="D217" s="242" t="s">
        <v>168</v>
      </c>
      <c r="E217" s="243" t="s">
        <v>456</v>
      </c>
      <c r="F217" s="244" t="s">
        <v>457</v>
      </c>
      <c r="G217" s="245" t="s">
        <v>198</v>
      </c>
      <c r="H217" s="246">
        <v>1</v>
      </c>
      <c r="I217" s="247"/>
      <c r="J217" s="248">
        <f>ROUND(I217*H217,2)</f>
        <v>0</v>
      </c>
      <c r="K217" s="249"/>
      <c r="L217" s="250"/>
      <c r="M217" s="251" t="s">
        <v>1</v>
      </c>
      <c r="N217" s="252" t="s">
        <v>45</v>
      </c>
      <c r="O217" s="89"/>
      <c r="P217" s="239">
        <f>O217*H217</f>
        <v>0</v>
      </c>
      <c r="Q217" s="239">
        <v>0.00012999999999999999</v>
      </c>
      <c r="R217" s="239">
        <f>Q217*H217</f>
        <v>0.00012999999999999999</v>
      </c>
      <c r="S217" s="239">
        <v>0</v>
      </c>
      <c r="T217" s="24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41" t="s">
        <v>171</v>
      </c>
      <c r="AT217" s="241" t="s">
        <v>168</v>
      </c>
      <c r="AU217" s="241" t="s">
        <v>88</v>
      </c>
      <c r="AY217" s="13" t="s">
        <v>145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88</v>
      </c>
      <c r="BK217" s="137">
        <f>ROUND(I217*H217,2)</f>
        <v>0</v>
      </c>
      <c r="BL217" s="13" t="s">
        <v>150</v>
      </c>
      <c r="BM217" s="241" t="s">
        <v>458</v>
      </c>
    </row>
    <row r="218" s="11" customFormat="1" ht="25.92" customHeight="1">
      <c r="A218" s="11"/>
      <c r="B218" s="215"/>
      <c r="C218" s="216"/>
      <c r="D218" s="217" t="s">
        <v>79</v>
      </c>
      <c r="E218" s="218" t="s">
        <v>459</v>
      </c>
      <c r="F218" s="218" t="s">
        <v>460</v>
      </c>
      <c r="G218" s="216"/>
      <c r="H218" s="216"/>
      <c r="I218" s="219"/>
      <c r="J218" s="220">
        <f>BK218</f>
        <v>0</v>
      </c>
      <c r="K218" s="216"/>
      <c r="L218" s="221"/>
      <c r="M218" s="222"/>
      <c r="N218" s="223"/>
      <c r="O218" s="223"/>
      <c r="P218" s="224">
        <f>SUM(P219:P221)</f>
        <v>0</v>
      </c>
      <c r="Q218" s="223"/>
      <c r="R218" s="224">
        <f>SUM(R219:R221)</f>
        <v>0</v>
      </c>
      <c r="S218" s="223"/>
      <c r="T218" s="225">
        <f>SUM(T219:T221)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26" t="s">
        <v>88</v>
      </c>
      <c r="AT218" s="227" t="s">
        <v>79</v>
      </c>
      <c r="AU218" s="227" t="s">
        <v>80</v>
      </c>
      <c r="AY218" s="226" t="s">
        <v>145</v>
      </c>
      <c r="BK218" s="228">
        <f>SUM(BK219:BK221)</f>
        <v>0</v>
      </c>
    </row>
    <row r="219" s="2" customFormat="1" ht="44.25" customHeight="1">
      <c r="A219" s="36"/>
      <c r="B219" s="37"/>
      <c r="C219" s="229" t="s">
        <v>461</v>
      </c>
      <c r="D219" s="229" t="s">
        <v>146</v>
      </c>
      <c r="E219" s="230" t="s">
        <v>462</v>
      </c>
      <c r="F219" s="231" t="s">
        <v>463</v>
      </c>
      <c r="G219" s="232" t="s">
        <v>198</v>
      </c>
      <c r="H219" s="233">
        <v>1</v>
      </c>
      <c r="I219" s="234"/>
      <c r="J219" s="235">
        <f>ROUND(I219*H219,2)</f>
        <v>0</v>
      </c>
      <c r="K219" s="236"/>
      <c r="L219" s="39"/>
      <c r="M219" s="237" t="s">
        <v>1</v>
      </c>
      <c r="N219" s="238" t="s">
        <v>45</v>
      </c>
      <c r="O219" s="89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41" t="s">
        <v>150</v>
      </c>
      <c r="AT219" s="241" t="s">
        <v>146</v>
      </c>
      <c r="AU219" s="241" t="s">
        <v>88</v>
      </c>
      <c r="AY219" s="13" t="s">
        <v>145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88</v>
      </c>
      <c r="BK219" s="137">
        <f>ROUND(I219*H219,2)</f>
        <v>0</v>
      </c>
      <c r="BL219" s="13" t="s">
        <v>150</v>
      </c>
      <c r="BM219" s="241" t="s">
        <v>464</v>
      </c>
    </row>
    <row r="220" s="2" customFormat="1" ht="24.15" customHeight="1">
      <c r="A220" s="36"/>
      <c r="B220" s="37"/>
      <c r="C220" s="229" t="s">
        <v>465</v>
      </c>
      <c r="D220" s="229" t="s">
        <v>146</v>
      </c>
      <c r="E220" s="230" t="s">
        <v>466</v>
      </c>
      <c r="F220" s="231" t="s">
        <v>467</v>
      </c>
      <c r="G220" s="232" t="s">
        <v>468</v>
      </c>
      <c r="H220" s="233">
        <v>1</v>
      </c>
      <c r="I220" s="234"/>
      <c r="J220" s="235">
        <f>ROUND(I220*H220,2)</f>
        <v>0</v>
      </c>
      <c r="K220" s="236"/>
      <c r="L220" s="39"/>
      <c r="M220" s="237" t="s">
        <v>1</v>
      </c>
      <c r="N220" s="238" t="s">
        <v>45</v>
      </c>
      <c r="O220" s="89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41" t="s">
        <v>150</v>
      </c>
      <c r="AT220" s="241" t="s">
        <v>146</v>
      </c>
      <c r="AU220" s="241" t="s">
        <v>88</v>
      </c>
      <c r="AY220" s="13" t="s">
        <v>145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88</v>
      </c>
      <c r="BK220" s="137">
        <f>ROUND(I220*H220,2)</f>
        <v>0</v>
      </c>
      <c r="BL220" s="13" t="s">
        <v>150</v>
      </c>
      <c r="BM220" s="241" t="s">
        <v>469</v>
      </c>
    </row>
    <row r="221" s="2" customFormat="1" ht="24.15" customHeight="1">
      <c r="A221" s="36"/>
      <c r="B221" s="37"/>
      <c r="C221" s="229" t="s">
        <v>470</v>
      </c>
      <c r="D221" s="229" t="s">
        <v>146</v>
      </c>
      <c r="E221" s="230" t="s">
        <v>471</v>
      </c>
      <c r="F221" s="231" t="s">
        <v>472</v>
      </c>
      <c r="G221" s="232" t="s">
        <v>198</v>
      </c>
      <c r="H221" s="233">
        <v>1</v>
      </c>
      <c r="I221" s="234"/>
      <c r="J221" s="235">
        <f>ROUND(I221*H221,2)</f>
        <v>0</v>
      </c>
      <c r="K221" s="236"/>
      <c r="L221" s="39"/>
      <c r="M221" s="253" t="s">
        <v>1</v>
      </c>
      <c r="N221" s="254" t="s">
        <v>45</v>
      </c>
      <c r="O221" s="255"/>
      <c r="P221" s="256">
        <f>O221*H221</f>
        <v>0</v>
      </c>
      <c r="Q221" s="256">
        <v>0</v>
      </c>
      <c r="R221" s="256">
        <f>Q221*H221</f>
        <v>0</v>
      </c>
      <c r="S221" s="256">
        <v>0</v>
      </c>
      <c r="T221" s="257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41" t="s">
        <v>150</v>
      </c>
      <c r="AT221" s="241" t="s">
        <v>146</v>
      </c>
      <c r="AU221" s="241" t="s">
        <v>88</v>
      </c>
      <c r="AY221" s="13" t="s">
        <v>145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3" t="s">
        <v>88</v>
      </c>
      <c r="BK221" s="137">
        <f>ROUND(I221*H221,2)</f>
        <v>0</v>
      </c>
      <c r="BL221" s="13" t="s">
        <v>150</v>
      </c>
      <c r="BM221" s="241" t="s">
        <v>473</v>
      </c>
    </row>
    <row r="222" s="2" customFormat="1" ht="6.96" customHeight="1">
      <c r="A222" s="36"/>
      <c r="B222" s="64"/>
      <c r="C222" s="65"/>
      <c r="D222" s="65"/>
      <c r="E222" s="65"/>
      <c r="F222" s="65"/>
      <c r="G222" s="65"/>
      <c r="H222" s="65"/>
      <c r="I222" s="65"/>
      <c r="J222" s="65"/>
      <c r="K222" s="65"/>
      <c r="L222" s="39"/>
      <c r="M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</row>
  </sheetData>
  <sheetProtection sheet="1" autoFilter="0" formatColumns="0" formatRows="0" objects="1" scenarios="1" spinCount="100000" saltValue="cuNZlnDYFlay3boCFMFc6z1a058vMYNpj4yVzKLjsQnXbn3G4qhI0zzfQF6XB5NIr6KT/qNSx3ihF0lzsqylVg==" hashValue="BAMG6s+JYB41zusejnCLxj31zZaDGwqpIxyU9kMYqI8ksF3eqenIugrP4RoTX+enFif5fu1e1W8lb4eOXZvqfA==" algorithmName="SHA-512" password="CC35"/>
  <autoFilter ref="C129:K221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DESKTOP-V6JU39B\DAN</dc:creator>
  <cp:lastModifiedBy>DESKTOP-V6JU39B\DAN</cp:lastModifiedBy>
  <dcterms:created xsi:type="dcterms:W3CDTF">2024-05-03T06:28:03Z</dcterms:created>
  <dcterms:modified xsi:type="dcterms:W3CDTF">2024-05-03T06:28:06Z</dcterms:modified>
</cp:coreProperties>
</file>