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avgreg\Desktop\VŘ_Bašta\"/>
    </mc:Choice>
  </mc:AlternateContent>
  <xr:revisionPtr revIDLastSave="0" documentId="13_ncr:1_{8AD0004D-D93F-4D13-92DE-C6C41CED8DA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kapitulace stavby" sheetId="1" r:id="rId1"/>
    <sheet name="1 - Opěrná zeď" sheetId="2" r:id="rId2"/>
    <sheet name="2 - Schodiště" sheetId="3" r:id="rId3"/>
    <sheet name="Pokyny pro vyplnění" sheetId="4" r:id="rId4"/>
  </sheets>
  <definedNames>
    <definedName name="_xlnm._FilterDatabase" localSheetId="1" hidden="1">'1 - Opěrná zeď'!$C$93:$K$203</definedName>
    <definedName name="_xlnm._FilterDatabase" localSheetId="2" hidden="1">'2 - Schodiště'!$C$86:$K$131</definedName>
    <definedName name="_xlnm.Print_Titles" localSheetId="1">'1 - Opěrná zeď'!$93:$93</definedName>
    <definedName name="_xlnm.Print_Titles" localSheetId="2">'2 - Schodiště'!$86:$86</definedName>
    <definedName name="_xlnm.Print_Titles" localSheetId="0">'Rekapitulace stavby'!$52:$52</definedName>
    <definedName name="_xlnm.Print_Area" localSheetId="1">'1 - Opěrná zeď'!$C$4:$J$39,'1 - Opěrná zeď'!$C$45:$J$75,'1 - Opěrná zeď'!$C$81:$K$203</definedName>
    <definedName name="_xlnm.Print_Area" localSheetId="2">'2 - Schodiště'!$C$4:$J$39,'2 - Schodiště'!$C$45:$J$68,'2 - Schodiště'!$C$74:$K$131</definedName>
    <definedName name="_xlnm.Print_Area" localSheetId="3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56" i="1"/>
  <c r="J35" i="3"/>
  <c r="AX56" i="1"/>
  <c r="BI129" i="3"/>
  <c r="BH129" i="3"/>
  <c r="BG129" i="3"/>
  <c r="BF129" i="3"/>
  <c r="T129" i="3"/>
  <c r="T128" i="3"/>
  <c r="T127" i="3" s="1"/>
  <c r="R129" i="3"/>
  <c r="R128" i="3"/>
  <c r="R127" i="3" s="1"/>
  <c r="P129" i="3"/>
  <c r="P128" i="3"/>
  <c r="P127" i="3" s="1"/>
  <c r="BI125" i="3"/>
  <c r="BH125" i="3"/>
  <c r="BG125" i="3"/>
  <c r="BF125" i="3"/>
  <c r="T125" i="3"/>
  <c r="R125" i="3"/>
  <c r="P125" i="3"/>
  <c r="BI119" i="3"/>
  <c r="BH119" i="3"/>
  <c r="BG119" i="3"/>
  <c r="BF119" i="3"/>
  <c r="T119" i="3"/>
  <c r="R119" i="3"/>
  <c r="P119" i="3"/>
  <c r="BI115" i="3"/>
  <c r="BH115" i="3"/>
  <c r="BG115" i="3"/>
  <c r="BF115" i="3"/>
  <c r="T115" i="3"/>
  <c r="T114" i="3"/>
  <c r="R115" i="3"/>
  <c r="R114" i="3"/>
  <c r="P115" i="3"/>
  <c r="P114" i="3" s="1"/>
  <c r="BI111" i="3"/>
  <c r="BH111" i="3"/>
  <c r="BG111" i="3"/>
  <c r="BF111" i="3"/>
  <c r="T111" i="3"/>
  <c r="R111" i="3"/>
  <c r="P111" i="3"/>
  <c r="BI106" i="3"/>
  <c r="BH106" i="3"/>
  <c r="BG106" i="3"/>
  <c r="BF106" i="3"/>
  <c r="T106" i="3"/>
  <c r="R106" i="3"/>
  <c r="P106" i="3"/>
  <c r="BI104" i="3"/>
  <c r="BH104" i="3"/>
  <c r="BG104" i="3"/>
  <c r="BF104" i="3"/>
  <c r="T104" i="3"/>
  <c r="R104" i="3"/>
  <c r="P104" i="3"/>
  <c r="BI97" i="3"/>
  <c r="BH97" i="3"/>
  <c r="BG97" i="3"/>
  <c r="BF97" i="3"/>
  <c r="T97" i="3"/>
  <c r="R97" i="3"/>
  <c r="P97" i="3"/>
  <c r="BI95" i="3"/>
  <c r="BH95" i="3"/>
  <c r="BG95" i="3"/>
  <c r="BF95" i="3"/>
  <c r="T95" i="3"/>
  <c r="R95" i="3"/>
  <c r="P95" i="3"/>
  <c r="BI90" i="3"/>
  <c r="BH90" i="3"/>
  <c r="BG90" i="3"/>
  <c r="BF90" i="3"/>
  <c r="T90" i="3"/>
  <c r="T89" i="3"/>
  <c r="R90" i="3"/>
  <c r="R89" i="3"/>
  <c r="P90" i="3"/>
  <c r="P89" i="3"/>
  <c r="F83" i="3"/>
  <c r="F81" i="3"/>
  <c r="E79" i="3"/>
  <c r="F54" i="3"/>
  <c r="F52" i="3"/>
  <c r="E50" i="3"/>
  <c r="J24" i="3"/>
  <c r="E24" i="3"/>
  <c r="J84" i="3" s="1"/>
  <c r="J23" i="3"/>
  <c r="J21" i="3"/>
  <c r="E21" i="3"/>
  <c r="J54" i="3" s="1"/>
  <c r="J20" i="3"/>
  <c r="J18" i="3"/>
  <c r="E18" i="3"/>
  <c r="F84" i="3" s="1"/>
  <c r="J17" i="3"/>
  <c r="J12" i="3"/>
  <c r="J81" i="3" s="1"/>
  <c r="E7" i="3"/>
  <c r="E48" i="3" s="1"/>
  <c r="J37" i="2"/>
  <c r="J36" i="2"/>
  <c r="AY55" i="1" s="1"/>
  <c r="J35" i="2"/>
  <c r="AX55" i="1" s="1"/>
  <c r="BI201" i="2"/>
  <c r="BH201" i="2"/>
  <c r="BG201" i="2"/>
  <c r="BF201" i="2"/>
  <c r="T201" i="2"/>
  <c r="T200" i="2" s="1"/>
  <c r="T199" i="2" s="1"/>
  <c r="R201" i="2"/>
  <c r="R200" i="2"/>
  <c r="R199" i="2" s="1"/>
  <c r="P201" i="2"/>
  <c r="P200" i="2"/>
  <c r="P199" i="2"/>
  <c r="BI197" i="2"/>
  <c r="BH197" i="2"/>
  <c r="BG197" i="2"/>
  <c r="BF197" i="2"/>
  <c r="T197" i="2"/>
  <c r="R197" i="2"/>
  <c r="P197" i="2"/>
  <c r="BI193" i="2"/>
  <c r="BH193" i="2"/>
  <c r="BG193" i="2"/>
  <c r="BF193" i="2"/>
  <c r="T193" i="2"/>
  <c r="R193" i="2"/>
  <c r="P193" i="2"/>
  <c r="BI189" i="2"/>
  <c r="BH189" i="2"/>
  <c r="BG189" i="2"/>
  <c r="BF189" i="2"/>
  <c r="T189" i="2"/>
  <c r="T188" i="2"/>
  <c r="R189" i="2"/>
  <c r="R188" i="2" s="1"/>
  <c r="P189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T144" i="2" s="1"/>
  <c r="R145" i="2"/>
  <c r="R144" i="2" s="1"/>
  <c r="P145" i="2"/>
  <c r="P144" i="2" s="1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4" i="2"/>
  <c r="BH134" i="2"/>
  <c r="BG134" i="2"/>
  <c r="BF134" i="2"/>
  <c r="T134" i="2"/>
  <c r="T133" i="2" s="1"/>
  <c r="R134" i="2"/>
  <c r="R133" i="2" s="1"/>
  <c r="P134" i="2"/>
  <c r="P133" i="2" s="1"/>
  <c r="BI129" i="2"/>
  <c r="BH129" i="2"/>
  <c r="BG129" i="2"/>
  <c r="BF129" i="2"/>
  <c r="T129" i="2"/>
  <c r="T128" i="2" s="1"/>
  <c r="R129" i="2"/>
  <c r="R128" i="2" s="1"/>
  <c r="P129" i="2"/>
  <c r="P128" i="2"/>
  <c r="BI126" i="2"/>
  <c r="BH126" i="2"/>
  <c r="BG126" i="2"/>
  <c r="BF126" i="2"/>
  <c r="T126" i="2"/>
  <c r="R126" i="2"/>
  <c r="P126" i="2"/>
  <c r="BI123" i="2"/>
  <c r="BH123" i="2"/>
  <c r="BG123" i="2"/>
  <c r="BF123" i="2"/>
  <c r="T123" i="2"/>
  <c r="R123" i="2"/>
  <c r="P123" i="2"/>
  <c r="BI119" i="2"/>
  <c r="BH119" i="2"/>
  <c r="BG119" i="2"/>
  <c r="BF119" i="2"/>
  <c r="T119" i="2"/>
  <c r="R119" i="2"/>
  <c r="P119" i="2"/>
  <c r="BI114" i="2"/>
  <c r="BH114" i="2"/>
  <c r="BG114" i="2"/>
  <c r="BF114" i="2"/>
  <c r="T114" i="2"/>
  <c r="R114" i="2"/>
  <c r="P114" i="2"/>
  <c r="BI112" i="2"/>
  <c r="F37" i="2" s="1"/>
  <c r="BH112" i="2"/>
  <c r="BG112" i="2"/>
  <c r="BF112" i="2"/>
  <c r="T112" i="2"/>
  <c r="R112" i="2"/>
  <c r="P112" i="2"/>
  <c r="BI110" i="2"/>
  <c r="BH110" i="2"/>
  <c r="F36" i="2" s="1"/>
  <c r="BG110" i="2"/>
  <c r="BF110" i="2"/>
  <c r="T110" i="2"/>
  <c r="R110" i="2"/>
  <c r="P110" i="2"/>
  <c r="BI107" i="2"/>
  <c r="BH107" i="2"/>
  <c r="BG107" i="2"/>
  <c r="BF107" i="2"/>
  <c r="T107" i="2"/>
  <c r="R107" i="2"/>
  <c r="P107" i="2"/>
  <c r="BI105" i="2"/>
  <c r="BH105" i="2"/>
  <c r="BG105" i="2"/>
  <c r="BF105" i="2"/>
  <c r="F34" i="2" s="1"/>
  <c r="T105" i="2"/>
  <c r="R105" i="2"/>
  <c r="P105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F90" i="2"/>
  <c r="F88" i="2"/>
  <c r="E86" i="2"/>
  <c r="F54" i="2"/>
  <c r="F52" i="2"/>
  <c r="E50" i="2"/>
  <c r="J24" i="2"/>
  <c r="E24" i="2"/>
  <c r="J91" i="2" s="1"/>
  <c r="J23" i="2"/>
  <c r="J21" i="2"/>
  <c r="E21" i="2"/>
  <c r="J90" i="2"/>
  <c r="J20" i="2"/>
  <c r="J18" i="2"/>
  <c r="E18" i="2"/>
  <c r="F91" i="2" s="1"/>
  <c r="J17" i="2"/>
  <c r="J12" i="2"/>
  <c r="J88" i="2" s="1"/>
  <c r="E7" i="2"/>
  <c r="E84" i="2" s="1"/>
  <c r="L50" i="1"/>
  <c r="AM50" i="1"/>
  <c r="AM49" i="1"/>
  <c r="L49" i="1"/>
  <c r="AM47" i="1"/>
  <c r="L47" i="1"/>
  <c r="L45" i="1"/>
  <c r="L44" i="1"/>
  <c r="J153" i="2"/>
  <c r="BK163" i="2"/>
  <c r="J187" i="2"/>
  <c r="BK112" i="2"/>
  <c r="J185" i="2"/>
  <c r="BK201" i="2"/>
  <c r="J97" i="2"/>
  <c r="BK90" i="3"/>
  <c r="BK114" i="2"/>
  <c r="J129" i="3"/>
  <c r="J173" i="2"/>
  <c r="J193" i="2"/>
  <c r="BK185" i="2"/>
  <c r="J34" i="2"/>
  <c r="BK134" i="2"/>
  <c r="BK101" i="2"/>
  <c r="BK140" i="2"/>
  <c r="BK126" i="2"/>
  <c r="J129" i="2"/>
  <c r="BK110" i="2"/>
  <c r="J182" i="2"/>
  <c r="J175" i="2"/>
  <c r="BK189" i="2"/>
  <c r="J180" i="2"/>
  <c r="J119" i="2"/>
  <c r="BK106" i="3"/>
  <c r="BK167" i="2"/>
  <c r="BK180" i="2"/>
  <c r="BK171" i="2"/>
  <c r="BK123" i="2"/>
  <c r="BK119" i="2"/>
  <c r="J101" i="2"/>
  <c r="BK182" i="2"/>
  <c r="J114" i="2"/>
  <c r="BK115" i="3"/>
  <c r="J119" i="3"/>
  <c r="BK153" i="2"/>
  <c r="J159" i="2"/>
  <c r="J105" i="2"/>
  <c r="J134" i="2"/>
  <c r="BK129" i="2"/>
  <c r="BK145" i="2"/>
  <c r="J189" i="2"/>
  <c r="J201" i="2"/>
  <c r="J115" i="3"/>
  <c r="BK175" i="2"/>
  <c r="BK97" i="3"/>
  <c r="BK187" i="2"/>
  <c r="BK97" i="2"/>
  <c r="BK129" i="3"/>
  <c r="J163" i="2"/>
  <c r="BK95" i="3"/>
  <c r="BK159" i="2"/>
  <c r="J140" i="2"/>
  <c r="J126" i="2"/>
  <c r="J150" i="2"/>
  <c r="J156" i="2"/>
  <c r="J125" i="3"/>
  <c r="BK105" i="2"/>
  <c r="BK111" i="3"/>
  <c r="BK119" i="3"/>
  <c r="BK136" i="2"/>
  <c r="J97" i="3"/>
  <c r="BK107" i="2"/>
  <c r="BK150" i="2"/>
  <c r="J197" i="2"/>
  <c r="J145" i="2"/>
  <c r="J110" i="2"/>
  <c r="J171" i="2"/>
  <c r="BK173" i="2"/>
  <c r="J112" i="2"/>
  <c r="J167" i="2"/>
  <c r="J107" i="2"/>
  <c r="BK104" i="3"/>
  <c r="J111" i="3"/>
  <c r="J136" i="2"/>
  <c r="J104" i="3"/>
  <c r="J106" i="3"/>
  <c r="J90" i="3"/>
  <c r="BK156" i="2"/>
  <c r="BK125" i="3"/>
  <c r="BK193" i="2"/>
  <c r="J123" i="2"/>
  <c r="BK197" i="2"/>
  <c r="J95" i="3"/>
  <c r="AS54" i="1"/>
  <c r="F35" i="2"/>
  <c r="P96" i="2" l="1"/>
  <c r="R118" i="2"/>
  <c r="T135" i="2"/>
  <c r="BK158" i="2"/>
  <c r="J158" i="2"/>
  <c r="J68" i="2"/>
  <c r="R179" i="2"/>
  <c r="R192" i="2"/>
  <c r="R191" i="2" s="1"/>
  <c r="P118" i="2"/>
  <c r="P135" i="2"/>
  <c r="T149" i="2"/>
  <c r="BK179" i="2"/>
  <c r="J179" i="2"/>
  <c r="J69" i="2" s="1"/>
  <c r="R96" i="2"/>
  <c r="BK149" i="2"/>
  <c r="J149" i="2" s="1"/>
  <c r="J67" i="2" s="1"/>
  <c r="R158" i="2"/>
  <c r="P192" i="2"/>
  <c r="P191" i="2"/>
  <c r="R94" i="3"/>
  <c r="R88" i="3"/>
  <c r="T118" i="3"/>
  <c r="T117" i="3"/>
  <c r="BK96" i="2"/>
  <c r="J96" i="2"/>
  <c r="J61" i="2"/>
  <c r="P94" i="3"/>
  <c r="P88" i="3" s="1"/>
  <c r="T118" i="2"/>
  <c r="R135" i="2"/>
  <c r="R149" i="2"/>
  <c r="P179" i="2"/>
  <c r="T94" i="3"/>
  <c r="T88" i="3"/>
  <c r="T87" i="3"/>
  <c r="P118" i="3"/>
  <c r="P117" i="3"/>
  <c r="R118" i="3"/>
  <c r="R117" i="3"/>
  <c r="BK118" i="2"/>
  <c r="J118" i="2"/>
  <c r="J62" i="2"/>
  <c r="BK135" i="2"/>
  <c r="J135" i="2" s="1"/>
  <c r="J65" i="2" s="1"/>
  <c r="T158" i="2"/>
  <c r="T192" i="2"/>
  <c r="T191" i="2" s="1"/>
  <c r="BK94" i="3"/>
  <c r="J94" i="3"/>
  <c r="J62" i="3"/>
  <c r="BK118" i="3"/>
  <c r="J118" i="3"/>
  <c r="J65" i="3" s="1"/>
  <c r="T96" i="2"/>
  <c r="P149" i="2"/>
  <c r="P158" i="2"/>
  <c r="T179" i="2"/>
  <c r="BK192" i="2"/>
  <c r="BK191" i="2" s="1"/>
  <c r="J191" i="2" s="1"/>
  <c r="J71" i="2" s="1"/>
  <c r="BK188" i="2"/>
  <c r="J188" i="2" s="1"/>
  <c r="J70" i="2" s="1"/>
  <c r="BK89" i="3"/>
  <c r="BK114" i="3"/>
  <c r="BK88" i="3" s="1"/>
  <c r="BK128" i="2"/>
  <c r="J128" i="2" s="1"/>
  <c r="J63" i="2" s="1"/>
  <c r="BK128" i="3"/>
  <c r="J128" i="3"/>
  <c r="J67" i="3"/>
  <c r="BK200" i="2"/>
  <c r="J200" i="2"/>
  <c r="J74" i="2" s="1"/>
  <c r="BK133" i="2"/>
  <c r="J133" i="2" s="1"/>
  <c r="J64" i="2" s="1"/>
  <c r="BK144" i="2"/>
  <c r="J144" i="2"/>
  <c r="J66" i="2" s="1"/>
  <c r="J55" i="3"/>
  <c r="J83" i="3"/>
  <c r="BE104" i="3"/>
  <c r="BE106" i="3"/>
  <c r="BK199" i="2"/>
  <c r="J199" i="2"/>
  <c r="J73" i="2" s="1"/>
  <c r="F55" i="3"/>
  <c r="BE119" i="3"/>
  <c r="BE125" i="3"/>
  <c r="BE97" i="3"/>
  <c r="J52" i="3"/>
  <c r="BE129" i="3"/>
  <c r="E77" i="3"/>
  <c r="BE111" i="3"/>
  <c r="BE90" i="3"/>
  <c r="BE115" i="3"/>
  <c r="BE95" i="3"/>
  <c r="BC55" i="1"/>
  <c r="BC54" i="1" s="1"/>
  <c r="AY54" i="1" s="1"/>
  <c r="BE201" i="2"/>
  <c r="BE126" i="2"/>
  <c r="BE134" i="2"/>
  <c r="BE136" i="2"/>
  <c r="BE140" i="2"/>
  <c r="BE145" i="2"/>
  <c r="BE150" i="2"/>
  <c r="BE153" i="2"/>
  <c r="BE171" i="2"/>
  <c r="BE173" i="2"/>
  <c r="BE175" i="2"/>
  <c r="BE180" i="2"/>
  <c r="BE197" i="2"/>
  <c r="E48" i="2"/>
  <c r="J52" i="2"/>
  <c r="J54" i="2"/>
  <c r="F55" i="2"/>
  <c r="J55" i="2"/>
  <c r="BE97" i="2"/>
  <c r="BE101" i="2"/>
  <c r="BE105" i="2"/>
  <c r="BE107" i="2"/>
  <c r="BE110" i="2"/>
  <c r="BE112" i="2"/>
  <c r="BE114" i="2"/>
  <c r="BE119" i="2"/>
  <c r="BE123" i="2"/>
  <c r="BE129" i="2"/>
  <c r="BE182" i="2"/>
  <c r="AW55" i="1"/>
  <c r="BE167" i="2"/>
  <c r="BE185" i="2"/>
  <c r="BE187" i="2"/>
  <c r="BE189" i="2"/>
  <c r="BE193" i="2"/>
  <c r="BE156" i="2"/>
  <c r="BE159" i="2"/>
  <c r="BE163" i="2"/>
  <c r="BA55" i="1"/>
  <c r="BA54" i="1" s="1"/>
  <c r="AW54" i="1" s="1"/>
  <c r="AK30" i="1" s="1"/>
  <c r="BB55" i="1"/>
  <c r="BB54" i="1" s="1"/>
  <c r="AX54" i="1" s="1"/>
  <c r="BD55" i="1"/>
  <c r="BD54" i="1" s="1"/>
  <c r="W33" i="1" s="1"/>
  <c r="F35" i="3"/>
  <c r="BB56" i="1"/>
  <c r="F37" i="3"/>
  <c r="BD56" i="1"/>
  <c r="F36" i="3"/>
  <c r="BC56" i="1"/>
  <c r="J34" i="3"/>
  <c r="AW56" i="1"/>
  <c r="F34" i="3"/>
  <c r="BA56" i="1"/>
  <c r="J114" i="3" l="1"/>
  <c r="J63" i="3" s="1"/>
  <c r="J192" i="2"/>
  <c r="J72" i="2" s="1"/>
  <c r="P87" i="3"/>
  <c r="AU56" i="1"/>
  <c r="R87" i="3"/>
  <c r="T95" i="2"/>
  <c r="T94" i="2" s="1"/>
  <c r="P95" i="2"/>
  <c r="P94" i="2" s="1"/>
  <c r="AU55" i="1" s="1"/>
  <c r="AU54" i="1" s="1"/>
  <c r="R95" i="2"/>
  <c r="R94" i="2" s="1"/>
  <c r="J88" i="3"/>
  <c r="J60" i="3"/>
  <c r="J89" i="3"/>
  <c r="J61" i="3"/>
  <c r="BK117" i="3"/>
  <c r="J117" i="3"/>
  <c r="J64" i="3"/>
  <c r="BK127" i="3"/>
  <c r="J127" i="3"/>
  <c r="J66" i="3"/>
  <c r="BK95" i="2"/>
  <c r="J95" i="2"/>
  <c r="J60" i="2" s="1"/>
  <c r="F33" i="2"/>
  <c r="AZ55" i="1" s="1"/>
  <c r="F33" i="3"/>
  <c r="AZ56" i="1"/>
  <c r="W30" i="1"/>
  <c r="W32" i="1"/>
  <c r="J33" i="3"/>
  <c r="AV56" i="1"/>
  <c r="AT56" i="1"/>
  <c r="J33" i="2"/>
  <c r="AV55" i="1" s="1"/>
  <c r="AT55" i="1" s="1"/>
  <c r="W31" i="1"/>
  <c r="BK87" i="3" l="1"/>
  <c r="J87" i="3"/>
  <c r="J59" i="3" s="1"/>
  <c r="BK94" i="2"/>
  <c r="J94" i="2"/>
  <c r="J30" i="2" s="1"/>
  <c r="AG55" i="1" s="1"/>
  <c r="AZ54" i="1"/>
  <c r="AV54" i="1" s="1"/>
  <c r="AK29" i="1" s="1"/>
  <c r="J59" i="2" l="1"/>
  <c r="J39" i="2"/>
  <c r="AN55" i="1"/>
  <c r="J30" i="3"/>
  <c r="AG56" i="1"/>
  <c r="W29" i="1"/>
  <c r="AT54" i="1"/>
  <c r="J39" i="3" l="1"/>
  <c r="AN56" i="1"/>
  <c r="AG54" i="1"/>
  <c r="AK26" i="1"/>
  <c r="AK35" i="1"/>
  <c r="AN54" i="1" l="1"/>
</calcChain>
</file>

<file path=xl/sharedStrings.xml><?xml version="1.0" encoding="utf-8"?>
<sst xmlns="http://schemas.openxmlformats.org/spreadsheetml/2006/main" count="2241" uniqueCount="547">
  <si>
    <t>Export Komplet</t>
  </si>
  <si>
    <t>VZ</t>
  </si>
  <si>
    <t>2.0</t>
  </si>
  <si>
    <t>ZAMOK</t>
  </si>
  <si>
    <t>False</t>
  </si>
  <si>
    <t>{817e9dcb-5194-4208-a960-6b6c9408d90a}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</si>
  <si>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</si>
  <si>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</si>
  <si>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</si>
  <si>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</si>
  <si>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</si>
  <si>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</si>
  <si>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</si>
  <si>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</si>
  <si>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</si>
  <si>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</si>
  <si>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</si>
  <si>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opěrné zdi a schodiště na Smetanově nábřeží, p.č. 163/1, k.ú. Děčín</t>
  </si>
  <si>
    <t>KSO:</t>
  </si>
  <si>
    <t/>
  </si>
  <si>
    <t>CC-CZ:</t>
  </si>
  <si>
    <t>Místo:</t>
  </si>
  <si>
    <t>Smetanovo nábřeží p.č.163/1, k.ú.Děčín</t>
  </si>
  <si>
    <t>Datum:</t>
  </si>
  <si>
    <t>Zadavatel:</t>
  </si>
  <si>
    <t>IČ:</t>
  </si>
  <si>
    <t>261238</t>
  </si>
  <si>
    <t>Statutární město Děčín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</si>
  <si>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</si>
  <si>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</si>
  <si>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</si>
  <si>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</si>
  <si>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</si>
  <si>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</si>
  <si>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</si>
  <si>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</si>
  <si>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</si>
  <si>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</si>
  <si>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</si>
  <si>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</si>
  <si>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</si>
  <si>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</si>
  <si>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</si>
  <si>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</si>
  <si>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</si>
  <si>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</si>
  <si>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</si>
  <si>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</si>
  <si>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</si>
  <si>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</si>
  <si>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</si>
  <si>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</si>
  <si>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</si>
  <si>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</si>
  <si>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</si>
  <si>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</si>
  <si>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</si>
  <si>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</si>
  <si>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</si>
  <si>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</si>
  <si>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</si>
  <si>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</si>
  <si>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</si>
  <si>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</si>
  <si>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</si>
  <si>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</si>
  <si>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</si>
  <si>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</si>
  <si>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</si>
  <si>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</si>
  <si>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</si>
  <si>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</si>
  <si>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</si>
  <si>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</si>
  <si>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</si>
  <si>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</si>
  <si>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</si>
  <si>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Opěrná zeď</t>
  </si>
  <si>
    <t>STA</t>
  </si>
  <si>
    <t>{43d51bd3-c2e1-4f0e-ab19-3aa92c72c720}</t>
  </si>
  <si>
    <t>2</t>
  </si>
  <si>
    <t>Schodiště</t>
  </si>
  <si>
    <t>{57715a18-7c32-4539-80d7-caf948727fe9}</t>
  </si>
  <si>
    <t>KRYCÍ LIST SOUPISU PRACÍ</t>
  </si>
  <si>
    <t>Objekt:</t>
  </si>
  <si>
    <t>1 - Opěrná zeď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</si>
  <si>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</si>
  <si>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</si>
  <si>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</si>
  <si>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</si>
  <si>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</si>
  <si>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</si>
  <si>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</si>
  <si>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</si>
  <si>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</si>
  <si>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</t>
  </si>
  <si>
    <t xml:space="preserve">    91 - Doplňující konstrukce a práce </t>
  </si>
  <si>
    <t xml:space="preserve">    94 - Lešení</t>
  </si>
  <si>
    <t xml:space="preserve">    9 - Bourání a ostatní práce</t>
  </si>
  <si>
    <t xml:space="preserve">    997 - Doprava suti a vybouraných hmot</t>
  </si>
  <si>
    <t xml:space="preserve">    998 - Přesun hmot</t>
  </si>
  <si>
    <t>PSV - Práce a dodávky PSV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</si>
  <si>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</si>
  <si>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</si>
  <si>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</si>
  <si>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</si>
  <si>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</si>
  <si>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</si>
  <si>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</si>
  <si>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</si>
  <si>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</si>
  <si>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</si>
  <si>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</si>
  <si>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</si>
  <si>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</si>
  <si>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</si>
  <si>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</si>
  <si>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</si>
  <si>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</si>
  <si>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</si>
  <si>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</si>
  <si>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</si>
  <si>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</si>
  <si>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113105111</t>
  </si>
  <si>
    <t>Rozebrání dlažeb z lomového kamene s přemístěním hmot na skládku na vzdálenost do 3 m nebo s naložením na dopravní prostředek, kladených na sucho</t>
  </si>
  <si>
    <t>m2</t>
  </si>
  <si>
    <t>CS ÚRS 2025 01</t>
  </si>
  <si>
    <t>4</t>
  </si>
  <si>
    <t>-1278190496</t>
  </si>
  <si>
    <t>Online PSC</t>
  </si>
  <si>
    <t>https://podminky.urs.cz/item/CS_URS_2025_01/113105111</t>
  </si>
  <si>
    <t>VV</t>
  </si>
  <si>
    <t>Technický popis, 3 – Návrh opatření</t>
  </si>
  <si>
    <t>"Opěrná zeď"46,48</t>
  </si>
  <si>
    <t>122252203</t>
  </si>
  <si>
    <t>Odkopávky a prokopávky nezapažené pro silnice a dálnice strojně v hornině třídy těžitelnosti I do 100 m3</t>
  </si>
  <si>
    <t>m3</t>
  </si>
  <si>
    <t>804753738</t>
  </si>
  <si>
    <t>https://podminky.urs.cz/item/CS_URS_2025_01/122252203</t>
  </si>
  <si>
    <t>"Opěrná zeď"46,48*0,20</t>
  </si>
  <si>
    <t>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</si>
  <si>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</si>
  <si>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</si>
  <si>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-838756467</t>
  </si>
  <si>
    <t>https://podminky.urs.cz/item/CS_URS_2025_01/162751117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</si>
  <si>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</si>
  <si>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</si>
  <si>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-1530369667</t>
  </si>
  <si>
    <t>https://podminky.urs.cz/item/CS_URS_2025_01/162751119</t>
  </si>
  <si>
    <t>9,296*5 'Přepočtené koeficientem množství</t>
  </si>
  <si>
    <t>5</t>
  </si>
  <si>
    <t>M</t>
  </si>
  <si>
    <t>94621007</t>
  </si>
  <si>
    <t>poplatek za uložení stavebního odpadu zeminy a kamení zatříděného kódem 17 05 04 na recyklační skládku</t>
  </si>
  <si>
    <t>t</t>
  </si>
  <si>
    <t>8</t>
  </si>
  <si>
    <t>1941445250</t>
  </si>
  <si>
    <t>9,296*1,6 'Přepočtené koeficientem množství</t>
  </si>
  <si>
    <t>6</t>
  </si>
  <si>
    <t>167151101</t>
  </si>
  <si>
    <t>Nakládání, skládání a překládání neulehlého výkopku nebo sypaniny strojně nakládání, množství do 100 m3, z horniny třídy těžitelnosti I, skupiny 1 až 3</t>
  </si>
  <si>
    <t>166722615</t>
  </si>
  <si>
    <t>https://podminky.urs.cz/item/CS_URS_2025_01/167151101</t>
  </si>
  <si>
    <t>7</t>
  </si>
  <si>
    <t>181912112</t>
  </si>
  <si>
    <t>Úprava pláně vyrovnáním výškových rozdílů ručně v hornině třídy těžitelnosti I skupiny 3 se zhutněním</t>
  </si>
  <si>
    <t>-1856630441</t>
  </si>
  <si>
    <t>https://podminky.urs.cz/item/CS_URS_2025_01/181912112</t>
  </si>
  <si>
    <t>Svislé a kompletní konstrukce</t>
  </si>
  <si>
    <t>317221111</t>
  </si>
  <si>
    <t>Osazení původních kamenných římsových kvádrů do maltového lože</t>
  </si>
  <si>
    <t>-1743740449</t>
  </si>
  <si>
    <t>https://podminky.urs.cz/item/CS_URS_2025_01/317221111</t>
  </si>
  <si>
    <t>"Opěrná zeď"12,00*0,25*0,50</t>
  </si>
  <si>
    <t>9</t>
  </si>
  <si>
    <t>32121334R</t>
  </si>
  <si>
    <t>Zdivo z kamene získaného při rozebrání operné zdi s vyspárováním, na cementovou maltu</t>
  </si>
  <si>
    <t>R-položka</t>
  </si>
  <si>
    <t>2011603477</t>
  </si>
  <si>
    <t>Technický popis, 3 – Návrh opatření, Opěrná zeď</t>
  </si>
  <si>
    <t>"odhad výměry"12,00*0,50*0,60</t>
  </si>
  <si>
    <t>10</t>
  </si>
  <si>
    <t>58381086</t>
  </si>
  <si>
    <t>kámen lomový upravený štípaný (80, 40, 20 cm) pískovec</t>
  </si>
  <si>
    <t>-1545927635</t>
  </si>
  <si>
    <t>"doplnění, odhad výměry"0,50</t>
  </si>
  <si>
    <t>Vodorovné konstrukce</t>
  </si>
  <si>
    <t>11</t>
  </si>
  <si>
    <t>451317777</t>
  </si>
  <si>
    <t>Podklad nebo lože pod dlažbu (přídlažbu) v ploše vodorovné nebo ve sklonu do 1:5, tloušťky od 50 do 100 mm z betonu prostého</t>
  </si>
  <si>
    <t>505655589</t>
  </si>
  <si>
    <t>https://podminky.urs.cz/item/CS_URS_2025_01/451317777</t>
  </si>
  <si>
    <t>Komunikace pozemní</t>
  </si>
  <si>
    <t>59451111R</t>
  </si>
  <si>
    <t>Kladení dlažby z rozebrané kamenné dlažby tl. do 100 mm, včetně vyspárování cementovou maltou, s provedením lože tl. 50 mm z betonu</t>
  </si>
  <si>
    <t>2081364057</t>
  </si>
  <si>
    <t>Úpravy povrchů, podlahy</t>
  </si>
  <si>
    <t>13</t>
  </si>
  <si>
    <t>628635412</t>
  </si>
  <si>
    <t>Oprava spár zdiva z lomového kamene upraveného maltou cementovou s vysekáním a vyčištěním spar s naložení suti na dopravní prostředek nebo s odklizením na hromady do vzdálenosti 50 m hloubky spár přes 70 do 120 mm</t>
  </si>
  <si>
    <t>1838191078</t>
  </si>
  <si>
    <t>https://podminky.urs.cz/item/CS_URS_2025_01/628635412</t>
  </si>
  <si>
    <t>"Opěrná zeď"((1,00+2,53+1,90)/3)*12,00</t>
  </si>
  <si>
    <t>14</t>
  </si>
  <si>
    <t>632450124</t>
  </si>
  <si>
    <t>Potěr cementový vyrovnávací ze suchých směsí v pásu o průměrné (střední) tl. přes 40 do 50 mm</t>
  </si>
  <si>
    <t>1328003184</t>
  </si>
  <si>
    <t>https://podminky.urs.cz/item/CS_URS_2025_01/632450124</t>
  </si>
  <si>
    <t>"Opěrná zeď"12,00*0,50</t>
  </si>
  <si>
    <t>91</t>
  </si>
  <si>
    <t xml:space="preserve">Doplňující konstrukce a práce </t>
  </si>
  <si>
    <t>15</t>
  </si>
  <si>
    <t>911111111</t>
  </si>
  <si>
    <t>Montáž původního zábradlí ocelového při zdění opěrné zdi</t>
  </si>
  <si>
    <t>m</t>
  </si>
  <si>
    <t>1170230012</t>
  </si>
  <si>
    <t>https://podminky.urs.cz/item/CS_URS_2025_01/911111111</t>
  </si>
  <si>
    <t>"Opěrná zeď"12,00</t>
  </si>
  <si>
    <t>94</t>
  </si>
  <si>
    <t>Lešení</t>
  </si>
  <si>
    <t>16</t>
  </si>
  <si>
    <t>941221111</t>
  </si>
  <si>
    <t>Lešení řadové rámové těžké pracovní s podlahami s provozním zatížením tř. 4 do 300 kg/m2 šířky tř. SW09 od 0,9 do 1,2 m, výšky do 10 m montáž</t>
  </si>
  <si>
    <t>1960629475</t>
  </si>
  <si>
    <t>https://podminky.urs.cz/item/CS_URS_2025_01/941221111</t>
  </si>
  <si>
    <t>17</t>
  </si>
  <si>
    <t>941221211</t>
  </si>
  <si>
    <t>Lešení řadové rámové těžké pracovní s podlahami s provozním zatížením tř. 4 do 300 kg/m2 šířky tř. SW09 od 0,9 do 1,2 m, výšky do 10 m příplatek k ceně za každý den použití</t>
  </si>
  <si>
    <t>-958799370</t>
  </si>
  <si>
    <t>https://podminky.urs.cz/item/CS_URS_2025_01/941221211</t>
  </si>
  <si>
    <t>21,72*30 'Přepočtené koeficientem množství</t>
  </si>
  <si>
    <t>18</t>
  </si>
  <si>
    <t>941221811</t>
  </si>
  <si>
    <t>Lešení řadové rámové těžké pracovní s podlahami s provozním zatížením tř. 4 do 300 kg/m2 šířky tř. SW09 od 0,9 do 1,2 m, výšky do 10 m demontáž</t>
  </si>
  <si>
    <t>393439749</t>
  </si>
  <si>
    <t>https://podminky.urs.cz/item/CS_URS_2025_01/941221811</t>
  </si>
  <si>
    <t>Bourání a ostatní práce</t>
  </si>
  <si>
    <t>19</t>
  </si>
  <si>
    <t>938111111</t>
  </si>
  <si>
    <t>Čištění zdiva opěr, pilířů, křídel od mechu a jiné vegetace</t>
  </si>
  <si>
    <t>115993362</t>
  </si>
  <si>
    <t>https://podminky.urs.cz/item/CS_URS_2025_01/938111111</t>
  </si>
  <si>
    <t>20</t>
  </si>
  <si>
    <t>966023211</t>
  </si>
  <si>
    <t>Snesení kamenných římsových kvádrů na průčelním zdivu včetně očištění</t>
  </si>
  <si>
    <t>718382145</t>
  </si>
  <si>
    <t>https://podminky.urs.cz/item/CS_URS_2025_01/966023211</t>
  </si>
  <si>
    <t>966075141</t>
  </si>
  <si>
    <t>Demontáž kovového zábradlí vcelku pro další použití</t>
  </si>
  <si>
    <t>1846938061</t>
  </si>
  <si>
    <t>https://podminky.urs.cz/item/CS_URS_2025_01/966075141</t>
  </si>
  <si>
    <t>22</t>
  </si>
  <si>
    <t>979054441</t>
  </si>
  <si>
    <t>Očištění vybouraných prvků komunikací od spojovacího materiálu s odklizením a uložením očištěných hmot a spojovacího materiálu na skládku na vzdálenost do 10 m dlaždic, desek nebo tvarovek s původním vyplněním spár kamenivem těženým</t>
  </si>
  <si>
    <t>1108456866</t>
  </si>
  <si>
    <t>https://podminky.urs.cz/item/CS_URS_2025_01/979054441</t>
  </si>
  <si>
    <t>23</t>
  </si>
  <si>
    <t>985131111</t>
  </si>
  <si>
    <t>Očištění ploch stěn, rubu kleneb a podlah tlakovou vodou</t>
  </si>
  <si>
    <t>929823157</t>
  </si>
  <si>
    <t>https://podminky.urs.cz/item/CS_URS_2025_01/985131111</t>
  </si>
  <si>
    <t>24</t>
  </si>
  <si>
    <t>985221011</t>
  </si>
  <si>
    <t>Postupné rozebírání zdiva pro další použití kamenného, objemu do 1 m3</t>
  </si>
  <si>
    <t>1165638245</t>
  </si>
  <si>
    <t>https://podminky.urs.cz/item/CS_URS_2025_01/985221011</t>
  </si>
  <si>
    <t>997</t>
  </si>
  <si>
    <t>Doprava suti a vybouraných hmot</t>
  </si>
  <si>
    <t>25</t>
  </si>
  <si>
    <t>997221561</t>
  </si>
  <si>
    <t>Vodorovná doprava suti bez naložení, ale se složením a s hrubým urovnáním z kusových materiálů, na vzdálenost do 1 km</t>
  </si>
  <si>
    <t>819431171</t>
  </si>
  <si>
    <t>https://podminky.urs.cz/item/CS_URS_2025_01/997221561</t>
  </si>
  <si>
    <t>26</t>
  </si>
  <si>
    <t>997221569</t>
  </si>
  <si>
    <t>Vodorovná doprava suti bez naložení, ale se složením a s hrubým urovnáním Příplatek k ceně za každý další započatý 1 km přes 1 km</t>
  </si>
  <si>
    <t>1982670654</t>
  </si>
  <si>
    <t>https://podminky.urs.cz/item/CS_URS_2025_01/997221569</t>
  </si>
  <si>
    <t>10,201*14 'Přepočtené koeficientem množství</t>
  </si>
  <si>
    <t>27</t>
  </si>
  <si>
    <t>997221611</t>
  </si>
  <si>
    <t>Nakládání na dopravní prostředky pro vodorovnou dopravu suti</t>
  </si>
  <si>
    <t>2124685731</t>
  </si>
  <si>
    <t>https://podminky.urs.cz/item/CS_URS_2025_01/997221611</t>
  </si>
  <si>
    <t>28</t>
  </si>
  <si>
    <t>2115337768</t>
  </si>
  <si>
    <t>998</t>
  </si>
  <si>
    <t>Přesun hmot</t>
  </si>
  <si>
    <t>29</t>
  </si>
  <si>
    <t>998153131</t>
  </si>
  <si>
    <t>Přesun hmot pro zdi a valy samostatné se svislou nosnou konstrukcí zděnou nebo monolitickou betonovou tyčovou nebo plošnou vodorovná dopravní vzdálenost do 50 m, pro zdi základní výšky do 12 m</t>
  </si>
  <si>
    <t>2111014987</t>
  </si>
  <si>
    <t>https://podminky.urs.cz/item/CS_URS_2025_01/998153131</t>
  </si>
  <si>
    <t>PSV</t>
  </si>
  <si>
    <t>Práce a dodávky PSV</t>
  </si>
  <si>
    <t>783</t>
  </si>
  <si>
    <t>Dokončovací práce - nátěry</t>
  </si>
  <si>
    <t>30</t>
  </si>
  <si>
    <t>783315103</t>
  </si>
  <si>
    <t>Mezinátěr zámečnických konstrukcí jednonásobný syntetický samozákladující</t>
  </si>
  <si>
    <t>-1381328332</t>
  </si>
  <si>
    <t>https://podminky.urs.cz/item/CS_URS_2025_01/783315103</t>
  </si>
  <si>
    <t>"Opěrná zeď"2*12,00*1,10</t>
  </si>
  <si>
    <t>31</t>
  </si>
  <si>
    <t>783317101</t>
  </si>
  <si>
    <t>Krycí nátěr (email) zámečnických konstrukcí jednonásobný syntetický standardní</t>
  </si>
  <si>
    <t>-2066853871</t>
  </si>
  <si>
    <t>https://podminky.urs.cz/item/CS_URS_2025_01/783317101</t>
  </si>
  <si>
    <t>VRN</t>
  </si>
  <si>
    <t>Vedlejší rozpočtové náklady</t>
  </si>
  <si>
    <t>VRN3</t>
  </si>
  <si>
    <t>Zařízení staveniště</t>
  </si>
  <si>
    <t>32</t>
  </si>
  <si>
    <t>030001000</t>
  </si>
  <si>
    <t>Kč</t>
  </si>
  <si>
    <t>CS ÚRS 2024 01</t>
  </si>
  <si>
    <t>1024</t>
  </si>
  <si>
    <t>-1289529608</t>
  </si>
  <si>
    <t>https://podminky.urs.cz/item/CS_URS_2024_01/030001000</t>
  </si>
  <si>
    <t>P</t>
  </si>
  <si>
    <t>Poznámka k položce:_x000D_
- vybavení ZS po celou dobu provádění prací dle potřeb zhotovitele jako jsou kancelářské, šatní a skladovací buňky, mobilní toalety a pod._x000D__x000D_
- napojení na média potřebná pro provozování ZS; popř. stavby dle potřeb zhotovitele_x000D__x000D_
- staveništní skládky materiálu dle potřeb zhotovitele_x000D_
- zajištění elektrické energie pomocí agregátů_x000D_
- dovoz vody_x000D__x000D_
- oplocení ZS dle potřeb zhotovitele_x000D_
- dopravní značení na staveništi_x000D__x000D_
- náklady na provozování, údržbu a následnou likvidaci ZS po dokončení prací dle potřeb zhotovitele</t>
  </si>
  <si>
    <t>2 - Schodiště</t>
  </si>
  <si>
    <t xml:space="preserve">    6 - Úpravy povrchů, podlahy a osazování výplní</t>
  </si>
  <si>
    <t>Úpravy povrchů, podlahy a osazování výplní</t>
  </si>
  <si>
    <t>486778493</t>
  </si>
  <si>
    <t>"opěrná zídka před lavičkou"3,00*1,00</t>
  </si>
  <si>
    <t>9361.R</t>
  </si>
  <si>
    <t>Výměna dřevěného sedáku lavičky včetně dodání a nátěru dubového sedáku 1,5 x 0,3 x 0,04 m</t>
  </si>
  <si>
    <t>kus</t>
  </si>
  <si>
    <t>-878948197</t>
  </si>
  <si>
    <t>Poznámka k položce:_x000D_
uvedený rozměr je pouze informativní, před zadáním do výroby je nutné rozměry aktualizovat</t>
  </si>
  <si>
    <t>791429498</t>
  </si>
  <si>
    <t>"schodišťové stupně"21*2,00*0,50</t>
  </si>
  <si>
    <t>"boční zídky"2*8,50*0,80</t>
  </si>
  <si>
    <t>"mezpodesta s lavičkou"5,20+2*2,00</t>
  </si>
  <si>
    <t>Součet</t>
  </si>
  <si>
    <t>1255803284</t>
  </si>
  <si>
    <t>9853111.R</t>
  </si>
  <si>
    <t xml:space="preserve">Reprofilace schodišťových stupňů a zídek sanačními maltami na cementové ručně </t>
  </si>
  <si>
    <t>1640741502</t>
  </si>
  <si>
    <t>"schodišťové stupně"3*2,00*0,50</t>
  </si>
  <si>
    <t>"boční zídky schodiště zídek okolo lavičky-odhad výměry"4,00</t>
  </si>
  <si>
    <t>9853112.R</t>
  </si>
  <si>
    <t xml:space="preserve">Vyčištění a vyplnění spár </t>
  </si>
  <si>
    <t>690002139</t>
  </si>
  <si>
    <t>"boční zídky schodiště, zídka okolo lavičky-odhad výměry"20</t>
  </si>
  <si>
    <t>-956177679</t>
  </si>
  <si>
    <t>783614673</t>
  </si>
  <si>
    <t>Základní antikorozní nátěr armatur a kovových potrubí jednonásobný potrubí přes DN 100 do DN 150 mm syntetický samozákladující</t>
  </si>
  <si>
    <t>1981879385</t>
  </si>
  <si>
    <t>https://podminky.urs.cz/item/CS_URS_2025_01/783614673</t>
  </si>
  <si>
    <t>Technický popis, 3 – Návrh opatření, schodiště</t>
  </si>
  <si>
    <t>2*2*8,50</t>
  </si>
  <si>
    <t>12*1,10</t>
  </si>
  <si>
    <t>783617611</t>
  </si>
  <si>
    <t>Krycí nátěr (email) armatur a kovových potrubí potrubí do DN 50 mm dvojnásobný syntetický standardní</t>
  </si>
  <si>
    <t>609987758</t>
  </si>
  <si>
    <t>https://podminky.urs.cz/item/CS_URS_2025_01/783617611</t>
  </si>
  <si>
    <t>1724847957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</si>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</sst>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1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1" fillId="4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3" xfId="0" applyNumberFormat="1" applyFont="1" applyBorder="1"/>
    <xf numFmtId="166" fontId="31" fillId="0" borderId="14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3" xfId="0" applyFont="1" applyBorder="1" applyAlignment="1">
      <alignment horizontal="center" vertical="center"/>
    </xf>
    <xf numFmtId="49" fontId="21" fillId="0" borderId="23" xfId="0" applyNumberFormat="1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center" vertical="center" wrapText="1"/>
    </xf>
    <xf numFmtId="167" fontId="21" fillId="0" borderId="23" xfId="0" applyNumberFormat="1" applyFont="1" applyBorder="1" applyAlignment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6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horizontal="left" vertical="center" wrapText="1"/>
    </xf>
    <xf numFmtId="0" fontId="36" fillId="0" borderId="23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 wrapText="1"/>
    </xf>
    <xf numFmtId="167" fontId="36" fillId="0" borderId="23" xfId="0" applyNumberFormat="1" applyFont="1" applyBorder="1" applyAlignment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9" fillId="0" borderId="1" xfId="0" applyFont="1" applyBorder="1" applyAlignment="1">
      <alignment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49" fontId="49" fillId="0" borderId="1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0" fillId="0" borderId="0" xfId="0"/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left" vertical="center"/>
    </xf>
    <xf numFmtId="0" fontId="21" fillId="4" borderId="8" xfId="0" applyFont="1" applyFill="1" applyBorder="1" applyAlignment="1">
      <alignment horizontal="center" vertical="center"/>
    </xf>
    <xf numFmtId="0" fontId="21" fillId="4" borderId="8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left"/>
    </xf>
    <xf numFmtId="0" fontId="40" fillId="0" borderId="1" xfId="0" applyFont="1" applyBorder="1" applyAlignment="1">
      <alignment horizontal="center" vertical="center"/>
    </xf>
    <xf numFmtId="49" fontId="42" fillId="0" borderId="1" xfId="0" applyNumberFormat="1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51317777" TargetMode="External"/><Relationship Id="rId13" Type="http://schemas.openxmlformats.org/officeDocument/2006/relationships/hyperlink" Target="https://podminky.urs.cz/item/CS_URS_2025_01/941221211" TargetMode="External"/><Relationship Id="rId18" Type="http://schemas.openxmlformats.org/officeDocument/2006/relationships/hyperlink" Target="https://podminky.urs.cz/item/CS_URS_2025_01/979054441" TargetMode="External"/><Relationship Id="rId26" Type="http://schemas.openxmlformats.org/officeDocument/2006/relationships/hyperlink" Target="https://podminky.urs.cz/item/CS_URS_2025_01/783317101" TargetMode="External"/><Relationship Id="rId3" Type="http://schemas.openxmlformats.org/officeDocument/2006/relationships/hyperlink" Target="https://podminky.urs.cz/item/CS_URS_2025_01/162751117" TargetMode="External"/><Relationship Id="rId21" Type="http://schemas.openxmlformats.org/officeDocument/2006/relationships/hyperlink" Target="https://podminky.urs.cz/item/CS_URS_2025_01/997221561" TargetMode="External"/><Relationship Id="rId7" Type="http://schemas.openxmlformats.org/officeDocument/2006/relationships/hyperlink" Target="https://podminky.urs.cz/item/CS_URS_2025_01/317221111" TargetMode="External"/><Relationship Id="rId12" Type="http://schemas.openxmlformats.org/officeDocument/2006/relationships/hyperlink" Target="https://podminky.urs.cz/item/CS_URS_2025_01/941221111" TargetMode="External"/><Relationship Id="rId17" Type="http://schemas.openxmlformats.org/officeDocument/2006/relationships/hyperlink" Target="https://podminky.urs.cz/item/CS_URS_2025_01/966075141" TargetMode="External"/><Relationship Id="rId25" Type="http://schemas.openxmlformats.org/officeDocument/2006/relationships/hyperlink" Target="https://podminky.urs.cz/item/CS_URS_2025_01/783315103" TargetMode="External"/><Relationship Id="rId2" Type="http://schemas.openxmlformats.org/officeDocument/2006/relationships/hyperlink" Target="https://podminky.urs.cz/item/CS_URS_2025_01/122252203" TargetMode="External"/><Relationship Id="rId16" Type="http://schemas.openxmlformats.org/officeDocument/2006/relationships/hyperlink" Target="https://podminky.urs.cz/item/CS_URS_2025_01/966023211" TargetMode="External"/><Relationship Id="rId20" Type="http://schemas.openxmlformats.org/officeDocument/2006/relationships/hyperlink" Target="https://podminky.urs.cz/item/CS_URS_2025_01/985221011" TargetMode="External"/><Relationship Id="rId1" Type="http://schemas.openxmlformats.org/officeDocument/2006/relationships/hyperlink" Target="https://podminky.urs.cz/item/CS_URS_2025_01/113105111" TargetMode="External"/><Relationship Id="rId6" Type="http://schemas.openxmlformats.org/officeDocument/2006/relationships/hyperlink" Target="https://podminky.urs.cz/item/CS_URS_2025_01/181912112" TargetMode="External"/><Relationship Id="rId11" Type="http://schemas.openxmlformats.org/officeDocument/2006/relationships/hyperlink" Target="https://podminky.urs.cz/item/CS_URS_2025_01/911111111" TargetMode="External"/><Relationship Id="rId24" Type="http://schemas.openxmlformats.org/officeDocument/2006/relationships/hyperlink" Target="https://podminky.urs.cz/item/CS_URS_2025_01/998153131" TargetMode="External"/><Relationship Id="rId5" Type="http://schemas.openxmlformats.org/officeDocument/2006/relationships/hyperlink" Target="https://podminky.urs.cz/item/CS_URS_2025_01/167151101" TargetMode="External"/><Relationship Id="rId15" Type="http://schemas.openxmlformats.org/officeDocument/2006/relationships/hyperlink" Target="https://podminky.urs.cz/item/CS_URS_2025_01/938111111" TargetMode="External"/><Relationship Id="rId23" Type="http://schemas.openxmlformats.org/officeDocument/2006/relationships/hyperlink" Target="https://podminky.urs.cz/item/CS_URS_2025_01/997221611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podminky.urs.cz/item/CS_URS_2025_01/632450124" TargetMode="External"/><Relationship Id="rId19" Type="http://schemas.openxmlformats.org/officeDocument/2006/relationships/hyperlink" Target="https://podminky.urs.cz/item/CS_URS_2025_01/985131111" TargetMode="External"/><Relationship Id="rId4" Type="http://schemas.openxmlformats.org/officeDocument/2006/relationships/hyperlink" Target="https://podminky.urs.cz/item/CS_URS_2025_01/162751119" TargetMode="External"/><Relationship Id="rId9" Type="http://schemas.openxmlformats.org/officeDocument/2006/relationships/hyperlink" Target="https://podminky.urs.cz/item/CS_URS_2025_01/628635412" TargetMode="External"/><Relationship Id="rId14" Type="http://schemas.openxmlformats.org/officeDocument/2006/relationships/hyperlink" Target="https://podminky.urs.cz/item/CS_URS_2025_01/941221811" TargetMode="External"/><Relationship Id="rId22" Type="http://schemas.openxmlformats.org/officeDocument/2006/relationships/hyperlink" Target="https://podminky.urs.cz/item/CS_URS_2025_01/997221569" TargetMode="External"/><Relationship Id="rId27" Type="http://schemas.openxmlformats.org/officeDocument/2006/relationships/hyperlink" Target="https://podminky.urs.cz/item/CS_URS_2024_01/030001000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985131111" TargetMode="External"/><Relationship Id="rId7" Type="http://schemas.openxmlformats.org/officeDocument/2006/relationships/hyperlink" Target="https://podminky.urs.cz/item/CS_URS_2024_01/030001000" TargetMode="External"/><Relationship Id="rId2" Type="http://schemas.openxmlformats.org/officeDocument/2006/relationships/hyperlink" Target="https://podminky.urs.cz/item/CS_URS_2025_01/938111111" TargetMode="External"/><Relationship Id="rId1" Type="http://schemas.openxmlformats.org/officeDocument/2006/relationships/hyperlink" Target="https://podminky.urs.cz/item/CS_URS_2025_01/628635412" TargetMode="External"/><Relationship Id="rId6" Type="http://schemas.openxmlformats.org/officeDocument/2006/relationships/hyperlink" Target="https://podminky.urs.cz/item/CS_URS_2025_01/783617611" TargetMode="External"/><Relationship Id="rId5" Type="http://schemas.openxmlformats.org/officeDocument/2006/relationships/hyperlink" Target="https://podminky.urs.cz/item/CS_URS_2025_01/783614673" TargetMode="External"/><Relationship Id="rId4" Type="http://schemas.openxmlformats.org/officeDocument/2006/relationships/hyperlink" Target="https://podminky.urs.cz/item/CS_URS_2025_01/99815313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8"/>
  <sheetViews>
    <sheetView showGridLines="0" topLeftCell="A61" workbookViewId="0">
      <selection activeCell="AN8" sqref="AN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93" t="s">
        <v>14</v>
      </c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4"/>
      <c r="AC5" s="264"/>
      <c r="AD5" s="264"/>
      <c r="AE5" s="264"/>
      <c r="AF5" s="264"/>
      <c r="AG5" s="264"/>
      <c r="AH5" s="264"/>
      <c r="AI5" s="264"/>
      <c r="AJ5" s="264"/>
      <c r="AK5" s="264"/>
      <c r="AL5" s="264"/>
      <c r="AM5" s="264"/>
      <c r="AN5" s="264"/>
      <c r="AO5" s="264"/>
      <c r="AR5" s="20"/>
      <c r="BE5" s="290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94" t="s">
        <v>17</v>
      </c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  <c r="Y6" s="264"/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4"/>
      <c r="AK6" s="264"/>
      <c r="AL6" s="264"/>
      <c r="AM6" s="264"/>
      <c r="AN6" s="264"/>
      <c r="AO6" s="264"/>
      <c r="AR6" s="20"/>
      <c r="BE6" s="291"/>
      <c r="BS6" s="17" t="s">
        <v>6</v>
      </c>
    </row>
    <row r="7" spans="1:74" ht="12" customHeight="1">
      <c r="B7" s="20"/>
      <c r="D7" s="27" t="s">
        <v>18</v>
      </c>
      <c r="K7" s="25" t="s">
        <v>19</v>
      </c>
      <c r="AK7" s="27" t="s">
        <v>20</v>
      </c>
      <c r="AN7" s="25" t="s">
        <v>19</v>
      </c>
      <c r="AR7" s="20"/>
      <c r="BE7" s="291"/>
      <c r="BS7" s="17" t="s">
        <v>6</v>
      </c>
    </row>
    <row r="8" spans="1:74" ht="12" customHeight="1">
      <c r="B8" s="20"/>
      <c r="D8" s="27" t="s">
        <v>21</v>
      </c>
      <c r="K8" s="25" t="s">
        <v>22</v>
      </c>
      <c r="AK8" s="27" t="s">
        <v>23</v>
      </c>
      <c r="AN8" s="28"/>
      <c r="AR8" s="20"/>
      <c r="BE8" s="291"/>
      <c r="BS8" s="17" t="s">
        <v>6</v>
      </c>
    </row>
    <row r="9" spans="1:74" ht="14.45" customHeight="1">
      <c r="B9" s="20"/>
      <c r="AR9" s="20"/>
      <c r="BE9" s="291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26</v>
      </c>
      <c r="AR10" s="20"/>
      <c r="BE10" s="291"/>
      <c r="BS10" s="17" t="s">
        <v>6</v>
      </c>
    </row>
    <row r="11" spans="1:74" ht="18.399999999999999" customHeight="1">
      <c r="B11" s="20"/>
      <c r="E11" s="25" t="s">
        <v>27</v>
      </c>
      <c r="AK11" s="27" t="s">
        <v>28</v>
      </c>
      <c r="AN11" s="25" t="s">
        <v>19</v>
      </c>
      <c r="AR11" s="20"/>
      <c r="BE11" s="291"/>
      <c r="BS11" s="17" t="s">
        <v>6</v>
      </c>
    </row>
    <row r="12" spans="1:74" ht="6.95" customHeight="1">
      <c r="B12" s="20"/>
      <c r="AR12" s="20"/>
      <c r="BE12" s="291"/>
      <c r="BS12" s="17" t="s">
        <v>6</v>
      </c>
    </row>
    <row r="13" spans="1:74" ht="12" customHeight="1">
      <c r="B13" s="20"/>
      <c r="D13" s="27" t="s">
        <v>29</v>
      </c>
      <c r="AK13" s="27" t="s">
        <v>25</v>
      </c>
      <c r="AN13" s="29" t="s">
        <v>30</v>
      </c>
      <c r="AR13" s="20"/>
      <c r="BE13" s="291"/>
      <c r="BS13" s="17" t="s">
        <v>6</v>
      </c>
    </row>
    <row r="14" spans="1:74" ht="12.75">
      <c r="B14" s="20"/>
      <c r="E14" s="295" t="s">
        <v>30</v>
      </c>
      <c r="F14" s="296"/>
      <c r="G14" s="296"/>
      <c r="H14" s="296"/>
      <c r="I14" s="296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7" t="s">
        <v>28</v>
      </c>
      <c r="AN14" s="29" t="s">
        <v>30</v>
      </c>
      <c r="AR14" s="20"/>
      <c r="BE14" s="291"/>
      <c r="BS14" s="17" t="s">
        <v>6</v>
      </c>
    </row>
    <row r="15" spans="1:74" ht="6.95" customHeight="1">
      <c r="B15" s="20"/>
      <c r="AR15" s="20"/>
      <c r="BE15" s="291"/>
      <c r="BS15" s="17" t="s">
        <v>4</v>
      </c>
    </row>
    <row r="16" spans="1:74" ht="12" customHeight="1">
      <c r="B16" s="20"/>
      <c r="D16" s="27" t="s">
        <v>31</v>
      </c>
      <c r="AK16" s="27" t="s">
        <v>25</v>
      </c>
      <c r="AN16" s="25" t="s">
        <v>19</v>
      </c>
      <c r="AR16" s="20"/>
      <c r="BE16" s="291"/>
      <c r="BS16" s="17" t="s">
        <v>4</v>
      </c>
    </row>
    <row r="17" spans="2:71" ht="18.399999999999999" customHeight="1">
      <c r="B17" s="20"/>
      <c r="E17" s="25" t="s">
        <v>32</v>
      </c>
      <c r="AK17" s="27" t="s">
        <v>28</v>
      </c>
      <c r="AN17" s="25" t="s">
        <v>19</v>
      </c>
      <c r="AR17" s="20"/>
      <c r="BE17" s="291"/>
      <c r="BS17" s="17" t="s">
        <v>33</v>
      </c>
    </row>
    <row r="18" spans="2:71" ht="6.95" customHeight="1">
      <c r="B18" s="20"/>
      <c r="AR18" s="20"/>
      <c r="BE18" s="291"/>
      <c r="BS18" s="17" t="s">
        <v>6</v>
      </c>
    </row>
    <row r="19" spans="2:71" ht="12" customHeight="1">
      <c r="B19" s="20"/>
      <c r="D19" s="27" t="s">
        <v>34</v>
      </c>
      <c r="AK19" s="27" t="s">
        <v>25</v>
      </c>
      <c r="AN19" s="25" t="s">
        <v>19</v>
      </c>
      <c r="AR19" s="20"/>
      <c r="BE19" s="291"/>
      <c r="BS19" s="17" t="s">
        <v>6</v>
      </c>
    </row>
    <row r="20" spans="2:71" ht="18.399999999999999" customHeight="1">
      <c r="B20" s="20"/>
      <c r="E20" s="25" t="s">
        <v>32</v>
      </c>
      <c r="AK20" s="27" t="s">
        <v>28</v>
      </c>
      <c r="AN20" s="25" t="s">
        <v>19</v>
      </c>
      <c r="AR20" s="20"/>
      <c r="BE20" s="291"/>
      <c r="BS20" s="17" t="s">
        <v>4</v>
      </c>
    </row>
    <row r="21" spans="2:71" ht="6.95" customHeight="1">
      <c r="B21" s="20"/>
      <c r="AR21" s="20"/>
      <c r="BE21" s="291"/>
    </row>
    <row r="22" spans="2:71" ht="12" customHeight="1">
      <c r="B22" s="20"/>
      <c r="D22" s="27" t="s">
        <v>35</v>
      </c>
      <c r="AR22" s="20"/>
      <c r="BE22" s="291"/>
    </row>
    <row r="23" spans="2:71" ht="47.25" customHeight="1">
      <c r="B23" s="20"/>
      <c r="E23" s="297" t="s">
        <v>36</v>
      </c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297"/>
      <c r="Z23" s="297"/>
      <c r="AA23" s="297"/>
      <c r="AB23" s="297"/>
      <c r="AC23" s="297"/>
      <c r="AD23" s="297"/>
      <c r="AE23" s="297"/>
      <c r="AF23" s="297"/>
      <c r="AG23" s="297"/>
      <c r="AH23" s="297"/>
      <c r="AI23" s="297"/>
      <c r="AJ23" s="297"/>
      <c r="AK23" s="297"/>
      <c r="AL23" s="297"/>
      <c r="AM23" s="297"/>
      <c r="AN23" s="297"/>
      <c r="AR23" s="20"/>
      <c r="BE23" s="291"/>
    </row>
    <row r="24" spans="2:71" ht="6.95" customHeight="1">
      <c r="B24" s="20"/>
      <c r="AR24" s="20"/>
      <c r="BE24" s="291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91"/>
    </row>
    <row r="26" spans="2:71" s="1" customFormat="1" ht="25.9" customHeight="1">
      <c r="B26" s="32"/>
      <c r="D26" s="33" t="s">
        <v>37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98">
        <f>ROUND(AG54,2)</f>
        <v>0</v>
      </c>
      <c r="AL26" s="299"/>
      <c r="AM26" s="299"/>
      <c r="AN26" s="299"/>
      <c r="AO26" s="299"/>
      <c r="AR26" s="32"/>
      <c r="BE26" s="291"/>
    </row>
    <row r="27" spans="2:71" s="1" customFormat="1" ht="6.95" customHeight="1">
      <c r="B27" s="32"/>
      <c r="AR27" s="32"/>
      <c r="BE27" s="291"/>
    </row>
    <row r="28" spans="2:71" s="1" customFormat="1" ht="12.75">
      <c r="B28" s="32"/>
      <c r="L28" s="300" t="s">
        <v>38</v>
      </c>
      <c r="M28" s="300"/>
      <c r="N28" s="300"/>
      <c r="O28" s="300"/>
      <c r="P28" s="300"/>
      <c r="W28" s="300" t="s">
        <v>39</v>
      </c>
      <c r="X28" s="300"/>
      <c r="Y28" s="300"/>
      <c r="Z28" s="300"/>
      <c r="AA28" s="300"/>
      <c r="AB28" s="300"/>
      <c r="AC28" s="300"/>
      <c r="AD28" s="300"/>
      <c r="AE28" s="300"/>
      <c r="AK28" s="300" t="s">
        <v>40</v>
      </c>
      <c r="AL28" s="300"/>
      <c r="AM28" s="300"/>
      <c r="AN28" s="300"/>
      <c r="AO28" s="300"/>
      <c r="AR28" s="32"/>
      <c r="BE28" s="291"/>
    </row>
    <row r="29" spans="2:71" s="2" customFormat="1" ht="14.45" customHeight="1">
      <c r="B29" s="36"/>
      <c r="D29" s="27" t="s">
        <v>41</v>
      </c>
      <c r="F29" s="27" t="s">
        <v>42</v>
      </c>
      <c r="L29" s="285">
        <v>0.21</v>
      </c>
      <c r="M29" s="284"/>
      <c r="N29" s="284"/>
      <c r="O29" s="284"/>
      <c r="P29" s="284"/>
      <c r="W29" s="283">
        <f>ROUND(AZ54, 2)</f>
        <v>0</v>
      </c>
      <c r="X29" s="284"/>
      <c r="Y29" s="284"/>
      <c r="Z29" s="284"/>
      <c r="AA29" s="284"/>
      <c r="AB29" s="284"/>
      <c r="AC29" s="284"/>
      <c r="AD29" s="284"/>
      <c r="AE29" s="284"/>
      <c r="AK29" s="283">
        <f>ROUND(AV54, 2)</f>
        <v>0</v>
      </c>
      <c r="AL29" s="284"/>
      <c r="AM29" s="284"/>
      <c r="AN29" s="284"/>
      <c r="AO29" s="284"/>
      <c r="AR29" s="36"/>
      <c r="BE29" s="292"/>
    </row>
    <row r="30" spans="2:71" s="2" customFormat="1" ht="14.45" customHeight="1">
      <c r="B30" s="36"/>
      <c r="F30" s="27" t="s">
        <v>43</v>
      </c>
      <c r="L30" s="285">
        <v>0.12</v>
      </c>
      <c r="M30" s="284"/>
      <c r="N30" s="284"/>
      <c r="O30" s="284"/>
      <c r="P30" s="284"/>
      <c r="W30" s="283">
        <f>ROUND(BA54, 2)</f>
        <v>0</v>
      </c>
      <c r="X30" s="284"/>
      <c r="Y30" s="284"/>
      <c r="Z30" s="284"/>
      <c r="AA30" s="284"/>
      <c r="AB30" s="284"/>
      <c r="AC30" s="284"/>
      <c r="AD30" s="284"/>
      <c r="AE30" s="284"/>
      <c r="AK30" s="283">
        <f>ROUND(AW54, 2)</f>
        <v>0</v>
      </c>
      <c r="AL30" s="284"/>
      <c r="AM30" s="284"/>
      <c r="AN30" s="284"/>
      <c r="AO30" s="284"/>
      <c r="AR30" s="36"/>
      <c r="BE30" s="292"/>
    </row>
    <row r="31" spans="2:71" s="2" customFormat="1" ht="14.45" hidden="1" customHeight="1">
      <c r="B31" s="36"/>
      <c r="F31" s="27" t="s">
        <v>44</v>
      </c>
      <c r="L31" s="285">
        <v>0.21</v>
      </c>
      <c r="M31" s="284"/>
      <c r="N31" s="284"/>
      <c r="O31" s="284"/>
      <c r="P31" s="284"/>
      <c r="W31" s="283">
        <f>ROUND(BB54, 2)</f>
        <v>0</v>
      </c>
      <c r="X31" s="284"/>
      <c r="Y31" s="284"/>
      <c r="Z31" s="284"/>
      <c r="AA31" s="284"/>
      <c r="AB31" s="284"/>
      <c r="AC31" s="284"/>
      <c r="AD31" s="284"/>
      <c r="AE31" s="284"/>
      <c r="AK31" s="283">
        <v>0</v>
      </c>
      <c r="AL31" s="284"/>
      <c r="AM31" s="284"/>
      <c r="AN31" s="284"/>
      <c r="AO31" s="284"/>
      <c r="AR31" s="36"/>
      <c r="BE31" s="292"/>
    </row>
    <row r="32" spans="2:71" s="2" customFormat="1" ht="14.45" hidden="1" customHeight="1">
      <c r="B32" s="36"/>
      <c r="F32" s="27" t="s">
        <v>45</v>
      </c>
      <c r="L32" s="285">
        <v>0.12</v>
      </c>
      <c r="M32" s="284"/>
      <c r="N32" s="284"/>
      <c r="O32" s="284"/>
      <c r="P32" s="284"/>
      <c r="W32" s="283">
        <f>ROUND(BC54, 2)</f>
        <v>0</v>
      </c>
      <c r="X32" s="284"/>
      <c r="Y32" s="284"/>
      <c r="Z32" s="284"/>
      <c r="AA32" s="284"/>
      <c r="AB32" s="284"/>
      <c r="AC32" s="284"/>
      <c r="AD32" s="284"/>
      <c r="AE32" s="284"/>
      <c r="AK32" s="283">
        <v>0</v>
      </c>
      <c r="AL32" s="284"/>
      <c r="AM32" s="284"/>
      <c r="AN32" s="284"/>
      <c r="AO32" s="284"/>
      <c r="AR32" s="36"/>
      <c r="BE32" s="292"/>
    </row>
    <row r="33" spans="2:44" s="2" customFormat="1" ht="14.45" hidden="1" customHeight="1">
      <c r="B33" s="36"/>
      <c r="F33" s="27" t="s">
        <v>46</v>
      </c>
      <c r="L33" s="285">
        <v>0</v>
      </c>
      <c r="M33" s="284"/>
      <c r="N33" s="284"/>
      <c r="O33" s="284"/>
      <c r="P33" s="284"/>
      <c r="W33" s="283">
        <f>ROUND(BD54, 2)</f>
        <v>0</v>
      </c>
      <c r="X33" s="284"/>
      <c r="Y33" s="284"/>
      <c r="Z33" s="284"/>
      <c r="AA33" s="284"/>
      <c r="AB33" s="284"/>
      <c r="AC33" s="284"/>
      <c r="AD33" s="284"/>
      <c r="AE33" s="284"/>
      <c r="AK33" s="283">
        <v>0</v>
      </c>
      <c r="AL33" s="284"/>
      <c r="AM33" s="284"/>
      <c r="AN33" s="284"/>
      <c r="AO33" s="284"/>
      <c r="AR33" s="36"/>
    </row>
    <row r="34" spans="2:44" s="1" customFormat="1" ht="6.95" customHeight="1">
      <c r="B34" s="32"/>
      <c r="AR34" s="32"/>
    </row>
    <row r="35" spans="2:44" s="1" customFormat="1" ht="25.9" customHeight="1">
      <c r="B35" s="32"/>
      <c r="C35" s="37"/>
      <c r="D35" s="38" t="s">
        <v>47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48</v>
      </c>
      <c r="U35" s="39"/>
      <c r="V35" s="39"/>
      <c r="W35" s="39"/>
      <c r="X35" s="286" t="s">
        <v>49</v>
      </c>
      <c r="Y35" s="287"/>
      <c r="Z35" s="287"/>
      <c r="AA35" s="287"/>
      <c r="AB35" s="287"/>
      <c r="AC35" s="39"/>
      <c r="AD35" s="39"/>
      <c r="AE35" s="39"/>
      <c r="AF35" s="39"/>
      <c r="AG35" s="39"/>
      <c r="AH35" s="39"/>
      <c r="AI35" s="39"/>
      <c r="AJ35" s="39"/>
      <c r="AK35" s="288">
        <f>SUM(AK26:AK33)</f>
        <v>0</v>
      </c>
      <c r="AL35" s="287"/>
      <c r="AM35" s="287"/>
      <c r="AN35" s="287"/>
      <c r="AO35" s="289"/>
      <c r="AP35" s="37"/>
      <c r="AQ35" s="37"/>
      <c r="AR35" s="32"/>
    </row>
    <row r="36" spans="2:44" s="1" customFormat="1" ht="6.95" customHeight="1">
      <c r="B36" s="32"/>
      <c r="AR36" s="32"/>
    </row>
    <row r="37" spans="2:44" s="1" customFormat="1" ht="6.95" customHeight="1">
      <c r="B37" s="41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32"/>
    </row>
    <row r="41" spans="2:44" s="1" customFormat="1" ht="6.95" customHeight="1">
      <c r="B41" s="43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32"/>
    </row>
    <row r="42" spans="2:44" s="1" customFormat="1" ht="24.95" customHeight="1">
      <c r="B42" s="32"/>
      <c r="C42" s="21" t="s">
        <v>50</v>
      </c>
      <c r="AR42" s="32"/>
    </row>
    <row r="43" spans="2:44" s="1" customFormat="1" ht="6.95" customHeight="1">
      <c r="B43" s="32"/>
      <c r="AR43" s="32"/>
    </row>
    <row r="44" spans="2:44" s="3" customFormat="1" ht="12" customHeight="1">
      <c r="B44" s="45"/>
      <c r="C44" s="27" t="s">
        <v>13</v>
      </c>
      <c r="L44" s="3" t="str">
        <f>K5</f>
        <v>123</v>
      </c>
      <c r="AR44" s="45"/>
    </row>
    <row r="45" spans="2:44" s="4" customFormat="1" ht="36.950000000000003" customHeight="1">
      <c r="B45" s="46"/>
      <c r="C45" s="47" t="s">
        <v>16</v>
      </c>
      <c r="L45" s="274" t="str">
        <f>K6</f>
        <v>Oprava opěrné zdi a schodiště na Smetanově nábřeží, p.č. 163/1, k.ú. Děčín</v>
      </c>
      <c r="M45" s="275"/>
      <c r="N45" s="275"/>
      <c r="O45" s="275"/>
      <c r="P45" s="275"/>
      <c r="Q45" s="275"/>
      <c r="R45" s="275"/>
      <c r="S45" s="275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R45" s="46"/>
    </row>
    <row r="46" spans="2:44" s="1" customFormat="1" ht="6.95" customHeight="1">
      <c r="B46" s="32"/>
      <c r="AR46" s="32"/>
    </row>
    <row r="47" spans="2:44" s="1" customFormat="1" ht="12" customHeight="1">
      <c r="B47" s="32"/>
      <c r="C47" s="27" t="s">
        <v>21</v>
      </c>
      <c r="L47" s="48" t="str">
        <f>IF(K8="","",K8)</f>
        <v>Smetanovo nábřeží p.č.163/1, k.ú.Děčín</v>
      </c>
      <c r="AI47" s="27" t="s">
        <v>23</v>
      </c>
      <c r="AM47" s="276" t="str">
        <f>IF(AN8= "","",AN8)</f>
        <v/>
      </c>
      <c r="AN47" s="276"/>
      <c r="AR47" s="32"/>
    </row>
    <row r="48" spans="2:44" s="1" customFormat="1" ht="6.95" customHeight="1">
      <c r="B48" s="32"/>
      <c r="AR48" s="32"/>
    </row>
    <row r="49" spans="1:91" s="1" customFormat="1" ht="15.2" customHeight="1">
      <c r="B49" s="32"/>
      <c r="C49" s="27" t="s">
        <v>24</v>
      </c>
      <c r="L49" s="3" t="str">
        <f>IF(E11= "","",E11)</f>
        <v>Statutární město Děčín</v>
      </c>
      <c r="AI49" s="27" t="s">
        <v>31</v>
      </c>
      <c r="AM49" s="277" t="str">
        <f>IF(E17="","",E17)</f>
        <v xml:space="preserve"> </v>
      </c>
      <c r="AN49" s="278"/>
      <c r="AO49" s="278"/>
      <c r="AP49" s="278"/>
      <c r="AR49" s="32"/>
      <c r="AS49" s="279" t="s">
        <v>51</v>
      </c>
      <c r="AT49" s="280"/>
      <c r="AU49" s="50"/>
      <c r="AV49" s="50"/>
      <c r="AW49" s="50"/>
      <c r="AX49" s="50"/>
      <c r="AY49" s="50"/>
      <c r="AZ49" s="50"/>
      <c r="BA49" s="50"/>
      <c r="BB49" s="50"/>
      <c r="BC49" s="50"/>
      <c r="BD49" s="51"/>
    </row>
    <row r="50" spans="1:91" s="1" customFormat="1" ht="15.2" customHeight="1">
      <c r="B50" s="32"/>
      <c r="C50" s="27" t="s">
        <v>29</v>
      </c>
      <c r="L50" s="3" t="str">
        <f>IF(E14= "Vyplň údaj","",E14)</f>
        <v/>
      </c>
      <c r="AI50" s="27" t="s">
        <v>34</v>
      </c>
      <c r="AM50" s="277" t="str">
        <f>IF(E20="","",E20)</f>
        <v xml:space="preserve"> </v>
      </c>
      <c r="AN50" s="278"/>
      <c r="AO50" s="278"/>
      <c r="AP50" s="278"/>
      <c r="AR50" s="32"/>
      <c r="AS50" s="281"/>
      <c r="AT50" s="282"/>
      <c r="BD50" s="53"/>
    </row>
    <row r="51" spans="1:91" s="1" customFormat="1" ht="10.9" customHeight="1">
      <c r="B51" s="32"/>
      <c r="AR51" s="32"/>
      <c r="AS51" s="281"/>
      <c r="AT51" s="282"/>
      <c r="BD51" s="53"/>
    </row>
    <row r="52" spans="1:91" s="1" customFormat="1" ht="29.25" customHeight="1">
      <c r="B52" s="32"/>
      <c r="C52" s="270" t="s">
        <v>52</v>
      </c>
      <c r="D52" s="271"/>
      <c r="E52" s="271"/>
      <c r="F52" s="271"/>
      <c r="G52" s="271"/>
      <c r="H52" s="54"/>
      <c r="I52" s="272" t="s">
        <v>53</v>
      </c>
      <c r="J52" s="271"/>
      <c r="K52" s="271"/>
      <c r="L52" s="271"/>
      <c r="M52" s="271"/>
      <c r="N52" s="271"/>
      <c r="O52" s="271"/>
      <c r="P52" s="271"/>
      <c r="Q52" s="271"/>
      <c r="R52" s="271"/>
      <c r="S52" s="271"/>
      <c r="T52" s="271"/>
      <c r="U52" s="271"/>
      <c r="V52" s="271"/>
      <c r="W52" s="271"/>
      <c r="X52" s="271"/>
      <c r="Y52" s="271"/>
      <c r="Z52" s="271"/>
      <c r="AA52" s="271"/>
      <c r="AB52" s="271"/>
      <c r="AC52" s="271"/>
      <c r="AD52" s="271"/>
      <c r="AE52" s="271"/>
      <c r="AF52" s="271"/>
      <c r="AG52" s="273" t="s">
        <v>54</v>
      </c>
      <c r="AH52" s="271"/>
      <c r="AI52" s="271"/>
      <c r="AJ52" s="271"/>
      <c r="AK52" s="271"/>
      <c r="AL52" s="271"/>
      <c r="AM52" s="271"/>
      <c r="AN52" s="272" t="s">
        <v>55</v>
      </c>
      <c r="AO52" s="271"/>
      <c r="AP52" s="271"/>
      <c r="AQ52" s="55" t="s">
        <v>56</v>
      </c>
      <c r="AR52" s="32"/>
      <c r="AS52" s="56" t="s">
        <v>57</v>
      </c>
      <c r="AT52" s="57" t="s">
        <v>58</v>
      </c>
      <c r="AU52" s="57" t="s">
        <v>59</v>
      </c>
      <c r="AV52" s="57" t="s">
        <v>60</v>
      </c>
      <c r="AW52" s="57" t="s">
        <v>61</v>
      </c>
      <c r="AX52" s="57" t="s">
        <v>62</v>
      </c>
      <c r="AY52" s="57" t="s">
        <v>63</v>
      </c>
      <c r="AZ52" s="57" t="s">
        <v>64</v>
      </c>
      <c r="BA52" s="57" t="s">
        <v>65</v>
      </c>
      <c r="BB52" s="57" t="s">
        <v>66</v>
      </c>
      <c r="BC52" s="57" t="s">
        <v>67</v>
      </c>
      <c r="BD52" s="58" t="s">
        <v>68</v>
      </c>
    </row>
    <row r="53" spans="1:91" s="1" customFormat="1" ht="10.9" customHeight="1">
      <c r="B53" s="32"/>
      <c r="AR53" s="32"/>
      <c r="AS53" s="59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1"/>
    </row>
    <row r="54" spans="1:91" s="5" customFormat="1" ht="32.450000000000003" customHeight="1">
      <c r="B54" s="60"/>
      <c r="C54" s="61" t="s">
        <v>69</v>
      </c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268">
        <f>ROUND(SUM(AG55:AG56),2)</f>
        <v>0</v>
      </c>
      <c r="AH54" s="268"/>
      <c r="AI54" s="268"/>
      <c r="AJ54" s="268"/>
      <c r="AK54" s="268"/>
      <c r="AL54" s="268"/>
      <c r="AM54" s="268"/>
      <c r="AN54" s="269">
        <f>SUM(AG54,AT54)</f>
        <v>0</v>
      </c>
      <c r="AO54" s="269"/>
      <c r="AP54" s="269"/>
      <c r="AQ54" s="64" t="s">
        <v>19</v>
      </c>
      <c r="AR54" s="60"/>
      <c r="AS54" s="65">
        <f>ROUND(SUM(AS55:AS56),2)</f>
        <v>0</v>
      </c>
      <c r="AT54" s="66">
        <f>ROUND(SUM(AV54:AW54),2)</f>
        <v>0</v>
      </c>
      <c r="AU54" s="67">
        <f>ROUND(SUM(AU55:AU56),5)</f>
        <v>0</v>
      </c>
      <c r="AV54" s="66">
        <f>ROUND(AZ54*L29,2)</f>
        <v>0</v>
      </c>
      <c r="AW54" s="66">
        <f>ROUND(BA54*L30,2)</f>
        <v>0</v>
      </c>
      <c r="AX54" s="66">
        <f>ROUND(BB54*L29,2)</f>
        <v>0</v>
      </c>
      <c r="AY54" s="66">
        <f>ROUND(BC54*L30,2)</f>
        <v>0</v>
      </c>
      <c r="AZ54" s="66">
        <f>ROUND(SUM(AZ55:AZ56),2)</f>
        <v>0</v>
      </c>
      <c r="BA54" s="66">
        <f>ROUND(SUM(BA55:BA56),2)</f>
        <v>0</v>
      </c>
      <c r="BB54" s="66">
        <f>ROUND(SUM(BB55:BB56),2)</f>
        <v>0</v>
      </c>
      <c r="BC54" s="66">
        <f>ROUND(SUM(BC55:BC56),2)</f>
        <v>0</v>
      </c>
      <c r="BD54" s="68">
        <f>ROUND(SUM(BD55:BD56),2)</f>
        <v>0</v>
      </c>
      <c r="BS54" s="69" t="s">
        <v>70</v>
      </c>
      <c r="BT54" s="69" t="s">
        <v>71</v>
      </c>
      <c r="BU54" s="70" t="s">
        <v>72</v>
      </c>
      <c r="BV54" s="69" t="s">
        <v>73</v>
      </c>
      <c r="BW54" s="69" t="s">
        <v>5</v>
      </c>
      <c r="BX54" s="69" t="s">
        <v>74</v>
      </c>
      <c r="CL54" s="69" t="s">
        <v>19</v>
      </c>
    </row>
    <row r="55" spans="1:91" s="6" customFormat="1" ht="16.5" customHeight="1">
      <c r="A55" s="71" t="s">
        <v>75</v>
      </c>
      <c r="B55" s="72"/>
      <c r="C55" s="73"/>
      <c r="D55" s="267" t="s">
        <v>76</v>
      </c>
      <c r="E55" s="267"/>
      <c r="F55" s="267"/>
      <c r="G55" s="267"/>
      <c r="H55" s="267"/>
      <c r="I55" s="74"/>
      <c r="J55" s="267" t="s">
        <v>77</v>
      </c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  <c r="X55" s="267"/>
      <c r="Y55" s="267"/>
      <c r="Z55" s="267"/>
      <c r="AA55" s="267"/>
      <c r="AB55" s="267"/>
      <c r="AC55" s="267"/>
      <c r="AD55" s="267"/>
      <c r="AE55" s="267"/>
      <c r="AF55" s="267"/>
      <c r="AG55" s="265">
        <f>'1 - Opěrná zeď'!J30</f>
        <v>0</v>
      </c>
      <c r="AH55" s="266"/>
      <c r="AI55" s="266"/>
      <c r="AJ55" s="266"/>
      <c r="AK55" s="266"/>
      <c r="AL55" s="266"/>
      <c r="AM55" s="266"/>
      <c r="AN55" s="265">
        <f>SUM(AG55,AT55)</f>
        <v>0</v>
      </c>
      <c r="AO55" s="266"/>
      <c r="AP55" s="266"/>
      <c r="AQ55" s="75" t="s">
        <v>78</v>
      </c>
      <c r="AR55" s="72"/>
      <c r="AS55" s="76">
        <v>0</v>
      </c>
      <c r="AT55" s="77">
        <f>ROUND(SUM(AV55:AW55),2)</f>
        <v>0</v>
      </c>
      <c r="AU55" s="78">
        <f>'1 - Opěrná zeď'!P94</f>
        <v>0</v>
      </c>
      <c r="AV55" s="77">
        <f>'1 - Opěrná zeď'!J33</f>
        <v>0</v>
      </c>
      <c r="AW55" s="77">
        <f>'1 - Opěrná zeď'!J34</f>
        <v>0</v>
      </c>
      <c r="AX55" s="77">
        <f>'1 - Opěrná zeď'!J35</f>
        <v>0</v>
      </c>
      <c r="AY55" s="77">
        <f>'1 - Opěrná zeď'!J36</f>
        <v>0</v>
      </c>
      <c r="AZ55" s="77">
        <f>'1 - Opěrná zeď'!F33</f>
        <v>0</v>
      </c>
      <c r="BA55" s="77">
        <f>'1 - Opěrná zeď'!F34</f>
        <v>0</v>
      </c>
      <c r="BB55" s="77">
        <f>'1 - Opěrná zeď'!F35</f>
        <v>0</v>
      </c>
      <c r="BC55" s="77">
        <f>'1 - Opěrná zeď'!F36</f>
        <v>0</v>
      </c>
      <c r="BD55" s="79">
        <f>'1 - Opěrná zeď'!F37</f>
        <v>0</v>
      </c>
      <c r="BT55" s="80" t="s">
        <v>76</v>
      </c>
      <c r="BV55" s="80" t="s">
        <v>73</v>
      </c>
      <c r="BW55" s="80" t="s">
        <v>79</v>
      </c>
      <c r="BX55" s="80" t="s">
        <v>5</v>
      </c>
      <c r="CL55" s="80" t="s">
        <v>19</v>
      </c>
      <c r="CM55" s="80" t="s">
        <v>80</v>
      </c>
    </row>
    <row r="56" spans="1:91" s="6" customFormat="1" ht="16.5" customHeight="1">
      <c r="A56" s="71" t="s">
        <v>75</v>
      </c>
      <c r="B56" s="72"/>
      <c r="C56" s="73"/>
      <c r="D56" s="267" t="s">
        <v>80</v>
      </c>
      <c r="E56" s="267"/>
      <c r="F56" s="267"/>
      <c r="G56" s="267"/>
      <c r="H56" s="267"/>
      <c r="I56" s="74"/>
      <c r="J56" s="267" t="s">
        <v>81</v>
      </c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  <c r="X56" s="267"/>
      <c r="Y56" s="267"/>
      <c r="Z56" s="267"/>
      <c r="AA56" s="267"/>
      <c r="AB56" s="267"/>
      <c r="AC56" s="267"/>
      <c r="AD56" s="267"/>
      <c r="AE56" s="267"/>
      <c r="AF56" s="267"/>
      <c r="AG56" s="265">
        <f>'2 - Schodiště'!J30</f>
        <v>0</v>
      </c>
      <c r="AH56" s="266"/>
      <c r="AI56" s="266"/>
      <c r="AJ56" s="266"/>
      <c r="AK56" s="266"/>
      <c r="AL56" s="266"/>
      <c r="AM56" s="266"/>
      <c r="AN56" s="265">
        <f>SUM(AG56,AT56)</f>
        <v>0</v>
      </c>
      <c r="AO56" s="266"/>
      <c r="AP56" s="266"/>
      <c r="AQ56" s="75" t="s">
        <v>78</v>
      </c>
      <c r="AR56" s="72"/>
      <c r="AS56" s="81">
        <v>0</v>
      </c>
      <c r="AT56" s="82">
        <f>ROUND(SUM(AV56:AW56),2)</f>
        <v>0</v>
      </c>
      <c r="AU56" s="83">
        <f>'2 - Schodiště'!P87</f>
        <v>0</v>
      </c>
      <c r="AV56" s="82">
        <f>'2 - Schodiště'!J33</f>
        <v>0</v>
      </c>
      <c r="AW56" s="82">
        <f>'2 - Schodiště'!J34</f>
        <v>0</v>
      </c>
      <c r="AX56" s="82">
        <f>'2 - Schodiště'!J35</f>
        <v>0</v>
      </c>
      <c r="AY56" s="82">
        <f>'2 - Schodiště'!J36</f>
        <v>0</v>
      </c>
      <c r="AZ56" s="82">
        <f>'2 - Schodiště'!F33</f>
        <v>0</v>
      </c>
      <c r="BA56" s="82">
        <f>'2 - Schodiště'!F34</f>
        <v>0</v>
      </c>
      <c r="BB56" s="82">
        <f>'2 - Schodiště'!F35</f>
        <v>0</v>
      </c>
      <c r="BC56" s="82">
        <f>'2 - Schodiště'!F36</f>
        <v>0</v>
      </c>
      <c r="BD56" s="84">
        <f>'2 - Schodiště'!F37</f>
        <v>0</v>
      </c>
      <c r="BT56" s="80" t="s">
        <v>76</v>
      </c>
      <c r="BV56" s="80" t="s">
        <v>73</v>
      </c>
      <c r="BW56" s="80" t="s">
        <v>82</v>
      </c>
      <c r="BX56" s="80" t="s">
        <v>5</v>
      </c>
      <c r="CL56" s="80" t="s">
        <v>19</v>
      </c>
      <c r="CM56" s="80" t="s">
        <v>80</v>
      </c>
    </row>
    <row r="57" spans="1:91" s="1" customFormat="1" ht="30" customHeight="1">
      <c r="B57" s="32"/>
      <c r="AR57" s="32"/>
    </row>
    <row r="58" spans="1:91" s="1" customFormat="1" ht="6.95" customHeight="1"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32"/>
    </row>
  </sheetData>
  <sheetProtection algorithmName="SHA-512" hashValue="4RC/BF/zrxEFvBswXHx9k3ERVocYj42w1Y5dNIsZX2I2wtKwyp+/Bz7QjW1tTSHomwkI1rybqG0MU/a6KcClpg==" saltValue="XR8W54ixMU0LmFKqQ6W32U+S4gSc/lr/ZddwQNiAq3+PkURe6nVIbmk01JxAg6dWERysOXqGaZl75SCqSUlTEg==" spinCount="100000" sheet="1" objects="1" scenarios="1" formatColumns="0" formatRows="0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AM47:AN47"/>
    <mergeCell ref="AM49:AP49"/>
    <mergeCell ref="AS49:AT51"/>
    <mergeCell ref="AM50:AP50"/>
    <mergeCell ref="W33:AE33"/>
    <mergeCell ref="AK33:AO33"/>
    <mergeCell ref="AR2:BE2"/>
    <mergeCell ref="AN56:AP56"/>
    <mergeCell ref="AG56:AM56"/>
    <mergeCell ref="D56:H56"/>
    <mergeCell ref="J56:AF56"/>
    <mergeCell ref="AG54:AM54"/>
    <mergeCell ref="AN54:AP54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L45:AO45"/>
  </mergeCells>
  <hyperlinks>
    <hyperlink ref="A55" location="'1 - Opěrná zeď'!C2" display="/" xr:uid="{00000000-0004-0000-0000-000000000000}"/>
    <hyperlink ref="A56" location="'2 - Schodiště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04"/>
  <sheetViews>
    <sheetView showGridLines="0" topLeftCell="A161" workbookViewId="0">
      <selection activeCell="J12" sqref="J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7" t="s">
        <v>79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83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2" t="str">
        <f>'Rekapitulace stavby'!K6</f>
        <v>Oprava opěrné zdi a schodiště na Smetanově nábřeží, p.č. 163/1, k.ú. Děčín</v>
      </c>
      <c r="F7" s="303"/>
      <c r="G7" s="303"/>
      <c r="H7" s="303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74" t="s">
        <v>85</v>
      </c>
      <c r="F9" s="301"/>
      <c r="G9" s="301"/>
      <c r="H9" s="30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>
        <f>'Rekapitulace stavby'!AN8</f>
        <v>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4" t="str">
        <f>'Rekapitulace stavby'!E14</f>
        <v>Vyplň údaj</v>
      </c>
      <c r="F18" s="293"/>
      <c r="G18" s="293"/>
      <c r="H18" s="29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28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86"/>
      <c r="E27" s="297" t="s">
        <v>19</v>
      </c>
      <c r="F27" s="297"/>
      <c r="G27" s="297"/>
      <c r="H27" s="297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ROUND(J94,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2" t="s">
        <v>41</v>
      </c>
      <c r="E33" s="27" t="s">
        <v>42</v>
      </c>
      <c r="F33" s="88">
        <f>ROUND((SUM(BE94:BE203)),  2)</f>
        <v>0</v>
      </c>
      <c r="I33" s="89">
        <v>0.21</v>
      </c>
      <c r="J33" s="88">
        <f>ROUND(((SUM(BE94:BE203))*I33),  2)</f>
        <v>0</v>
      </c>
      <c r="L33" s="32"/>
    </row>
    <row r="34" spans="2:12" s="1" customFormat="1" ht="14.45" customHeight="1">
      <c r="B34" s="32"/>
      <c r="E34" s="27" t="s">
        <v>43</v>
      </c>
      <c r="F34" s="88">
        <f>ROUND((SUM(BF94:BF203)),  2)</f>
        <v>0</v>
      </c>
      <c r="I34" s="89">
        <v>0.12</v>
      </c>
      <c r="J34" s="88">
        <f>ROUND(((SUM(BF94:BF203))*I34),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8">
        <f>ROUND((SUM(BG94:BG203)),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8">
        <f>ROUND((SUM(BH94:BH203)),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8">
        <f>ROUND((SUM(BI94:BI203)),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2" t="str">
        <f>E7</f>
        <v>Oprava opěrné zdi a schodiště na Smetanově nábřeží, p.č. 163/1, k.ú. Děčín</v>
      </c>
      <c r="F48" s="303"/>
      <c r="G48" s="303"/>
      <c r="H48" s="303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74" t="str">
        <f>E9</f>
        <v>1 - Opěrná zeď</v>
      </c>
      <c r="F50" s="301"/>
      <c r="G50" s="301"/>
      <c r="H50" s="30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Smetanovo nábřeží p.č.163/1, k.ú.Děčín</v>
      </c>
      <c r="I52" s="27" t="s">
        <v>23</v>
      </c>
      <c r="J52" s="49">
        <f>IF(J12="","",J12)</f>
        <v>0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24</v>
      </c>
      <c r="F54" s="25" t="str">
        <f>E15</f>
        <v>Statutární město Děčín</v>
      </c>
      <c r="I54" s="27" t="s">
        <v>31</v>
      </c>
      <c r="J54" s="30" t="str">
        <f>E21</f>
        <v xml:space="preserve"> 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87</v>
      </c>
      <c r="D57" s="90"/>
      <c r="E57" s="90"/>
      <c r="F57" s="90"/>
      <c r="G57" s="90"/>
      <c r="H57" s="90"/>
      <c r="I57" s="90"/>
      <c r="J57" s="97" t="s">
        <v>88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69</v>
      </c>
      <c r="J59" s="63">
        <f>J94</f>
        <v>0</v>
      </c>
      <c r="L59" s="32"/>
      <c r="AU59" s="17" t="s">
        <v>89</v>
      </c>
    </row>
    <row r="60" spans="2:47" s="8" customFormat="1" ht="24.95" customHeight="1">
      <c r="B60" s="99"/>
      <c r="D60" s="100" t="s">
        <v>90</v>
      </c>
      <c r="E60" s="101"/>
      <c r="F60" s="101"/>
      <c r="G60" s="101"/>
      <c r="H60" s="101"/>
      <c r="I60" s="101"/>
      <c r="J60" s="102">
        <f>J95</f>
        <v>0</v>
      </c>
      <c r="L60" s="99"/>
    </row>
    <row r="61" spans="2:47" s="9" customFormat="1" ht="19.899999999999999" customHeight="1">
      <c r="B61" s="103"/>
      <c r="D61" s="104" t="s">
        <v>91</v>
      </c>
      <c r="E61" s="105"/>
      <c r="F61" s="105"/>
      <c r="G61" s="105"/>
      <c r="H61" s="105"/>
      <c r="I61" s="105"/>
      <c r="J61" s="106">
        <f>J96</f>
        <v>0</v>
      </c>
      <c r="L61" s="103"/>
    </row>
    <row r="62" spans="2:47" s="9" customFormat="1" ht="19.899999999999999" customHeight="1">
      <c r="B62" s="103"/>
      <c r="D62" s="104" t="s">
        <v>92</v>
      </c>
      <c r="E62" s="105"/>
      <c r="F62" s="105"/>
      <c r="G62" s="105"/>
      <c r="H62" s="105"/>
      <c r="I62" s="105"/>
      <c r="J62" s="106">
        <f>J118</f>
        <v>0</v>
      </c>
      <c r="L62" s="103"/>
    </row>
    <row r="63" spans="2:47" s="9" customFormat="1" ht="19.899999999999999" customHeight="1">
      <c r="B63" s="103"/>
      <c r="D63" s="104" t="s">
        <v>93</v>
      </c>
      <c r="E63" s="105"/>
      <c r="F63" s="105"/>
      <c r="G63" s="105"/>
      <c r="H63" s="105"/>
      <c r="I63" s="105"/>
      <c r="J63" s="106">
        <f>J128</f>
        <v>0</v>
      </c>
      <c r="L63" s="103"/>
    </row>
    <row r="64" spans="2:47" s="9" customFormat="1" ht="19.899999999999999" customHeight="1">
      <c r="B64" s="103"/>
      <c r="D64" s="104" t="s">
        <v>94</v>
      </c>
      <c r="E64" s="105"/>
      <c r="F64" s="105"/>
      <c r="G64" s="105"/>
      <c r="H64" s="105"/>
      <c r="I64" s="105"/>
      <c r="J64" s="106">
        <f>J133</f>
        <v>0</v>
      </c>
      <c r="L64" s="103"/>
    </row>
    <row r="65" spans="2:12" s="9" customFormat="1" ht="19.899999999999999" customHeight="1">
      <c r="B65" s="103"/>
      <c r="D65" s="104" t="s">
        <v>95</v>
      </c>
      <c r="E65" s="105"/>
      <c r="F65" s="105"/>
      <c r="G65" s="105"/>
      <c r="H65" s="105"/>
      <c r="I65" s="105"/>
      <c r="J65" s="106">
        <f>J135</f>
        <v>0</v>
      </c>
      <c r="L65" s="103"/>
    </row>
    <row r="66" spans="2:12" s="9" customFormat="1" ht="19.899999999999999" customHeight="1">
      <c r="B66" s="103"/>
      <c r="D66" s="104" t="s">
        <v>96</v>
      </c>
      <c r="E66" s="105"/>
      <c r="F66" s="105"/>
      <c r="G66" s="105"/>
      <c r="H66" s="105"/>
      <c r="I66" s="105"/>
      <c r="J66" s="106">
        <f>J144</f>
        <v>0</v>
      </c>
      <c r="L66" s="103"/>
    </row>
    <row r="67" spans="2:12" s="9" customFormat="1" ht="19.899999999999999" customHeight="1">
      <c r="B67" s="103"/>
      <c r="D67" s="104" t="s">
        <v>97</v>
      </c>
      <c r="E67" s="105"/>
      <c r="F67" s="105"/>
      <c r="G67" s="105"/>
      <c r="H67" s="105"/>
      <c r="I67" s="105"/>
      <c r="J67" s="106">
        <f>J149</f>
        <v>0</v>
      </c>
      <c r="L67" s="103"/>
    </row>
    <row r="68" spans="2:12" s="9" customFormat="1" ht="19.899999999999999" customHeight="1">
      <c r="B68" s="103"/>
      <c r="D68" s="104" t="s">
        <v>98</v>
      </c>
      <c r="E68" s="105"/>
      <c r="F68" s="105"/>
      <c r="G68" s="105"/>
      <c r="H68" s="105"/>
      <c r="I68" s="105"/>
      <c r="J68" s="106">
        <f>J158</f>
        <v>0</v>
      </c>
      <c r="L68" s="103"/>
    </row>
    <row r="69" spans="2:12" s="9" customFormat="1" ht="19.899999999999999" customHeight="1">
      <c r="B69" s="103"/>
      <c r="D69" s="104" t="s">
        <v>99</v>
      </c>
      <c r="E69" s="105"/>
      <c r="F69" s="105"/>
      <c r="G69" s="105"/>
      <c r="H69" s="105"/>
      <c r="I69" s="105"/>
      <c r="J69" s="106">
        <f>J179</f>
        <v>0</v>
      </c>
      <c r="L69" s="103"/>
    </row>
    <row r="70" spans="2:12" s="9" customFormat="1" ht="19.899999999999999" customHeight="1">
      <c r="B70" s="103"/>
      <c r="D70" s="104" t="s">
        <v>100</v>
      </c>
      <c r="E70" s="105"/>
      <c r="F70" s="105"/>
      <c r="G70" s="105"/>
      <c r="H70" s="105"/>
      <c r="I70" s="105"/>
      <c r="J70" s="106">
        <f>J188</f>
        <v>0</v>
      </c>
      <c r="L70" s="103"/>
    </row>
    <row r="71" spans="2:12" s="8" customFormat="1" ht="24.95" customHeight="1">
      <c r="B71" s="99"/>
      <c r="D71" s="100" t="s">
        <v>101</v>
      </c>
      <c r="E71" s="101"/>
      <c r="F71" s="101"/>
      <c r="G71" s="101"/>
      <c r="H71" s="101"/>
      <c r="I71" s="101"/>
      <c r="J71" s="102">
        <f>J191</f>
        <v>0</v>
      </c>
      <c r="L71" s="99"/>
    </row>
    <row r="72" spans="2:12" s="9" customFormat="1" ht="19.899999999999999" customHeight="1">
      <c r="B72" s="103"/>
      <c r="D72" s="104" t="s">
        <v>102</v>
      </c>
      <c r="E72" s="105"/>
      <c r="F72" s="105"/>
      <c r="G72" s="105"/>
      <c r="H72" s="105"/>
      <c r="I72" s="105"/>
      <c r="J72" s="106">
        <f>J192</f>
        <v>0</v>
      </c>
      <c r="L72" s="103"/>
    </row>
    <row r="73" spans="2:12" s="8" customFormat="1" ht="24.95" customHeight="1">
      <c r="B73" s="99"/>
      <c r="D73" s="100" t="s">
        <v>103</v>
      </c>
      <c r="E73" s="101"/>
      <c r="F73" s="101"/>
      <c r="G73" s="101"/>
      <c r="H73" s="101"/>
      <c r="I73" s="101"/>
      <c r="J73" s="102">
        <f>J199</f>
        <v>0</v>
      </c>
      <c r="L73" s="99"/>
    </row>
    <row r="74" spans="2:12" s="9" customFormat="1" ht="19.899999999999999" customHeight="1">
      <c r="B74" s="103"/>
      <c r="D74" s="104" t="s">
        <v>104</v>
      </c>
      <c r="E74" s="105"/>
      <c r="F74" s="105"/>
      <c r="G74" s="105"/>
      <c r="H74" s="105"/>
      <c r="I74" s="105"/>
      <c r="J74" s="106">
        <f>J200</f>
        <v>0</v>
      </c>
      <c r="L74" s="103"/>
    </row>
    <row r="75" spans="2:12" s="1" customFormat="1" ht="21.75" customHeight="1">
      <c r="B75" s="32"/>
      <c r="L75" s="32"/>
    </row>
    <row r="76" spans="2:12" s="1" customFormat="1" ht="6.95" customHeight="1"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32"/>
    </row>
    <row r="80" spans="2:12" s="1" customFormat="1" ht="6.95" customHeight="1"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32"/>
    </row>
    <row r="81" spans="2:63" s="1" customFormat="1" ht="24.95" customHeight="1">
      <c r="B81" s="32"/>
      <c r="C81" s="21" t="s">
        <v>105</v>
      </c>
      <c r="L81" s="32"/>
    </row>
    <row r="82" spans="2:63" s="1" customFormat="1" ht="6.95" customHeight="1">
      <c r="B82" s="32"/>
      <c r="L82" s="32"/>
    </row>
    <row r="83" spans="2:63" s="1" customFormat="1" ht="12" customHeight="1">
      <c r="B83" s="32"/>
      <c r="C83" s="27" t="s">
        <v>16</v>
      </c>
      <c r="L83" s="32"/>
    </row>
    <row r="84" spans="2:63" s="1" customFormat="1" ht="16.5" customHeight="1">
      <c r="B84" s="32"/>
      <c r="E84" s="302" t="str">
        <f>E7</f>
        <v>Oprava opěrné zdi a schodiště na Smetanově nábřeží, p.č. 163/1, k.ú. Děčín</v>
      </c>
      <c r="F84" s="303"/>
      <c r="G84" s="303"/>
      <c r="H84" s="303"/>
      <c r="L84" s="32"/>
    </row>
    <row r="85" spans="2:63" s="1" customFormat="1" ht="12" customHeight="1">
      <c r="B85" s="32"/>
      <c r="C85" s="27" t="s">
        <v>84</v>
      </c>
      <c r="L85" s="32"/>
    </row>
    <row r="86" spans="2:63" s="1" customFormat="1" ht="16.5" customHeight="1">
      <c r="B86" s="32"/>
      <c r="E86" s="274" t="str">
        <f>E9</f>
        <v>1 - Opěrná zeď</v>
      </c>
      <c r="F86" s="301"/>
      <c r="G86" s="301"/>
      <c r="H86" s="301"/>
      <c r="L86" s="32"/>
    </row>
    <row r="87" spans="2:63" s="1" customFormat="1" ht="6.95" customHeight="1">
      <c r="B87" s="32"/>
      <c r="L87" s="32"/>
    </row>
    <row r="88" spans="2:63" s="1" customFormat="1" ht="12" customHeight="1">
      <c r="B88" s="32"/>
      <c r="C88" s="27" t="s">
        <v>21</v>
      </c>
      <c r="F88" s="25" t="str">
        <f>F12</f>
        <v>Smetanovo nábřeží p.č.163/1, k.ú.Děčín</v>
      </c>
      <c r="I88" s="27" t="s">
        <v>23</v>
      </c>
      <c r="J88" s="49">
        <f>IF(J12="","",J12)</f>
        <v>0</v>
      </c>
      <c r="L88" s="32"/>
    </row>
    <row r="89" spans="2:63" s="1" customFormat="1" ht="6.95" customHeight="1">
      <c r="B89" s="32"/>
      <c r="L89" s="32"/>
    </row>
    <row r="90" spans="2:63" s="1" customFormat="1" ht="15.2" customHeight="1">
      <c r="B90" s="32"/>
      <c r="C90" s="27" t="s">
        <v>24</v>
      </c>
      <c r="F90" s="25" t="str">
        <f>E15</f>
        <v>Statutární město Děčín</v>
      </c>
      <c r="I90" s="27" t="s">
        <v>31</v>
      </c>
      <c r="J90" s="30" t="str">
        <f>E21</f>
        <v xml:space="preserve"> </v>
      </c>
      <c r="L90" s="32"/>
    </row>
    <row r="91" spans="2:63" s="1" customFormat="1" ht="15.2" customHeight="1">
      <c r="B91" s="32"/>
      <c r="C91" s="27" t="s">
        <v>29</v>
      </c>
      <c r="F91" s="25" t="str">
        <f>IF(E18="","",E18)</f>
        <v>Vyplň údaj</v>
      </c>
      <c r="I91" s="27" t="s">
        <v>34</v>
      </c>
      <c r="J91" s="30" t="str">
        <f>E24</f>
        <v xml:space="preserve"> </v>
      </c>
      <c r="L91" s="32"/>
    </row>
    <row r="92" spans="2:63" s="1" customFormat="1" ht="10.35" customHeight="1">
      <c r="B92" s="32"/>
      <c r="L92" s="32"/>
    </row>
    <row r="93" spans="2:63" s="10" customFormat="1" ht="29.25" customHeight="1">
      <c r="B93" s="107"/>
      <c r="C93" s="108" t="s">
        <v>106</v>
      </c>
      <c r="D93" s="109" t="s">
        <v>56</v>
      </c>
      <c r="E93" s="109" t="s">
        <v>52</v>
      </c>
      <c r="F93" s="109" t="s">
        <v>53</v>
      </c>
      <c r="G93" s="109" t="s">
        <v>107</v>
      </c>
      <c r="H93" s="109" t="s">
        <v>108</v>
      </c>
      <c r="I93" s="109" t="s">
        <v>109</v>
      </c>
      <c r="J93" s="109" t="s">
        <v>88</v>
      </c>
      <c r="K93" s="110" t="s">
        <v>110</v>
      </c>
      <c r="L93" s="107"/>
      <c r="M93" s="56" t="s">
        <v>19</v>
      </c>
      <c r="N93" s="57" t="s">
        <v>41</v>
      </c>
      <c r="O93" s="57" t="s">
        <v>111</v>
      </c>
      <c r="P93" s="57" t="s">
        <v>112</v>
      </c>
      <c r="Q93" s="57" t="s">
        <v>113</v>
      </c>
      <c r="R93" s="57" t="s">
        <v>114</v>
      </c>
      <c r="S93" s="57" t="s">
        <v>115</v>
      </c>
      <c r="T93" s="58" t="s">
        <v>116</v>
      </c>
    </row>
    <row r="94" spans="2:63" s="1" customFormat="1" ht="22.9" customHeight="1">
      <c r="B94" s="32"/>
      <c r="C94" s="61" t="s">
        <v>117</v>
      </c>
      <c r="J94" s="111">
        <f>BK94</f>
        <v>0</v>
      </c>
      <c r="L94" s="32"/>
      <c r="M94" s="59"/>
      <c r="N94" s="50"/>
      <c r="O94" s="50"/>
      <c r="P94" s="112">
        <f>P95+P191+P199</f>
        <v>0</v>
      </c>
      <c r="Q94" s="50"/>
      <c r="R94" s="112">
        <f>R95+R191+R199</f>
        <v>14.590553551999999</v>
      </c>
      <c r="S94" s="50"/>
      <c r="T94" s="113">
        <f>T95+T191+T199</f>
        <v>10.201115999999999</v>
      </c>
      <c r="AT94" s="17" t="s">
        <v>70</v>
      </c>
      <c r="AU94" s="17" t="s">
        <v>89</v>
      </c>
      <c r="BK94" s="114">
        <f>BK95+BK191+BK199</f>
        <v>0</v>
      </c>
    </row>
    <row r="95" spans="2:63" s="11" customFormat="1" ht="25.9" customHeight="1">
      <c r="B95" s="115"/>
      <c r="D95" s="116" t="s">
        <v>70</v>
      </c>
      <c r="E95" s="117" t="s">
        <v>118</v>
      </c>
      <c r="F95" s="117" t="s">
        <v>119</v>
      </c>
      <c r="I95" s="118"/>
      <c r="J95" s="119">
        <f>BK95</f>
        <v>0</v>
      </c>
      <c r="L95" s="115"/>
      <c r="M95" s="120"/>
      <c r="P95" s="121">
        <f>P96+P118+P128+P133+P135+P144+P149+P158+P179+P188</f>
        <v>0</v>
      </c>
      <c r="R95" s="121">
        <f>R96+R118+R128+R133+R135+R144+R149+R158+R179+R188</f>
        <v>14.583689551999999</v>
      </c>
      <c r="T95" s="122">
        <f>T96+T118+T128+T133+T135+T144+T149+T158+T179+T188</f>
        <v>10.201115999999999</v>
      </c>
      <c r="AR95" s="116" t="s">
        <v>76</v>
      </c>
      <c r="AT95" s="123" t="s">
        <v>70</v>
      </c>
      <c r="AU95" s="123" t="s">
        <v>71</v>
      </c>
      <c r="AY95" s="116" t="s">
        <v>120</v>
      </c>
      <c r="BK95" s="124">
        <f>BK96+BK118+BK128+BK133+BK135+BK144+BK149+BK158+BK179+BK188</f>
        <v>0</v>
      </c>
    </row>
    <row r="96" spans="2:63" s="11" customFormat="1" ht="22.9" customHeight="1">
      <c r="B96" s="115"/>
      <c r="D96" s="116" t="s">
        <v>70</v>
      </c>
      <c r="E96" s="125" t="s">
        <v>76</v>
      </c>
      <c r="F96" s="125" t="s">
        <v>121</v>
      </c>
      <c r="I96" s="118"/>
      <c r="J96" s="126">
        <f>BK96</f>
        <v>0</v>
      </c>
      <c r="L96" s="115"/>
      <c r="M96" s="120"/>
      <c r="P96" s="121">
        <f>SUM(P97:P117)</f>
        <v>0</v>
      </c>
      <c r="R96" s="121">
        <f>SUM(R97:R117)</f>
        <v>0</v>
      </c>
      <c r="T96" s="122">
        <f>SUM(T97:T117)</f>
        <v>0</v>
      </c>
      <c r="AR96" s="116" t="s">
        <v>76</v>
      </c>
      <c r="AT96" s="123" t="s">
        <v>70</v>
      </c>
      <c r="AU96" s="123" t="s">
        <v>76</v>
      </c>
      <c r="AY96" s="116" t="s">
        <v>120</v>
      </c>
      <c r="BK96" s="124">
        <f>SUM(BK97:BK117)</f>
        <v>0</v>
      </c>
    </row>
    <row r="97" spans="2:65" s="1" customFormat="1" ht="24.2" customHeight="1">
      <c r="B97" s="32"/>
      <c r="C97" s="127" t="s">
        <v>76</v>
      </c>
      <c r="D97" s="127" t="s">
        <v>122</v>
      </c>
      <c r="E97" s="128" t="s">
        <v>123</v>
      </c>
      <c r="F97" s="129" t="s">
        <v>124</v>
      </c>
      <c r="G97" s="130" t="s">
        <v>125</v>
      </c>
      <c r="H97" s="131">
        <v>46.48</v>
      </c>
      <c r="I97" s="132"/>
      <c r="J97" s="133">
        <f>ROUND(I97*H97,2)</f>
        <v>0</v>
      </c>
      <c r="K97" s="129" t="s">
        <v>126</v>
      </c>
      <c r="L97" s="32"/>
      <c r="M97" s="134" t="s">
        <v>19</v>
      </c>
      <c r="N97" s="135" t="s">
        <v>42</v>
      </c>
      <c r="P97" s="136">
        <f>O97*H97</f>
        <v>0</v>
      </c>
      <c r="Q97" s="136">
        <v>0</v>
      </c>
      <c r="R97" s="136">
        <f>Q97*H97</f>
        <v>0</v>
      </c>
      <c r="S97" s="136">
        <v>0</v>
      </c>
      <c r="T97" s="137">
        <f>S97*H97</f>
        <v>0</v>
      </c>
      <c r="AR97" s="138" t="s">
        <v>127</v>
      </c>
      <c r="AT97" s="138" t="s">
        <v>122</v>
      </c>
      <c r="AU97" s="138" t="s">
        <v>80</v>
      </c>
      <c r="AY97" s="17" t="s">
        <v>120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76</v>
      </c>
      <c r="BK97" s="139">
        <f>ROUND(I97*H97,2)</f>
        <v>0</v>
      </c>
      <c r="BL97" s="17" t="s">
        <v>127</v>
      </c>
      <c r="BM97" s="138" t="s">
        <v>128</v>
      </c>
    </row>
    <row r="98" spans="2:65" s="1" customFormat="1">
      <c r="B98" s="32"/>
      <c r="D98" s="140" t="s">
        <v>129</v>
      </c>
      <c r="F98" s="141" t="s">
        <v>130</v>
      </c>
      <c r="I98" s="142"/>
      <c r="L98" s="32"/>
      <c r="M98" s="143"/>
      <c r="T98" s="53"/>
      <c r="AT98" s="17" t="s">
        <v>129</v>
      </c>
      <c r="AU98" s="17" t="s">
        <v>80</v>
      </c>
    </row>
    <row r="99" spans="2:65" s="12" customFormat="1">
      <c r="B99" s="144"/>
      <c r="D99" s="145" t="s">
        <v>131</v>
      </c>
      <c r="E99" s="146" t="s">
        <v>19</v>
      </c>
      <c r="F99" s="147" t="s">
        <v>132</v>
      </c>
      <c r="H99" s="146" t="s">
        <v>19</v>
      </c>
      <c r="I99" s="148"/>
      <c r="L99" s="144"/>
      <c r="M99" s="149"/>
      <c r="T99" s="150"/>
      <c r="AT99" s="146" t="s">
        <v>131</v>
      </c>
      <c r="AU99" s="146" t="s">
        <v>80</v>
      </c>
      <c r="AV99" s="12" t="s">
        <v>76</v>
      </c>
      <c r="AW99" s="12" t="s">
        <v>33</v>
      </c>
      <c r="AX99" s="12" t="s">
        <v>71</v>
      </c>
      <c r="AY99" s="146" t="s">
        <v>120</v>
      </c>
    </row>
    <row r="100" spans="2:65" s="13" customFormat="1">
      <c r="B100" s="151"/>
      <c r="D100" s="145" t="s">
        <v>131</v>
      </c>
      <c r="E100" s="152" t="s">
        <v>19</v>
      </c>
      <c r="F100" s="153" t="s">
        <v>133</v>
      </c>
      <c r="H100" s="154">
        <v>46.48</v>
      </c>
      <c r="I100" s="155"/>
      <c r="L100" s="151"/>
      <c r="M100" s="156"/>
      <c r="T100" s="157"/>
      <c r="AT100" s="152" t="s">
        <v>131</v>
      </c>
      <c r="AU100" s="152" t="s">
        <v>80</v>
      </c>
      <c r="AV100" s="13" t="s">
        <v>80</v>
      </c>
      <c r="AW100" s="13" t="s">
        <v>33</v>
      </c>
      <c r="AX100" s="13" t="s">
        <v>76</v>
      </c>
      <c r="AY100" s="152" t="s">
        <v>120</v>
      </c>
    </row>
    <row r="101" spans="2:65" s="1" customFormat="1" ht="21.75" customHeight="1">
      <c r="B101" s="32"/>
      <c r="C101" s="127" t="s">
        <v>80</v>
      </c>
      <c r="D101" s="127" t="s">
        <v>122</v>
      </c>
      <c r="E101" s="128" t="s">
        <v>134</v>
      </c>
      <c r="F101" s="129" t="s">
        <v>135</v>
      </c>
      <c r="G101" s="130" t="s">
        <v>136</v>
      </c>
      <c r="H101" s="131">
        <v>9.2959999999999994</v>
      </c>
      <c r="I101" s="132"/>
      <c r="J101" s="133">
        <f>ROUND(I101*H101,2)</f>
        <v>0</v>
      </c>
      <c r="K101" s="129" t="s">
        <v>126</v>
      </c>
      <c r="L101" s="32"/>
      <c r="M101" s="134" t="s">
        <v>19</v>
      </c>
      <c r="N101" s="135" t="s">
        <v>42</v>
      </c>
      <c r="P101" s="136">
        <f>O101*H101</f>
        <v>0</v>
      </c>
      <c r="Q101" s="136">
        <v>0</v>
      </c>
      <c r="R101" s="136">
        <f>Q101*H101</f>
        <v>0</v>
      </c>
      <c r="S101" s="136">
        <v>0</v>
      </c>
      <c r="T101" s="137">
        <f>S101*H101</f>
        <v>0</v>
      </c>
      <c r="AR101" s="138" t="s">
        <v>127</v>
      </c>
      <c r="AT101" s="138" t="s">
        <v>122</v>
      </c>
      <c r="AU101" s="138" t="s">
        <v>80</v>
      </c>
      <c r="AY101" s="17" t="s">
        <v>120</v>
      </c>
      <c r="BE101" s="139">
        <f>IF(N101="základní",J101,0)</f>
        <v>0</v>
      </c>
      <c r="BF101" s="139">
        <f>IF(N101="snížená",J101,0)</f>
        <v>0</v>
      </c>
      <c r="BG101" s="139">
        <f>IF(N101="zákl. přenesená",J101,0)</f>
        <v>0</v>
      </c>
      <c r="BH101" s="139">
        <f>IF(N101="sníž. přenesená",J101,0)</f>
        <v>0</v>
      </c>
      <c r="BI101" s="139">
        <f>IF(N101="nulová",J101,0)</f>
        <v>0</v>
      </c>
      <c r="BJ101" s="17" t="s">
        <v>76</v>
      </c>
      <c r="BK101" s="139">
        <f>ROUND(I101*H101,2)</f>
        <v>0</v>
      </c>
      <c r="BL101" s="17" t="s">
        <v>127</v>
      </c>
      <c r="BM101" s="138" t="s">
        <v>137</v>
      </c>
    </row>
    <row r="102" spans="2:65" s="1" customFormat="1">
      <c r="B102" s="32"/>
      <c r="D102" s="140" t="s">
        <v>129</v>
      </c>
      <c r="F102" s="141" t="s">
        <v>138</v>
      </c>
      <c r="I102" s="142"/>
      <c r="L102" s="32"/>
      <c r="M102" s="143"/>
      <c r="T102" s="53"/>
      <c r="AT102" s="17" t="s">
        <v>129</v>
      </c>
      <c r="AU102" s="17" t="s">
        <v>80</v>
      </c>
    </row>
    <row r="103" spans="2:65" s="12" customFormat="1">
      <c r="B103" s="144"/>
      <c r="D103" s="145" t="s">
        <v>131</v>
      </c>
      <c r="E103" s="146" t="s">
        <v>19</v>
      </c>
      <c r="F103" s="147" t="s">
        <v>132</v>
      </c>
      <c r="H103" s="146" t="s">
        <v>19</v>
      </c>
      <c r="I103" s="148"/>
      <c r="L103" s="144"/>
      <c r="M103" s="149"/>
      <c r="T103" s="150"/>
      <c r="AT103" s="146" t="s">
        <v>131</v>
      </c>
      <c r="AU103" s="146" t="s">
        <v>80</v>
      </c>
      <c r="AV103" s="12" t="s">
        <v>76</v>
      </c>
      <c r="AW103" s="12" t="s">
        <v>33</v>
      </c>
      <c r="AX103" s="12" t="s">
        <v>71</v>
      </c>
      <c r="AY103" s="146" t="s">
        <v>120</v>
      </c>
    </row>
    <row r="104" spans="2:65" s="13" customFormat="1">
      <c r="B104" s="151"/>
      <c r="D104" s="145" t="s">
        <v>131</v>
      </c>
      <c r="E104" s="152" t="s">
        <v>19</v>
      </c>
      <c r="F104" s="153" t="s">
        <v>139</v>
      </c>
      <c r="H104" s="154">
        <v>9.2959999999999994</v>
      </c>
      <c r="I104" s="155"/>
      <c r="L104" s="151"/>
      <c r="M104" s="156"/>
      <c r="T104" s="157"/>
      <c r="AT104" s="152" t="s">
        <v>131</v>
      </c>
      <c r="AU104" s="152" t="s">
        <v>80</v>
      </c>
      <c r="AV104" s="13" t="s">
        <v>80</v>
      </c>
      <c r="AW104" s="13" t="s">
        <v>33</v>
      </c>
      <c r="AX104" s="13" t="s">
        <v>76</v>
      </c>
      <c r="AY104" s="152" t="s">
        <v>120</v>
      </c>
    </row>
    <row r="105" spans="2:65" s="1" customFormat="1" ht="37.9" customHeight="1">
      <c r="B105" s="32"/>
      <c r="C105" s="127" t="s">
        <v>140</v>
      </c>
      <c r="D105" s="127" t="s">
        <v>122</v>
      </c>
      <c r="E105" s="128" t="s">
        <v>141</v>
      </c>
      <c r="F105" s="129" t="s">
        <v>142</v>
      </c>
      <c r="G105" s="130" t="s">
        <v>136</v>
      </c>
      <c r="H105" s="131">
        <v>9.2959999999999994</v>
      </c>
      <c r="I105" s="132"/>
      <c r="J105" s="133">
        <f>ROUND(I105*H105,2)</f>
        <v>0</v>
      </c>
      <c r="K105" s="129" t="s">
        <v>126</v>
      </c>
      <c r="L105" s="32"/>
      <c r="M105" s="134" t="s">
        <v>19</v>
      </c>
      <c r="N105" s="135" t="s">
        <v>42</v>
      </c>
      <c r="P105" s="136">
        <f>O105*H105</f>
        <v>0</v>
      </c>
      <c r="Q105" s="136">
        <v>0</v>
      </c>
      <c r="R105" s="136">
        <f>Q105*H105</f>
        <v>0</v>
      </c>
      <c r="S105" s="136">
        <v>0</v>
      </c>
      <c r="T105" s="137">
        <f>S105*H105</f>
        <v>0</v>
      </c>
      <c r="AR105" s="138" t="s">
        <v>127</v>
      </c>
      <c r="AT105" s="138" t="s">
        <v>122</v>
      </c>
      <c r="AU105" s="138" t="s">
        <v>80</v>
      </c>
      <c r="AY105" s="17" t="s">
        <v>120</v>
      </c>
      <c r="BE105" s="139">
        <f>IF(N105="základní",J105,0)</f>
        <v>0</v>
      </c>
      <c r="BF105" s="139">
        <f>IF(N105="snížená",J105,0)</f>
        <v>0</v>
      </c>
      <c r="BG105" s="139">
        <f>IF(N105="zákl. přenesená",J105,0)</f>
        <v>0</v>
      </c>
      <c r="BH105" s="139">
        <f>IF(N105="sníž. přenesená",J105,0)</f>
        <v>0</v>
      </c>
      <c r="BI105" s="139">
        <f>IF(N105="nulová",J105,0)</f>
        <v>0</v>
      </c>
      <c r="BJ105" s="17" t="s">
        <v>76</v>
      </c>
      <c r="BK105" s="139">
        <f>ROUND(I105*H105,2)</f>
        <v>0</v>
      </c>
      <c r="BL105" s="17" t="s">
        <v>127</v>
      </c>
      <c r="BM105" s="138" t="s">
        <v>143</v>
      </c>
    </row>
    <row r="106" spans="2:65" s="1" customFormat="1">
      <c r="B106" s="32"/>
      <c r="D106" s="140" t="s">
        <v>129</v>
      </c>
      <c r="F106" s="141" t="s">
        <v>144</v>
      </c>
      <c r="I106" s="142"/>
      <c r="L106" s="32"/>
      <c r="M106" s="143"/>
      <c r="T106" s="53"/>
      <c r="AT106" s="17" t="s">
        <v>129</v>
      </c>
      <c r="AU106" s="17" t="s">
        <v>80</v>
      </c>
    </row>
    <row r="107" spans="2:65" s="1" customFormat="1" ht="37.9" customHeight="1">
      <c r="B107" s="32"/>
      <c r="C107" s="127" t="s">
        <v>127</v>
      </c>
      <c r="D107" s="127" t="s">
        <v>122</v>
      </c>
      <c r="E107" s="128" t="s">
        <v>145</v>
      </c>
      <c r="F107" s="129" t="s">
        <v>146</v>
      </c>
      <c r="G107" s="130" t="s">
        <v>136</v>
      </c>
      <c r="H107" s="131">
        <v>46.48</v>
      </c>
      <c r="I107" s="132"/>
      <c r="J107" s="133">
        <f>ROUND(I107*H107,2)</f>
        <v>0</v>
      </c>
      <c r="K107" s="129" t="s">
        <v>126</v>
      </c>
      <c r="L107" s="32"/>
      <c r="M107" s="134" t="s">
        <v>19</v>
      </c>
      <c r="N107" s="135" t="s">
        <v>42</v>
      </c>
      <c r="P107" s="136">
        <f>O107*H107</f>
        <v>0</v>
      </c>
      <c r="Q107" s="136">
        <v>0</v>
      </c>
      <c r="R107" s="136">
        <f>Q107*H107</f>
        <v>0</v>
      </c>
      <c r="S107" s="136">
        <v>0</v>
      </c>
      <c r="T107" s="137">
        <f>S107*H107</f>
        <v>0</v>
      </c>
      <c r="AR107" s="138" t="s">
        <v>127</v>
      </c>
      <c r="AT107" s="138" t="s">
        <v>122</v>
      </c>
      <c r="AU107" s="138" t="s">
        <v>80</v>
      </c>
      <c r="AY107" s="17" t="s">
        <v>120</v>
      </c>
      <c r="BE107" s="139">
        <f>IF(N107="základní",J107,0)</f>
        <v>0</v>
      </c>
      <c r="BF107" s="139">
        <f>IF(N107="snížená",J107,0)</f>
        <v>0</v>
      </c>
      <c r="BG107" s="139">
        <f>IF(N107="zákl. přenesená",J107,0)</f>
        <v>0</v>
      </c>
      <c r="BH107" s="139">
        <f>IF(N107="sníž. přenesená",J107,0)</f>
        <v>0</v>
      </c>
      <c r="BI107" s="139">
        <f>IF(N107="nulová",J107,0)</f>
        <v>0</v>
      </c>
      <c r="BJ107" s="17" t="s">
        <v>76</v>
      </c>
      <c r="BK107" s="139">
        <f>ROUND(I107*H107,2)</f>
        <v>0</v>
      </c>
      <c r="BL107" s="17" t="s">
        <v>127</v>
      </c>
      <c r="BM107" s="138" t="s">
        <v>147</v>
      </c>
    </row>
    <row r="108" spans="2:65" s="1" customFormat="1">
      <c r="B108" s="32"/>
      <c r="D108" s="140" t="s">
        <v>129</v>
      </c>
      <c r="F108" s="141" t="s">
        <v>148</v>
      </c>
      <c r="I108" s="142"/>
      <c r="L108" s="32"/>
      <c r="M108" s="143"/>
      <c r="T108" s="53"/>
      <c r="AT108" s="17" t="s">
        <v>129</v>
      </c>
      <c r="AU108" s="17" t="s">
        <v>80</v>
      </c>
    </row>
    <row r="109" spans="2:65" s="13" customFormat="1">
      <c r="B109" s="151"/>
      <c r="D109" s="145" t="s">
        <v>131</v>
      </c>
      <c r="F109" s="153" t="s">
        <v>149</v>
      </c>
      <c r="H109" s="154">
        <v>46.48</v>
      </c>
      <c r="I109" s="155"/>
      <c r="L109" s="151"/>
      <c r="M109" s="156"/>
      <c r="T109" s="157"/>
      <c r="AT109" s="152" t="s">
        <v>131</v>
      </c>
      <c r="AU109" s="152" t="s">
        <v>80</v>
      </c>
      <c r="AV109" s="13" t="s">
        <v>80</v>
      </c>
      <c r="AW109" s="13" t="s">
        <v>4</v>
      </c>
      <c r="AX109" s="13" t="s">
        <v>76</v>
      </c>
      <c r="AY109" s="152" t="s">
        <v>120</v>
      </c>
    </row>
    <row r="110" spans="2:65" s="1" customFormat="1" ht="21.75" customHeight="1">
      <c r="B110" s="32"/>
      <c r="C110" s="158" t="s">
        <v>150</v>
      </c>
      <c r="D110" s="158" t="s">
        <v>151</v>
      </c>
      <c r="E110" s="159" t="s">
        <v>152</v>
      </c>
      <c r="F110" s="160" t="s">
        <v>153</v>
      </c>
      <c r="G110" s="161" t="s">
        <v>154</v>
      </c>
      <c r="H110" s="162">
        <v>14.874000000000001</v>
      </c>
      <c r="I110" s="163"/>
      <c r="J110" s="164">
        <f>ROUND(I110*H110,2)</f>
        <v>0</v>
      </c>
      <c r="K110" s="160" t="s">
        <v>126</v>
      </c>
      <c r="L110" s="165"/>
      <c r="M110" s="166" t="s">
        <v>19</v>
      </c>
      <c r="N110" s="167" t="s">
        <v>42</v>
      </c>
      <c r="P110" s="136">
        <f>O110*H110</f>
        <v>0</v>
      </c>
      <c r="Q110" s="136">
        <v>0</v>
      </c>
      <c r="R110" s="136">
        <f>Q110*H110</f>
        <v>0</v>
      </c>
      <c r="S110" s="136">
        <v>0</v>
      </c>
      <c r="T110" s="137">
        <f>S110*H110</f>
        <v>0</v>
      </c>
      <c r="AR110" s="138" t="s">
        <v>155</v>
      </c>
      <c r="AT110" s="138" t="s">
        <v>151</v>
      </c>
      <c r="AU110" s="138" t="s">
        <v>80</v>
      </c>
      <c r="AY110" s="17" t="s">
        <v>120</v>
      </c>
      <c r="BE110" s="139">
        <f>IF(N110="základní",J110,0)</f>
        <v>0</v>
      </c>
      <c r="BF110" s="139">
        <f>IF(N110="snížená",J110,0)</f>
        <v>0</v>
      </c>
      <c r="BG110" s="139">
        <f>IF(N110="zákl. přenesená",J110,0)</f>
        <v>0</v>
      </c>
      <c r="BH110" s="139">
        <f>IF(N110="sníž. přenesená",J110,0)</f>
        <v>0</v>
      </c>
      <c r="BI110" s="139">
        <f>IF(N110="nulová",J110,0)</f>
        <v>0</v>
      </c>
      <c r="BJ110" s="17" t="s">
        <v>76</v>
      </c>
      <c r="BK110" s="139">
        <f>ROUND(I110*H110,2)</f>
        <v>0</v>
      </c>
      <c r="BL110" s="17" t="s">
        <v>127</v>
      </c>
      <c r="BM110" s="138" t="s">
        <v>156</v>
      </c>
    </row>
    <row r="111" spans="2:65" s="13" customFormat="1">
      <c r="B111" s="151"/>
      <c r="D111" s="145" t="s">
        <v>131</v>
      </c>
      <c r="F111" s="153" t="s">
        <v>157</v>
      </c>
      <c r="H111" s="154">
        <v>14.874000000000001</v>
      </c>
      <c r="I111" s="155"/>
      <c r="L111" s="151"/>
      <c r="M111" s="156"/>
      <c r="T111" s="157"/>
      <c r="AT111" s="152" t="s">
        <v>131</v>
      </c>
      <c r="AU111" s="152" t="s">
        <v>80</v>
      </c>
      <c r="AV111" s="13" t="s">
        <v>80</v>
      </c>
      <c r="AW111" s="13" t="s">
        <v>4</v>
      </c>
      <c r="AX111" s="13" t="s">
        <v>76</v>
      </c>
      <c r="AY111" s="152" t="s">
        <v>120</v>
      </c>
    </row>
    <row r="112" spans="2:65" s="1" customFormat="1" ht="24.2" customHeight="1">
      <c r="B112" s="32"/>
      <c r="C112" s="127" t="s">
        <v>158</v>
      </c>
      <c r="D112" s="127" t="s">
        <v>122</v>
      </c>
      <c r="E112" s="128" t="s">
        <v>159</v>
      </c>
      <c r="F112" s="129" t="s">
        <v>160</v>
      </c>
      <c r="G112" s="130" t="s">
        <v>136</v>
      </c>
      <c r="H112" s="131">
        <v>9.2959999999999994</v>
      </c>
      <c r="I112" s="132"/>
      <c r="J112" s="133">
        <f>ROUND(I112*H112,2)</f>
        <v>0</v>
      </c>
      <c r="K112" s="129" t="s">
        <v>126</v>
      </c>
      <c r="L112" s="32"/>
      <c r="M112" s="134" t="s">
        <v>19</v>
      </c>
      <c r="N112" s="135" t="s">
        <v>42</v>
      </c>
      <c r="P112" s="136">
        <f>O112*H112</f>
        <v>0</v>
      </c>
      <c r="Q112" s="136">
        <v>0</v>
      </c>
      <c r="R112" s="136">
        <f>Q112*H112</f>
        <v>0</v>
      </c>
      <c r="S112" s="136">
        <v>0</v>
      </c>
      <c r="T112" s="137">
        <f>S112*H112</f>
        <v>0</v>
      </c>
      <c r="AR112" s="138" t="s">
        <v>127</v>
      </c>
      <c r="AT112" s="138" t="s">
        <v>122</v>
      </c>
      <c r="AU112" s="138" t="s">
        <v>80</v>
      </c>
      <c r="AY112" s="17" t="s">
        <v>120</v>
      </c>
      <c r="BE112" s="139">
        <f>IF(N112="základní",J112,0)</f>
        <v>0</v>
      </c>
      <c r="BF112" s="139">
        <f>IF(N112="snížená",J112,0)</f>
        <v>0</v>
      </c>
      <c r="BG112" s="139">
        <f>IF(N112="zákl. přenesená",J112,0)</f>
        <v>0</v>
      </c>
      <c r="BH112" s="139">
        <f>IF(N112="sníž. přenesená",J112,0)</f>
        <v>0</v>
      </c>
      <c r="BI112" s="139">
        <f>IF(N112="nulová",J112,0)</f>
        <v>0</v>
      </c>
      <c r="BJ112" s="17" t="s">
        <v>76</v>
      </c>
      <c r="BK112" s="139">
        <f>ROUND(I112*H112,2)</f>
        <v>0</v>
      </c>
      <c r="BL112" s="17" t="s">
        <v>127</v>
      </c>
      <c r="BM112" s="138" t="s">
        <v>161</v>
      </c>
    </row>
    <row r="113" spans="2:65" s="1" customFormat="1">
      <c r="B113" s="32"/>
      <c r="D113" s="140" t="s">
        <v>129</v>
      </c>
      <c r="F113" s="141" t="s">
        <v>162</v>
      </c>
      <c r="I113" s="142"/>
      <c r="L113" s="32"/>
      <c r="M113" s="143"/>
      <c r="T113" s="53"/>
      <c r="AT113" s="17" t="s">
        <v>129</v>
      </c>
      <c r="AU113" s="17" t="s">
        <v>80</v>
      </c>
    </row>
    <row r="114" spans="2:65" s="1" customFormat="1" ht="21.75" customHeight="1">
      <c r="B114" s="32"/>
      <c r="C114" s="127" t="s">
        <v>163</v>
      </c>
      <c r="D114" s="127" t="s">
        <v>122</v>
      </c>
      <c r="E114" s="128" t="s">
        <v>164</v>
      </c>
      <c r="F114" s="129" t="s">
        <v>165</v>
      </c>
      <c r="G114" s="130" t="s">
        <v>125</v>
      </c>
      <c r="H114" s="131">
        <v>46.48</v>
      </c>
      <c r="I114" s="132"/>
      <c r="J114" s="133">
        <f>ROUND(I114*H114,2)</f>
        <v>0</v>
      </c>
      <c r="K114" s="129" t="s">
        <v>126</v>
      </c>
      <c r="L114" s="32"/>
      <c r="M114" s="134" t="s">
        <v>19</v>
      </c>
      <c r="N114" s="135" t="s">
        <v>42</v>
      </c>
      <c r="P114" s="136">
        <f>O114*H114</f>
        <v>0</v>
      </c>
      <c r="Q114" s="136">
        <v>0</v>
      </c>
      <c r="R114" s="136">
        <f>Q114*H114</f>
        <v>0</v>
      </c>
      <c r="S114" s="136">
        <v>0</v>
      </c>
      <c r="T114" s="137">
        <f>S114*H114</f>
        <v>0</v>
      </c>
      <c r="AR114" s="138" t="s">
        <v>127</v>
      </c>
      <c r="AT114" s="138" t="s">
        <v>122</v>
      </c>
      <c r="AU114" s="138" t="s">
        <v>80</v>
      </c>
      <c r="AY114" s="17" t="s">
        <v>120</v>
      </c>
      <c r="BE114" s="139">
        <f>IF(N114="základní",J114,0)</f>
        <v>0</v>
      </c>
      <c r="BF114" s="139">
        <f>IF(N114="snížená",J114,0)</f>
        <v>0</v>
      </c>
      <c r="BG114" s="139">
        <f>IF(N114="zákl. přenesená",J114,0)</f>
        <v>0</v>
      </c>
      <c r="BH114" s="139">
        <f>IF(N114="sníž. přenesená",J114,0)</f>
        <v>0</v>
      </c>
      <c r="BI114" s="139">
        <f>IF(N114="nulová",J114,0)</f>
        <v>0</v>
      </c>
      <c r="BJ114" s="17" t="s">
        <v>76</v>
      </c>
      <c r="BK114" s="139">
        <f>ROUND(I114*H114,2)</f>
        <v>0</v>
      </c>
      <c r="BL114" s="17" t="s">
        <v>127</v>
      </c>
      <c r="BM114" s="138" t="s">
        <v>166</v>
      </c>
    </row>
    <row r="115" spans="2:65" s="1" customFormat="1">
      <c r="B115" s="32"/>
      <c r="D115" s="140" t="s">
        <v>129</v>
      </c>
      <c r="F115" s="141" t="s">
        <v>167</v>
      </c>
      <c r="I115" s="142"/>
      <c r="L115" s="32"/>
      <c r="M115" s="143"/>
      <c r="T115" s="53"/>
      <c r="AT115" s="17" t="s">
        <v>129</v>
      </c>
      <c r="AU115" s="17" t="s">
        <v>80</v>
      </c>
    </row>
    <row r="116" spans="2:65" s="12" customFormat="1">
      <c r="B116" s="144"/>
      <c r="D116" s="145" t="s">
        <v>131</v>
      </c>
      <c r="E116" s="146" t="s">
        <v>19</v>
      </c>
      <c r="F116" s="147" t="s">
        <v>132</v>
      </c>
      <c r="H116" s="146" t="s">
        <v>19</v>
      </c>
      <c r="I116" s="148"/>
      <c r="L116" s="144"/>
      <c r="M116" s="149"/>
      <c r="T116" s="150"/>
      <c r="AT116" s="146" t="s">
        <v>131</v>
      </c>
      <c r="AU116" s="146" t="s">
        <v>80</v>
      </c>
      <c r="AV116" s="12" t="s">
        <v>76</v>
      </c>
      <c r="AW116" s="12" t="s">
        <v>33</v>
      </c>
      <c r="AX116" s="12" t="s">
        <v>71</v>
      </c>
      <c r="AY116" s="146" t="s">
        <v>120</v>
      </c>
    </row>
    <row r="117" spans="2:65" s="13" customFormat="1">
      <c r="B117" s="151"/>
      <c r="D117" s="145" t="s">
        <v>131</v>
      </c>
      <c r="E117" s="152" t="s">
        <v>19</v>
      </c>
      <c r="F117" s="153" t="s">
        <v>133</v>
      </c>
      <c r="H117" s="154">
        <v>46.48</v>
      </c>
      <c r="I117" s="155"/>
      <c r="L117" s="151"/>
      <c r="M117" s="156"/>
      <c r="T117" s="157"/>
      <c r="AT117" s="152" t="s">
        <v>131</v>
      </c>
      <c r="AU117" s="152" t="s">
        <v>80</v>
      </c>
      <c r="AV117" s="13" t="s">
        <v>80</v>
      </c>
      <c r="AW117" s="13" t="s">
        <v>33</v>
      </c>
      <c r="AX117" s="13" t="s">
        <v>76</v>
      </c>
      <c r="AY117" s="152" t="s">
        <v>120</v>
      </c>
    </row>
    <row r="118" spans="2:65" s="11" customFormat="1" ht="22.9" customHeight="1">
      <c r="B118" s="115"/>
      <c r="D118" s="116" t="s">
        <v>70</v>
      </c>
      <c r="E118" s="125" t="s">
        <v>140</v>
      </c>
      <c r="F118" s="125" t="s">
        <v>168</v>
      </c>
      <c r="I118" s="118"/>
      <c r="J118" s="126">
        <f>BK118</f>
        <v>0</v>
      </c>
      <c r="L118" s="115"/>
      <c r="M118" s="120"/>
      <c r="P118" s="121">
        <f>SUM(P119:P127)</f>
        <v>0</v>
      </c>
      <c r="R118" s="121">
        <f>SUM(R119:R127)</f>
        <v>4.5509167520000009</v>
      </c>
      <c r="T118" s="122">
        <f>SUM(T119:T127)</f>
        <v>0</v>
      </c>
      <c r="AR118" s="116" t="s">
        <v>76</v>
      </c>
      <c r="AT118" s="123" t="s">
        <v>70</v>
      </c>
      <c r="AU118" s="123" t="s">
        <v>76</v>
      </c>
      <c r="AY118" s="116" t="s">
        <v>120</v>
      </c>
      <c r="BK118" s="124">
        <f>SUM(BK119:BK127)</f>
        <v>0</v>
      </c>
    </row>
    <row r="119" spans="2:65" s="1" customFormat="1" ht="16.5" customHeight="1">
      <c r="B119" s="32"/>
      <c r="C119" s="127" t="s">
        <v>155</v>
      </c>
      <c r="D119" s="127" t="s">
        <v>122</v>
      </c>
      <c r="E119" s="128" t="s">
        <v>169</v>
      </c>
      <c r="F119" s="129" t="s">
        <v>170</v>
      </c>
      <c r="G119" s="130" t="s">
        <v>136</v>
      </c>
      <c r="H119" s="131">
        <v>1.5</v>
      </c>
      <c r="I119" s="132"/>
      <c r="J119" s="133">
        <f>ROUND(I119*H119,2)</f>
        <v>0</v>
      </c>
      <c r="K119" s="129" t="s">
        <v>126</v>
      </c>
      <c r="L119" s="32"/>
      <c r="M119" s="134" t="s">
        <v>19</v>
      </c>
      <c r="N119" s="135" t="s">
        <v>42</v>
      </c>
      <c r="P119" s="136">
        <f>O119*H119</f>
        <v>0</v>
      </c>
      <c r="Q119" s="136">
        <v>3.6889999999999999E-2</v>
      </c>
      <c r="R119" s="136">
        <f>Q119*H119</f>
        <v>5.5334999999999995E-2</v>
      </c>
      <c r="S119" s="136">
        <v>0</v>
      </c>
      <c r="T119" s="137">
        <f>S119*H119</f>
        <v>0</v>
      </c>
      <c r="AR119" s="138" t="s">
        <v>127</v>
      </c>
      <c r="AT119" s="138" t="s">
        <v>122</v>
      </c>
      <c r="AU119" s="138" t="s">
        <v>80</v>
      </c>
      <c r="AY119" s="17" t="s">
        <v>120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76</v>
      </c>
      <c r="BK119" s="139">
        <f>ROUND(I119*H119,2)</f>
        <v>0</v>
      </c>
      <c r="BL119" s="17" t="s">
        <v>127</v>
      </c>
      <c r="BM119" s="138" t="s">
        <v>171</v>
      </c>
    </row>
    <row r="120" spans="2:65" s="1" customFormat="1">
      <c r="B120" s="32"/>
      <c r="D120" s="140" t="s">
        <v>129</v>
      </c>
      <c r="F120" s="141" t="s">
        <v>172</v>
      </c>
      <c r="I120" s="142"/>
      <c r="L120" s="32"/>
      <c r="M120" s="143"/>
      <c r="T120" s="53"/>
      <c r="AT120" s="17" t="s">
        <v>129</v>
      </c>
      <c r="AU120" s="17" t="s">
        <v>80</v>
      </c>
    </row>
    <row r="121" spans="2:65" s="12" customFormat="1">
      <c r="B121" s="144"/>
      <c r="D121" s="145" t="s">
        <v>131</v>
      </c>
      <c r="E121" s="146" t="s">
        <v>19</v>
      </c>
      <c r="F121" s="147" t="s">
        <v>132</v>
      </c>
      <c r="H121" s="146" t="s">
        <v>19</v>
      </c>
      <c r="I121" s="148"/>
      <c r="L121" s="144"/>
      <c r="M121" s="149"/>
      <c r="T121" s="150"/>
      <c r="AT121" s="146" t="s">
        <v>131</v>
      </c>
      <c r="AU121" s="146" t="s">
        <v>80</v>
      </c>
      <c r="AV121" s="12" t="s">
        <v>76</v>
      </c>
      <c r="AW121" s="12" t="s">
        <v>33</v>
      </c>
      <c r="AX121" s="12" t="s">
        <v>71</v>
      </c>
      <c r="AY121" s="146" t="s">
        <v>120</v>
      </c>
    </row>
    <row r="122" spans="2:65" s="13" customFormat="1">
      <c r="B122" s="151"/>
      <c r="D122" s="145" t="s">
        <v>131</v>
      </c>
      <c r="E122" s="152" t="s">
        <v>19</v>
      </c>
      <c r="F122" s="153" t="s">
        <v>173</v>
      </c>
      <c r="H122" s="154">
        <v>1.5</v>
      </c>
      <c r="I122" s="155"/>
      <c r="L122" s="151"/>
      <c r="M122" s="156"/>
      <c r="T122" s="157"/>
      <c r="AT122" s="152" t="s">
        <v>131</v>
      </c>
      <c r="AU122" s="152" t="s">
        <v>80</v>
      </c>
      <c r="AV122" s="13" t="s">
        <v>80</v>
      </c>
      <c r="AW122" s="13" t="s">
        <v>33</v>
      </c>
      <c r="AX122" s="13" t="s">
        <v>76</v>
      </c>
      <c r="AY122" s="152" t="s">
        <v>120</v>
      </c>
    </row>
    <row r="123" spans="2:65" s="1" customFormat="1" ht="16.5" customHeight="1">
      <c r="B123" s="32"/>
      <c r="C123" s="127" t="s">
        <v>174</v>
      </c>
      <c r="D123" s="127" t="s">
        <v>122</v>
      </c>
      <c r="E123" s="128" t="s">
        <v>175</v>
      </c>
      <c r="F123" s="129" t="s">
        <v>176</v>
      </c>
      <c r="G123" s="130" t="s">
        <v>136</v>
      </c>
      <c r="H123" s="131">
        <v>3.6</v>
      </c>
      <c r="I123" s="132"/>
      <c r="J123" s="133">
        <f>ROUND(I123*H123,2)</f>
        <v>0</v>
      </c>
      <c r="K123" s="129" t="s">
        <v>177</v>
      </c>
      <c r="L123" s="32"/>
      <c r="M123" s="134" t="s">
        <v>19</v>
      </c>
      <c r="N123" s="135" t="s">
        <v>42</v>
      </c>
      <c r="P123" s="136">
        <f>O123*H123</f>
        <v>0</v>
      </c>
      <c r="Q123" s="136">
        <v>1.1098838200000001</v>
      </c>
      <c r="R123" s="136">
        <f>Q123*H123</f>
        <v>3.9955817520000005</v>
      </c>
      <c r="S123" s="136">
        <v>0</v>
      </c>
      <c r="T123" s="137">
        <f>S123*H123</f>
        <v>0</v>
      </c>
      <c r="AR123" s="138" t="s">
        <v>127</v>
      </c>
      <c r="AT123" s="138" t="s">
        <v>122</v>
      </c>
      <c r="AU123" s="138" t="s">
        <v>80</v>
      </c>
      <c r="AY123" s="17" t="s">
        <v>120</v>
      </c>
      <c r="BE123" s="139">
        <f>IF(N123="základní",J123,0)</f>
        <v>0</v>
      </c>
      <c r="BF123" s="139">
        <f>IF(N123="snížená",J123,0)</f>
        <v>0</v>
      </c>
      <c r="BG123" s="139">
        <f>IF(N123="zákl. přenesená",J123,0)</f>
        <v>0</v>
      </c>
      <c r="BH123" s="139">
        <f>IF(N123="sníž. přenesená",J123,0)</f>
        <v>0</v>
      </c>
      <c r="BI123" s="139">
        <f>IF(N123="nulová",J123,0)</f>
        <v>0</v>
      </c>
      <c r="BJ123" s="17" t="s">
        <v>76</v>
      </c>
      <c r="BK123" s="139">
        <f>ROUND(I123*H123,2)</f>
        <v>0</v>
      </c>
      <c r="BL123" s="17" t="s">
        <v>127</v>
      </c>
      <c r="BM123" s="138" t="s">
        <v>178</v>
      </c>
    </row>
    <row r="124" spans="2:65" s="12" customFormat="1">
      <c r="B124" s="144"/>
      <c r="D124" s="145" t="s">
        <v>131</v>
      </c>
      <c r="E124" s="146" t="s">
        <v>19</v>
      </c>
      <c r="F124" s="147" t="s">
        <v>179</v>
      </c>
      <c r="H124" s="146" t="s">
        <v>19</v>
      </c>
      <c r="I124" s="148"/>
      <c r="L124" s="144"/>
      <c r="M124" s="149"/>
      <c r="T124" s="150"/>
      <c r="AT124" s="146" t="s">
        <v>131</v>
      </c>
      <c r="AU124" s="146" t="s">
        <v>80</v>
      </c>
      <c r="AV124" s="12" t="s">
        <v>76</v>
      </c>
      <c r="AW124" s="12" t="s">
        <v>33</v>
      </c>
      <c r="AX124" s="12" t="s">
        <v>71</v>
      </c>
      <c r="AY124" s="146" t="s">
        <v>120</v>
      </c>
    </row>
    <row r="125" spans="2:65" s="13" customFormat="1">
      <c r="B125" s="151"/>
      <c r="D125" s="145" t="s">
        <v>131</v>
      </c>
      <c r="E125" s="152" t="s">
        <v>19</v>
      </c>
      <c r="F125" s="153" t="s">
        <v>180</v>
      </c>
      <c r="H125" s="154">
        <v>3.6</v>
      </c>
      <c r="I125" s="155"/>
      <c r="L125" s="151"/>
      <c r="M125" s="156"/>
      <c r="T125" s="157"/>
      <c r="AT125" s="152" t="s">
        <v>131</v>
      </c>
      <c r="AU125" s="152" t="s">
        <v>80</v>
      </c>
      <c r="AV125" s="13" t="s">
        <v>80</v>
      </c>
      <c r="AW125" s="13" t="s">
        <v>33</v>
      </c>
      <c r="AX125" s="13" t="s">
        <v>76</v>
      </c>
      <c r="AY125" s="152" t="s">
        <v>120</v>
      </c>
    </row>
    <row r="126" spans="2:65" s="1" customFormat="1" ht="16.5" customHeight="1">
      <c r="B126" s="32"/>
      <c r="C126" s="158" t="s">
        <v>181</v>
      </c>
      <c r="D126" s="158" t="s">
        <v>151</v>
      </c>
      <c r="E126" s="159" t="s">
        <v>182</v>
      </c>
      <c r="F126" s="160" t="s">
        <v>183</v>
      </c>
      <c r="G126" s="161" t="s">
        <v>154</v>
      </c>
      <c r="H126" s="162">
        <v>0.5</v>
      </c>
      <c r="I126" s="163"/>
      <c r="J126" s="164">
        <f>ROUND(I126*H126,2)</f>
        <v>0</v>
      </c>
      <c r="K126" s="160" t="s">
        <v>126</v>
      </c>
      <c r="L126" s="165"/>
      <c r="M126" s="166" t="s">
        <v>19</v>
      </c>
      <c r="N126" s="167" t="s">
        <v>42</v>
      </c>
      <c r="P126" s="136">
        <f>O126*H126</f>
        <v>0</v>
      </c>
      <c r="Q126" s="136">
        <v>1</v>
      </c>
      <c r="R126" s="136">
        <f>Q126*H126</f>
        <v>0.5</v>
      </c>
      <c r="S126" s="136">
        <v>0</v>
      </c>
      <c r="T126" s="137">
        <f>S126*H126</f>
        <v>0</v>
      </c>
      <c r="AR126" s="138" t="s">
        <v>155</v>
      </c>
      <c r="AT126" s="138" t="s">
        <v>151</v>
      </c>
      <c r="AU126" s="138" t="s">
        <v>80</v>
      </c>
      <c r="AY126" s="17" t="s">
        <v>120</v>
      </c>
      <c r="BE126" s="139">
        <f>IF(N126="základní",J126,0)</f>
        <v>0</v>
      </c>
      <c r="BF126" s="139">
        <f>IF(N126="snížená",J126,0)</f>
        <v>0</v>
      </c>
      <c r="BG126" s="139">
        <f>IF(N126="zákl. přenesená",J126,0)</f>
        <v>0</v>
      </c>
      <c r="BH126" s="139">
        <f>IF(N126="sníž. přenesená",J126,0)</f>
        <v>0</v>
      </c>
      <c r="BI126" s="139">
        <f>IF(N126="nulová",J126,0)</f>
        <v>0</v>
      </c>
      <c r="BJ126" s="17" t="s">
        <v>76</v>
      </c>
      <c r="BK126" s="139">
        <f>ROUND(I126*H126,2)</f>
        <v>0</v>
      </c>
      <c r="BL126" s="17" t="s">
        <v>127</v>
      </c>
      <c r="BM126" s="138" t="s">
        <v>184</v>
      </c>
    </row>
    <row r="127" spans="2:65" s="13" customFormat="1">
      <c r="B127" s="151"/>
      <c r="D127" s="145" t="s">
        <v>131</v>
      </c>
      <c r="E127" s="152" t="s">
        <v>19</v>
      </c>
      <c r="F127" s="153" t="s">
        <v>185</v>
      </c>
      <c r="H127" s="154">
        <v>0.5</v>
      </c>
      <c r="I127" s="155"/>
      <c r="L127" s="151"/>
      <c r="M127" s="156"/>
      <c r="T127" s="157"/>
      <c r="AT127" s="152" t="s">
        <v>131</v>
      </c>
      <c r="AU127" s="152" t="s">
        <v>80</v>
      </c>
      <c r="AV127" s="13" t="s">
        <v>80</v>
      </c>
      <c r="AW127" s="13" t="s">
        <v>33</v>
      </c>
      <c r="AX127" s="13" t="s">
        <v>76</v>
      </c>
      <c r="AY127" s="152" t="s">
        <v>120</v>
      </c>
    </row>
    <row r="128" spans="2:65" s="11" customFormat="1" ht="22.9" customHeight="1">
      <c r="B128" s="115"/>
      <c r="D128" s="116" t="s">
        <v>70</v>
      </c>
      <c r="E128" s="125" t="s">
        <v>127</v>
      </c>
      <c r="F128" s="125" t="s">
        <v>186</v>
      </c>
      <c r="I128" s="118"/>
      <c r="J128" s="126">
        <f>BK128</f>
        <v>0</v>
      </c>
      <c r="L128" s="115"/>
      <c r="M128" s="120"/>
      <c r="P128" s="121">
        <f>SUM(P129:P132)</f>
        <v>0</v>
      </c>
      <c r="R128" s="121">
        <f>SUM(R129:R132)</f>
        <v>0</v>
      </c>
      <c r="T128" s="122">
        <f>SUM(T129:T132)</f>
        <v>0</v>
      </c>
      <c r="AR128" s="116" t="s">
        <v>76</v>
      </c>
      <c r="AT128" s="123" t="s">
        <v>70</v>
      </c>
      <c r="AU128" s="123" t="s">
        <v>76</v>
      </c>
      <c r="AY128" s="116" t="s">
        <v>120</v>
      </c>
      <c r="BK128" s="124">
        <f>SUM(BK129:BK132)</f>
        <v>0</v>
      </c>
    </row>
    <row r="129" spans="2:65" s="1" customFormat="1" ht="24.2" customHeight="1">
      <c r="B129" s="32"/>
      <c r="C129" s="127" t="s">
        <v>187</v>
      </c>
      <c r="D129" s="127" t="s">
        <v>122</v>
      </c>
      <c r="E129" s="128" t="s">
        <v>188</v>
      </c>
      <c r="F129" s="129" t="s">
        <v>189</v>
      </c>
      <c r="G129" s="130" t="s">
        <v>125</v>
      </c>
      <c r="H129" s="131">
        <v>46.48</v>
      </c>
      <c r="I129" s="132"/>
      <c r="J129" s="133">
        <f>ROUND(I129*H129,2)</f>
        <v>0</v>
      </c>
      <c r="K129" s="129" t="s">
        <v>126</v>
      </c>
      <c r="L129" s="32"/>
      <c r="M129" s="134" t="s">
        <v>19</v>
      </c>
      <c r="N129" s="135" t="s">
        <v>42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127</v>
      </c>
      <c r="AT129" s="138" t="s">
        <v>122</v>
      </c>
      <c r="AU129" s="138" t="s">
        <v>80</v>
      </c>
      <c r="AY129" s="17" t="s">
        <v>120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76</v>
      </c>
      <c r="BK129" s="139">
        <f>ROUND(I129*H129,2)</f>
        <v>0</v>
      </c>
      <c r="BL129" s="17" t="s">
        <v>127</v>
      </c>
      <c r="BM129" s="138" t="s">
        <v>190</v>
      </c>
    </row>
    <row r="130" spans="2:65" s="1" customFormat="1">
      <c r="B130" s="32"/>
      <c r="D130" s="140" t="s">
        <v>129</v>
      </c>
      <c r="F130" s="141" t="s">
        <v>191</v>
      </c>
      <c r="I130" s="142"/>
      <c r="L130" s="32"/>
      <c r="M130" s="143"/>
      <c r="T130" s="53"/>
      <c r="AT130" s="17" t="s">
        <v>129</v>
      </c>
      <c r="AU130" s="17" t="s">
        <v>80</v>
      </c>
    </row>
    <row r="131" spans="2:65" s="12" customFormat="1">
      <c r="B131" s="144"/>
      <c r="D131" s="145" t="s">
        <v>131</v>
      </c>
      <c r="E131" s="146" t="s">
        <v>19</v>
      </c>
      <c r="F131" s="147" t="s">
        <v>132</v>
      </c>
      <c r="H131" s="146" t="s">
        <v>19</v>
      </c>
      <c r="I131" s="148"/>
      <c r="L131" s="144"/>
      <c r="M131" s="149"/>
      <c r="T131" s="150"/>
      <c r="AT131" s="146" t="s">
        <v>131</v>
      </c>
      <c r="AU131" s="146" t="s">
        <v>80</v>
      </c>
      <c r="AV131" s="12" t="s">
        <v>76</v>
      </c>
      <c r="AW131" s="12" t="s">
        <v>33</v>
      </c>
      <c r="AX131" s="12" t="s">
        <v>71</v>
      </c>
      <c r="AY131" s="146" t="s">
        <v>120</v>
      </c>
    </row>
    <row r="132" spans="2:65" s="13" customFormat="1">
      <c r="B132" s="151"/>
      <c r="D132" s="145" t="s">
        <v>131</v>
      </c>
      <c r="E132" s="152" t="s">
        <v>19</v>
      </c>
      <c r="F132" s="153" t="s">
        <v>133</v>
      </c>
      <c r="H132" s="154">
        <v>46.48</v>
      </c>
      <c r="I132" s="155"/>
      <c r="L132" s="151"/>
      <c r="M132" s="156"/>
      <c r="T132" s="157"/>
      <c r="AT132" s="152" t="s">
        <v>131</v>
      </c>
      <c r="AU132" s="152" t="s">
        <v>80</v>
      </c>
      <c r="AV132" s="13" t="s">
        <v>80</v>
      </c>
      <c r="AW132" s="13" t="s">
        <v>33</v>
      </c>
      <c r="AX132" s="13" t="s">
        <v>76</v>
      </c>
      <c r="AY132" s="152" t="s">
        <v>120</v>
      </c>
    </row>
    <row r="133" spans="2:65" s="11" customFormat="1" ht="22.9" customHeight="1">
      <c r="B133" s="115"/>
      <c r="D133" s="116" t="s">
        <v>70</v>
      </c>
      <c r="E133" s="125" t="s">
        <v>150</v>
      </c>
      <c r="F133" s="125" t="s">
        <v>192</v>
      </c>
      <c r="I133" s="118"/>
      <c r="J133" s="126">
        <f>BK133</f>
        <v>0</v>
      </c>
      <c r="L133" s="115"/>
      <c r="M133" s="120"/>
      <c r="P133" s="121">
        <f>P134</f>
        <v>0</v>
      </c>
      <c r="R133" s="121">
        <f>R134</f>
        <v>6.2301791999999994</v>
      </c>
      <c r="T133" s="122">
        <f>T134</f>
        <v>0</v>
      </c>
      <c r="AR133" s="116" t="s">
        <v>76</v>
      </c>
      <c r="AT133" s="123" t="s">
        <v>70</v>
      </c>
      <c r="AU133" s="123" t="s">
        <v>76</v>
      </c>
      <c r="AY133" s="116" t="s">
        <v>120</v>
      </c>
      <c r="BK133" s="124">
        <f>BK134</f>
        <v>0</v>
      </c>
    </row>
    <row r="134" spans="2:65" s="1" customFormat="1" ht="24.2" customHeight="1">
      <c r="B134" s="32"/>
      <c r="C134" s="127" t="s">
        <v>8</v>
      </c>
      <c r="D134" s="127" t="s">
        <v>122</v>
      </c>
      <c r="E134" s="128" t="s">
        <v>193</v>
      </c>
      <c r="F134" s="129" t="s">
        <v>194</v>
      </c>
      <c r="G134" s="130" t="s">
        <v>125</v>
      </c>
      <c r="H134" s="131">
        <v>46.48</v>
      </c>
      <c r="I134" s="132"/>
      <c r="J134" s="133">
        <f>ROUND(I134*H134,2)</f>
        <v>0</v>
      </c>
      <c r="K134" s="129" t="s">
        <v>177</v>
      </c>
      <c r="L134" s="32"/>
      <c r="M134" s="134" t="s">
        <v>19</v>
      </c>
      <c r="N134" s="135" t="s">
        <v>42</v>
      </c>
      <c r="P134" s="136">
        <f>O134*H134</f>
        <v>0</v>
      </c>
      <c r="Q134" s="136">
        <v>0.13403999999999999</v>
      </c>
      <c r="R134" s="136">
        <f>Q134*H134</f>
        <v>6.2301791999999994</v>
      </c>
      <c r="S134" s="136">
        <v>0</v>
      </c>
      <c r="T134" s="137">
        <f>S134*H134</f>
        <v>0</v>
      </c>
      <c r="AR134" s="138" t="s">
        <v>127</v>
      </c>
      <c r="AT134" s="138" t="s">
        <v>122</v>
      </c>
      <c r="AU134" s="138" t="s">
        <v>80</v>
      </c>
      <c r="AY134" s="17" t="s">
        <v>120</v>
      </c>
      <c r="BE134" s="139">
        <f>IF(N134="základní",J134,0)</f>
        <v>0</v>
      </c>
      <c r="BF134" s="139">
        <f>IF(N134="snížená",J134,0)</f>
        <v>0</v>
      </c>
      <c r="BG134" s="139">
        <f>IF(N134="zákl. přenesená",J134,0)</f>
        <v>0</v>
      </c>
      <c r="BH134" s="139">
        <f>IF(N134="sníž. přenesená",J134,0)</f>
        <v>0</v>
      </c>
      <c r="BI134" s="139">
        <f>IF(N134="nulová",J134,0)</f>
        <v>0</v>
      </c>
      <c r="BJ134" s="17" t="s">
        <v>76</v>
      </c>
      <c r="BK134" s="139">
        <f>ROUND(I134*H134,2)</f>
        <v>0</v>
      </c>
      <c r="BL134" s="17" t="s">
        <v>127</v>
      </c>
      <c r="BM134" s="138" t="s">
        <v>195</v>
      </c>
    </row>
    <row r="135" spans="2:65" s="11" customFormat="1" ht="22.9" customHeight="1">
      <c r="B135" s="115"/>
      <c r="D135" s="116" t="s">
        <v>70</v>
      </c>
      <c r="E135" s="125" t="s">
        <v>158</v>
      </c>
      <c r="F135" s="125" t="s">
        <v>196</v>
      </c>
      <c r="I135" s="118"/>
      <c r="J135" s="126">
        <f>BK135</f>
        <v>0</v>
      </c>
      <c r="L135" s="115"/>
      <c r="M135" s="120"/>
      <c r="P135" s="121">
        <f>SUM(P136:P143)</f>
        <v>0</v>
      </c>
      <c r="R135" s="121">
        <f>SUM(R136:R143)</f>
        <v>3.3206735999999997</v>
      </c>
      <c r="T135" s="122">
        <f>SUM(T136:T143)</f>
        <v>1.1945999999999999</v>
      </c>
      <c r="AR135" s="116" t="s">
        <v>76</v>
      </c>
      <c r="AT135" s="123" t="s">
        <v>70</v>
      </c>
      <c r="AU135" s="123" t="s">
        <v>76</v>
      </c>
      <c r="AY135" s="116" t="s">
        <v>120</v>
      </c>
      <c r="BK135" s="124">
        <f>SUM(BK136:BK143)</f>
        <v>0</v>
      </c>
    </row>
    <row r="136" spans="2:65" s="1" customFormat="1" ht="37.9" customHeight="1">
      <c r="B136" s="32"/>
      <c r="C136" s="127" t="s">
        <v>197</v>
      </c>
      <c r="D136" s="127" t="s">
        <v>122</v>
      </c>
      <c r="E136" s="128" t="s">
        <v>198</v>
      </c>
      <c r="F136" s="129" t="s">
        <v>199</v>
      </c>
      <c r="G136" s="130" t="s">
        <v>125</v>
      </c>
      <c r="H136" s="131">
        <v>21.72</v>
      </c>
      <c r="I136" s="132"/>
      <c r="J136" s="133">
        <f>ROUND(I136*H136,2)</f>
        <v>0</v>
      </c>
      <c r="K136" s="129" t="s">
        <v>126</v>
      </c>
      <c r="L136" s="32"/>
      <c r="M136" s="134" t="s">
        <v>19</v>
      </c>
      <c r="N136" s="135" t="s">
        <v>42</v>
      </c>
      <c r="P136" s="136">
        <f>O136*H136</f>
        <v>0</v>
      </c>
      <c r="Q136" s="136">
        <v>0.12388</v>
      </c>
      <c r="R136" s="136">
        <f>Q136*H136</f>
        <v>2.6906735999999998</v>
      </c>
      <c r="S136" s="136">
        <v>5.5E-2</v>
      </c>
      <c r="T136" s="137">
        <f>S136*H136</f>
        <v>1.1945999999999999</v>
      </c>
      <c r="AR136" s="138" t="s">
        <v>127</v>
      </c>
      <c r="AT136" s="138" t="s">
        <v>122</v>
      </c>
      <c r="AU136" s="138" t="s">
        <v>80</v>
      </c>
      <c r="AY136" s="17" t="s">
        <v>120</v>
      </c>
      <c r="BE136" s="139">
        <f>IF(N136="základní",J136,0)</f>
        <v>0</v>
      </c>
      <c r="BF136" s="139">
        <f>IF(N136="snížená",J136,0)</f>
        <v>0</v>
      </c>
      <c r="BG136" s="139">
        <f>IF(N136="zákl. přenesená",J136,0)</f>
        <v>0</v>
      </c>
      <c r="BH136" s="139">
        <f>IF(N136="sníž. přenesená",J136,0)</f>
        <v>0</v>
      </c>
      <c r="BI136" s="139">
        <f>IF(N136="nulová",J136,0)</f>
        <v>0</v>
      </c>
      <c r="BJ136" s="17" t="s">
        <v>76</v>
      </c>
      <c r="BK136" s="139">
        <f>ROUND(I136*H136,2)</f>
        <v>0</v>
      </c>
      <c r="BL136" s="17" t="s">
        <v>127</v>
      </c>
      <c r="BM136" s="138" t="s">
        <v>200</v>
      </c>
    </row>
    <row r="137" spans="2:65" s="1" customFormat="1">
      <c r="B137" s="32"/>
      <c r="D137" s="140" t="s">
        <v>129</v>
      </c>
      <c r="F137" s="141" t="s">
        <v>201</v>
      </c>
      <c r="I137" s="142"/>
      <c r="L137" s="32"/>
      <c r="M137" s="143"/>
      <c r="T137" s="53"/>
      <c r="AT137" s="17" t="s">
        <v>129</v>
      </c>
      <c r="AU137" s="17" t="s">
        <v>80</v>
      </c>
    </row>
    <row r="138" spans="2:65" s="12" customFormat="1">
      <c r="B138" s="144"/>
      <c r="D138" s="145" t="s">
        <v>131</v>
      </c>
      <c r="E138" s="146" t="s">
        <v>19</v>
      </c>
      <c r="F138" s="147" t="s">
        <v>132</v>
      </c>
      <c r="H138" s="146" t="s">
        <v>19</v>
      </c>
      <c r="I138" s="148"/>
      <c r="L138" s="144"/>
      <c r="M138" s="149"/>
      <c r="T138" s="150"/>
      <c r="AT138" s="146" t="s">
        <v>131</v>
      </c>
      <c r="AU138" s="146" t="s">
        <v>80</v>
      </c>
      <c r="AV138" s="12" t="s">
        <v>76</v>
      </c>
      <c r="AW138" s="12" t="s">
        <v>33</v>
      </c>
      <c r="AX138" s="12" t="s">
        <v>71</v>
      </c>
      <c r="AY138" s="146" t="s">
        <v>120</v>
      </c>
    </row>
    <row r="139" spans="2:65" s="13" customFormat="1">
      <c r="B139" s="151"/>
      <c r="D139" s="145" t="s">
        <v>131</v>
      </c>
      <c r="E139" s="152" t="s">
        <v>19</v>
      </c>
      <c r="F139" s="153" t="s">
        <v>202</v>
      </c>
      <c r="H139" s="154">
        <v>21.72</v>
      </c>
      <c r="I139" s="155"/>
      <c r="L139" s="151"/>
      <c r="M139" s="156"/>
      <c r="T139" s="157"/>
      <c r="AT139" s="152" t="s">
        <v>131</v>
      </c>
      <c r="AU139" s="152" t="s">
        <v>80</v>
      </c>
      <c r="AV139" s="13" t="s">
        <v>80</v>
      </c>
      <c r="AW139" s="13" t="s">
        <v>33</v>
      </c>
      <c r="AX139" s="13" t="s">
        <v>76</v>
      </c>
      <c r="AY139" s="152" t="s">
        <v>120</v>
      </c>
    </row>
    <row r="140" spans="2:65" s="1" customFormat="1" ht="21.75" customHeight="1">
      <c r="B140" s="32"/>
      <c r="C140" s="127" t="s">
        <v>203</v>
      </c>
      <c r="D140" s="127" t="s">
        <v>122</v>
      </c>
      <c r="E140" s="128" t="s">
        <v>204</v>
      </c>
      <c r="F140" s="129" t="s">
        <v>205</v>
      </c>
      <c r="G140" s="130" t="s">
        <v>125</v>
      </c>
      <c r="H140" s="131">
        <v>6</v>
      </c>
      <c r="I140" s="132"/>
      <c r="J140" s="133">
        <f>ROUND(I140*H140,2)</f>
        <v>0</v>
      </c>
      <c r="K140" s="129" t="s">
        <v>126</v>
      </c>
      <c r="L140" s="32"/>
      <c r="M140" s="134" t="s">
        <v>19</v>
      </c>
      <c r="N140" s="135" t="s">
        <v>42</v>
      </c>
      <c r="P140" s="136">
        <f>O140*H140</f>
        <v>0</v>
      </c>
      <c r="Q140" s="136">
        <v>0.105</v>
      </c>
      <c r="R140" s="136">
        <f>Q140*H140</f>
        <v>0.63</v>
      </c>
      <c r="S140" s="136">
        <v>0</v>
      </c>
      <c r="T140" s="137">
        <f>S140*H140</f>
        <v>0</v>
      </c>
      <c r="AR140" s="138" t="s">
        <v>127</v>
      </c>
      <c r="AT140" s="138" t="s">
        <v>122</v>
      </c>
      <c r="AU140" s="138" t="s">
        <v>80</v>
      </c>
      <c r="AY140" s="17" t="s">
        <v>120</v>
      </c>
      <c r="BE140" s="139">
        <f>IF(N140="základní",J140,0)</f>
        <v>0</v>
      </c>
      <c r="BF140" s="139">
        <f>IF(N140="snížená",J140,0)</f>
        <v>0</v>
      </c>
      <c r="BG140" s="139">
        <f>IF(N140="zákl. přenesená",J140,0)</f>
        <v>0</v>
      </c>
      <c r="BH140" s="139">
        <f>IF(N140="sníž. přenesená",J140,0)</f>
        <v>0</v>
      </c>
      <c r="BI140" s="139">
        <f>IF(N140="nulová",J140,0)</f>
        <v>0</v>
      </c>
      <c r="BJ140" s="17" t="s">
        <v>76</v>
      </c>
      <c r="BK140" s="139">
        <f>ROUND(I140*H140,2)</f>
        <v>0</v>
      </c>
      <c r="BL140" s="17" t="s">
        <v>127</v>
      </c>
      <c r="BM140" s="138" t="s">
        <v>206</v>
      </c>
    </row>
    <row r="141" spans="2:65" s="1" customFormat="1">
      <c r="B141" s="32"/>
      <c r="D141" s="140" t="s">
        <v>129</v>
      </c>
      <c r="F141" s="141" t="s">
        <v>207</v>
      </c>
      <c r="I141" s="142"/>
      <c r="L141" s="32"/>
      <c r="M141" s="143"/>
      <c r="T141" s="53"/>
      <c r="AT141" s="17" t="s">
        <v>129</v>
      </c>
      <c r="AU141" s="17" t="s">
        <v>80</v>
      </c>
    </row>
    <row r="142" spans="2:65" s="12" customFormat="1">
      <c r="B142" s="144"/>
      <c r="D142" s="145" t="s">
        <v>131</v>
      </c>
      <c r="E142" s="146" t="s">
        <v>19</v>
      </c>
      <c r="F142" s="147" t="s">
        <v>132</v>
      </c>
      <c r="H142" s="146" t="s">
        <v>19</v>
      </c>
      <c r="I142" s="148"/>
      <c r="L142" s="144"/>
      <c r="M142" s="149"/>
      <c r="T142" s="150"/>
      <c r="AT142" s="146" t="s">
        <v>131</v>
      </c>
      <c r="AU142" s="146" t="s">
        <v>80</v>
      </c>
      <c r="AV142" s="12" t="s">
        <v>76</v>
      </c>
      <c r="AW142" s="12" t="s">
        <v>33</v>
      </c>
      <c r="AX142" s="12" t="s">
        <v>71</v>
      </c>
      <c r="AY142" s="146" t="s">
        <v>120</v>
      </c>
    </row>
    <row r="143" spans="2:65" s="13" customFormat="1">
      <c r="B143" s="151"/>
      <c r="D143" s="145" t="s">
        <v>131</v>
      </c>
      <c r="E143" s="152" t="s">
        <v>19</v>
      </c>
      <c r="F143" s="153" t="s">
        <v>208</v>
      </c>
      <c r="H143" s="154">
        <v>6</v>
      </c>
      <c r="I143" s="155"/>
      <c r="L143" s="151"/>
      <c r="M143" s="156"/>
      <c r="T143" s="157"/>
      <c r="AT143" s="152" t="s">
        <v>131</v>
      </c>
      <c r="AU143" s="152" t="s">
        <v>80</v>
      </c>
      <c r="AV143" s="13" t="s">
        <v>80</v>
      </c>
      <c r="AW143" s="13" t="s">
        <v>33</v>
      </c>
      <c r="AX143" s="13" t="s">
        <v>76</v>
      </c>
      <c r="AY143" s="152" t="s">
        <v>120</v>
      </c>
    </row>
    <row r="144" spans="2:65" s="11" customFormat="1" ht="22.9" customHeight="1">
      <c r="B144" s="115"/>
      <c r="D144" s="116" t="s">
        <v>70</v>
      </c>
      <c r="E144" s="125" t="s">
        <v>209</v>
      </c>
      <c r="F144" s="125" t="s">
        <v>210</v>
      </c>
      <c r="I144" s="118"/>
      <c r="J144" s="126">
        <f>BK144</f>
        <v>0</v>
      </c>
      <c r="L144" s="115"/>
      <c r="M144" s="120"/>
      <c r="P144" s="121">
        <f>SUM(P145:P148)</f>
        <v>0</v>
      </c>
      <c r="R144" s="121">
        <f>SUM(R145:R148)</f>
        <v>0.48095999999999994</v>
      </c>
      <c r="T144" s="122">
        <f>SUM(T145:T148)</f>
        <v>0</v>
      </c>
      <c r="AR144" s="116" t="s">
        <v>76</v>
      </c>
      <c r="AT144" s="123" t="s">
        <v>70</v>
      </c>
      <c r="AU144" s="123" t="s">
        <v>76</v>
      </c>
      <c r="AY144" s="116" t="s">
        <v>120</v>
      </c>
      <c r="BK144" s="124">
        <f>SUM(BK145:BK148)</f>
        <v>0</v>
      </c>
    </row>
    <row r="145" spans="2:65" s="1" customFormat="1" ht="16.5" customHeight="1">
      <c r="B145" s="32"/>
      <c r="C145" s="127" t="s">
        <v>211</v>
      </c>
      <c r="D145" s="127" t="s">
        <v>122</v>
      </c>
      <c r="E145" s="128" t="s">
        <v>212</v>
      </c>
      <c r="F145" s="129" t="s">
        <v>213</v>
      </c>
      <c r="G145" s="130" t="s">
        <v>214</v>
      </c>
      <c r="H145" s="131">
        <v>12</v>
      </c>
      <c r="I145" s="132"/>
      <c r="J145" s="133">
        <f>ROUND(I145*H145,2)</f>
        <v>0</v>
      </c>
      <c r="K145" s="129" t="s">
        <v>126</v>
      </c>
      <c r="L145" s="32"/>
      <c r="M145" s="134" t="s">
        <v>19</v>
      </c>
      <c r="N145" s="135" t="s">
        <v>42</v>
      </c>
      <c r="P145" s="136">
        <f>O145*H145</f>
        <v>0</v>
      </c>
      <c r="Q145" s="136">
        <v>4.0079999999999998E-2</v>
      </c>
      <c r="R145" s="136">
        <f>Q145*H145</f>
        <v>0.48095999999999994</v>
      </c>
      <c r="S145" s="136">
        <v>0</v>
      </c>
      <c r="T145" s="137">
        <f>S145*H145</f>
        <v>0</v>
      </c>
      <c r="AR145" s="138" t="s">
        <v>127</v>
      </c>
      <c r="AT145" s="138" t="s">
        <v>122</v>
      </c>
      <c r="AU145" s="138" t="s">
        <v>80</v>
      </c>
      <c r="AY145" s="17" t="s">
        <v>120</v>
      </c>
      <c r="BE145" s="139">
        <f>IF(N145="základní",J145,0)</f>
        <v>0</v>
      </c>
      <c r="BF145" s="139">
        <f>IF(N145="snížená",J145,0)</f>
        <v>0</v>
      </c>
      <c r="BG145" s="139">
        <f>IF(N145="zákl. přenesená",J145,0)</f>
        <v>0</v>
      </c>
      <c r="BH145" s="139">
        <f>IF(N145="sníž. přenesená",J145,0)</f>
        <v>0</v>
      </c>
      <c r="BI145" s="139">
        <f>IF(N145="nulová",J145,0)</f>
        <v>0</v>
      </c>
      <c r="BJ145" s="17" t="s">
        <v>76</v>
      </c>
      <c r="BK145" s="139">
        <f>ROUND(I145*H145,2)</f>
        <v>0</v>
      </c>
      <c r="BL145" s="17" t="s">
        <v>127</v>
      </c>
      <c r="BM145" s="138" t="s">
        <v>215</v>
      </c>
    </row>
    <row r="146" spans="2:65" s="1" customFormat="1">
      <c r="B146" s="32"/>
      <c r="D146" s="140" t="s">
        <v>129</v>
      </c>
      <c r="F146" s="141" t="s">
        <v>216</v>
      </c>
      <c r="I146" s="142"/>
      <c r="L146" s="32"/>
      <c r="M146" s="143"/>
      <c r="T146" s="53"/>
      <c r="AT146" s="17" t="s">
        <v>129</v>
      </c>
      <c r="AU146" s="17" t="s">
        <v>80</v>
      </c>
    </row>
    <row r="147" spans="2:65" s="12" customFormat="1">
      <c r="B147" s="144"/>
      <c r="D147" s="145" t="s">
        <v>131</v>
      </c>
      <c r="E147" s="146" t="s">
        <v>19</v>
      </c>
      <c r="F147" s="147" t="s">
        <v>132</v>
      </c>
      <c r="H147" s="146" t="s">
        <v>19</v>
      </c>
      <c r="I147" s="148"/>
      <c r="L147" s="144"/>
      <c r="M147" s="149"/>
      <c r="T147" s="150"/>
      <c r="AT147" s="146" t="s">
        <v>131</v>
      </c>
      <c r="AU147" s="146" t="s">
        <v>80</v>
      </c>
      <c r="AV147" s="12" t="s">
        <v>76</v>
      </c>
      <c r="AW147" s="12" t="s">
        <v>33</v>
      </c>
      <c r="AX147" s="12" t="s">
        <v>71</v>
      </c>
      <c r="AY147" s="146" t="s">
        <v>120</v>
      </c>
    </row>
    <row r="148" spans="2:65" s="13" customFormat="1">
      <c r="B148" s="151"/>
      <c r="D148" s="145" t="s">
        <v>131</v>
      </c>
      <c r="E148" s="152" t="s">
        <v>19</v>
      </c>
      <c r="F148" s="153" t="s">
        <v>217</v>
      </c>
      <c r="H148" s="154">
        <v>12</v>
      </c>
      <c r="I148" s="155"/>
      <c r="L148" s="151"/>
      <c r="M148" s="156"/>
      <c r="T148" s="157"/>
      <c r="AT148" s="152" t="s">
        <v>131</v>
      </c>
      <c r="AU148" s="152" t="s">
        <v>80</v>
      </c>
      <c r="AV148" s="13" t="s">
        <v>80</v>
      </c>
      <c r="AW148" s="13" t="s">
        <v>33</v>
      </c>
      <c r="AX148" s="13" t="s">
        <v>76</v>
      </c>
      <c r="AY148" s="152" t="s">
        <v>120</v>
      </c>
    </row>
    <row r="149" spans="2:65" s="11" customFormat="1" ht="22.9" customHeight="1">
      <c r="B149" s="115"/>
      <c r="D149" s="116" t="s">
        <v>70</v>
      </c>
      <c r="E149" s="125" t="s">
        <v>218</v>
      </c>
      <c r="F149" s="125" t="s">
        <v>219</v>
      </c>
      <c r="I149" s="118"/>
      <c r="J149" s="126">
        <f>BK149</f>
        <v>0</v>
      </c>
      <c r="L149" s="115"/>
      <c r="M149" s="120"/>
      <c r="P149" s="121">
        <f>SUM(P150:P157)</f>
        <v>0</v>
      </c>
      <c r="R149" s="121">
        <f>SUM(R150:R157)</f>
        <v>0</v>
      </c>
      <c r="T149" s="122">
        <f>SUM(T150:T157)</f>
        <v>0</v>
      </c>
      <c r="AR149" s="116" t="s">
        <v>76</v>
      </c>
      <c r="AT149" s="123" t="s">
        <v>70</v>
      </c>
      <c r="AU149" s="123" t="s">
        <v>76</v>
      </c>
      <c r="AY149" s="116" t="s">
        <v>120</v>
      </c>
      <c r="BK149" s="124">
        <f>SUM(BK150:BK157)</f>
        <v>0</v>
      </c>
    </row>
    <row r="150" spans="2:65" s="1" customFormat="1" ht="24.2" customHeight="1">
      <c r="B150" s="32"/>
      <c r="C150" s="127" t="s">
        <v>220</v>
      </c>
      <c r="D150" s="127" t="s">
        <v>122</v>
      </c>
      <c r="E150" s="128" t="s">
        <v>221</v>
      </c>
      <c r="F150" s="129" t="s">
        <v>222</v>
      </c>
      <c r="G150" s="130" t="s">
        <v>125</v>
      </c>
      <c r="H150" s="131">
        <v>21.72</v>
      </c>
      <c r="I150" s="132"/>
      <c r="J150" s="133">
        <f>ROUND(I150*H150,2)</f>
        <v>0</v>
      </c>
      <c r="K150" s="129" t="s">
        <v>126</v>
      </c>
      <c r="L150" s="32"/>
      <c r="M150" s="134" t="s">
        <v>19</v>
      </c>
      <c r="N150" s="135" t="s">
        <v>42</v>
      </c>
      <c r="P150" s="136">
        <f>O150*H150</f>
        <v>0</v>
      </c>
      <c r="Q150" s="136">
        <v>0</v>
      </c>
      <c r="R150" s="136">
        <f>Q150*H150</f>
        <v>0</v>
      </c>
      <c r="S150" s="136">
        <v>0</v>
      </c>
      <c r="T150" s="137">
        <f>S150*H150</f>
        <v>0</v>
      </c>
      <c r="AR150" s="138" t="s">
        <v>127</v>
      </c>
      <c r="AT150" s="138" t="s">
        <v>122</v>
      </c>
      <c r="AU150" s="138" t="s">
        <v>80</v>
      </c>
      <c r="AY150" s="17" t="s">
        <v>120</v>
      </c>
      <c r="BE150" s="139">
        <f>IF(N150="základní",J150,0)</f>
        <v>0</v>
      </c>
      <c r="BF150" s="139">
        <f>IF(N150="snížená",J150,0)</f>
        <v>0</v>
      </c>
      <c r="BG150" s="139">
        <f>IF(N150="zákl. přenesená",J150,0)</f>
        <v>0</v>
      </c>
      <c r="BH150" s="139">
        <f>IF(N150="sníž. přenesená",J150,0)</f>
        <v>0</v>
      </c>
      <c r="BI150" s="139">
        <f>IF(N150="nulová",J150,0)</f>
        <v>0</v>
      </c>
      <c r="BJ150" s="17" t="s">
        <v>76</v>
      </c>
      <c r="BK150" s="139">
        <f>ROUND(I150*H150,2)</f>
        <v>0</v>
      </c>
      <c r="BL150" s="17" t="s">
        <v>127</v>
      </c>
      <c r="BM150" s="138" t="s">
        <v>223</v>
      </c>
    </row>
    <row r="151" spans="2:65" s="1" customFormat="1">
      <c r="B151" s="32"/>
      <c r="D151" s="140" t="s">
        <v>129</v>
      </c>
      <c r="F151" s="141" t="s">
        <v>224</v>
      </c>
      <c r="I151" s="142"/>
      <c r="L151" s="32"/>
      <c r="M151" s="143"/>
      <c r="T151" s="53"/>
      <c r="AT151" s="17" t="s">
        <v>129</v>
      </c>
      <c r="AU151" s="17" t="s">
        <v>80</v>
      </c>
    </row>
    <row r="152" spans="2:65" s="13" customFormat="1">
      <c r="B152" s="151"/>
      <c r="D152" s="145" t="s">
        <v>131</v>
      </c>
      <c r="E152" s="152" t="s">
        <v>19</v>
      </c>
      <c r="F152" s="153" t="s">
        <v>202</v>
      </c>
      <c r="H152" s="154">
        <v>21.72</v>
      </c>
      <c r="I152" s="155"/>
      <c r="L152" s="151"/>
      <c r="M152" s="156"/>
      <c r="T152" s="157"/>
      <c r="AT152" s="152" t="s">
        <v>131</v>
      </c>
      <c r="AU152" s="152" t="s">
        <v>80</v>
      </c>
      <c r="AV152" s="13" t="s">
        <v>80</v>
      </c>
      <c r="AW152" s="13" t="s">
        <v>33</v>
      </c>
      <c r="AX152" s="13" t="s">
        <v>76</v>
      </c>
      <c r="AY152" s="152" t="s">
        <v>120</v>
      </c>
    </row>
    <row r="153" spans="2:65" s="1" customFormat="1" ht="24.2" customHeight="1">
      <c r="B153" s="32"/>
      <c r="C153" s="127" t="s">
        <v>225</v>
      </c>
      <c r="D153" s="127" t="s">
        <v>122</v>
      </c>
      <c r="E153" s="128" t="s">
        <v>226</v>
      </c>
      <c r="F153" s="129" t="s">
        <v>227</v>
      </c>
      <c r="G153" s="130" t="s">
        <v>125</v>
      </c>
      <c r="H153" s="131">
        <v>651.6</v>
      </c>
      <c r="I153" s="132"/>
      <c r="J153" s="133">
        <f>ROUND(I153*H153,2)</f>
        <v>0</v>
      </c>
      <c r="K153" s="129" t="s">
        <v>126</v>
      </c>
      <c r="L153" s="32"/>
      <c r="M153" s="134" t="s">
        <v>19</v>
      </c>
      <c r="N153" s="135" t="s">
        <v>42</v>
      </c>
      <c r="P153" s="136">
        <f>O153*H153</f>
        <v>0</v>
      </c>
      <c r="Q153" s="136">
        <v>0</v>
      </c>
      <c r="R153" s="136">
        <f>Q153*H153</f>
        <v>0</v>
      </c>
      <c r="S153" s="136">
        <v>0</v>
      </c>
      <c r="T153" s="137">
        <f>S153*H153</f>
        <v>0</v>
      </c>
      <c r="AR153" s="138" t="s">
        <v>127</v>
      </c>
      <c r="AT153" s="138" t="s">
        <v>122</v>
      </c>
      <c r="AU153" s="138" t="s">
        <v>80</v>
      </c>
      <c r="AY153" s="17" t="s">
        <v>120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7" t="s">
        <v>76</v>
      </c>
      <c r="BK153" s="139">
        <f>ROUND(I153*H153,2)</f>
        <v>0</v>
      </c>
      <c r="BL153" s="17" t="s">
        <v>127</v>
      </c>
      <c r="BM153" s="138" t="s">
        <v>228</v>
      </c>
    </row>
    <row r="154" spans="2:65" s="1" customFormat="1">
      <c r="B154" s="32"/>
      <c r="D154" s="140" t="s">
        <v>129</v>
      </c>
      <c r="F154" s="141" t="s">
        <v>229</v>
      </c>
      <c r="I154" s="142"/>
      <c r="L154" s="32"/>
      <c r="M154" s="143"/>
      <c r="T154" s="53"/>
      <c r="AT154" s="17" t="s">
        <v>129</v>
      </c>
      <c r="AU154" s="17" t="s">
        <v>80</v>
      </c>
    </row>
    <row r="155" spans="2:65" s="13" customFormat="1">
      <c r="B155" s="151"/>
      <c r="D155" s="145" t="s">
        <v>131</v>
      </c>
      <c r="F155" s="153" t="s">
        <v>230</v>
      </c>
      <c r="H155" s="154">
        <v>651.6</v>
      </c>
      <c r="I155" s="155"/>
      <c r="L155" s="151"/>
      <c r="M155" s="156"/>
      <c r="T155" s="157"/>
      <c r="AT155" s="152" t="s">
        <v>131</v>
      </c>
      <c r="AU155" s="152" t="s">
        <v>80</v>
      </c>
      <c r="AV155" s="13" t="s">
        <v>80</v>
      </c>
      <c r="AW155" s="13" t="s">
        <v>4</v>
      </c>
      <c r="AX155" s="13" t="s">
        <v>76</v>
      </c>
      <c r="AY155" s="152" t="s">
        <v>120</v>
      </c>
    </row>
    <row r="156" spans="2:65" s="1" customFormat="1" ht="24.2" customHeight="1">
      <c r="B156" s="32"/>
      <c r="C156" s="127" t="s">
        <v>231</v>
      </c>
      <c r="D156" s="127" t="s">
        <v>122</v>
      </c>
      <c r="E156" s="128" t="s">
        <v>232</v>
      </c>
      <c r="F156" s="129" t="s">
        <v>233</v>
      </c>
      <c r="G156" s="130" t="s">
        <v>125</v>
      </c>
      <c r="H156" s="131">
        <v>21.72</v>
      </c>
      <c r="I156" s="132"/>
      <c r="J156" s="133">
        <f>ROUND(I156*H156,2)</f>
        <v>0</v>
      </c>
      <c r="K156" s="129" t="s">
        <v>126</v>
      </c>
      <c r="L156" s="32"/>
      <c r="M156" s="134" t="s">
        <v>19</v>
      </c>
      <c r="N156" s="135" t="s">
        <v>42</v>
      </c>
      <c r="P156" s="136">
        <f>O156*H156</f>
        <v>0</v>
      </c>
      <c r="Q156" s="136">
        <v>0</v>
      </c>
      <c r="R156" s="136">
        <f>Q156*H156</f>
        <v>0</v>
      </c>
      <c r="S156" s="136">
        <v>0</v>
      </c>
      <c r="T156" s="137">
        <f>S156*H156</f>
        <v>0</v>
      </c>
      <c r="AR156" s="138" t="s">
        <v>127</v>
      </c>
      <c r="AT156" s="138" t="s">
        <v>122</v>
      </c>
      <c r="AU156" s="138" t="s">
        <v>80</v>
      </c>
      <c r="AY156" s="17" t="s">
        <v>120</v>
      </c>
      <c r="BE156" s="139">
        <f>IF(N156="základní",J156,0)</f>
        <v>0</v>
      </c>
      <c r="BF156" s="139">
        <f>IF(N156="snížená",J156,0)</f>
        <v>0</v>
      </c>
      <c r="BG156" s="139">
        <f>IF(N156="zákl. přenesená",J156,0)</f>
        <v>0</v>
      </c>
      <c r="BH156" s="139">
        <f>IF(N156="sníž. přenesená",J156,0)</f>
        <v>0</v>
      </c>
      <c r="BI156" s="139">
        <f>IF(N156="nulová",J156,0)</f>
        <v>0</v>
      </c>
      <c r="BJ156" s="17" t="s">
        <v>76</v>
      </c>
      <c r="BK156" s="139">
        <f>ROUND(I156*H156,2)</f>
        <v>0</v>
      </c>
      <c r="BL156" s="17" t="s">
        <v>127</v>
      </c>
      <c r="BM156" s="138" t="s">
        <v>234</v>
      </c>
    </row>
    <row r="157" spans="2:65" s="1" customFormat="1">
      <c r="B157" s="32"/>
      <c r="D157" s="140" t="s">
        <v>129</v>
      </c>
      <c r="F157" s="141" t="s">
        <v>235</v>
      </c>
      <c r="I157" s="142"/>
      <c r="L157" s="32"/>
      <c r="M157" s="143"/>
      <c r="T157" s="53"/>
      <c r="AT157" s="17" t="s">
        <v>129</v>
      </c>
      <c r="AU157" s="17" t="s">
        <v>80</v>
      </c>
    </row>
    <row r="158" spans="2:65" s="11" customFormat="1" ht="22.9" customHeight="1">
      <c r="B158" s="115"/>
      <c r="D158" s="116" t="s">
        <v>70</v>
      </c>
      <c r="E158" s="125" t="s">
        <v>174</v>
      </c>
      <c r="F158" s="125" t="s">
        <v>236</v>
      </c>
      <c r="I158" s="118"/>
      <c r="J158" s="126">
        <f>BK158</f>
        <v>0</v>
      </c>
      <c r="L158" s="115"/>
      <c r="M158" s="120"/>
      <c r="P158" s="121">
        <f>SUM(P159:P178)</f>
        <v>0</v>
      </c>
      <c r="R158" s="121">
        <f>SUM(R159:R178)</f>
        <v>9.6000000000000013E-4</v>
      </c>
      <c r="T158" s="122">
        <f>SUM(T159:T178)</f>
        <v>9.0065159999999995</v>
      </c>
      <c r="AR158" s="116" t="s">
        <v>76</v>
      </c>
      <c r="AT158" s="123" t="s">
        <v>70</v>
      </c>
      <c r="AU158" s="123" t="s">
        <v>76</v>
      </c>
      <c r="AY158" s="116" t="s">
        <v>120</v>
      </c>
      <c r="BK158" s="124">
        <f>SUM(BK159:BK178)</f>
        <v>0</v>
      </c>
    </row>
    <row r="159" spans="2:65" s="1" customFormat="1" ht="16.5" customHeight="1">
      <c r="B159" s="32"/>
      <c r="C159" s="127" t="s">
        <v>237</v>
      </c>
      <c r="D159" s="127" t="s">
        <v>122</v>
      </c>
      <c r="E159" s="128" t="s">
        <v>238</v>
      </c>
      <c r="F159" s="129" t="s">
        <v>239</v>
      </c>
      <c r="G159" s="130" t="s">
        <v>125</v>
      </c>
      <c r="H159" s="131">
        <v>21.72</v>
      </c>
      <c r="I159" s="132"/>
      <c r="J159" s="133">
        <f>ROUND(I159*H159,2)</f>
        <v>0</v>
      </c>
      <c r="K159" s="129" t="s">
        <v>126</v>
      </c>
      <c r="L159" s="32"/>
      <c r="M159" s="134" t="s">
        <v>19</v>
      </c>
      <c r="N159" s="135" t="s">
        <v>42</v>
      </c>
      <c r="P159" s="136">
        <f>O159*H159</f>
        <v>0</v>
      </c>
      <c r="Q159" s="136">
        <v>0</v>
      </c>
      <c r="R159" s="136">
        <f>Q159*H159</f>
        <v>0</v>
      </c>
      <c r="S159" s="136">
        <v>2.9999999999999997E-4</v>
      </c>
      <c r="T159" s="137">
        <f>S159*H159</f>
        <v>6.5159999999999992E-3</v>
      </c>
      <c r="AR159" s="138" t="s">
        <v>127</v>
      </c>
      <c r="AT159" s="138" t="s">
        <v>122</v>
      </c>
      <c r="AU159" s="138" t="s">
        <v>80</v>
      </c>
      <c r="AY159" s="17" t="s">
        <v>120</v>
      </c>
      <c r="BE159" s="139">
        <f>IF(N159="základní",J159,0)</f>
        <v>0</v>
      </c>
      <c r="BF159" s="139">
        <f>IF(N159="snížená",J159,0)</f>
        <v>0</v>
      </c>
      <c r="BG159" s="139">
        <f>IF(N159="zákl. přenesená",J159,0)</f>
        <v>0</v>
      </c>
      <c r="BH159" s="139">
        <f>IF(N159="sníž. přenesená",J159,0)</f>
        <v>0</v>
      </c>
      <c r="BI159" s="139">
        <f>IF(N159="nulová",J159,0)</f>
        <v>0</v>
      </c>
      <c r="BJ159" s="17" t="s">
        <v>76</v>
      </c>
      <c r="BK159" s="139">
        <f>ROUND(I159*H159,2)</f>
        <v>0</v>
      </c>
      <c r="BL159" s="17" t="s">
        <v>127</v>
      </c>
      <c r="BM159" s="138" t="s">
        <v>240</v>
      </c>
    </row>
    <row r="160" spans="2:65" s="1" customFormat="1">
      <c r="B160" s="32"/>
      <c r="D160" s="140" t="s">
        <v>129</v>
      </c>
      <c r="F160" s="141" t="s">
        <v>241</v>
      </c>
      <c r="I160" s="142"/>
      <c r="L160" s="32"/>
      <c r="M160" s="143"/>
      <c r="T160" s="53"/>
      <c r="AT160" s="17" t="s">
        <v>129</v>
      </c>
      <c r="AU160" s="17" t="s">
        <v>80</v>
      </c>
    </row>
    <row r="161" spans="2:65" s="12" customFormat="1">
      <c r="B161" s="144"/>
      <c r="D161" s="145" t="s">
        <v>131</v>
      </c>
      <c r="E161" s="146" t="s">
        <v>19</v>
      </c>
      <c r="F161" s="147" t="s">
        <v>132</v>
      </c>
      <c r="H161" s="146" t="s">
        <v>19</v>
      </c>
      <c r="I161" s="148"/>
      <c r="L161" s="144"/>
      <c r="M161" s="149"/>
      <c r="T161" s="150"/>
      <c r="AT161" s="146" t="s">
        <v>131</v>
      </c>
      <c r="AU161" s="146" t="s">
        <v>80</v>
      </c>
      <c r="AV161" s="12" t="s">
        <v>76</v>
      </c>
      <c r="AW161" s="12" t="s">
        <v>33</v>
      </c>
      <c r="AX161" s="12" t="s">
        <v>71</v>
      </c>
      <c r="AY161" s="146" t="s">
        <v>120</v>
      </c>
    </row>
    <row r="162" spans="2:65" s="13" customFormat="1">
      <c r="B162" s="151"/>
      <c r="D162" s="145" t="s">
        <v>131</v>
      </c>
      <c r="E162" s="152" t="s">
        <v>19</v>
      </c>
      <c r="F162" s="153" t="s">
        <v>202</v>
      </c>
      <c r="H162" s="154">
        <v>21.72</v>
      </c>
      <c r="I162" s="155"/>
      <c r="L162" s="151"/>
      <c r="M162" s="156"/>
      <c r="T162" s="157"/>
      <c r="AT162" s="152" t="s">
        <v>131</v>
      </c>
      <c r="AU162" s="152" t="s">
        <v>80</v>
      </c>
      <c r="AV162" s="13" t="s">
        <v>80</v>
      </c>
      <c r="AW162" s="13" t="s">
        <v>33</v>
      </c>
      <c r="AX162" s="13" t="s">
        <v>76</v>
      </c>
      <c r="AY162" s="152" t="s">
        <v>120</v>
      </c>
    </row>
    <row r="163" spans="2:65" s="1" customFormat="1" ht="16.5" customHeight="1">
      <c r="B163" s="32"/>
      <c r="C163" s="127" t="s">
        <v>242</v>
      </c>
      <c r="D163" s="127" t="s">
        <v>122</v>
      </c>
      <c r="E163" s="128" t="s">
        <v>243</v>
      </c>
      <c r="F163" s="129" t="s">
        <v>244</v>
      </c>
      <c r="G163" s="130" t="s">
        <v>136</v>
      </c>
      <c r="H163" s="131">
        <v>1.5</v>
      </c>
      <c r="I163" s="132"/>
      <c r="J163" s="133">
        <f>ROUND(I163*H163,2)</f>
        <v>0</v>
      </c>
      <c r="K163" s="129" t="s">
        <v>126</v>
      </c>
      <c r="L163" s="32"/>
      <c r="M163" s="134" t="s">
        <v>19</v>
      </c>
      <c r="N163" s="135" t="s">
        <v>42</v>
      </c>
      <c r="P163" s="136">
        <f>O163*H163</f>
        <v>0</v>
      </c>
      <c r="Q163" s="136">
        <v>0</v>
      </c>
      <c r="R163" s="136">
        <f>Q163*H163</f>
        <v>0</v>
      </c>
      <c r="S163" s="136">
        <v>0</v>
      </c>
      <c r="T163" s="137">
        <f>S163*H163</f>
        <v>0</v>
      </c>
      <c r="AR163" s="138" t="s">
        <v>127</v>
      </c>
      <c r="AT163" s="138" t="s">
        <v>122</v>
      </c>
      <c r="AU163" s="138" t="s">
        <v>80</v>
      </c>
      <c r="AY163" s="17" t="s">
        <v>120</v>
      </c>
      <c r="BE163" s="139">
        <f>IF(N163="základní",J163,0)</f>
        <v>0</v>
      </c>
      <c r="BF163" s="139">
        <f>IF(N163="snížená",J163,0)</f>
        <v>0</v>
      </c>
      <c r="BG163" s="139">
        <f>IF(N163="zákl. přenesená",J163,0)</f>
        <v>0</v>
      </c>
      <c r="BH163" s="139">
        <f>IF(N163="sníž. přenesená",J163,0)</f>
        <v>0</v>
      </c>
      <c r="BI163" s="139">
        <f>IF(N163="nulová",J163,0)</f>
        <v>0</v>
      </c>
      <c r="BJ163" s="17" t="s">
        <v>76</v>
      </c>
      <c r="BK163" s="139">
        <f>ROUND(I163*H163,2)</f>
        <v>0</v>
      </c>
      <c r="BL163" s="17" t="s">
        <v>127</v>
      </c>
      <c r="BM163" s="138" t="s">
        <v>245</v>
      </c>
    </row>
    <row r="164" spans="2:65" s="1" customFormat="1">
      <c r="B164" s="32"/>
      <c r="D164" s="140" t="s">
        <v>129</v>
      </c>
      <c r="F164" s="141" t="s">
        <v>246</v>
      </c>
      <c r="I164" s="142"/>
      <c r="L164" s="32"/>
      <c r="M164" s="143"/>
      <c r="T164" s="53"/>
      <c r="AT164" s="17" t="s">
        <v>129</v>
      </c>
      <c r="AU164" s="17" t="s">
        <v>80</v>
      </c>
    </row>
    <row r="165" spans="2:65" s="12" customFormat="1">
      <c r="B165" s="144"/>
      <c r="D165" s="145" t="s">
        <v>131</v>
      </c>
      <c r="E165" s="146" t="s">
        <v>19</v>
      </c>
      <c r="F165" s="147" t="s">
        <v>132</v>
      </c>
      <c r="H165" s="146" t="s">
        <v>19</v>
      </c>
      <c r="I165" s="148"/>
      <c r="L165" s="144"/>
      <c r="M165" s="149"/>
      <c r="T165" s="150"/>
      <c r="AT165" s="146" t="s">
        <v>131</v>
      </c>
      <c r="AU165" s="146" t="s">
        <v>80</v>
      </c>
      <c r="AV165" s="12" t="s">
        <v>76</v>
      </c>
      <c r="AW165" s="12" t="s">
        <v>33</v>
      </c>
      <c r="AX165" s="12" t="s">
        <v>71</v>
      </c>
      <c r="AY165" s="146" t="s">
        <v>120</v>
      </c>
    </row>
    <row r="166" spans="2:65" s="13" customFormat="1">
      <c r="B166" s="151"/>
      <c r="D166" s="145" t="s">
        <v>131</v>
      </c>
      <c r="E166" s="152" t="s">
        <v>19</v>
      </c>
      <c r="F166" s="153" t="s">
        <v>173</v>
      </c>
      <c r="H166" s="154">
        <v>1.5</v>
      </c>
      <c r="I166" s="155"/>
      <c r="L166" s="151"/>
      <c r="M166" s="156"/>
      <c r="T166" s="157"/>
      <c r="AT166" s="152" t="s">
        <v>131</v>
      </c>
      <c r="AU166" s="152" t="s">
        <v>80</v>
      </c>
      <c r="AV166" s="13" t="s">
        <v>80</v>
      </c>
      <c r="AW166" s="13" t="s">
        <v>33</v>
      </c>
      <c r="AX166" s="13" t="s">
        <v>76</v>
      </c>
      <c r="AY166" s="152" t="s">
        <v>120</v>
      </c>
    </row>
    <row r="167" spans="2:65" s="1" customFormat="1" ht="16.5" customHeight="1">
      <c r="B167" s="32"/>
      <c r="C167" s="127" t="s">
        <v>7</v>
      </c>
      <c r="D167" s="127" t="s">
        <v>122</v>
      </c>
      <c r="E167" s="128" t="s">
        <v>247</v>
      </c>
      <c r="F167" s="129" t="s">
        <v>248</v>
      </c>
      <c r="G167" s="130" t="s">
        <v>214</v>
      </c>
      <c r="H167" s="131">
        <v>12</v>
      </c>
      <c r="I167" s="132"/>
      <c r="J167" s="133">
        <f>ROUND(I167*H167,2)</f>
        <v>0</v>
      </c>
      <c r="K167" s="129" t="s">
        <v>126</v>
      </c>
      <c r="L167" s="32"/>
      <c r="M167" s="134" t="s">
        <v>19</v>
      </c>
      <c r="N167" s="135" t="s">
        <v>42</v>
      </c>
      <c r="P167" s="136">
        <f>O167*H167</f>
        <v>0</v>
      </c>
      <c r="Q167" s="136">
        <v>8.0000000000000007E-5</v>
      </c>
      <c r="R167" s="136">
        <f>Q167*H167</f>
        <v>9.6000000000000013E-4</v>
      </c>
      <c r="S167" s="136">
        <v>0</v>
      </c>
      <c r="T167" s="137">
        <f>S167*H167</f>
        <v>0</v>
      </c>
      <c r="AR167" s="138" t="s">
        <v>127</v>
      </c>
      <c r="AT167" s="138" t="s">
        <v>122</v>
      </c>
      <c r="AU167" s="138" t="s">
        <v>80</v>
      </c>
      <c r="AY167" s="17" t="s">
        <v>120</v>
      </c>
      <c r="BE167" s="139">
        <f>IF(N167="základní",J167,0)</f>
        <v>0</v>
      </c>
      <c r="BF167" s="139">
        <f>IF(N167="snížená",J167,0)</f>
        <v>0</v>
      </c>
      <c r="BG167" s="139">
        <f>IF(N167="zákl. přenesená",J167,0)</f>
        <v>0</v>
      </c>
      <c r="BH167" s="139">
        <f>IF(N167="sníž. přenesená",J167,0)</f>
        <v>0</v>
      </c>
      <c r="BI167" s="139">
        <f>IF(N167="nulová",J167,0)</f>
        <v>0</v>
      </c>
      <c r="BJ167" s="17" t="s">
        <v>76</v>
      </c>
      <c r="BK167" s="139">
        <f>ROUND(I167*H167,2)</f>
        <v>0</v>
      </c>
      <c r="BL167" s="17" t="s">
        <v>127</v>
      </c>
      <c r="BM167" s="138" t="s">
        <v>249</v>
      </c>
    </row>
    <row r="168" spans="2:65" s="1" customFormat="1">
      <c r="B168" s="32"/>
      <c r="D168" s="140" t="s">
        <v>129</v>
      </c>
      <c r="F168" s="141" t="s">
        <v>250</v>
      </c>
      <c r="I168" s="142"/>
      <c r="L168" s="32"/>
      <c r="M168" s="143"/>
      <c r="T168" s="53"/>
      <c r="AT168" s="17" t="s">
        <v>129</v>
      </c>
      <c r="AU168" s="17" t="s">
        <v>80</v>
      </c>
    </row>
    <row r="169" spans="2:65" s="12" customFormat="1">
      <c r="B169" s="144"/>
      <c r="D169" s="145" t="s">
        <v>131</v>
      </c>
      <c r="E169" s="146" t="s">
        <v>19</v>
      </c>
      <c r="F169" s="147" t="s">
        <v>132</v>
      </c>
      <c r="H169" s="146" t="s">
        <v>19</v>
      </c>
      <c r="I169" s="148"/>
      <c r="L169" s="144"/>
      <c r="M169" s="149"/>
      <c r="T169" s="150"/>
      <c r="AT169" s="146" t="s">
        <v>131</v>
      </c>
      <c r="AU169" s="146" t="s">
        <v>80</v>
      </c>
      <c r="AV169" s="12" t="s">
        <v>76</v>
      </c>
      <c r="AW169" s="12" t="s">
        <v>33</v>
      </c>
      <c r="AX169" s="12" t="s">
        <v>71</v>
      </c>
      <c r="AY169" s="146" t="s">
        <v>120</v>
      </c>
    </row>
    <row r="170" spans="2:65" s="13" customFormat="1">
      <c r="B170" s="151"/>
      <c r="D170" s="145" t="s">
        <v>131</v>
      </c>
      <c r="E170" s="152" t="s">
        <v>19</v>
      </c>
      <c r="F170" s="153" t="s">
        <v>217</v>
      </c>
      <c r="H170" s="154">
        <v>12</v>
      </c>
      <c r="I170" s="155"/>
      <c r="L170" s="151"/>
      <c r="M170" s="156"/>
      <c r="T170" s="157"/>
      <c r="AT170" s="152" t="s">
        <v>131</v>
      </c>
      <c r="AU170" s="152" t="s">
        <v>80</v>
      </c>
      <c r="AV170" s="13" t="s">
        <v>80</v>
      </c>
      <c r="AW170" s="13" t="s">
        <v>33</v>
      </c>
      <c r="AX170" s="13" t="s">
        <v>76</v>
      </c>
      <c r="AY170" s="152" t="s">
        <v>120</v>
      </c>
    </row>
    <row r="171" spans="2:65" s="1" customFormat="1" ht="37.9" customHeight="1">
      <c r="B171" s="32"/>
      <c r="C171" s="127" t="s">
        <v>251</v>
      </c>
      <c r="D171" s="127" t="s">
        <v>122</v>
      </c>
      <c r="E171" s="128" t="s">
        <v>252</v>
      </c>
      <c r="F171" s="129" t="s">
        <v>253</v>
      </c>
      <c r="G171" s="130" t="s">
        <v>125</v>
      </c>
      <c r="H171" s="131">
        <v>46.48</v>
      </c>
      <c r="I171" s="132"/>
      <c r="J171" s="133">
        <f>ROUND(I171*H171,2)</f>
        <v>0</v>
      </c>
      <c r="K171" s="129" t="s">
        <v>126</v>
      </c>
      <c r="L171" s="32"/>
      <c r="M171" s="134" t="s">
        <v>19</v>
      </c>
      <c r="N171" s="135" t="s">
        <v>42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127</v>
      </c>
      <c r="AT171" s="138" t="s">
        <v>122</v>
      </c>
      <c r="AU171" s="138" t="s">
        <v>80</v>
      </c>
      <c r="AY171" s="17" t="s">
        <v>120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7" t="s">
        <v>76</v>
      </c>
      <c r="BK171" s="139">
        <f>ROUND(I171*H171,2)</f>
        <v>0</v>
      </c>
      <c r="BL171" s="17" t="s">
        <v>127</v>
      </c>
      <c r="BM171" s="138" t="s">
        <v>254</v>
      </c>
    </row>
    <row r="172" spans="2:65" s="1" customFormat="1">
      <c r="B172" s="32"/>
      <c r="D172" s="140" t="s">
        <v>129</v>
      </c>
      <c r="F172" s="141" t="s">
        <v>255</v>
      </c>
      <c r="I172" s="142"/>
      <c r="L172" s="32"/>
      <c r="M172" s="143"/>
      <c r="T172" s="53"/>
      <c r="AT172" s="17" t="s">
        <v>129</v>
      </c>
      <c r="AU172" s="17" t="s">
        <v>80</v>
      </c>
    </row>
    <row r="173" spans="2:65" s="1" customFormat="1" ht="16.5" customHeight="1">
      <c r="B173" s="32"/>
      <c r="C173" s="127" t="s">
        <v>256</v>
      </c>
      <c r="D173" s="127" t="s">
        <v>122</v>
      </c>
      <c r="E173" s="128" t="s">
        <v>257</v>
      </c>
      <c r="F173" s="129" t="s">
        <v>258</v>
      </c>
      <c r="G173" s="130" t="s">
        <v>125</v>
      </c>
      <c r="H173" s="131">
        <v>21.72</v>
      </c>
      <c r="I173" s="132"/>
      <c r="J173" s="133">
        <f>ROUND(I173*H173,2)</f>
        <v>0</v>
      </c>
      <c r="K173" s="129" t="s">
        <v>126</v>
      </c>
      <c r="L173" s="32"/>
      <c r="M173" s="134" t="s">
        <v>19</v>
      </c>
      <c r="N173" s="135" t="s">
        <v>42</v>
      </c>
      <c r="P173" s="136">
        <f>O173*H173</f>
        <v>0</v>
      </c>
      <c r="Q173" s="136">
        <v>0</v>
      </c>
      <c r="R173" s="136">
        <f>Q173*H173</f>
        <v>0</v>
      </c>
      <c r="S173" s="136">
        <v>0</v>
      </c>
      <c r="T173" s="137">
        <f>S173*H173</f>
        <v>0</v>
      </c>
      <c r="AR173" s="138" t="s">
        <v>127</v>
      </c>
      <c r="AT173" s="138" t="s">
        <v>122</v>
      </c>
      <c r="AU173" s="138" t="s">
        <v>80</v>
      </c>
      <c r="AY173" s="17" t="s">
        <v>120</v>
      </c>
      <c r="BE173" s="139">
        <f>IF(N173="základní",J173,0)</f>
        <v>0</v>
      </c>
      <c r="BF173" s="139">
        <f>IF(N173="snížená",J173,0)</f>
        <v>0</v>
      </c>
      <c r="BG173" s="139">
        <f>IF(N173="zákl. přenesená",J173,0)</f>
        <v>0</v>
      </c>
      <c r="BH173" s="139">
        <f>IF(N173="sníž. přenesená",J173,0)</f>
        <v>0</v>
      </c>
      <c r="BI173" s="139">
        <f>IF(N173="nulová",J173,0)</f>
        <v>0</v>
      </c>
      <c r="BJ173" s="17" t="s">
        <v>76</v>
      </c>
      <c r="BK173" s="139">
        <f>ROUND(I173*H173,2)</f>
        <v>0</v>
      </c>
      <c r="BL173" s="17" t="s">
        <v>127</v>
      </c>
      <c r="BM173" s="138" t="s">
        <v>259</v>
      </c>
    </row>
    <row r="174" spans="2:65" s="1" customFormat="1">
      <c r="B174" s="32"/>
      <c r="D174" s="140" t="s">
        <v>129</v>
      </c>
      <c r="F174" s="141" t="s">
        <v>260</v>
      </c>
      <c r="I174" s="142"/>
      <c r="L174" s="32"/>
      <c r="M174" s="143"/>
      <c r="T174" s="53"/>
      <c r="AT174" s="17" t="s">
        <v>129</v>
      </c>
      <c r="AU174" s="17" t="s">
        <v>80</v>
      </c>
    </row>
    <row r="175" spans="2:65" s="1" customFormat="1" ht="16.5" customHeight="1">
      <c r="B175" s="32"/>
      <c r="C175" s="127" t="s">
        <v>261</v>
      </c>
      <c r="D175" s="127" t="s">
        <v>122</v>
      </c>
      <c r="E175" s="128" t="s">
        <v>262</v>
      </c>
      <c r="F175" s="129" t="s">
        <v>263</v>
      </c>
      <c r="G175" s="130" t="s">
        <v>136</v>
      </c>
      <c r="H175" s="131">
        <v>3.6</v>
      </c>
      <c r="I175" s="132"/>
      <c r="J175" s="133">
        <f>ROUND(I175*H175,2)</f>
        <v>0</v>
      </c>
      <c r="K175" s="129" t="s">
        <v>126</v>
      </c>
      <c r="L175" s="32"/>
      <c r="M175" s="134" t="s">
        <v>19</v>
      </c>
      <c r="N175" s="135" t="s">
        <v>42</v>
      </c>
      <c r="P175" s="136">
        <f>O175*H175</f>
        <v>0</v>
      </c>
      <c r="Q175" s="136">
        <v>0</v>
      </c>
      <c r="R175" s="136">
        <f>Q175*H175</f>
        <v>0</v>
      </c>
      <c r="S175" s="136">
        <v>2.5</v>
      </c>
      <c r="T175" s="137">
        <f>S175*H175</f>
        <v>9</v>
      </c>
      <c r="AR175" s="138" t="s">
        <v>127</v>
      </c>
      <c r="AT175" s="138" t="s">
        <v>122</v>
      </c>
      <c r="AU175" s="138" t="s">
        <v>80</v>
      </c>
      <c r="AY175" s="17" t="s">
        <v>120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7" t="s">
        <v>76</v>
      </c>
      <c r="BK175" s="139">
        <f>ROUND(I175*H175,2)</f>
        <v>0</v>
      </c>
      <c r="BL175" s="17" t="s">
        <v>127</v>
      </c>
      <c r="BM175" s="138" t="s">
        <v>264</v>
      </c>
    </row>
    <row r="176" spans="2:65" s="1" customFormat="1">
      <c r="B176" s="32"/>
      <c r="D176" s="140" t="s">
        <v>129</v>
      </c>
      <c r="F176" s="141" t="s">
        <v>265</v>
      </c>
      <c r="I176" s="142"/>
      <c r="L176" s="32"/>
      <c r="M176" s="143"/>
      <c r="T176" s="53"/>
      <c r="AT176" s="17" t="s">
        <v>129</v>
      </c>
      <c r="AU176" s="17" t="s">
        <v>80</v>
      </c>
    </row>
    <row r="177" spans="2:65" s="12" customFormat="1">
      <c r="B177" s="144"/>
      <c r="D177" s="145" t="s">
        <v>131</v>
      </c>
      <c r="E177" s="146" t="s">
        <v>19</v>
      </c>
      <c r="F177" s="147" t="s">
        <v>179</v>
      </c>
      <c r="H177" s="146" t="s">
        <v>19</v>
      </c>
      <c r="I177" s="148"/>
      <c r="L177" s="144"/>
      <c r="M177" s="149"/>
      <c r="T177" s="150"/>
      <c r="AT177" s="146" t="s">
        <v>131</v>
      </c>
      <c r="AU177" s="146" t="s">
        <v>80</v>
      </c>
      <c r="AV177" s="12" t="s">
        <v>76</v>
      </c>
      <c r="AW177" s="12" t="s">
        <v>33</v>
      </c>
      <c r="AX177" s="12" t="s">
        <v>71</v>
      </c>
      <c r="AY177" s="146" t="s">
        <v>120</v>
      </c>
    </row>
    <row r="178" spans="2:65" s="13" customFormat="1">
      <c r="B178" s="151"/>
      <c r="D178" s="145" t="s">
        <v>131</v>
      </c>
      <c r="E178" s="152" t="s">
        <v>19</v>
      </c>
      <c r="F178" s="153" t="s">
        <v>180</v>
      </c>
      <c r="H178" s="154">
        <v>3.6</v>
      </c>
      <c r="I178" s="155"/>
      <c r="L178" s="151"/>
      <c r="M178" s="156"/>
      <c r="T178" s="157"/>
      <c r="AT178" s="152" t="s">
        <v>131</v>
      </c>
      <c r="AU178" s="152" t="s">
        <v>80</v>
      </c>
      <c r="AV178" s="13" t="s">
        <v>80</v>
      </c>
      <c r="AW178" s="13" t="s">
        <v>33</v>
      </c>
      <c r="AX178" s="13" t="s">
        <v>76</v>
      </c>
      <c r="AY178" s="152" t="s">
        <v>120</v>
      </c>
    </row>
    <row r="179" spans="2:65" s="11" customFormat="1" ht="22.9" customHeight="1">
      <c r="B179" s="115"/>
      <c r="D179" s="116" t="s">
        <v>70</v>
      </c>
      <c r="E179" s="125" t="s">
        <v>266</v>
      </c>
      <c r="F179" s="125" t="s">
        <v>267</v>
      </c>
      <c r="I179" s="118"/>
      <c r="J179" s="126">
        <f>BK179</f>
        <v>0</v>
      </c>
      <c r="L179" s="115"/>
      <c r="M179" s="120"/>
      <c r="P179" s="121">
        <f>SUM(P180:P187)</f>
        <v>0</v>
      </c>
      <c r="R179" s="121">
        <f>SUM(R180:R187)</f>
        <v>0</v>
      </c>
      <c r="T179" s="122">
        <f>SUM(T180:T187)</f>
        <v>0</v>
      </c>
      <c r="AR179" s="116" t="s">
        <v>76</v>
      </c>
      <c r="AT179" s="123" t="s">
        <v>70</v>
      </c>
      <c r="AU179" s="123" t="s">
        <v>76</v>
      </c>
      <c r="AY179" s="116" t="s">
        <v>120</v>
      </c>
      <c r="BK179" s="124">
        <f>SUM(BK180:BK187)</f>
        <v>0</v>
      </c>
    </row>
    <row r="180" spans="2:65" s="1" customFormat="1" ht="24.2" customHeight="1">
      <c r="B180" s="32"/>
      <c r="C180" s="127" t="s">
        <v>268</v>
      </c>
      <c r="D180" s="127" t="s">
        <v>122</v>
      </c>
      <c r="E180" s="128" t="s">
        <v>269</v>
      </c>
      <c r="F180" s="129" t="s">
        <v>270</v>
      </c>
      <c r="G180" s="130" t="s">
        <v>154</v>
      </c>
      <c r="H180" s="131">
        <v>10.201000000000001</v>
      </c>
      <c r="I180" s="132"/>
      <c r="J180" s="133">
        <f>ROUND(I180*H180,2)</f>
        <v>0</v>
      </c>
      <c r="K180" s="129" t="s">
        <v>126</v>
      </c>
      <c r="L180" s="32"/>
      <c r="M180" s="134" t="s">
        <v>19</v>
      </c>
      <c r="N180" s="135" t="s">
        <v>42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127</v>
      </c>
      <c r="AT180" s="138" t="s">
        <v>122</v>
      </c>
      <c r="AU180" s="138" t="s">
        <v>80</v>
      </c>
      <c r="AY180" s="17" t="s">
        <v>120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7" t="s">
        <v>76</v>
      </c>
      <c r="BK180" s="139">
        <f>ROUND(I180*H180,2)</f>
        <v>0</v>
      </c>
      <c r="BL180" s="17" t="s">
        <v>127</v>
      </c>
      <c r="BM180" s="138" t="s">
        <v>271</v>
      </c>
    </row>
    <row r="181" spans="2:65" s="1" customFormat="1">
      <c r="B181" s="32"/>
      <c r="D181" s="140" t="s">
        <v>129</v>
      </c>
      <c r="F181" s="141" t="s">
        <v>272</v>
      </c>
      <c r="I181" s="142"/>
      <c r="L181" s="32"/>
      <c r="M181" s="143"/>
      <c r="T181" s="53"/>
      <c r="AT181" s="17" t="s">
        <v>129</v>
      </c>
      <c r="AU181" s="17" t="s">
        <v>80</v>
      </c>
    </row>
    <row r="182" spans="2:65" s="1" customFormat="1" ht="24.2" customHeight="1">
      <c r="B182" s="32"/>
      <c r="C182" s="127" t="s">
        <v>273</v>
      </c>
      <c r="D182" s="127" t="s">
        <v>122</v>
      </c>
      <c r="E182" s="128" t="s">
        <v>274</v>
      </c>
      <c r="F182" s="129" t="s">
        <v>275</v>
      </c>
      <c r="G182" s="130" t="s">
        <v>154</v>
      </c>
      <c r="H182" s="131">
        <v>142.81399999999999</v>
      </c>
      <c r="I182" s="132"/>
      <c r="J182" s="133">
        <f>ROUND(I182*H182,2)</f>
        <v>0</v>
      </c>
      <c r="K182" s="129" t="s">
        <v>126</v>
      </c>
      <c r="L182" s="32"/>
      <c r="M182" s="134" t="s">
        <v>19</v>
      </c>
      <c r="N182" s="135" t="s">
        <v>42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127</v>
      </c>
      <c r="AT182" s="138" t="s">
        <v>122</v>
      </c>
      <c r="AU182" s="138" t="s">
        <v>80</v>
      </c>
      <c r="AY182" s="17" t="s">
        <v>120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7" t="s">
        <v>76</v>
      </c>
      <c r="BK182" s="139">
        <f>ROUND(I182*H182,2)</f>
        <v>0</v>
      </c>
      <c r="BL182" s="17" t="s">
        <v>127</v>
      </c>
      <c r="BM182" s="138" t="s">
        <v>276</v>
      </c>
    </row>
    <row r="183" spans="2:65" s="1" customFormat="1">
      <c r="B183" s="32"/>
      <c r="D183" s="140" t="s">
        <v>129</v>
      </c>
      <c r="F183" s="141" t="s">
        <v>277</v>
      </c>
      <c r="I183" s="142"/>
      <c r="L183" s="32"/>
      <c r="M183" s="143"/>
      <c r="T183" s="53"/>
      <c r="AT183" s="17" t="s">
        <v>129</v>
      </c>
      <c r="AU183" s="17" t="s">
        <v>80</v>
      </c>
    </row>
    <row r="184" spans="2:65" s="13" customFormat="1">
      <c r="B184" s="151"/>
      <c r="D184" s="145" t="s">
        <v>131</v>
      </c>
      <c r="F184" s="153" t="s">
        <v>278</v>
      </c>
      <c r="H184" s="154">
        <v>142.81399999999999</v>
      </c>
      <c r="I184" s="155"/>
      <c r="L184" s="151"/>
      <c r="M184" s="156"/>
      <c r="T184" s="157"/>
      <c r="AT184" s="152" t="s">
        <v>131</v>
      </c>
      <c r="AU184" s="152" t="s">
        <v>80</v>
      </c>
      <c r="AV184" s="13" t="s">
        <v>80</v>
      </c>
      <c r="AW184" s="13" t="s">
        <v>4</v>
      </c>
      <c r="AX184" s="13" t="s">
        <v>76</v>
      </c>
      <c r="AY184" s="152" t="s">
        <v>120</v>
      </c>
    </row>
    <row r="185" spans="2:65" s="1" customFormat="1" ht="16.5" customHeight="1">
      <c r="B185" s="32"/>
      <c r="C185" s="127" t="s">
        <v>279</v>
      </c>
      <c r="D185" s="127" t="s">
        <v>122</v>
      </c>
      <c r="E185" s="128" t="s">
        <v>280</v>
      </c>
      <c r="F185" s="129" t="s">
        <v>281</v>
      </c>
      <c r="G185" s="130" t="s">
        <v>154</v>
      </c>
      <c r="H185" s="131">
        <v>10.201000000000001</v>
      </c>
      <c r="I185" s="132"/>
      <c r="J185" s="133">
        <f>ROUND(I185*H185,2)</f>
        <v>0</v>
      </c>
      <c r="K185" s="129" t="s">
        <v>126</v>
      </c>
      <c r="L185" s="32"/>
      <c r="M185" s="134" t="s">
        <v>19</v>
      </c>
      <c r="N185" s="135" t="s">
        <v>42</v>
      </c>
      <c r="P185" s="136">
        <f>O185*H185</f>
        <v>0</v>
      </c>
      <c r="Q185" s="136">
        <v>0</v>
      </c>
      <c r="R185" s="136">
        <f>Q185*H185</f>
        <v>0</v>
      </c>
      <c r="S185" s="136">
        <v>0</v>
      </c>
      <c r="T185" s="137">
        <f>S185*H185</f>
        <v>0</v>
      </c>
      <c r="AR185" s="138" t="s">
        <v>127</v>
      </c>
      <c r="AT185" s="138" t="s">
        <v>122</v>
      </c>
      <c r="AU185" s="138" t="s">
        <v>80</v>
      </c>
      <c r="AY185" s="17" t="s">
        <v>120</v>
      </c>
      <c r="BE185" s="139">
        <f>IF(N185="základní",J185,0)</f>
        <v>0</v>
      </c>
      <c r="BF185" s="139">
        <f>IF(N185="snížená",J185,0)</f>
        <v>0</v>
      </c>
      <c r="BG185" s="139">
        <f>IF(N185="zákl. přenesená",J185,0)</f>
        <v>0</v>
      </c>
      <c r="BH185" s="139">
        <f>IF(N185="sníž. přenesená",J185,0)</f>
        <v>0</v>
      </c>
      <c r="BI185" s="139">
        <f>IF(N185="nulová",J185,0)</f>
        <v>0</v>
      </c>
      <c r="BJ185" s="17" t="s">
        <v>76</v>
      </c>
      <c r="BK185" s="139">
        <f>ROUND(I185*H185,2)</f>
        <v>0</v>
      </c>
      <c r="BL185" s="17" t="s">
        <v>127</v>
      </c>
      <c r="BM185" s="138" t="s">
        <v>282</v>
      </c>
    </row>
    <row r="186" spans="2:65" s="1" customFormat="1">
      <c r="B186" s="32"/>
      <c r="D186" s="140" t="s">
        <v>129</v>
      </c>
      <c r="F186" s="141" t="s">
        <v>283</v>
      </c>
      <c r="I186" s="142"/>
      <c r="L186" s="32"/>
      <c r="M186" s="143"/>
      <c r="T186" s="53"/>
      <c r="AT186" s="17" t="s">
        <v>129</v>
      </c>
      <c r="AU186" s="17" t="s">
        <v>80</v>
      </c>
    </row>
    <row r="187" spans="2:65" s="1" customFormat="1" ht="21.75" customHeight="1">
      <c r="B187" s="32"/>
      <c r="C187" s="158" t="s">
        <v>284</v>
      </c>
      <c r="D187" s="158" t="s">
        <v>151</v>
      </c>
      <c r="E187" s="159" t="s">
        <v>152</v>
      </c>
      <c r="F187" s="160" t="s">
        <v>153</v>
      </c>
      <c r="G187" s="161" t="s">
        <v>154</v>
      </c>
      <c r="H187" s="162">
        <v>10.195</v>
      </c>
      <c r="I187" s="163"/>
      <c r="J187" s="164">
        <f>ROUND(I187*H187,2)</f>
        <v>0</v>
      </c>
      <c r="K187" s="160" t="s">
        <v>126</v>
      </c>
      <c r="L187" s="165"/>
      <c r="M187" s="166" t="s">
        <v>19</v>
      </c>
      <c r="N187" s="167" t="s">
        <v>42</v>
      </c>
      <c r="P187" s="136">
        <f>O187*H187</f>
        <v>0</v>
      </c>
      <c r="Q187" s="136">
        <v>0</v>
      </c>
      <c r="R187" s="136">
        <f>Q187*H187</f>
        <v>0</v>
      </c>
      <c r="S187" s="136">
        <v>0</v>
      </c>
      <c r="T187" s="137">
        <f>S187*H187</f>
        <v>0</v>
      </c>
      <c r="AR187" s="138" t="s">
        <v>155</v>
      </c>
      <c r="AT187" s="138" t="s">
        <v>151</v>
      </c>
      <c r="AU187" s="138" t="s">
        <v>80</v>
      </c>
      <c r="AY187" s="17" t="s">
        <v>120</v>
      </c>
      <c r="BE187" s="139">
        <f>IF(N187="základní",J187,0)</f>
        <v>0</v>
      </c>
      <c r="BF187" s="139">
        <f>IF(N187="snížená",J187,0)</f>
        <v>0</v>
      </c>
      <c r="BG187" s="139">
        <f>IF(N187="zákl. přenesená",J187,0)</f>
        <v>0</v>
      </c>
      <c r="BH187" s="139">
        <f>IF(N187="sníž. přenesená",J187,0)</f>
        <v>0</v>
      </c>
      <c r="BI187" s="139">
        <f>IF(N187="nulová",J187,0)</f>
        <v>0</v>
      </c>
      <c r="BJ187" s="17" t="s">
        <v>76</v>
      </c>
      <c r="BK187" s="139">
        <f>ROUND(I187*H187,2)</f>
        <v>0</v>
      </c>
      <c r="BL187" s="17" t="s">
        <v>127</v>
      </c>
      <c r="BM187" s="138" t="s">
        <v>285</v>
      </c>
    </row>
    <row r="188" spans="2:65" s="11" customFormat="1" ht="22.9" customHeight="1">
      <c r="B188" s="115"/>
      <c r="D188" s="116" t="s">
        <v>70</v>
      </c>
      <c r="E188" s="125" t="s">
        <v>286</v>
      </c>
      <c r="F188" s="125" t="s">
        <v>287</v>
      </c>
      <c r="I188" s="118"/>
      <c r="J188" s="126">
        <f>BK188</f>
        <v>0</v>
      </c>
      <c r="L188" s="115"/>
      <c r="M188" s="120"/>
      <c r="P188" s="121">
        <f>SUM(P189:P190)</f>
        <v>0</v>
      </c>
      <c r="R188" s="121">
        <f>SUM(R189:R190)</f>
        <v>0</v>
      </c>
      <c r="T188" s="122">
        <f>SUM(T189:T190)</f>
        <v>0</v>
      </c>
      <c r="AR188" s="116" t="s">
        <v>76</v>
      </c>
      <c r="AT188" s="123" t="s">
        <v>70</v>
      </c>
      <c r="AU188" s="123" t="s">
        <v>76</v>
      </c>
      <c r="AY188" s="116" t="s">
        <v>120</v>
      </c>
      <c r="BK188" s="124">
        <f>SUM(BK189:BK190)</f>
        <v>0</v>
      </c>
    </row>
    <row r="189" spans="2:65" s="1" customFormat="1" ht="33" customHeight="1">
      <c r="B189" s="32"/>
      <c r="C189" s="127" t="s">
        <v>288</v>
      </c>
      <c r="D189" s="127" t="s">
        <v>122</v>
      </c>
      <c r="E189" s="128" t="s">
        <v>289</v>
      </c>
      <c r="F189" s="129" t="s">
        <v>290</v>
      </c>
      <c r="G189" s="130" t="s">
        <v>154</v>
      </c>
      <c r="H189" s="131">
        <v>14.584</v>
      </c>
      <c r="I189" s="132"/>
      <c r="J189" s="133">
        <f>ROUND(I189*H189,2)</f>
        <v>0</v>
      </c>
      <c r="K189" s="129" t="s">
        <v>126</v>
      </c>
      <c r="L189" s="32"/>
      <c r="M189" s="134" t="s">
        <v>19</v>
      </c>
      <c r="N189" s="135" t="s">
        <v>42</v>
      </c>
      <c r="P189" s="136">
        <f>O189*H189</f>
        <v>0</v>
      </c>
      <c r="Q189" s="136">
        <v>0</v>
      </c>
      <c r="R189" s="136">
        <f>Q189*H189</f>
        <v>0</v>
      </c>
      <c r="S189" s="136">
        <v>0</v>
      </c>
      <c r="T189" s="137">
        <f>S189*H189</f>
        <v>0</v>
      </c>
      <c r="AR189" s="138" t="s">
        <v>127</v>
      </c>
      <c r="AT189" s="138" t="s">
        <v>122</v>
      </c>
      <c r="AU189" s="138" t="s">
        <v>80</v>
      </c>
      <c r="AY189" s="17" t="s">
        <v>120</v>
      </c>
      <c r="BE189" s="139">
        <f>IF(N189="základní",J189,0)</f>
        <v>0</v>
      </c>
      <c r="BF189" s="139">
        <f>IF(N189="snížená",J189,0)</f>
        <v>0</v>
      </c>
      <c r="BG189" s="139">
        <f>IF(N189="zákl. přenesená",J189,0)</f>
        <v>0</v>
      </c>
      <c r="BH189" s="139">
        <f>IF(N189="sníž. přenesená",J189,0)</f>
        <v>0</v>
      </c>
      <c r="BI189" s="139">
        <f>IF(N189="nulová",J189,0)</f>
        <v>0</v>
      </c>
      <c r="BJ189" s="17" t="s">
        <v>76</v>
      </c>
      <c r="BK189" s="139">
        <f>ROUND(I189*H189,2)</f>
        <v>0</v>
      </c>
      <c r="BL189" s="17" t="s">
        <v>127</v>
      </c>
      <c r="BM189" s="138" t="s">
        <v>291</v>
      </c>
    </row>
    <row r="190" spans="2:65" s="1" customFormat="1">
      <c r="B190" s="32"/>
      <c r="D190" s="140" t="s">
        <v>129</v>
      </c>
      <c r="F190" s="141" t="s">
        <v>292</v>
      </c>
      <c r="I190" s="142"/>
      <c r="L190" s="32"/>
      <c r="M190" s="143"/>
      <c r="T190" s="53"/>
      <c r="AT190" s="17" t="s">
        <v>129</v>
      </c>
      <c r="AU190" s="17" t="s">
        <v>80</v>
      </c>
    </row>
    <row r="191" spans="2:65" s="11" customFormat="1" ht="25.9" customHeight="1">
      <c r="B191" s="115"/>
      <c r="D191" s="116" t="s">
        <v>70</v>
      </c>
      <c r="E191" s="117" t="s">
        <v>293</v>
      </c>
      <c r="F191" s="117" t="s">
        <v>294</v>
      </c>
      <c r="I191" s="118"/>
      <c r="J191" s="119">
        <f>BK191</f>
        <v>0</v>
      </c>
      <c r="L191" s="115"/>
      <c r="M191" s="120"/>
      <c r="P191" s="121">
        <f>P192</f>
        <v>0</v>
      </c>
      <c r="R191" s="121">
        <f>R192</f>
        <v>6.8639999999999994E-3</v>
      </c>
      <c r="T191" s="122">
        <f>T192</f>
        <v>0</v>
      </c>
      <c r="AR191" s="116" t="s">
        <v>80</v>
      </c>
      <c r="AT191" s="123" t="s">
        <v>70</v>
      </c>
      <c r="AU191" s="123" t="s">
        <v>71</v>
      </c>
      <c r="AY191" s="116" t="s">
        <v>120</v>
      </c>
      <c r="BK191" s="124">
        <f>BK192</f>
        <v>0</v>
      </c>
    </row>
    <row r="192" spans="2:65" s="11" customFormat="1" ht="22.9" customHeight="1">
      <c r="B192" s="115"/>
      <c r="D192" s="116" t="s">
        <v>70</v>
      </c>
      <c r="E192" s="125" t="s">
        <v>295</v>
      </c>
      <c r="F192" s="125" t="s">
        <v>296</v>
      </c>
      <c r="I192" s="118"/>
      <c r="J192" s="126">
        <f>BK192</f>
        <v>0</v>
      </c>
      <c r="L192" s="115"/>
      <c r="M192" s="120"/>
      <c r="P192" s="121">
        <f>SUM(P193:P198)</f>
        <v>0</v>
      </c>
      <c r="R192" s="121">
        <f>SUM(R193:R198)</f>
        <v>6.8639999999999994E-3</v>
      </c>
      <c r="T192" s="122">
        <f>SUM(T193:T198)</f>
        <v>0</v>
      </c>
      <c r="AR192" s="116" t="s">
        <v>80</v>
      </c>
      <c r="AT192" s="123" t="s">
        <v>70</v>
      </c>
      <c r="AU192" s="123" t="s">
        <v>76</v>
      </c>
      <c r="AY192" s="116" t="s">
        <v>120</v>
      </c>
      <c r="BK192" s="124">
        <f>SUM(BK193:BK198)</f>
        <v>0</v>
      </c>
    </row>
    <row r="193" spans="2:65" s="1" customFormat="1" ht="16.5" customHeight="1">
      <c r="B193" s="32"/>
      <c r="C193" s="127" t="s">
        <v>297</v>
      </c>
      <c r="D193" s="127" t="s">
        <v>122</v>
      </c>
      <c r="E193" s="128" t="s">
        <v>298</v>
      </c>
      <c r="F193" s="129" t="s">
        <v>299</v>
      </c>
      <c r="G193" s="130" t="s">
        <v>125</v>
      </c>
      <c r="H193" s="131">
        <v>26.4</v>
      </c>
      <c r="I193" s="132"/>
      <c r="J193" s="133">
        <f>ROUND(I193*H193,2)</f>
        <v>0</v>
      </c>
      <c r="K193" s="129" t="s">
        <v>126</v>
      </c>
      <c r="L193" s="32"/>
      <c r="M193" s="134" t="s">
        <v>19</v>
      </c>
      <c r="N193" s="135" t="s">
        <v>42</v>
      </c>
      <c r="P193" s="136">
        <f>O193*H193</f>
        <v>0</v>
      </c>
      <c r="Q193" s="136">
        <v>1.3999999999999999E-4</v>
      </c>
      <c r="R193" s="136">
        <f>Q193*H193</f>
        <v>3.6959999999999996E-3</v>
      </c>
      <c r="S193" s="136">
        <v>0</v>
      </c>
      <c r="T193" s="137">
        <f>S193*H193</f>
        <v>0</v>
      </c>
      <c r="AR193" s="138" t="s">
        <v>220</v>
      </c>
      <c r="AT193" s="138" t="s">
        <v>122</v>
      </c>
      <c r="AU193" s="138" t="s">
        <v>80</v>
      </c>
      <c r="AY193" s="17" t="s">
        <v>120</v>
      </c>
      <c r="BE193" s="139">
        <f>IF(N193="základní",J193,0)</f>
        <v>0</v>
      </c>
      <c r="BF193" s="139">
        <f>IF(N193="snížená",J193,0)</f>
        <v>0</v>
      </c>
      <c r="BG193" s="139">
        <f>IF(N193="zákl. přenesená",J193,0)</f>
        <v>0</v>
      </c>
      <c r="BH193" s="139">
        <f>IF(N193="sníž. přenesená",J193,0)</f>
        <v>0</v>
      </c>
      <c r="BI193" s="139">
        <f>IF(N193="nulová",J193,0)</f>
        <v>0</v>
      </c>
      <c r="BJ193" s="17" t="s">
        <v>76</v>
      </c>
      <c r="BK193" s="139">
        <f>ROUND(I193*H193,2)</f>
        <v>0</v>
      </c>
      <c r="BL193" s="17" t="s">
        <v>220</v>
      </c>
      <c r="BM193" s="138" t="s">
        <v>300</v>
      </c>
    </row>
    <row r="194" spans="2:65" s="1" customFormat="1">
      <c r="B194" s="32"/>
      <c r="D194" s="140" t="s">
        <v>129</v>
      </c>
      <c r="F194" s="141" t="s">
        <v>301</v>
      </c>
      <c r="I194" s="142"/>
      <c r="L194" s="32"/>
      <c r="M194" s="143"/>
      <c r="T194" s="53"/>
      <c r="AT194" s="17" t="s">
        <v>129</v>
      </c>
      <c r="AU194" s="17" t="s">
        <v>80</v>
      </c>
    </row>
    <row r="195" spans="2:65" s="12" customFormat="1">
      <c r="B195" s="144"/>
      <c r="D195" s="145" t="s">
        <v>131</v>
      </c>
      <c r="E195" s="146" t="s">
        <v>19</v>
      </c>
      <c r="F195" s="147" t="s">
        <v>132</v>
      </c>
      <c r="H195" s="146" t="s">
        <v>19</v>
      </c>
      <c r="I195" s="148"/>
      <c r="L195" s="144"/>
      <c r="M195" s="149"/>
      <c r="T195" s="150"/>
      <c r="AT195" s="146" t="s">
        <v>131</v>
      </c>
      <c r="AU195" s="146" t="s">
        <v>80</v>
      </c>
      <c r="AV195" s="12" t="s">
        <v>76</v>
      </c>
      <c r="AW195" s="12" t="s">
        <v>33</v>
      </c>
      <c r="AX195" s="12" t="s">
        <v>71</v>
      </c>
      <c r="AY195" s="146" t="s">
        <v>120</v>
      </c>
    </row>
    <row r="196" spans="2:65" s="13" customFormat="1">
      <c r="B196" s="151"/>
      <c r="D196" s="145" t="s">
        <v>131</v>
      </c>
      <c r="E196" s="152" t="s">
        <v>19</v>
      </c>
      <c r="F196" s="153" t="s">
        <v>302</v>
      </c>
      <c r="H196" s="154">
        <v>26.4</v>
      </c>
      <c r="I196" s="155"/>
      <c r="L196" s="151"/>
      <c r="M196" s="156"/>
      <c r="T196" s="157"/>
      <c r="AT196" s="152" t="s">
        <v>131</v>
      </c>
      <c r="AU196" s="152" t="s">
        <v>80</v>
      </c>
      <c r="AV196" s="13" t="s">
        <v>80</v>
      </c>
      <c r="AW196" s="13" t="s">
        <v>33</v>
      </c>
      <c r="AX196" s="13" t="s">
        <v>76</v>
      </c>
      <c r="AY196" s="152" t="s">
        <v>120</v>
      </c>
    </row>
    <row r="197" spans="2:65" s="1" customFormat="1" ht="16.5" customHeight="1">
      <c r="B197" s="32"/>
      <c r="C197" s="127" t="s">
        <v>303</v>
      </c>
      <c r="D197" s="127" t="s">
        <v>122</v>
      </c>
      <c r="E197" s="128" t="s">
        <v>304</v>
      </c>
      <c r="F197" s="129" t="s">
        <v>305</v>
      </c>
      <c r="G197" s="130" t="s">
        <v>125</v>
      </c>
      <c r="H197" s="131">
        <v>26.4</v>
      </c>
      <c r="I197" s="132"/>
      <c r="J197" s="133">
        <f>ROUND(I197*H197,2)</f>
        <v>0</v>
      </c>
      <c r="K197" s="129" t="s">
        <v>126</v>
      </c>
      <c r="L197" s="32"/>
      <c r="M197" s="134" t="s">
        <v>19</v>
      </c>
      <c r="N197" s="135" t="s">
        <v>42</v>
      </c>
      <c r="P197" s="136">
        <f>O197*H197</f>
        <v>0</v>
      </c>
      <c r="Q197" s="136">
        <v>1.2E-4</v>
      </c>
      <c r="R197" s="136">
        <f>Q197*H197</f>
        <v>3.1679999999999998E-3</v>
      </c>
      <c r="S197" s="136">
        <v>0</v>
      </c>
      <c r="T197" s="137">
        <f>S197*H197</f>
        <v>0</v>
      </c>
      <c r="AR197" s="138" t="s">
        <v>220</v>
      </c>
      <c r="AT197" s="138" t="s">
        <v>122</v>
      </c>
      <c r="AU197" s="138" t="s">
        <v>80</v>
      </c>
      <c r="AY197" s="17" t="s">
        <v>120</v>
      </c>
      <c r="BE197" s="139">
        <f>IF(N197="základní",J197,0)</f>
        <v>0</v>
      </c>
      <c r="BF197" s="139">
        <f>IF(N197="snížená",J197,0)</f>
        <v>0</v>
      </c>
      <c r="BG197" s="139">
        <f>IF(N197="zákl. přenesená",J197,0)</f>
        <v>0</v>
      </c>
      <c r="BH197" s="139">
        <f>IF(N197="sníž. přenesená",J197,0)</f>
        <v>0</v>
      </c>
      <c r="BI197" s="139">
        <f>IF(N197="nulová",J197,0)</f>
        <v>0</v>
      </c>
      <c r="BJ197" s="17" t="s">
        <v>76</v>
      </c>
      <c r="BK197" s="139">
        <f>ROUND(I197*H197,2)</f>
        <v>0</v>
      </c>
      <c r="BL197" s="17" t="s">
        <v>220</v>
      </c>
      <c r="BM197" s="138" t="s">
        <v>306</v>
      </c>
    </row>
    <row r="198" spans="2:65" s="1" customFormat="1">
      <c r="B198" s="32"/>
      <c r="D198" s="140" t="s">
        <v>129</v>
      </c>
      <c r="F198" s="141" t="s">
        <v>307</v>
      </c>
      <c r="I198" s="142"/>
      <c r="L198" s="32"/>
      <c r="M198" s="143"/>
      <c r="T198" s="53"/>
      <c r="AT198" s="17" t="s">
        <v>129</v>
      </c>
      <c r="AU198" s="17" t="s">
        <v>80</v>
      </c>
    </row>
    <row r="199" spans="2:65" s="11" customFormat="1" ht="25.9" customHeight="1">
      <c r="B199" s="115"/>
      <c r="D199" s="116" t="s">
        <v>70</v>
      </c>
      <c r="E199" s="117" t="s">
        <v>308</v>
      </c>
      <c r="F199" s="117" t="s">
        <v>309</v>
      </c>
      <c r="I199" s="118"/>
      <c r="J199" s="119">
        <f>BK199</f>
        <v>0</v>
      </c>
      <c r="L199" s="115"/>
      <c r="M199" s="120"/>
      <c r="P199" s="121">
        <f>P200</f>
        <v>0</v>
      </c>
      <c r="R199" s="121">
        <f>R200</f>
        <v>0</v>
      </c>
      <c r="T199" s="122">
        <f>T200</f>
        <v>0</v>
      </c>
      <c r="AR199" s="116" t="s">
        <v>150</v>
      </c>
      <c r="AT199" s="123" t="s">
        <v>70</v>
      </c>
      <c r="AU199" s="123" t="s">
        <v>71</v>
      </c>
      <c r="AY199" s="116" t="s">
        <v>120</v>
      </c>
      <c r="BK199" s="124">
        <f>BK200</f>
        <v>0</v>
      </c>
    </row>
    <row r="200" spans="2:65" s="11" customFormat="1" ht="22.9" customHeight="1">
      <c r="B200" s="115"/>
      <c r="D200" s="116" t="s">
        <v>70</v>
      </c>
      <c r="E200" s="125" t="s">
        <v>310</v>
      </c>
      <c r="F200" s="125" t="s">
        <v>311</v>
      </c>
      <c r="I200" s="118"/>
      <c r="J200" s="126">
        <f>BK200</f>
        <v>0</v>
      </c>
      <c r="L200" s="115"/>
      <c r="M200" s="120"/>
      <c r="P200" s="121">
        <f>SUM(P201:P203)</f>
        <v>0</v>
      </c>
      <c r="R200" s="121">
        <f>SUM(R201:R203)</f>
        <v>0</v>
      </c>
      <c r="T200" s="122">
        <f>SUM(T201:T203)</f>
        <v>0</v>
      </c>
      <c r="AR200" s="116" t="s">
        <v>150</v>
      </c>
      <c r="AT200" s="123" t="s">
        <v>70</v>
      </c>
      <c r="AU200" s="123" t="s">
        <v>76</v>
      </c>
      <c r="AY200" s="116" t="s">
        <v>120</v>
      </c>
      <c r="BK200" s="124">
        <f>SUM(BK201:BK203)</f>
        <v>0</v>
      </c>
    </row>
    <row r="201" spans="2:65" s="1" customFormat="1" ht="16.5" customHeight="1">
      <c r="B201" s="32"/>
      <c r="C201" s="127" t="s">
        <v>312</v>
      </c>
      <c r="D201" s="127" t="s">
        <v>122</v>
      </c>
      <c r="E201" s="128" t="s">
        <v>313</v>
      </c>
      <c r="F201" s="129" t="s">
        <v>311</v>
      </c>
      <c r="G201" s="130" t="s">
        <v>314</v>
      </c>
      <c r="H201" s="131">
        <v>1</v>
      </c>
      <c r="I201" s="132"/>
      <c r="J201" s="133">
        <f>ROUND(I201*H201,2)</f>
        <v>0</v>
      </c>
      <c r="K201" s="129" t="s">
        <v>315</v>
      </c>
      <c r="L201" s="32"/>
      <c r="M201" s="134" t="s">
        <v>19</v>
      </c>
      <c r="N201" s="135" t="s">
        <v>42</v>
      </c>
      <c r="P201" s="136">
        <f>O201*H201</f>
        <v>0</v>
      </c>
      <c r="Q201" s="136">
        <v>0</v>
      </c>
      <c r="R201" s="136">
        <f>Q201*H201</f>
        <v>0</v>
      </c>
      <c r="S201" s="136">
        <v>0</v>
      </c>
      <c r="T201" s="137">
        <f>S201*H201</f>
        <v>0</v>
      </c>
      <c r="AR201" s="138" t="s">
        <v>316</v>
      </c>
      <c r="AT201" s="138" t="s">
        <v>122</v>
      </c>
      <c r="AU201" s="138" t="s">
        <v>80</v>
      </c>
      <c r="AY201" s="17" t="s">
        <v>120</v>
      </c>
      <c r="BE201" s="139">
        <f>IF(N201="základní",J201,0)</f>
        <v>0</v>
      </c>
      <c r="BF201" s="139">
        <f>IF(N201="snížená",J201,0)</f>
        <v>0</v>
      </c>
      <c r="BG201" s="139">
        <f>IF(N201="zákl. přenesená",J201,0)</f>
        <v>0</v>
      </c>
      <c r="BH201" s="139">
        <f>IF(N201="sníž. přenesená",J201,0)</f>
        <v>0</v>
      </c>
      <c r="BI201" s="139">
        <f>IF(N201="nulová",J201,0)</f>
        <v>0</v>
      </c>
      <c r="BJ201" s="17" t="s">
        <v>76</v>
      </c>
      <c r="BK201" s="139">
        <f>ROUND(I201*H201,2)</f>
        <v>0</v>
      </c>
      <c r="BL201" s="17" t="s">
        <v>316</v>
      </c>
      <c r="BM201" s="138" t="s">
        <v>317</v>
      </c>
    </row>
    <row r="202" spans="2:65" s="1" customFormat="1">
      <c r="B202" s="32"/>
      <c r="D202" s="140" t="s">
        <v>129</v>
      </c>
      <c r="F202" s="141" t="s">
        <v>318</v>
      </c>
      <c r="I202" s="142"/>
      <c r="L202" s="32"/>
      <c r="M202" s="143"/>
      <c r="T202" s="53"/>
      <c r="AT202" s="17" t="s">
        <v>129</v>
      </c>
      <c r="AU202" s="17" t="s">
        <v>80</v>
      </c>
    </row>
    <row r="203" spans="2:65" s="1" customFormat="1" ht="97.5">
      <c r="B203" s="32"/>
      <c r="D203" s="145" t="s">
        <v>319</v>
      </c>
      <c r="F203" s="168" t="s">
        <v>320</v>
      </c>
      <c r="I203" s="142"/>
      <c r="L203" s="32"/>
      <c r="M203" s="169"/>
      <c r="N203" s="170"/>
      <c r="O203" s="170"/>
      <c r="P203" s="170"/>
      <c r="Q203" s="170"/>
      <c r="R203" s="170"/>
      <c r="S203" s="170"/>
      <c r="T203" s="171"/>
      <c r="AT203" s="17" t="s">
        <v>319</v>
      </c>
      <c r="AU203" s="17" t="s">
        <v>80</v>
      </c>
    </row>
    <row r="204" spans="2:65" s="1" customFormat="1" ht="6.95" customHeight="1">
      <c r="B204" s="41"/>
      <c r="C204" s="42"/>
      <c r="D204" s="42"/>
      <c r="E204" s="42"/>
      <c r="F204" s="42"/>
      <c r="G204" s="42"/>
      <c r="H204" s="42"/>
      <c r="I204" s="42"/>
      <c r="J204" s="42"/>
      <c r="K204" s="42"/>
      <c r="L204" s="32"/>
    </row>
  </sheetData>
  <sheetProtection algorithmName="SHA-512" hashValue="//Ho6O4b8gekMwOmhvA9GtL95CUx0wSVW3ORWyme0X+GPoXXc6rjzQQqioTth4JKZ6eVaXnnT5peXbuz2q5ghQ==" saltValue="9m+Ko5nR2h89179FeEpJjkNWJUtQHvnBJKRT2C5kJC1BBsudLvZMRUNLcH2tc2lMPZRf224yolwP/doP7xz4zQ==" spinCount="100000" sheet="1" objects="1" scenarios="1" formatColumns="0" formatRows="0" autoFilter="0"/>
  <autoFilter ref="C93:K203" xr:uid="{00000000-0009-0000-0000-000001000000}"/>
  <mergeCells count="9">
    <mergeCell ref="E50:H50"/>
    <mergeCell ref="E84:H84"/>
    <mergeCell ref="E86:H86"/>
    <mergeCell ref="L2:V2"/>
    <mergeCell ref="E7:H7"/>
    <mergeCell ref="E9:H9"/>
    <mergeCell ref="E18:H18"/>
    <mergeCell ref="E27:H27"/>
    <mergeCell ref="E48:H48"/>
  </mergeCells>
  <hyperlinks>
    <hyperlink ref="F98" r:id="rId1" xr:uid="{00000000-0004-0000-0100-000000000000}"/>
    <hyperlink ref="F102" r:id="rId2" xr:uid="{00000000-0004-0000-0100-000001000000}"/>
    <hyperlink ref="F106" r:id="rId3" xr:uid="{00000000-0004-0000-0100-000002000000}"/>
    <hyperlink ref="F108" r:id="rId4" xr:uid="{00000000-0004-0000-0100-000003000000}"/>
    <hyperlink ref="F113" r:id="rId5" xr:uid="{00000000-0004-0000-0100-000004000000}"/>
    <hyperlink ref="F115" r:id="rId6" xr:uid="{00000000-0004-0000-0100-000005000000}"/>
    <hyperlink ref="F120" r:id="rId7" xr:uid="{00000000-0004-0000-0100-000006000000}"/>
    <hyperlink ref="F130" r:id="rId8" xr:uid="{00000000-0004-0000-0100-000007000000}"/>
    <hyperlink ref="F137" r:id="rId9" xr:uid="{00000000-0004-0000-0100-000008000000}"/>
    <hyperlink ref="F141" r:id="rId10" xr:uid="{00000000-0004-0000-0100-000009000000}"/>
    <hyperlink ref="F146" r:id="rId11" xr:uid="{00000000-0004-0000-0100-00000A000000}"/>
    <hyperlink ref="F151" r:id="rId12" xr:uid="{00000000-0004-0000-0100-00000B000000}"/>
    <hyperlink ref="F154" r:id="rId13" xr:uid="{00000000-0004-0000-0100-00000C000000}"/>
    <hyperlink ref="F157" r:id="rId14" xr:uid="{00000000-0004-0000-0100-00000D000000}"/>
    <hyperlink ref="F160" r:id="rId15" xr:uid="{00000000-0004-0000-0100-00000E000000}"/>
    <hyperlink ref="F164" r:id="rId16" xr:uid="{00000000-0004-0000-0100-00000F000000}"/>
    <hyperlink ref="F168" r:id="rId17" xr:uid="{00000000-0004-0000-0100-000010000000}"/>
    <hyperlink ref="F172" r:id="rId18" xr:uid="{00000000-0004-0000-0100-000011000000}"/>
    <hyperlink ref="F174" r:id="rId19" xr:uid="{00000000-0004-0000-0100-000012000000}"/>
    <hyperlink ref="F176" r:id="rId20" xr:uid="{00000000-0004-0000-0100-000013000000}"/>
    <hyperlink ref="F181" r:id="rId21" xr:uid="{00000000-0004-0000-0100-000014000000}"/>
    <hyperlink ref="F183" r:id="rId22" xr:uid="{00000000-0004-0000-0100-000015000000}"/>
    <hyperlink ref="F186" r:id="rId23" xr:uid="{00000000-0004-0000-0100-000016000000}"/>
    <hyperlink ref="F190" r:id="rId24" xr:uid="{00000000-0004-0000-0100-000017000000}"/>
    <hyperlink ref="F194" r:id="rId25" xr:uid="{00000000-0004-0000-0100-000018000000}"/>
    <hyperlink ref="F198" r:id="rId26" xr:uid="{00000000-0004-0000-0100-000019000000}"/>
    <hyperlink ref="F202" r:id="rId27" xr:uid="{00000000-0004-0000-0100-00001A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2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32"/>
  <sheetViews>
    <sheetView showGridLines="0" topLeftCell="A77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AT2" s="17" t="s">
        <v>82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80</v>
      </c>
    </row>
    <row r="4" spans="2:46" ht="24.95" customHeight="1">
      <c r="B4" s="20"/>
      <c r="D4" s="21" t="s">
        <v>83</v>
      </c>
      <c r="L4" s="20"/>
      <c r="M4" s="85" t="s">
        <v>10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7" t="s">
        <v>16</v>
      </c>
      <c r="L6" s="20"/>
    </row>
    <row r="7" spans="2:46" ht="16.5" customHeight="1">
      <c r="B7" s="20"/>
      <c r="E7" s="302" t="str">
        <f>'Rekapitulace stavby'!K6</f>
        <v>Oprava opěrné zdi a schodiště na Smetanově nábřeží, p.č. 163/1, k.ú. Děčín</v>
      </c>
      <c r="F7" s="303"/>
      <c r="G7" s="303"/>
      <c r="H7" s="303"/>
      <c r="L7" s="20"/>
    </row>
    <row r="8" spans="2:46" s="1" customFormat="1" ht="12" customHeight="1">
      <c r="B8" s="32"/>
      <c r="D8" s="27" t="s">
        <v>84</v>
      </c>
      <c r="L8" s="32"/>
    </row>
    <row r="9" spans="2:46" s="1" customFormat="1" ht="16.5" customHeight="1">
      <c r="B9" s="32"/>
      <c r="E9" s="274" t="s">
        <v>321</v>
      </c>
      <c r="F9" s="301"/>
      <c r="G9" s="301"/>
      <c r="H9" s="301"/>
      <c r="L9" s="32"/>
    </row>
    <row r="10" spans="2:46" s="1" customFormat="1">
      <c r="B10" s="32"/>
      <c r="L10" s="32"/>
    </row>
    <row r="11" spans="2:46" s="1" customFormat="1" ht="12" customHeight="1">
      <c r="B11" s="32"/>
      <c r="D11" s="27" t="s">
        <v>18</v>
      </c>
      <c r="F11" s="25" t="s">
        <v>19</v>
      </c>
      <c r="I11" s="27" t="s">
        <v>20</v>
      </c>
      <c r="J11" s="25" t="s">
        <v>19</v>
      </c>
      <c r="L11" s="32"/>
    </row>
    <row r="12" spans="2:46" s="1" customFormat="1" ht="12" customHeight="1">
      <c r="B12" s="32"/>
      <c r="D12" s="27" t="s">
        <v>21</v>
      </c>
      <c r="F12" s="25" t="s">
        <v>22</v>
      </c>
      <c r="I12" s="27" t="s">
        <v>23</v>
      </c>
      <c r="J12" s="49">
        <f>'Rekapitulace stavby'!AN8</f>
        <v>0</v>
      </c>
      <c r="L12" s="32"/>
    </row>
    <row r="13" spans="2:46" s="1" customFormat="1" ht="10.9" customHeight="1">
      <c r="B13" s="32"/>
      <c r="L13" s="32"/>
    </row>
    <row r="14" spans="2:46" s="1" customFormat="1" ht="12" customHeight="1">
      <c r="B14" s="32"/>
      <c r="D14" s="27" t="s">
        <v>24</v>
      </c>
      <c r="I14" s="27" t="s">
        <v>25</v>
      </c>
      <c r="J14" s="25" t="s">
        <v>26</v>
      </c>
      <c r="L14" s="32"/>
    </row>
    <row r="15" spans="2:46" s="1" customFormat="1" ht="18" customHeight="1">
      <c r="B15" s="32"/>
      <c r="E15" s="25" t="s">
        <v>27</v>
      </c>
      <c r="I15" s="27" t="s">
        <v>28</v>
      </c>
      <c r="J15" s="25" t="s">
        <v>19</v>
      </c>
      <c r="L15" s="32"/>
    </row>
    <row r="16" spans="2:46" s="1" customFormat="1" ht="6.95" customHeight="1">
      <c r="B16" s="32"/>
      <c r="L16" s="32"/>
    </row>
    <row r="17" spans="2:12" s="1" customFormat="1" ht="12" customHeight="1">
      <c r="B17" s="32"/>
      <c r="D17" s="27" t="s">
        <v>29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customHeight="1">
      <c r="B18" s="32"/>
      <c r="E18" s="304" t="str">
        <f>'Rekapitulace stavby'!E14</f>
        <v>Vyplň údaj</v>
      </c>
      <c r="F18" s="293"/>
      <c r="G18" s="293"/>
      <c r="H18" s="293"/>
      <c r="I18" s="27" t="s">
        <v>28</v>
      </c>
      <c r="J18" s="28" t="str">
        <f>'Rekapitulace stavby'!AN14</f>
        <v>Vyplň údaj</v>
      </c>
      <c r="L18" s="32"/>
    </row>
    <row r="19" spans="2:12" s="1" customFormat="1" ht="6.95" customHeight="1">
      <c r="B19" s="32"/>
      <c r="L19" s="32"/>
    </row>
    <row r="20" spans="2:12" s="1" customFormat="1" ht="12" customHeight="1">
      <c r="B20" s="32"/>
      <c r="D20" s="27" t="s">
        <v>31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customHeight="1">
      <c r="B21" s="32"/>
      <c r="E21" s="25" t="str">
        <f>IF('Rekapitulace stavby'!E17="","",'Rekapitulace stavby'!E17)</f>
        <v xml:space="preserve"> </v>
      </c>
      <c r="I21" s="27" t="s">
        <v>28</v>
      </c>
      <c r="J21" s="25" t="str">
        <f>IF('Rekapitulace stavby'!AN17="","",'Rekapitulace stavby'!AN17)</f>
        <v/>
      </c>
      <c r="L21" s="32"/>
    </row>
    <row r="22" spans="2:12" s="1" customFormat="1" ht="6.95" customHeight="1">
      <c r="B22" s="32"/>
      <c r="L22" s="32"/>
    </row>
    <row r="23" spans="2:12" s="1" customFormat="1" ht="12" customHeight="1">
      <c r="B23" s="32"/>
      <c r="D23" s="27" t="s">
        <v>34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customHeight="1">
      <c r="B24" s="32"/>
      <c r="E24" s="25" t="str">
        <f>IF('Rekapitulace stavby'!E20="","",'Rekapitulace stavby'!E20)</f>
        <v xml:space="preserve"> </v>
      </c>
      <c r="I24" s="27" t="s">
        <v>28</v>
      </c>
      <c r="J24" s="25" t="str">
        <f>IF('Rekapitulace stavby'!AN20="","",'Rekapitulace stavby'!AN20)</f>
        <v/>
      </c>
      <c r="L24" s="32"/>
    </row>
    <row r="25" spans="2:12" s="1" customFormat="1" ht="6.95" customHeight="1">
      <c r="B25" s="32"/>
      <c r="L25" s="32"/>
    </row>
    <row r="26" spans="2:12" s="1" customFormat="1" ht="12" customHeight="1">
      <c r="B26" s="32"/>
      <c r="D26" s="27" t="s">
        <v>35</v>
      </c>
      <c r="L26" s="32"/>
    </row>
    <row r="27" spans="2:12" s="7" customFormat="1" ht="16.5" customHeight="1">
      <c r="B27" s="86"/>
      <c r="E27" s="297" t="s">
        <v>19</v>
      </c>
      <c r="F27" s="297"/>
      <c r="G27" s="297"/>
      <c r="H27" s="297"/>
      <c r="L27" s="86"/>
    </row>
    <row r="28" spans="2:12" s="1" customFormat="1" ht="6.95" customHeight="1">
      <c r="B28" s="32"/>
      <c r="L28" s="32"/>
    </row>
    <row r="29" spans="2:12" s="1" customFormat="1" ht="6.95" customHeight="1">
      <c r="B29" s="32"/>
      <c r="D29" s="50"/>
      <c r="E29" s="50"/>
      <c r="F29" s="50"/>
      <c r="G29" s="50"/>
      <c r="H29" s="50"/>
      <c r="I29" s="50"/>
      <c r="J29" s="50"/>
      <c r="K29" s="50"/>
      <c r="L29" s="32"/>
    </row>
    <row r="30" spans="2:12" s="1" customFormat="1" ht="25.35" customHeight="1">
      <c r="B30" s="32"/>
      <c r="D30" s="87" t="s">
        <v>37</v>
      </c>
      <c r="J30" s="63">
        <f>ROUND(J87, 2)</f>
        <v>0</v>
      </c>
      <c r="L30" s="32"/>
    </row>
    <row r="31" spans="2:12" s="1" customFormat="1" ht="6.95" customHeight="1">
      <c r="B31" s="32"/>
      <c r="D31" s="50"/>
      <c r="E31" s="50"/>
      <c r="F31" s="50"/>
      <c r="G31" s="50"/>
      <c r="H31" s="50"/>
      <c r="I31" s="50"/>
      <c r="J31" s="50"/>
      <c r="K31" s="50"/>
      <c r="L31" s="32"/>
    </row>
    <row r="32" spans="2:12" s="1" customFormat="1" ht="14.45" customHeight="1">
      <c r="B32" s="32"/>
      <c r="F32" s="35" t="s">
        <v>39</v>
      </c>
      <c r="I32" s="35" t="s">
        <v>38</v>
      </c>
      <c r="J32" s="35" t="s">
        <v>40</v>
      </c>
      <c r="L32" s="32"/>
    </row>
    <row r="33" spans="2:12" s="1" customFormat="1" ht="14.45" customHeight="1">
      <c r="B33" s="32"/>
      <c r="D33" s="52" t="s">
        <v>41</v>
      </c>
      <c r="E33" s="27" t="s">
        <v>42</v>
      </c>
      <c r="F33" s="88">
        <f>ROUND((SUM(BE87:BE131)),  2)</f>
        <v>0</v>
      </c>
      <c r="I33" s="89">
        <v>0.21</v>
      </c>
      <c r="J33" s="88">
        <f>ROUND(((SUM(BE87:BE131))*I33),  2)</f>
        <v>0</v>
      </c>
      <c r="L33" s="32"/>
    </row>
    <row r="34" spans="2:12" s="1" customFormat="1" ht="14.45" customHeight="1">
      <c r="B34" s="32"/>
      <c r="E34" s="27" t="s">
        <v>43</v>
      </c>
      <c r="F34" s="88">
        <f>ROUND((SUM(BF87:BF131)),  2)</f>
        <v>0</v>
      </c>
      <c r="I34" s="89">
        <v>0.12</v>
      </c>
      <c r="J34" s="88">
        <f>ROUND(((SUM(BF87:BF131))*I34),  2)</f>
        <v>0</v>
      </c>
      <c r="L34" s="32"/>
    </row>
    <row r="35" spans="2:12" s="1" customFormat="1" ht="14.45" hidden="1" customHeight="1">
      <c r="B35" s="32"/>
      <c r="E35" s="27" t="s">
        <v>44</v>
      </c>
      <c r="F35" s="88">
        <f>ROUND((SUM(BG87:BG131)),  2)</f>
        <v>0</v>
      </c>
      <c r="I35" s="89">
        <v>0.21</v>
      </c>
      <c r="J35" s="88">
        <f>0</f>
        <v>0</v>
      </c>
      <c r="L35" s="32"/>
    </row>
    <row r="36" spans="2:12" s="1" customFormat="1" ht="14.45" hidden="1" customHeight="1">
      <c r="B36" s="32"/>
      <c r="E36" s="27" t="s">
        <v>45</v>
      </c>
      <c r="F36" s="88">
        <f>ROUND((SUM(BH87:BH131)),  2)</f>
        <v>0</v>
      </c>
      <c r="I36" s="89">
        <v>0.12</v>
      </c>
      <c r="J36" s="88">
        <f>0</f>
        <v>0</v>
      </c>
      <c r="L36" s="32"/>
    </row>
    <row r="37" spans="2:12" s="1" customFormat="1" ht="14.45" hidden="1" customHeight="1">
      <c r="B37" s="32"/>
      <c r="E37" s="27" t="s">
        <v>46</v>
      </c>
      <c r="F37" s="88">
        <f>ROUND((SUM(BI87:BI131)),  2)</f>
        <v>0</v>
      </c>
      <c r="I37" s="89">
        <v>0</v>
      </c>
      <c r="J37" s="88">
        <f>0</f>
        <v>0</v>
      </c>
      <c r="L37" s="32"/>
    </row>
    <row r="38" spans="2:12" s="1" customFormat="1" ht="6.95" customHeight="1">
      <c r="B38" s="32"/>
      <c r="L38" s="32"/>
    </row>
    <row r="39" spans="2:12" s="1" customFormat="1" ht="25.35" customHeight="1">
      <c r="B39" s="32"/>
      <c r="C39" s="90"/>
      <c r="D39" s="91" t="s">
        <v>47</v>
      </c>
      <c r="E39" s="54"/>
      <c r="F39" s="54"/>
      <c r="G39" s="92" t="s">
        <v>48</v>
      </c>
      <c r="H39" s="93" t="s">
        <v>49</v>
      </c>
      <c r="I39" s="54"/>
      <c r="J39" s="94">
        <f>SUM(J30:J37)</f>
        <v>0</v>
      </c>
      <c r="K39" s="95"/>
      <c r="L39" s="32"/>
    </row>
    <row r="40" spans="2:12" s="1" customFormat="1" ht="14.45" customHeight="1"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32"/>
    </row>
    <row r="44" spans="2:12" s="1" customFormat="1" ht="6.95" customHeight="1">
      <c r="B44" s="43"/>
      <c r="C44" s="44"/>
      <c r="D44" s="44"/>
      <c r="E44" s="44"/>
      <c r="F44" s="44"/>
      <c r="G44" s="44"/>
      <c r="H44" s="44"/>
      <c r="I44" s="44"/>
      <c r="J44" s="44"/>
      <c r="K44" s="44"/>
      <c r="L44" s="32"/>
    </row>
    <row r="45" spans="2:12" s="1" customFormat="1" ht="24.95" customHeight="1">
      <c r="B45" s="32"/>
      <c r="C45" s="21" t="s">
        <v>86</v>
      </c>
      <c r="L45" s="32"/>
    </row>
    <row r="46" spans="2:12" s="1" customFormat="1" ht="6.95" customHeight="1">
      <c r="B46" s="32"/>
      <c r="L46" s="32"/>
    </row>
    <row r="47" spans="2:12" s="1" customFormat="1" ht="12" customHeight="1">
      <c r="B47" s="32"/>
      <c r="C47" s="27" t="s">
        <v>16</v>
      </c>
      <c r="L47" s="32"/>
    </row>
    <row r="48" spans="2:12" s="1" customFormat="1" ht="16.5" customHeight="1">
      <c r="B48" s="32"/>
      <c r="E48" s="302" t="str">
        <f>E7</f>
        <v>Oprava opěrné zdi a schodiště na Smetanově nábřeží, p.č. 163/1, k.ú. Děčín</v>
      </c>
      <c r="F48" s="303"/>
      <c r="G48" s="303"/>
      <c r="H48" s="303"/>
      <c r="L48" s="32"/>
    </row>
    <row r="49" spans="2:47" s="1" customFormat="1" ht="12" customHeight="1">
      <c r="B49" s="32"/>
      <c r="C49" s="27" t="s">
        <v>84</v>
      </c>
      <c r="L49" s="32"/>
    </row>
    <row r="50" spans="2:47" s="1" customFormat="1" ht="16.5" customHeight="1">
      <c r="B50" s="32"/>
      <c r="E50" s="274" t="str">
        <f>E9</f>
        <v>2 - Schodiště</v>
      </c>
      <c r="F50" s="301"/>
      <c r="G50" s="301"/>
      <c r="H50" s="301"/>
      <c r="L50" s="32"/>
    </row>
    <row r="51" spans="2:47" s="1" customFormat="1" ht="6.95" customHeight="1">
      <c r="B51" s="32"/>
      <c r="L51" s="32"/>
    </row>
    <row r="52" spans="2:47" s="1" customFormat="1" ht="12" customHeight="1">
      <c r="B52" s="32"/>
      <c r="C52" s="27" t="s">
        <v>21</v>
      </c>
      <c r="F52" s="25" t="str">
        <f>F12</f>
        <v>Smetanovo nábřeží p.č.163/1, k.ú.Děčín</v>
      </c>
      <c r="I52" s="27" t="s">
        <v>23</v>
      </c>
      <c r="J52" s="49">
        <f>IF(J12="","",J12)</f>
        <v>0</v>
      </c>
      <c r="L52" s="32"/>
    </row>
    <row r="53" spans="2:47" s="1" customFormat="1" ht="6.95" customHeight="1">
      <c r="B53" s="32"/>
      <c r="L53" s="32"/>
    </row>
    <row r="54" spans="2:47" s="1" customFormat="1" ht="15.2" customHeight="1">
      <c r="B54" s="32"/>
      <c r="C54" s="27" t="s">
        <v>24</v>
      </c>
      <c r="F54" s="25" t="str">
        <f>E15</f>
        <v>Statutární město Děčín</v>
      </c>
      <c r="I54" s="27" t="s">
        <v>31</v>
      </c>
      <c r="J54" s="30" t="str">
        <f>E21</f>
        <v xml:space="preserve"> </v>
      </c>
      <c r="L54" s="32"/>
    </row>
    <row r="55" spans="2:47" s="1" customFormat="1" ht="15.2" customHeight="1">
      <c r="B55" s="32"/>
      <c r="C55" s="27" t="s">
        <v>29</v>
      </c>
      <c r="F55" s="25" t="str">
        <f>IF(E18="","",E18)</f>
        <v>Vyplň údaj</v>
      </c>
      <c r="I55" s="27" t="s">
        <v>34</v>
      </c>
      <c r="J55" s="30" t="str">
        <f>E24</f>
        <v xml:space="preserve"> </v>
      </c>
      <c r="L55" s="32"/>
    </row>
    <row r="56" spans="2:47" s="1" customFormat="1" ht="10.35" customHeight="1">
      <c r="B56" s="32"/>
      <c r="L56" s="32"/>
    </row>
    <row r="57" spans="2:47" s="1" customFormat="1" ht="29.25" customHeight="1">
      <c r="B57" s="32"/>
      <c r="C57" s="96" t="s">
        <v>87</v>
      </c>
      <c r="D57" s="90"/>
      <c r="E57" s="90"/>
      <c r="F57" s="90"/>
      <c r="G57" s="90"/>
      <c r="H57" s="90"/>
      <c r="I57" s="90"/>
      <c r="J57" s="97" t="s">
        <v>88</v>
      </c>
      <c r="K57" s="90"/>
      <c r="L57" s="32"/>
    </row>
    <row r="58" spans="2:47" s="1" customFormat="1" ht="10.35" customHeight="1">
      <c r="B58" s="32"/>
      <c r="L58" s="32"/>
    </row>
    <row r="59" spans="2:47" s="1" customFormat="1" ht="22.9" customHeight="1">
      <c r="B59" s="32"/>
      <c r="C59" s="98" t="s">
        <v>69</v>
      </c>
      <c r="J59" s="63">
        <f>J87</f>
        <v>0</v>
      </c>
      <c r="L59" s="32"/>
      <c r="AU59" s="17" t="s">
        <v>89</v>
      </c>
    </row>
    <row r="60" spans="2:47" s="8" customFormat="1" ht="24.95" customHeight="1">
      <c r="B60" s="99"/>
      <c r="D60" s="100" t="s">
        <v>90</v>
      </c>
      <c r="E60" s="101"/>
      <c r="F60" s="101"/>
      <c r="G60" s="101"/>
      <c r="H60" s="101"/>
      <c r="I60" s="101"/>
      <c r="J60" s="102">
        <f>J88</f>
        <v>0</v>
      </c>
      <c r="L60" s="99"/>
    </row>
    <row r="61" spans="2:47" s="9" customFormat="1" ht="19.899999999999999" customHeight="1">
      <c r="B61" s="103"/>
      <c r="D61" s="104" t="s">
        <v>322</v>
      </c>
      <c r="E61" s="105"/>
      <c r="F61" s="105"/>
      <c r="G61" s="105"/>
      <c r="H61" s="105"/>
      <c r="I61" s="105"/>
      <c r="J61" s="106">
        <f>J89</f>
        <v>0</v>
      </c>
      <c r="L61" s="103"/>
    </row>
    <row r="62" spans="2:47" s="9" customFormat="1" ht="19.899999999999999" customHeight="1">
      <c r="B62" s="103"/>
      <c r="D62" s="104" t="s">
        <v>98</v>
      </c>
      <c r="E62" s="105"/>
      <c r="F62" s="105"/>
      <c r="G62" s="105"/>
      <c r="H62" s="105"/>
      <c r="I62" s="105"/>
      <c r="J62" s="106">
        <f>J94</f>
        <v>0</v>
      </c>
      <c r="L62" s="103"/>
    </row>
    <row r="63" spans="2:47" s="9" customFormat="1" ht="19.899999999999999" customHeight="1">
      <c r="B63" s="103"/>
      <c r="D63" s="104" t="s">
        <v>100</v>
      </c>
      <c r="E63" s="105"/>
      <c r="F63" s="105"/>
      <c r="G63" s="105"/>
      <c r="H63" s="105"/>
      <c r="I63" s="105"/>
      <c r="J63" s="106">
        <f>J114</f>
        <v>0</v>
      </c>
      <c r="L63" s="103"/>
    </row>
    <row r="64" spans="2:47" s="8" customFormat="1" ht="24.95" customHeight="1">
      <c r="B64" s="99"/>
      <c r="D64" s="100" t="s">
        <v>101</v>
      </c>
      <c r="E64" s="101"/>
      <c r="F64" s="101"/>
      <c r="G64" s="101"/>
      <c r="H64" s="101"/>
      <c r="I64" s="101"/>
      <c r="J64" s="102">
        <f>J117</f>
        <v>0</v>
      </c>
      <c r="L64" s="99"/>
    </row>
    <row r="65" spans="2:12" s="9" customFormat="1" ht="19.899999999999999" customHeight="1">
      <c r="B65" s="103"/>
      <c r="D65" s="104" t="s">
        <v>102</v>
      </c>
      <c r="E65" s="105"/>
      <c r="F65" s="105"/>
      <c r="G65" s="105"/>
      <c r="H65" s="105"/>
      <c r="I65" s="105"/>
      <c r="J65" s="106">
        <f>J118</f>
        <v>0</v>
      </c>
      <c r="L65" s="103"/>
    </row>
    <row r="66" spans="2:12" s="8" customFormat="1" ht="24.95" customHeight="1">
      <c r="B66" s="99"/>
      <c r="D66" s="100" t="s">
        <v>103</v>
      </c>
      <c r="E66" s="101"/>
      <c r="F66" s="101"/>
      <c r="G66" s="101"/>
      <c r="H66" s="101"/>
      <c r="I66" s="101"/>
      <c r="J66" s="102">
        <f>J127</f>
        <v>0</v>
      </c>
      <c r="L66" s="99"/>
    </row>
    <row r="67" spans="2:12" s="9" customFormat="1" ht="19.899999999999999" customHeight="1">
      <c r="B67" s="103"/>
      <c r="D67" s="104" t="s">
        <v>104</v>
      </c>
      <c r="E67" s="105"/>
      <c r="F67" s="105"/>
      <c r="G67" s="105"/>
      <c r="H67" s="105"/>
      <c r="I67" s="105"/>
      <c r="J67" s="106">
        <f>J128</f>
        <v>0</v>
      </c>
      <c r="L67" s="103"/>
    </row>
    <row r="68" spans="2:12" s="1" customFormat="1" ht="21.75" customHeight="1">
      <c r="B68" s="32"/>
      <c r="L68" s="32"/>
    </row>
    <row r="69" spans="2:12" s="1" customFormat="1" ht="6.95" customHeight="1">
      <c r="B69" s="41"/>
      <c r="C69" s="42"/>
      <c r="D69" s="42"/>
      <c r="E69" s="42"/>
      <c r="F69" s="42"/>
      <c r="G69" s="42"/>
      <c r="H69" s="42"/>
      <c r="I69" s="42"/>
      <c r="J69" s="42"/>
      <c r="K69" s="42"/>
      <c r="L69" s="32"/>
    </row>
    <row r="73" spans="2:12" s="1" customFormat="1" ht="6.95" customHeight="1"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32"/>
    </row>
    <row r="74" spans="2:12" s="1" customFormat="1" ht="24.95" customHeight="1">
      <c r="B74" s="32"/>
      <c r="C74" s="21" t="s">
        <v>105</v>
      </c>
      <c r="L74" s="32"/>
    </row>
    <row r="75" spans="2:12" s="1" customFormat="1" ht="6.95" customHeight="1">
      <c r="B75" s="32"/>
      <c r="L75" s="32"/>
    </row>
    <row r="76" spans="2:12" s="1" customFormat="1" ht="12" customHeight="1">
      <c r="B76" s="32"/>
      <c r="C76" s="27" t="s">
        <v>16</v>
      </c>
      <c r="L76" s="32"/>
    </row>
    <row r="77" spans="2:12" s="1" customFormat="1" ht="16.5" customHeight="1">
      <c r="B77" s="32"/>
      <c r="E77" s="302" t="str">
        <f>E7</f>
        <v>Oprava opěrné zdi a schodiště na Smetanově nábřeží, p.č. 163/1, k.ú. Děčín</v>
      </c>
      <c r="F77" s="303"/>
      <c r="G77" s="303"/>
      <c r="H77" s="303"/>
      <c r="L77" s="32"/>
    </row>
    <row r="78" spans="2:12" s="1" customFormat="1" ht="12" customHeight="1">
      <c r="B78" s="32"/>
      <c r="C78" s="27" t="s">
        <v>84</v>
      </c>
      <c r="L78" s="32"/>
    </row>
    <row r="79" spans="2:12" s="1" customFormat="1" ht="16.5" customHeight="1">
      <c r="B79" s="32"/>
      <c r="E79" s="274" t="str">
        <f>E9</f>
        <v>2 - Schodiště</v>
      </c>
      <c r="F79" s="301"/>
      <c r="G79" s="301"/>
      <c r="H79" s="301"/>
      <c r="L79" s="32"/>
    </row>
    <row r="80" spans="2:12" s="1" customFormat="1" ht="6.95" customHeight="1">
      <c r="B80" s="32"/>
      <c r="L80" s="32"/>
    </row>
    <row r="81" spans="2:65" s="1" customFormat="1" ht="12" customHeight="1">
      <c r="B81" s="32"/>
      <c r="C81" s="27" t="s">
        <v>21</v>
      </c>
      <c r="F81" s="25" t="str">
        <f>F12</f>
        <v>Smetanovo nábřeží p.č.163/1, k.ú.Děčín</v>
      </c>
      <c r="I81" s="27" t="s">
        <v>23</v>
      </c>
      <c r="J81" s="49">
        <f>IF(J12="","",J12)</f>
        <v>0</v>
      </c>
      <c r="L81" s="32"/>
    </row>
    <row r="82" spans="2:65" s="1" customFormat="1" ht="6.95" customHeight="1">
      <c r="B82" s="32"/>
      <c r="L82" s="32"/>
    </row>
    <row r="83" spans="2:65" s="1" customFormat="1" ht="15.2" customHeight="1">
      <c r="B83" s="32"/>
      <c r="C83" s="27" t="s">
        <v>24</v>
      </c>
      <c r="F83" s="25" t="str">
        <f>E15</f>
        <v>Statutární město Děčín</v>
      </c>
      <c r="I83" s="27" t="s">
        <v>31</v>
      </c>
      <c r="J83" s="30" t="str">
        <f>E21</f>
        <v xml:space="preserve"> </v>
      </c>
      <c r="L83" s="32"/>
    </row>
    <row r="84" spans="2:65" s="1" customFormat="1" ht="15.2" customHeight="1">
      <c r="B84" s="32"/>
      <c r="C84" s="27" t="s">
        <v>29</v>
      </c>
      <c r="F84" s="25" t="str">
        <f>IF(E18="","",E18)</f>
        <v>Vyplň údaj</v>
      </c>
      <c r="I84" s="27" t="s">
        <v>34</v>
      </c>
      <c r="J84" s="30" t="str">
        <f>E24</f>
        <v xml:space="preserve"> </v>
      </c>
      <c r="L84" s="32"/>
    </row>
    <row r="85" spans="2:65" s="1" customFormat="1" ht="10.35" customHeight="1">
      <c r="B85" s="32"/>
      <c r="L85" s="32"/>
    </row>
    <row r="86" spans="2:65" s="10" customFormat="1" ht="29.25" customHeight="1">
      <c r="B86" s="107"/>
      <c r="C86" s="108" t="s">
        <v>106</v>
      </c>
      <c r="D86" s="109" t="s">
        <v>56</v>
      </c>
      <c r="E86" s="109" t="s">
        <v>52</v>
      </c>
      <c r="F86" s="109" t="s">
        <v>53</v>
      </c>
      <c r="G86" s="109" t="s">
        <v>107</v>
      </c>
      <c r="H86" s="109" t="s">
        <v>108</v>
      </c>
      <c r="I86" s="109" t="s">
        <v>109</v>
      </c>
      <c r="J86" s="109" t="s">
        <v>88</v>
      </c>
      <c r="K86" s="110" t="s">
        <v>110</v>
      </c>
      <c r="L86" s="107"/>
      <c r="M86" s="56" t="s">
        <v>19</v>
      </c>
      <c r="N86" s="57" t="s">
        <v>41</v>
      </c>
      <c r="O86" s="57" t="s">
        <v>111</v>
      </c>
      <c r="P86" s="57" t="s">
        <v>112</v>
      </c>
      <c r="Q86" s="57" t="s">
        <v>113</v>
      </c>
      <c r="R86" s="57" t="s">
        <v>114</v>
      </c>
      <c r="S86" s="57" t="s">
        <v>115</v>
      </c>
      <c r="T86" s="58" t="s">
        <v>116</v>
      </c>
    </row>
    <row r="87" spans="2:65" s="1" customFormat="1" ht="22.9" customHeight="1">
      <c r="B87" s="32"/>
      <c r="C87" s="61" t="s">
        <v>117</v>
      </c>
      <c r="J87" s="111">
        <f>BK87</f>
        <v>0</v>
      </c>
      <c r="L87" s="32"/>
      <c r="M87" s="59"/>
      <c r="N87" s="50"/>
      <c r="O87" s="50"/>
      <c r="P87" s="112">
        <f>P88+P117+P127</f>
        <v>0</v>
      </c>
      <c r="Q87" s="50"/>
      <c r="R87" s="112">
        <f>R88+R117+R127</f>
        <v>0.91936999999999991</v>
      </c>
      <c r="S87" s="50"/>
      <c r="T87" s="113">
        <f>T88+T117+T127</f>
        <v>0.17813999999999999</v>
      </c>
      <c r="AT87" s="17" t="s">
        <v>70</v>
      </c>
      <c r="AU87" s="17" t="s">
        <v>89</v>
      </c>
      <c r="BK87" s="114">
        <f>BK88+BK117+BK127</f>
        <v>0</v>
      </c>
    </row>
    <row r="88" spans="2:65" s="11" customFormat="1" ht="25.9" customHeight="1">
      <c r="B88" s="115"/>
      <c r="D88" s="116" t="s">
        <v>70</v>
      </c>
      <c r="E88" s="117" t="s">
        <v>118</v>
      </c>
      <c r="F88" s="117" t="s">
        <v>119</v>
      </c>
      <c r="I88" s="118"/>
      <c r="J88" s="119">
        <f>BK88</f>
        <v>0</v>
      </c>
      <c r="L88" s="115"/>
      <c r="M88" s="120"/>
      <c r="P88" s="121">
        <f>P89+P94+P114</f>
        <v>0</v>
      </c>
      <c r="R88" s="121">
        <f>R89+R94+R114</f>
        <v>0.91464999999999996</v>
      </c>
      <c r="T88" s="122">
        <f>T89+T94+T114</f>
        <v>0.17813999999999999</v>
      </c>
      <c r="AR88" s="116" t="s">
        <v>76</v>
      </c>
      <c r="AT88" s="123" t="s">
        <v>70</v>
      </c>
      <c r="AU88" s="123" t="s">
        <v>71</v>
      </c>
      <c r="AY88" s="116" t="s">
        <v>120</v>
      </c>
      <c r="BK88" s="124">
        <f>BK89+BK94+BK114</f>
        <v>0</v>
      </c>
    </row>
    <row r="89" spans="2:65" s="11" customFormat="1" ht="22.9" customHeight="1">
      <c r="B89" s="115"/>
      <c r="D89" s="116" t="s">
        <v>70</v>
      </c>
      <c r="E89" s="125" t="s">
        <v>158</v>
      </c>
      <c r="F89" s="125" t="s">
        <v>323</v>
      </c>
      <c r="I89" s="118"/>
      <c r="J89" s="126">
        <f>BK89</f>
        <v>0</v>
      </c>
      <c r="L89" s="115"/>
      <c r="M89" s="120"/>
      <c r="P89" s="121">
        <f>SUM(P90:P93)</f>
        <v>0</v>
      </c>
      <c r="R89" s="121">
        <f>SUM(R90:R93)</f>
        <v>0.37164000000000003</v>
      </c>
      <c r="T89" s="122">
        <f>SUM(T90:T93)</f>
        <v>0.16500000000000001</v>
      </c>
      <c r="AR89" s="116" t="s">
        <v>76</v>
      </c>
      <c r="AT89" s="123" t="s">
        <v>70</v>
      </c>
      <c r="AU89" s="123" t="s">
        <v>76</v>
      </c>
      <c r="AY89" s="116" t="s">
        <v>120</v>
      </c>
      <c r="BK89" s="124">
        <f>SUM(BK90:BK93)</f>
        <v>0</v>
      </c>
    </row>
    <row r="90" spans="2:65" s="1" customFormat="1" ht="37.9" customHeight="1">
      <c r="B90" s="32"/>
      <c r="C90" s="127" t="s">
        <v>76</v>
      </c>
      <c r="D90" s="127" t="s">
        <v>122</v>
      </c>
      <c r="E90" s="128" t="s">
        <v>198</v>
      </c>
      <c r="F90" s="129" t="s">
        <v>199</v>
      </c>
      <c r="G90" s="130" t="s">
        <v>125</v>
      </c>
      <c r="H90" s="131">
        <v>3</v>
      </c>
      <c r="I90" s="132"/>
      <c r="J90" s="133">
        <f>ROUND(I90*H90,2)</f>
        <v>0</v>
      </c>
      <c r="K90" s="129" t="s">
        <v>126</v>
      </c>
      <c r="L90" s="32"/>
      <c r="M90" s="134" t="s">
        <v>19</v>
      </c>
      <c r="N90" s="135" t="s">
        <v>42</v>
      </c>
      <c r="P90" s="136">
        <f>O90*H90</f>
        <v>0</v>
      </c>
      <c r="Q90" s="136">
        <v>0.12388</v>
      </c>
      <c r="R90" s="136">
        <f>Q90*H90</f>
        <v>0.37164000000000003</v>
      </c>
      <c r="S90" s="136">
        <v>5.5E-2</v>
      </c>
      <c r="T90" s="137">
        <f>S90*H90</f>
        <v>0.16500000000000001</v>
      </c>
      <c r="AR90" s="138" t="s">
        <v>127</v>
      </c>
      <c r="AT90" s="138" t="s">
        <v>122</v>
      </c>
      <c r="AU90" s="138" t="s">
        <v>80</v>
      </c>
      <c r="AY90" s="17" t="s">
        <v>120</v>
      </c>
      <c r="BE90" s="139">
        <f>IF(N90="základní",J90,0)</f>
        <v>0</v>
      </c>
      <c r="BF90" s="139">
        <f>IF(N90="snížená",J90,0)</f>
        <v>0</v>
      </c>
      <c r="BG90" s="139">
        <f>IF(N90="zákl. přenesená",J90,0)</f>
        <v>0</v>
      </c>
      <c r="BH90" s="139">
        <f>IF(N90="sníž. přenesená",J90,0)</f>
        <v>0</v>
      </c>
      <c r="BI90" s="139">
        <f>IF(N90="nulová",J90,0)</f>
        <v>0</v>
      </c>
      <c r="BJ90" s="17" t="s">
        <v>76</v>
      </c>
      <c r="BK90" s="139">
        <f>ROUND(I90*H90,2)</f>
        <v>0</v>
      </c>
      <c r="BL90" s="17" t="s">
        <v>127</v>
      </c>
      <c r="BM90" s="138" t="s">
        <v>324</v>
      </c>
    </row>
    <row r="91" spans="2:65" s="1" customFormat="1">
      <c r="B91" s="32"/>
      <c r="D91" s="140" t="s">
        <v>129</v>
      </c>
      <c r="F91" s="141" t="s">
        <v>201</v>
      </c>
      <c r="I91" s="142"/>
      <c r="L91" s="32"/>
      <c r="M91" s="143"/>
      <c r="T91" s="53"/>
      <c r="AT91" s="17" t="s">
        <v>129</v>
      </c>
      <c r="AU91" s="17" t="s">
        <v>80</v>
      </c>
    </row>
    <row r="92" spans="2:65" s="12" customFormat="1">
      <c r="B92" s="144"/>
      <c r="D92" s="145" t="s">
        <v>131</v>
      </c>
      <c r="E92" s="146" t="s">
        <v>19</v>
      </c>
      <c r="F92" s="147" t="s">
        <v>132</v>
      </c>
      <c r="H92" s="146" t="s">
        <v>19</v>
      </c>
      <c r="I92" s="148"/>
      <c r="L92" s="144"/>
      <c r="M92" s="149"/>
      <c r="T92" s="150"/>
      <c r="AT92" s="146" t="s">
        <v>131</v>
      </c>
      <c r="AU92" s="146" t="s">
        <v>80</v>
      </c>
      <c r="AV92" s="12" t="s">
        <v>76</v>
      </c>
      <c r="AW92" s="12" t="s">
        <v>33</v>
      </c>
      <c r="AX92" s="12" t="s">
        <v>71</v>
      </c>
      <c r="AY92" s="146" t="s">
        <v>120</v>
      </c>
    </row>
    <row r="93" spans="2:65" s="13" customFormat="1">
      <c r="B93" s="151"/>
      <c r="D93" s="145" t="s">
        <v>131</v>
      </c>
      <c r="E93" s="152" t="s">
        <v>19</v>
      </c>
      <c r="F93" s="153" t="s">
        <v>325</v>
      </c>
      <c r="H93" s="154">
        <v>3</v>
      </c>
      <c r="I93" s="155"/>
      <c r="L93" s="151"/>
      <c r="M93" s="156"/>
      <c r="T93" s="157"/>
      <c r="AT93" s="152" t="s">
        <v>131</v>
      </c>
      <c r="AU93" s="152" t="s">
        <v>80</v>
      </c>
      <c r="AV93" s="13" t="s">
        <v>80</v>
      </c>
      <c r="AW93" s="13" t="s">
        <v>33</v>
      </c>
      <c r="AX93" s="13" t="s">
        <v>76</v>
      </c>
      <c r="AY93" s="152" t="s">
        <v>120</v>
      </c>
    </row>
    <row r="94" spans="2:65" s="11" customFormat="1" ht="22.9" customHeight="1">
      <c r="B94" s="115"/>
      <c r="D94" s="116" t="s">
        <v>70</v>
      </c>
      <c r="E94" s="125" t="s">
        <v>174</v>
      </c>
      <c r="F94" s="125" t="s">
        <v>236</v>
      </c>
      <c r="I94" s="118"/>
      <c r="J94" s="126">
        <f>BK94</f>
        <v>0</v>
      </c>
      <c r="L94" s="115"/>
      <c r="M94" s="120"/>
      <c r="P94" s="121">
        <f>SUM(P95:P113)</f>
        <v>0</v>
      </c>
      <c r="R94" s="121">
        <f>SUM(R95:R113)</f>
        <v>0.54300999999999999</v>
      </c>
      <c r="T94" s="122">
        <f>SUM(T95:T113)</f>
        <v>1.3139999999999997E-2</v>
      </c>
      <c r="AR94" s="116" t="s">
        <v>76</v>
      </c>
      <c r="AT94" s="123" t="s">
        <v>70</v>
      </c>
      <c r="AU94" s="123" t="s">
        <v>76</v>
      </c>
      <c r="AY94" s="116" t="s">
        <v>120</v>
      </c>
      <c r="BK94" s="124">
        <f>SUM(BK95:BK113)</f>
        <v>0</v>
      </c>
    </row>
    <row r="95" spans="2:65" s="1" customFormat="1" ht="21.75" customHeight="1">
      <c r="B95" s="32"/>
      <c r="C95" s="127" t="s">
        <v>80</v>
      </c>
      <c r="D95" s="127" t="s">
        <v>122</v>
      </c>
      <c r="E95" s="128" t="s">
        <v>326</v>
      </c>
      <c r="F95" s="129" t="s">
        <v>327</v>
      </c>
      <c r="G95" s="130" t="s">
        <v>328</v>
      </c>
      <c r="H95" s="131">
        <v>1</v>
      </c>
      <c r="I95" s="132"/>
      <c r="J95" s="133">
        <f>ROUND(I95*H95,2)</f>
        <v>0</v>
      </c>
      <c r="K95" s="129" t="s">
        <v>177</v>
      </c>
      <c r="L95" s="32"/>
      <c r="M95" s="134" t="s">
        <v>19</v>
      </c>
      <c r="N95" s="135" t="s">
        <v>42</v>
      </c>
      <c r="P95" s="136">
        <f>O95*H95</f>
        <v>0</v>
      </c>
      <c r="Q95" s="136">
        <v>0</v>
      </c>
      <c r="R95" s="136">
        <f>Q95*H95</f>
        <v>0</v>
      </c>
      <c r="S95" s="136">
        <v>0</v>
      </c>
      <c r="T95" s="137">
        <f>S95*H95</f>
        <v>0</v>
      </c>
      <c r="AR95" s="138" t="s">
        <v>127</v>
      </c>
      <c r="AT95" s="138" t="s">
        <v>122</v>
      </c>
      <c r="AU95" s="138" t="s">
        <v>80</v>
      </c>
      <c r="AY95" s="17" t="s">
        <v>120</v>
      </c>
      <c r="BE95" s="139">
        <f>IF(N95="základní",J95,0)</f>
        <v>0</v>
      </c>
      <c r="BF95" s="139">
        <f>IF(N95="snížená",J95,0)</f>
        <v>0</v>
      </c>
      <c r="BG95" s="139">
        <f>IF(N95="zákl. přenesená",J95,0)</f>
        <v>0</v>
      </c>
      <c r="BH95" s="139">
        <f>IF(N95="sníž. přenesená",J95,0)</f>
        <v>0</v>
      </c>
      <c r="BI95" s="139">
        <f>IF(N95="nulová",J95,0)</f>
        <v>0</v>
      </c>
      <c r="BJ95" s="17" t="s">
        <v>76</v>
      </c>
      <c r="BK95" s="139">
        <f>ROUND(I95*H95,2)</f>
        <v>0</v>
      </c>
      <c r="BL95" s="17" t="s">
        <v>127</v>
      </c>
      <c r="BM95" s="138" t="s">
        <v>329</v>
      </c>
    </row>
    <row r="96" spans="2:65" s="1" customFormat="1" ht="19.5">
      <c r="B96" s="32"/>
      <c r="D96" s="145" t="s">
        <v>319</v>
      </c>
      <c r="F96" s="168" t="s">
        <v>330</v>
      </c>
      <c r="I96" s="142"/>
      <c r="L96" s="32"/>
      <c r="M96" s="143"/>
      <c r="T96" s="53"/>
      <c r="AT96" s="17" t="s">
        <v>319</v>
      </c>
      <c r="AU96" s="17" t="s">
        <v>80</v>
      </c>
    </row>
    <row r="97" spans="2:65" s="1" customFormat="1" ht="16.5" customHeight="1">
      <c r="B97" s="32"/>
      <c r="C97" s="127" t="s">
        <v>140</v>
      </c>
      <c r="D97" s="127" t="s">
        <v>122</v>
      </c>
      <c r="E97" s="128" t="s">
        <v>238</v>
      </c>
      <c r="F97" s="129" t="s">
        <v>239</v>
      </c>
      <c r="G97" s="130" t="s">
        <v>125</v>
      </c>
      <c r="H97" s="131">
        <v>43.8</v>
      </c>
      <c r="I97" s="132"/>
      <c r="J97" s="133">
        <f>ROUND(I97*H97,2)</f>
        <v>0</v>
      </c>
      <c r="K97" s="129" t="s">
        <v>126</v>
      </c>
      <c r="L97" s="32"/>
      <c r="M97" s="134" t="s">
        <v>19</v>
      </c>
      <c r="N97" s="135" t="s">
        <v>42</v>
      </c>
      <c r="P97" s="136">
        <f>O97*H97</f>
        <v>0</v>
      </c>
      <c r="Q97" s="136">
        <v>0</v>
      </c>
      <c r="R97" s="136">
        <f>Q97*H97</f>
        <v>0</v>
      </c>
      <c r="S97" s="136">
        <v>2.9999999999999997E-4</v>
      </c>
      <c r="T97" s="137">
        <f>S97*H97</f>
        <v>1.3139999999999997E-2</v>
      </c>
      <c r="AR97" s="138" t="s">
        <v>127</v>
      </c>
      <c r="AT97" s="138" t="s">
        <v>122</v>
      </c>
      <c r="AU97" s="138" t="s">
        <v>80</v>
      </c>
      <c r="AY97" s="17" t="s">
        <v>120</v>
      </c>
      <c r="BE97" s="139">
        <f>IF(N97="základní",J97,0)</f>
        <v>0</v>
      </c>
      <c r="BF97" s="139">
        <f>IF(N97="snížená",J97,0)</f>
        <v>0</v>
      </c>
      <c r="BG97" s="139">
        <f>IF(N97="zákl. přenesená",J97,0)</f>
        <v>0</v>
      </c>
      <c r="BH97" s="139">
        <f>IF(N97="sníž. přenesená",J97,0)</f>
        <v>0</v>
      </c>
      <c r="BI97" s="139">
        <f>IF(N97="nulová",J97,0)</f>
        <v>0</v>
      </c>
      <c r="BJ97" s="17" t="s">
        <v>76</v>
      </c>
      <c r="BK97" s="139">
        <f>ROUND(I97*H97,2)</f>
        <v>0</v>
      </c>
      <c r="BL97" s="17" t="s">
        <v>127</v>
      </c>
      <c r="BM97" s="138" t="s">
        <v>331</v>
      </c>
    </row>
    <row r="98" spans="2:65" s="1" customFormat="1">
      <c r="B98" s="32"/>
      <c r="D98" s="140" t="s">
        <v>129</v>
      </c>
      <c r="F98" s="141" t="s">
        <v>241</v>
      </c>
      <c r="I98" s="142"/>
      <c r="L98" s="32"/>
      <c r="M98" s="143"/>
      <c r="T98" s="53"/>
      <c r="AT98" s="17" t="s">
        <v>129</v>
      </c>
      <c r="AU98" s="17" t="s">
        <v>80</v>
      </c>
    </row>
    <row r="99" spans="2:65" s="12" customFormat="1">
      <c r="B99" s="144"/>
      <c r="D99" s="145" t="s">
        <v>131</v>
      </c>
      <c r="E99" s="146" t="s">
        <v>19</v>
      </c>
      <c r="F99" s="147" t="s">
        <v>132</v>
      </c>
      <c r="H99" s="146" t="s">
        <v>19</v>
      </c>
      <c r="I99" s="148"/>
      <c r="L99" s="144"/>
      <c r="M99" s="149"/>
      <c r="T99" s="150"/>
      <c r="AT99" s="146" t="s">
        <v>131</v>
      </c>
      <c r="AU99" s="146" t="s">
        <v>80</v>
      </c>
      <c r="AV99" s="12" t="s">
        <v>76</v>
      </c>
      <c r="AW99" s="12" t="s">
        <v>33</v>
      </c>
      <c r="AX99" s="12" t="s">
        <v>71</v>
      </c>
      <c r="AY99" s="146" t="s">
        <v>120</v>
      </c>
    </row>
    <row r="100" spans="2:65" s="13" customFormat="1">
      <c r="B100" s="151"/>
      <c r="D100" s="145" t="s">
        <v>131</v>
      </c>
      <c r="E100" s="152" t="s">
        <v>19</v>
      </c>
      <c r="F100" s="153" t="s">
        <v>332</v>
      </c>
      <c r="H100" s="154">
        <v>21</v>
      </c>
      <c r="I100" s="155"/>
      <c r="L100" s="151"/>
      <c r="M100" s="156"/>
      <c r="T100" s="157"/>
      <c r="AT100" s="152" t="s">
        <v>131</v>
      </c>
      <c r="AU100" s="152" t="s">
        <v>80</v>
      </c>
      <c r="AV100" s="13" t="s">
        <v>80</v>
      </c>
      <c r="AW100" s="13" t="s">
        <v>33</v>
      </c>
      <c r="AX100" s="13" t="s">
        <v>71</v>
      </c>
      <c r="AY100" s="152" t="s">
        <v>120</v>
      </c>
    </row>
    <row r="101" spans="2:65" s="13" customFormat="1">
      <c r="B101" s="151"/>
      <c r="D101" s="145" t="s">
        <v>131</v>
      </c>
      <c r="E101" s="152" t="s">
        <v>19</v>
      </c>
      <c r="F101" s="153" t="s">
        <v>333</v>
      </c>
      <c r="H101" s="154">
        <v>13.6</v>
      </c>
      <c r="I101" s="155"/>
      <c r="L101" s="151"/>
      <c r="M101" s="156"/>
      <c r="T101" s="157"/>
      <c r="AT101" s="152" t="s">
        <v>131</v>
      </c>
      <c r="AU101" s="152" t="s">
        <v>80</v>
      </c>
      <c r="AV101" s="13" t="s">
        <v>80</v>
      </c>
      <c r="AW101" s="13" t="s">
        <v>33</v>
      </c>
      <c r="AX101" s="13" t="s">
        <v>71</v>
      </c>
      <c r="AY101" s="152" t="s">
        <v>120</v>
      </c>
    </row>
    <row r="102" spans="2:65" s="13" customFormat="1">
      <c r="B102" s="151"/>
      <c r="D102" s="145" t="s">
        <v>131</v>
      </c>
      <c r="E102" s="152" t="s">
        <v>19</v>
      </c>
      <c r="F102" s="153" t="s">
        <v>334</v>
      </c>
      <c r="H102" s="154">
        <v>9.1999999999999993</v>
      </c>
      <c r="I102" s="155"/>
      <c r="L102" s="151"/>
      <c r="M102" s="156"/>
      <c r="T102" s="157"/>
      <c r="AT102" s="152" t="s">
        <v>131</v>
      </c>
      <c r="AU102" s="152" t="s">
        <v>80</v>
      </c>
      <c r="AV102" s="13" t="s">
        <v>80</v>
      </c>
      <c r="AW102" s="13" t="s">
        <v>33</v>
      </c>
      <c r="AX102" s="13" t="s">
        <v>71</v>
      </c>
      <c r="AY102" s="152" t="s">
        <v>120</v>
      </c>
    </row>
    <row r="103" spans="2:65" s="14" customFormat="1">
      <c r="B103" s="172"/>
      <c r="D103" s="145" t="s">
        <v>131</v>
      </c>
      <c r="E103" s="173" t="s">
        <v>19</v>
      </c>
      <c r="F103" s="174" t="s">
        <v>335</v>
      </c>
      <c r="H103" s="175">
        <v>43.8</v>
      </c>
      <c r="I103" s="176"/>
      <c r="L103" s="172"/>
      <c r="M103" s="177"/>
      <c r="T103" s="178"/>
      <c r="AT103" s="173" t="s">
        <v>131</v>
      </c>
      <c r="AU103" s="173" t="s">
        <v>80</v>
      </c>
      <c r="AV103" s="14" t="s">
        <v>127</v>
      </c>
      <c r="AW103" s="14" t="s">
        <v>33</v>
      </c>
      <c r="AX103" s="14" t="s">
        <v>76</v>
      </c>
      <c r="AY103" s="173" t="s">
        <v>120</v>
      </c>
    </row>
    <row r="104" spans="2:65" s="1" customFormat="1" ht="16.5" customHeight="1">
      <c r="B104" s="32"/>
      <c r="C104" s="127" t="s">
        <v>127</v>
      </c>
      <c r="D104" s="127" t="s">
        <v>122</v>
      </c>
      <c r="E104" s="128" t="s">
        <v>257</v>
      </c>
      <c r="F104" s="129" t="s">
        <v>258</v>
      </c>
      <c r="G104" s="130" t="s">
        <v>125</v>
      </c>
      <c r="H104" s="131">
        <v>43.8</v>
      </c>
      <c r="I104" s="132"/>
      <c r="J104" s="133">
        <f>ROUND(I104*H104,2)</f>
        <v>0</v>
      </c>
      <c r="K104" s="129" t="s">
        <v>126</v>
      </c>
      <c r="L104" s="32"/>
      <c r="M104" s="134" t="s">
        <v>19</v>
      </c>
      <c r="N104" s="135" t="s">
        <v>42</v>
      </c>
      <c r="P104" s="136">
        <f>O104*H104</f>
        <v>0</v>
      </c>
      <c r="Q104" s="136">
        <v>0</v>
      </c>
      <c r="R104" s="136">
        <f>Q104*H104</f>
        <v>0</v>
      </c>
      <c r="S104" s="136">
        <v>0</v>
      </c>
      <c r="T104" s="137">
        <f>S104*H104</f>
        <v>0</v>
      </c>
      <c r="AR104" s="138" t="s">
        <v>127</v>
      </c>
      <c r="AT104" s="138" t="s">
        <v>122</v>
      </c>
      <c r="AU104" s="138" t="s">
        <v>80</v>
      </c>
      <c r="AY104" s="17" t="s">
        <v>120</v>
      </c>
      <c r="BE104" s="139">
        <f>IF(N104="základní",J104,0)</f>
        <v>0</v>
      </c>
      <c r="BF104" s="139">
        <f>IF(N104="snížená",J104,0)</f>
        <v>0</v>
      </c>
      <c r="BG104" s="139">
        <f>IF(N104="zákl. přenesená",J104,0)</f>
        <v>0</v>
      </c>
      <c r="BH104" s="139">
        <f>IF(N104="sníž. přenesená",J104,0)</f>
        <v>0</v>
      </c>
      <c r="BI104" s="139">
        <f>IF(N104="nulová",J104,0)</f>
        <v>0</v>
      </c>
      <c r="BJ104" s="17" t="s">
        <v>76</v>
      </c>
      <c r="BK104" s="139">
        <f>ROUND(I104*H104,2)</f>
        <v>0</v>
      </c>
      <c r="BL104" s="17" t="s">
        <v>127</v>
      </c>
      <c r="BM104" s="138" t="s">
        <v>336</v>
      </c>
    </row>
    <row r="105" spans="2:65" s="1" customFormat="1">
      <c r="B105" s="32"/>
      <c r="D105" s="140" t="s">
        <v>129</v>
      </c>
      <c r="F105" s="141" t="s">
        <v>260</v>
      </c>
      <c r="I105" s="142"/>
      <c r="L105" s="32"/>
      <c r="M105" s="143"/>
      <c r="T105" s="53"/>
      <c r="AT105" s="17" t="s">
        <v>129</v>
      </c>
      <c r="AU105" s="17" t="s">
        <v>80</v>
      </c>
    </row>
    <row r="106" spans="2:65" s="1" customFormat="1" ht="16.5" customHeight="1">
      <c r="B106" s="32"/>
      <c r="C106" s="127" t="s">
        <v>150</v>
      </c>
      <c r="D106" s="127" t="s">
        <v>122</v>
      </c>
      <c r="E106" s="128" t="s">
        <v>337</v>
      </c>
      <c r="F106" s="129" t="s">
        <v>338</v>
      </c>
      <c r="G106" s="130" t="s">
        <v>125</v>
      </c>
      <c r="H106" s="131">
        <v>7</v>
      </c>
      <c r="I106" s="132"/>
      <c r="J106" s="133">
        <f>ROUND(I106*H106,2)</f>
        <v>0</v>
      </c>
      <c r="K106" s="129" t="s">
        <v>177</v>
      </c>
      <c r="L106" s="32"/>
      <c r="M106" s="134" t="s">
        <v>19</v>
      </c>
      <c r="N106" s="135" t="s">
        <v>42</v>
      </c>
      <c r="P106" s="136">
        <f>O106*H106</f>
        <v>0</v>
      </c>
      <c r="Q106" s="136">
        <v>6.0429999999999998E-2</v>
      </c>
      <c r="R106" s="136">
        <f>Q106*H106</f>
        <v>0.42301</v>
      </c>
      <c r="S106" s="136">
        <v>0</v>
      </c>
      <c r="T106" s="137">
        <f>S106*H106</f>
        <v>0</v>
      </c>
      <c r="AR106" s="138" t="s">
        <v>127</v>
      </c>
      <c r="AT106" s="138" t="s">
        <v>122</v>
      </c>
      <c r="AU106" s="138" t="s">
        <v>80</v>
      </c>
      <c r="AY106" s="17" t="s">
        <v>120</v>
      </c>
      <c r="BE106" s="139">
        <f>IF(N106="základní",J106,0)</f>
        <v>0</v>
      </c>
      <c r="BF106" s="139">
        <f>IF(N106="snížená",J106,0)</f>
        <v>0</v>
      </c>
      <c r="BG106" s="139">
        <f>IF(N106="zákl. přenesená",J106,0)</f>
        <v>0</v>
      </c>
      <c r="BH106" s="139">
        <f>IF(N106="sníž. přenesená",J106,0)</f>
        <v>0</v>
      </c>
      <c r="BI106" s="139">
        <f>IF(N106="nulová",J106,0)</f>
        <v>0</v>
      </c>
      <c r="BJ106" s="17" t="s">
        <v>76</v>
      </c>
      <c r="BK106" s="139">
        <f>ROUND(I106*H106,2)</f>
        <v>0</v>
      </c>
      <c r="BL106" s="17" t="s">
        <v>127</v>
      </c>
      <c r="BM106" s="138" t="s">
        <v>339</v>
      </c>
    </row>
    <row r="107" spans="2:65" s="12" customFormat="1">
      <c r="B107" s="144"/>
      <c r="D107" s="145" t="s">
        <v>131</v>
      </c>
      <c r="E107" s="146" t="s">
        <v>19</v>
      </c>
      <c r="F107" s="147" t="s">
        <v>132</v>
      </c>
      <c r="H107" s="146" t="s">
        <v>19</v>
      </c>
      <c r="I107" s="148"/>
      <c r="L107" s="144"/>
      <c r="M107" s="149"/>
      <c r="T107" s="150"/>
      <c r="AT107" s="146" t="s">
        <v>131</v>
      </c>
      <c r="AU107" s="146" t="s">
        <v>80</v>
      </c>
      <c r="AV107" s="12" t="s">
        <v>76</v>
      </c>
      <c r="AW107" s="12" t="s">
        <v>33</v>
      </c>
      <c r="AX107" s="12" t="s">
        <v>71</v>
      </c>
      <c r="AY107" s="146" t="s">
        <v>120</v>
      </c>
    </row>
    <row r="108" spans="2:65" s="13" customFormat="1">
      <c r="B108" s="151"/>
      <c r="D108" s="145" t="s">
        <v>131</v>
      </c>
      <c r="E108" s="152" t="s">
        <v>19</v>
      </c>
      <c r="F108" s="153" t="s">
        <v>340</v>
      </c>
      <c r="H108" s="154">
        <v>3</v>
      </c>
      <c r="I108" s="155"/>
      <c r="L108" s="151"/>
      <c r="M108" s="156"/>
      <c r="T108" s="157"/>
      <c r="AT108" s="152" t="s">
        <v>131</v>
      </c>
      <c r="AU108" s="152" t="s">
        <v>80</v>
      </c>
      <c r="AV108" s="13" t="s">
        <v>80</v>
      </c>
      <c r="AW108" s="13" t="s">
        <v>33</v>
      </c>
      <c r="AX108" s="13" t="s">
        <v>71</v>
      </c>
      <c r="AY108" s="152" t="s">
        <v>120</v>
      </c>
    </row>
    <row r="109" spans="2:65" s="13" customFormat="1">
      <c r="B109" s="151"/>
      <c r="D109" s="145" t="s">
        <v>131</v>
      </c>
      <c r="E109" s="152" t="s">
        <v>19</v>
      </c>
      <c r="F109" s="153" t="s">
        <v>341</v>
      </c>
      <c r="H109" s="154">
        <v>4</v>
      </c>
      <c r="I109" s="155"/>
      <c r="L109" s="151"/>
      <c r="M109" s="156"/>
      <c r="T109" s="157"/>
      <c r="AT109" s="152" t="s">
        <v>131</v>
      </c>
      <c r="AU109" s="152" t="s">
        <v>80</v>
      </c>
      <c r="AV109" s="13" t="s">
        <v>80</v>
      </c>
      <c r="AW109" s="13" t="s">
        <v>33</v>
      </c>
      <c r="AX109" s="13" t="s">
        <v>71</v>
      </c>
      <c r="AY109" s="152" t="s">
        <v>120</v>
      </c>
    </row>
    <row r="110" spans="2:65" s="14" customFormat="1">
      <c r="B110" s="172"/>
      <c r="D110" s="145" t="s">
        <v>131</v>
      </c>
      <c r="E110" s="173" t="s">
        <v>19</v>
      </c>
      <c r="F110" s="174" t="s">
        <v>335</v>
      </c>
      <c r="H110" s="175">
        <v>7</v>
      </c>
      <c r="I110" s="176"/>
      <c r="L110" s="172"/>
      <c r="M110" s="177"/>
      <c r="T110" s="178"/>
      <c r="AT110" s="173" t="s">
        <v>131</v>
      </c>
      <c r="AU110" s="173" t="s">
        <v>80</v>
      </c>
      <c r="AV110" s="14" t="s">
        <v>127</v>
      </c>
      <c r="AW110" s="14" t="s">
        <v>33</v>
      </c>
      <c r="AX110" s="14" t="s">
        <v>76</v>
      </c>
      <c r="AY110" s="173" t="s">
        <v>120</v>
      </c>
    </row>
    <row r="111" spans="2:65" s="1" customFormat="1" ht="16.5" customHeight="1">
      <c r="B111" s="32"/>
      <c r="C111" s="127" t="s">
        <v>158</v>
      </c>
      <c r="D111" s="127" t="s">
        <v>122</v>
      </c>
      <c r="E111" s="128" t="s">
        <v>342</v>
      </c>
      <c r="F111" s="129" t="s">
        <v>343</v>
      </c>
      <c r="G111" s="130" t="s">
        <v>214</v>
      </c>
      <c r="H111" s="131">
        <v>20</v>
      </c>
      <c r="I111" s="132"/>
      <c r="J111" s="133">
        <f>ROUND(I111*H111,2)</f>
        <v>0</v>
      </c>
      <c r="K111" s="129" t="s">
        <v>177</v>
      </c>
      <c r="L111" s="32"/>
      <c r="M111" s="134" t="s">
        <v>19</v>
      </c>
      <c r="N111" s="135" t="s">
        <v>42</v>
      </c>
      <c r="P111" s="136">
        <f>O111*H111</f>
        <v>0</v>
      </c>
      <c r="Q111" s="136">
        <v>6.0000000000000001E-3</v>
      </c>
      <c r="R111" s="136">
        <f>Q111*H111</f>
        <v>0.12</v>
      </c>
      <c r="S111" s="136">
        <v>0</v>
      </c>
      <c r="T111" s="137">
        <f>S111*H111</f>
        <v>0</v>
      </c>
      <c r="AR111" s="138" t="s">
        <v>127</v>
      </c>
      <c r="AT111" s="138" t="s">
        <v>122</v>
      </c>
      <c r="AU111" s="138" t="s">
        <v>80</v>
      </c>
      <c r="AY111" s="17" t="s">
        <v>120</v>
      </c>
      <c r="BE111" s="139">
        <f>IF(N111="základní",J111,0)</f>
        <v>0</v>
      </c>
      <c r="BF111" s="139">
        <f>IF(N111="snížená",J111,0)</f>
        <v>0</v>
      </c>
      <c r="BG111" s="139">
        <f>IF(N111="zákl. přenesená",J111,0)</f>
        <v>0</v>
      </c>
      <c r="BH111" s="139">
        <f>IF(N111="sníž. přenesená",J111,0)</f>
        <v>0</v>
      </c>
      <c r="BI111" s="139">
        <f>IF(N111="nulová",J111,0)</f>
        <v>0</v>
      </c>
      <c r="BJ111" s="17" t="s">
        <v>76</v>
      </c>
      <c r="BK111" s="139">
        <f>ROUND(I111*H111,2)</f>
        <v>0</v>
      </c>
      <c r="BL111" s="17" t="s">
        <v>127</v>
      </c>
      <c r="BM111" s="138" t="s">
        <v>344</v>
      </c>
    </row>
    <row r="112" spans="2:65" s="12" customFormat="1">
      <c r="B112" s="144"/>
      <c r="D112" s="145" t="s">
        <v>131</v>
      </c>
      <c r="E112" s="146" t="s">
        <v>19</v>
      </c>
      <c r="F112" s="147" t="s">
        <v>132</v>
      </c>
      <c r="H112" s="146" t="s">
        <v>19</v>
      </c>
      <c r="I112" s="148"/>
      <c r="L112" s="144"/>
      <c r="M112" s="149"/>
      <c r="T112" s="150"/>
      <c r="AT112" s="146" t="s">
        <v>131</v>
      </c>
      <c r="AU112" s="146" t="s">
        <v>80</v>
      </c>
      <c r="AV112" s="12" t="s">
        <v>76</v>
      </c>
      <c r="AW112" s="12" t="s">
        <v>33</v>
      </c>
      <c r="AX112" s="12" t="s">
        <v>71</v>
      </c>
      <c r="AY112" s="146" t="s">
        <v>120</v>
      </c>
    </row>
    <row r="113" spans="2:65" s="13" customFormat="1">
      <c r="B113" s="151"/>
      <c r="D113" s="145" t="s">
        <v>131</v>
      </c>
      <c r="E113" s="152" t="s">
        <v>19</v>
      </c>
      <c r="F113" s="153" t="s">
        <v>345</v>
      </c>
      <c r="H113" s="154">
        <v>20</v>
      </c>
      <c r="I113" s="155"/>
      <c r="L113" s="151"/>
      <c r="M113" s="156"/>
      <c r="T113" s="157"/>
      <c r="AT113" s="152" t="s">
        <v>131</v>
      </c>
      <c r="AU113" s="152" t="s">
        <v>80</v>
      </c>
      <c r="AV113" s="13" t="s">
        <v>80</v>
      </c>
      <c r="AW113" s="13" t="s">
        <v>33</v>
      </c>
      <c r="AX113" s="13" t="s">
        <v>76</v>
      </c>
      <c r="AY113" s="152" t="s">
        <v>120</v>
      </c>
    </row>
    <row r="114" spans="2:65" s="11" customFormat="1" ht="22.9" customHeight="1">
      <c r="B114" s="115"/>
      <c r="D114" s="116" t="s">
        <v>70</v>
      </c>
      <c r="E114" s="125" t="s">
        <v>286</v>
      </c>
      <c r="F114" s="125" t="s">
        <v>287</v>
      </c>
      <c r="I114" s="118"/>
      <c r="J114" s="126">
        <f>BK114</f>
        <v>0</v>
      </c>
      <c r="L114" s="115"/>
      <c r="M114" s="120"/>
      <c r="P114" s="121">
        <f>SUM(P115:P116)</f>
        <v>0</v>
      </c>
      <c r="R114" s="121">
        <f>SUM(R115:R116)</f>
        <v>0</v>
      </c>
      <c r="T114" s="122">
        <f>SUM(T115:T116)</f>
        <v>0</v>
      </c>
      <c r="AR114" s="116" t="s">
        <v>76</v>
      </c>
      <c r="AT114" s="123" t="s">
        <v>70</v>
      </c>
      <c r="AU114" s="123" t="s">
        <v>76</v>
      </c>
      <c r="AY114" s="116" t="s">
        <v>120</v>
      </c>
      <c r="BK114" s="124">
        <f>SUM(BK115:BK116)</f>
        <v>0</v>
      </c>
    </row>
    <row r="115" spans="2:65" s="1" customFormat="1" ht="33" customHeight="1">
      <c r="B115" s="32"/>
      <c r="C115" s="127" t="s">
        <v>163</v>
      </c>
      <c r="D115" s="127" t="s">
        <v>122</v>
      </c>
      <c r="E115" s="128" t="s">
        <v>289</v>
      </c>
      <c r="F115" s="129" t="s">
        <v>290</v>
      </c>
      <c r="G115" s="130" t="s">
        <v>154</v>
      </c>
      <c r="H115" s="131">
        <v>0.91500000000000004</v>
      </c>
      <c r="I115" s="132"/>
      <c r="J115" s="133">
        <f>ROUND(I115*H115,2)</f>
        <v>0</v>
      </c>
      <c r="K115" s="129" t="s">
        <v>126</v>
      </c>
      <c r="L115" s="32"/>
      <c r="M115" s="134" t="s">
        <v>19</v>
      </c>
      <c r="N115" s="135" t="s">
        <v>42</v>
      </c>
      <c r="P115" s="136">
        <f>O115*H115</f>
        <v>0</v>
      </c>
      <c r="Q115" s="136">
        <v>0</v>
      </c>
      <c r="R115" s="136">
        <f>Q115*H115</f>
        <v>0</v>
      </c>
      <c r="S115" s="136">
        <v>0</v>
      </c>
      <c r="T115" s="137">
        <f>S115*H115</f>
        <v>0</v>
      </c>
      <c r="AR115" s="138" t="s">
        <v>127</v>
      </c>
      <c r="AT115" s="138" t="s">
        <v>122</v>
      </c>
      <c r="AU115" s="138" t="s">
        <v>80</v>
      </c>
      <c r="AY115" s="17" t="s">
        <v>120</v>
      </c>
      <c r="BE115" s="139">
        <f>IF(N115="základní",J115,0)</f>
        <v>0</v>
      </c>
      <c r="BF115" s="139">
        <f>IF(N115="snížená",J115,0)</f>
        <v>0</v>
      </c>
      <c r="BG115" s="139">
        <f>IF(N115="zákl. přenesená",J115,0)</f>
        <v>0</v>
      </c>
      <c r="BH115" s="139">
        <f>IF(N115="sníž. přenesená",J115,0)</f>
        <v>0</v>
      </c>
      <c r="BI115" s="139">
        <f>IF(N115="nulová",J115,0)</f>
        <v>0</v>
      </c>
      <c r="BJ115" s="17" t="s">
        <v>76</v>
      </c>
      <c r="BK115" s="139">
        <f>ROUND(I115*H115,2)</f>
        <v>0</v>
      </c>
      <c r="BL115" s="17" t="s">
        <v>127</v>
      </c>
      <c r="BM115" s="138" t="s">
        <v>346</v>
      </c>
    </row>
    <row r="116" spans="2:65" s="1" customFormat="1">
      <c r="B116" s="32"/>
      <c r="D116" s="140" t="s">
        <v>129</v>
      </c>
      <c r="F116" s="141" t="s">
        <v>292</v>
      </c>
      <c r="I116" s="142"/>
      <c r="L116" s="32"/>
      <c r="M116" s="143"/>
      <c r="T116" s="53"/>
      <c r="AT116" s="17" t="s">
        <v>129</v>
      </c>
      <c r="AU116" s="17" t="s">
        <v>80</v>
      </c>
    </row>
    <row r="117" spans="2:65" s="11" customFormat="1" ht="25.9" customHeight="1">
      <c r="B117" s="115"/>
      <c r="D117" s="116" t="s">
        <v>70</v>
      </c>
      <c r="E117" s="117" t="s">
        <v>293</v>
      </c>
      <c r="F117" s="117" t="s">
        <v>294</v>
      </c>
      <c r="I117" s="118"/>
      <c r="J117" s="119">
        <f>BK117</f>
        <v>0</v>
      </c>
      <c r="L117" s="115"/>
      <c r="M117" s="120"/>
      <c r="P117" s="121">
        <f>P118</f>
        <v>0</v>
      </c>
      <c r="R117" s="121">
        <f>R118</f>
        <v>4.7200000000000002E-3</v>
      </c>
      <c r="T117" s="122">
        <f>T118</f>
        <v>0</v>
      </c>
      <c r="AR117" s="116" t="s">
        <v>80</v>
      </c>
      <c r="AT117" s="123" t="s">
        <v>70</v>
      </c>
      <c r="AU117" s="123" t="s">
        <v>71</v>
      </c>
      <c r="AY117" s="116" t="s">
        <v>120</v>
      </c>
      <c r="BK117" s="124">
        <f>BK118</f>
        <v>0</v>
      </c>
    </row>
    <row r="118" spans="2:65" s="11" customFormat="1" ht="22.9" customHeight="1">
      <c r="B118" s="115"/>
      <c r="D118" s="116" t="s">
        <v>70</v>
      </c>
      <c r="E118" s="125" t="s">
        <v>295</v>
      </c>
      <c r="F118" s="125" t="s">
        <v>296</v>
      </c>
      <c r="I118" s="118"/>
      <c r="J118" s="126">
        <f>BK118</f>
        <v>0</v>
      </c>
      <c r="L118" s="115"/>
      <c r="M118" s="120"/>
      <c r="P118" s="121">
        <f>SUM(P119:P126)</f>
        <v>0</v>
      </c>
      <c r="R118" s="121">
        <f>SUM(R119:R126)</f>
        <v>4.7200000000000002E-3</v>
      </c>
      <c r="T118" s="122">
        <f>SUM(T119:T126)</f>
        <v>0</v>
      </c>
      <c r="AR118" s="116" t="s">
        <v>80</v>
      </c>
      <c r="AT118" s="123" t="s">
        <v>70</v>
      </c>
      <c r="AU118" s="123" t="s">
        <v>76</v>
      </c>
      <c r="AY118" s="116" t="s">
        <v>120</v>
      </c>
      <c r="BK118" s="124">
        <f>SUM(BK119:BK126)</f>
        <v>0</v>
      </c>
    </row>
    <row r="119" spans="2:65" s="1" customFormat="1" ht="24.2" customHeight="1">
      <c r="B119" s="32"/>
      <c r="C119" s="127" t="s">
        <v>155</v>
      </c>
      <c r="D119" s="127" t="s">
        <v>122</v>
      </c>
      <c r="E119" s="128" t="s">
        <v>347</v>
      </c>
      <c r="F119" s="129" t="s">
        <v>348</v>
      </c>
      <c r="G119" s="130" t="s">
        <v>214</v>
      </c>
      <c r="H119" s="131">
        <v>47.2</v>
      </c>
      <c r="I119" s="132"/>
      <c r="J119" s="133">
        <f>ROUND(I119*H119,2)</f>
        <v>0</v>
      </c>
      <c r="K119" s="129" t="s">
        <v>126</v>
      </c>
      <c r="L119" s="32"/>
      <c r="M119" s="134" t="s">
        <v>19</v>
      </c>
      <c r="N119" s="135" t="s">
        <v>42</v>
      </c>
      <c r="P119" s="136">
        <f>O119*H119</f>
        <v>0</v>
      </c>
      <c r="Q119" s="136">
        <v>6.9999999999999994E-5</v>
      </c>
      <c r="R119" s="136">
        <f>Q119*H119</f>
        <v>3.3040000000000001E-3</v>
      </c>
      <c r="S119" s="136">
        <v>0</v>
      </c>
      <c r="T119" s="137">
        <f>S119*H119</f>
        <v>0</v>
      </c>
      <c r="AR119" s="138" t="s">
        <v>220</v>
      </c>
      <c r="AT119" s="138" t="s">
        <v>122</v>
      </c>
      <c r="AU119" s="138" t="s">
        <v>80</v>
      </c>
      <c r="AY119" s="17" t="s">
        <v>120</v>
      </c>
      <c r="BE119" s="139">
        <f>IF(N119="základní",J119,0)</f>
        <v>0</v>
      </c>
      <c r="BF119" s="139">
        <f>IF(N119="snížená",J119,0)</f>
        <v>0</v>
      </c>
      <c r="BG119" s="139">
        <f>IF(N119="zákl. přenesená",J119,0)</f>
        <v>0</v>
      </c>
      <c r="BH119" s="139">
        <f>IF(N119="sníž. přenesená",J119,0)</f>
        <v>0</v>
      </c>
      <c r="BI119" s="139">
        <f>IF(N119="nulová",J119,0)</f>
        <v>0</v>
      </c>
      <c r="BJ119" s="17" t="s">
        <v>76</v>
      </c>
      <c r="BK119" s="139">
        <f>ROUND(I119*H119,2)</f>
        <v>0</v>
      </c>
      <c r="BL119" s="17" t="s">
        <v>220</v>
      </c>
      <c r="BM119" s="138" t="s">
        <v>349</v>
      </c>
    </row>
    <row r="120" spans="2:65" s="1" customFormat="1">
      <c r="B120" s="32"/>
      <c r="D120" s="140" t="s">
        <v>129</v>
      </c>
      <c r="F120" s="141" t="s">
        <v>350</v>
      </c>
      <c r="I120" s="142"/>
      <c r="L120" s="32"/>
      <c r="M120" s="143"/>
      <c r="T120" s="53"/>
      <c r="AT120" s="17" t="s">
        <v>129</v>
      </c>
      <c r="AU120" s="17" t="s">
        <v>80</v>
      </c>
    </row>
    <row r="121" spans="2:65" s="12" customFormat="1">
      <c r="B121" s="144"/>
      <c r="D121" s="145" t="s">
        <v>131</v>
      </c>
      <c r="E121" s="146" t="s">
        <v>19</v>
      </c>
      <c r="F121" s="147" t="s">
        <v>351</v>
      </c>
      <c r="H121" s="146" t="s">
        <v>19</v>
      </c>
      <c r="I121" s="148"/>
      <c r="L121" s="144"/>
      <c r="M121" s="149"/>
      <c r="T121" s="150"/>
      <c r="AT121" s="146" t="s">
        <v>131</v>
      </c>
      <c r="AU121" s="146" t="s">
        <v>80</v>
      </c>
      <c r="AV121" s="12" t="s">
        <v>76</v>
      </c>
      <c r="AW121" s="12" t="s">
        <v>33</v>
      </c>
      <c r="AX121" s="12" t="s">
        <v>71</v>
      </c>
      <c r="AY121" s="146" t="s">
        <v>120</v>
      </c>
    </row>
    <row r="122" spans="2:65" s="13" customFormat="1">
      <c r="B122" s="151"/>
      <c r="D122" s="145" t="s">
        <v>131</v>
      </c>
      <c r="E122" s="152" t="s">
        <v>19</v>
      </c>
      <c r="F122" s="153" t="s">
        <v>352</v>
      </c>
      <c r="H122" s="154">
        <v>34</v>
      </c>
      <c r="I122" s="155"/>
      <c r="L122" s="151"/>
      <c r="M122" s="156"/>
      <c r="T122" s="157"/>
      <c r="AT122" s="152" t="s">
        <v>131</v>
      </c>
      <c r="AU122" s="152" t="s">
        <v>80</v>
      </c>
      <c r="AV122" s="13" t="s">
        <v>80</v>
      </c>
      <c r="AW122" s="13" t="s">
        <v>33</v>
      </c>
      <c r="AX122" s="13" t="s">
        <v>71</v>
      </c>
      <c r="AY122" s="152" t="s">
        <v>120</v>
      </c>
    </row>
    <row r="123" spans="2:65" s="13" customFormat="1">
      <c r="B123" s="151"/>
      <c r="D123" s="145" t="s">
        <v>131</v>
      </c>
      <c r="E123" s="152" t="s">
        <v>19</v>
      </c>
      <c r="F123" s="153" t="s">
        <v>353</v>
      </c>
      <c r="H123" s="154">
        <v>13.2</v>
      </c>
      <c r="I123" s="155"/>
      <c r="L123" s="151"/>
      <c r="M123" s="156"/>
      <c r="T123" s="157"/>
      <c r="AT123" s="152" t="s">
        <v>131</v>
      </c>
      <c r="AU123" s="152" t="s">
        <v>80</v>
      </c>
      <c r="AV123" s="13" t="s">
        <v>80</v>
      </c>
      <c r="AW123" s="13" t="s">
        <v>33</v>
      </c>
      <c r="AX123" s="13" t="s">
        <v>71</v>
      </c>
      <c r="AY123" s="152" t="s">
        <v>120</v>
      </c>
    </row>
    <row r="124" spans="2:65" s="14" customFormat="1">
      <c r="B124" s="172"/>
      <c r="D124" s="145" t="s">
        <v>131</v>
      </c>
      <c r="E124" s="173" t="s">
        <v>19</v>
      </c>
      <c r="F124" s="174" t="s">
        <v>335</v>
      </c>
      <c r="H124" s="175">
        <v>47.2</v>
      </c>
      <c r="I124" s="176"/>
      <c r="L124" s="172"/>
      <c r="M124" s="177"/>
      <c r="T124" s="178"/>
      <c r="AT124" s="173" t="s">
        <v>131</v>
      </c>
      <c r="AU124" s="173" t="s">
        <v>80</v>
      </c>
      <c r="AV124" s="14" t="s">
        <v>127</v>
      </c>
      <c r="AW124" s="14" t="s">
        <v>33</v>
      </c>
      <c r="AX124" s="14" t="s">
        <v>76</v>
      </c>
      <c r="AY124" s="173" t="s">
        <v>120</v>
      </c>
    </row>
    <row r="125" spans="2:65" s="1" customFormat="1" ht="21.75" customHeight="1">
      <c r="B125" s="32"/>
      <c r="C125" s="127" t="s">
        <v>174</v>
      </c>
      <c r="D125" s="127" t="s">
        <v>122</v>
      </c>
      <c r="E125" s="128" t="s">
        <v>354</v>
      </c>
      <c r="F125" s="129" t="s">
        <v>355</v>
      </c>
      <c r="G125" s="130" t="s">
        <v>214</v>
      </c>
      <c r="H125" s="131">
        <v>47.2</v>
      </c>
      <c r="I125" s="132"/>
      <c r="J125" s="133">
        <f>ROUND(I125*H125,2)</f>
        <v>0</v>
      </c>
      <c r="K125" s="129" t="s">
        <v>126</v>
      </c>
      <c r="L125" s="32"/>
      <c r="M125" s="134" t="s">
        <v>19</v>
      </c>
      <c r="N125" s="135" t="s">
        <v>42</v>
      </c>
      <c r="P125" s="136">
        <f>O125*H125</f>
        <v>0</v>
      </c>
      <c r="Q125" s="136">
        <v>3.0000000000000001E-5</v>
      </c>
      <c r="R125" s="136">
        <f>Q125*H125</f>
        <v>1.4160000000000002E-3</v>
      </c>
      <c r="S125" s="136">
        <v>0</v>
      </c>
      <c r="T125" s="137">
        <f>S125*H125</f>
        <v>0</v>
      </c>
      <c r="AR125" s="138" t="s">
        <v>220</v>
      </c>
      <c r="AT125" s="138" t="s">
        <v>122</v>
      </c>
      <c r="AU125" s="138" t="s">
        <v>80</v>
      </c>
      <c r="AY125" s="17" t="s">
        <v>120</v>
      </c>
      <c r="BE125" s="139">
        <f>IF(N125="základní",J125,0)</f>
        <v>0</v>
      </c>
      <c r="BF125" s="139">
        <f>IF(N125="snížená",J125,0)</f>
        <v>0</v>
      </c>
      <c r="BG125" s="139">
        <f>IF(N125="zákl. přenesená",J125,0)</f>
        <v>0</v>
      </c>
      <c r="BH125" s="139">
        <f>IF(N125="sníž. přenesená",J125,0)</f>
        <v>0</v>
      </c>
      <c r="BI125" s="139">
        <f>IF(N125="nulová",J125,0)</f>
        <v>0</v>
      </c>
      <c r="BJ125" s="17" t="s">
        <v>76</v>
      </c>
      <c r="BK125" s="139">
        <f>ROUND(I125*H125,2)</f>
        <v>0</v>
      </c>
      <c r="BL125" s="17" t="s">
        <v>220</v>
      </c>
      <c r="BM125" s="138" t="s">
        <v>356</v>
      </c>
    </row>
    <row r="126" spans="2:65" s="1" customFormat="1">
      <c r="B126" s="32"/>
      <c r="D126" s="140" t="s">
        <v>129</v>
      </c>
      <c r="F126" s="141" t="s">
        <v>357</v>
      </c>
      <c r="I126" s="142"/>
      <c r="L126" s="32"/>
      <c r="M126" s="143"/>
      <c r="T126" s="53"/>
      <c r="AT126" s="17" t="s">
        <v>129</v>
      </c>
      <c r="AU126" s="17" t="s">
        <v>80</v>
      </c>
    </row>
    <row r="127" spans="2:65" s="11" customFormat="1" ht="25.9" customHeight="1">
      <c r="B127" s="115"/>
      <c r="D127" s="116" t="s">
        <v>70</v>
      </c>
      <c r="E127" s="117" t="s">
        <v>308</v>
      </c>
      <c r="F127" s="117" t="s">
        <v>309</v>
      </c>
      <c r="I127" s="118"/>
      <c r="J127" s="119">
        <f>BK127</f>
        <v>0</v>
      </c>
      <c r="L127" s="115"/>
      <c r="M127" s="120"/>
      <c r="P127" s="121">
        <f>P128</f>
        <v>0</v>
      </c>
      <c r="R127" s="121">
        <f>R128</f>
        <v>0</v>
      </c>
      <c r="T127" s="122">
        <f>T128</f>
        <v>0</v>
      </c>
      <c r="AR127" s="116" t="s">
        <v>150</v>
      </c>
      <c r="AT127" s="123" t="s">
        <v>70</v>
      </c>
      <c r="AU127" s="123" t="s">
        <v>71</v>
      </c>
      <c r="AY127" s="116" t="s">
        <v>120</v>
      </c>
      <c r="BK127" s="124">
        <f>BK128</f>
        <v>0</v>
      </c>
    </row>
    <row r="128" spans="2:65" s="11" customFormat="1" ht="22.9" customHeight="1">
      <c r="B128" s="115"/>
      <c r="D128" s="116" t="s">
        <v>70</v>
      </c>
      <c r="E128" s="125" t="s">
        <v>310</v>
      </c>
      <c r="F128" s="125" t="s">
        <v>311</v>
      </c>
      <c r="I128" s="118"/>
      <c r="J128" s="126">
        <f>BK128</f>
        <v>0</v>
      </c>
      <c r="L128" s="115"/>
      <c r="M128" s="120"/>
      <c r="P128" s="121">
        <f>SUM(P129:P131)</f>
        <v>0</v>
      </c>
      <c r="R128" s="121">
        <f>SUM(R129:R131)</f>
        <v>0</v>
      </c>
      <c r="T128" s="122">
        <f>SUM(T129:T131)</f>
        <v>0</v>
      </c>
      <c r="AR128" s="116" t="s">
        <v>150</v>
      </c>
      <c r="AT128" s="123" t="s">
        <v>70</v>
      </c>
      <c r="AU128" s="123" t="s">
        <v>76</v>
      </c>
      <c r="AY128" s="116" t="s">
        <v>120</v>
      </c>
      <c r="BK128" s="124">
        <f>SUM(BK129:BK131)</f>
        <v>0</v>
      </c>
    </row>
    <row r="129" spans="2:65" s="1" customFormat="1" ht="16.5" customHeight="1">
      <c r="B129" s="32"/>
      <c r="C129" s="127" t="s">
        <v>181</v>
      </c>
      <c r="D129" s="127" t="s">
        <v>122</v>
      </c>
      <c r="E129" s="128" t="s">
        <v>313</v>
      </c>
      <c r="F129" s="129" t="s">
        <v>311</v>
      </c>
      <c r="G129" s="130" t="s">
        <v>314</v>
      </c>
      <c r="H129" s="131">
        <v>1</v>
      </c>
      <c r="I129" s="132"/>
      <c r="J129" s="133">
        <f>ROUND(I129*H129,2)</f>
        <v>0</v>
      </c>
      <c r="K129" s="129" t="s">
        <v>315</v>
      </c>
      <c r="L129" s="32"/>
      <c r="M129" s="134" t="s">
        <v>19</v>
      </c>
      <c r="N129" s="135" t="s">
        <v>42</v>
      </c>
      <c r="P129" s="136">
        <f>O129*H129</f>
        <v>0</v>
      </c>
      <c r="Q129" s="136">
        <v>0</v>
      </c>
      <c r="R129" s="136">
        <f>Q129*H129</f>
        <v>0</v>
      </c>
      <c r="S129" s="136">
        <v>0</v>
      </c>
      <c r="T129" s="137">
        <f>S129*H129</f>
        <v>0</v>
      </c>
      <c r="AR129" s="138" t="s">
        <v>316</v>
      </c>
      <c r="AT129" s="138" t="s">
        <v>122</v>
      </c>
      <c r="AU129" s="138" t="s">
        <v>80</v>
      </c>
      <c r="AY129" s="17" t="s">
        <v>120</v>
      </c>
      <c r="BE129" s="139">
        <f>IF(N129="základní",J129,0)</f>
        <v>0</v>
      </c>
      <c r="BF129" s="139">
        <f>IF(N129="snížená",J129,0)</f>
        <v>0</v>
      </c>
      <c r="BG129" s="139">
        <f>IF(N129="zákl. přenesená",J129,0)</f>
        <v>0</v>
      </c>
      <c r="BH129" s="139">
        <f>IF(N129="sníž. přenesená",J129,0)</f>
        <v>0</v>
      </c>
      <c r="BI129" s="139">
        <f>IF(N129="nulová",J129,0)</f>
        <v>0</v>
      </c>
      <c r="BJ129" s="17" t="s">
        <v>76</v>
      </c>
      <c r="BK129" s="139">
        <f>ROUND(I129*H129,2)</f>
        <v>0</v>
      </c>
      <c r="BL129" s="17" t="s">
        <v>316</v>
      </c>
      <c r="BM129" s="138" t="s">
        <v>358</v>
      </c>
    </row>
    <row r="130" spans="2:65" s="1" customFormat="1">
      <c r="B130" s="32"/>
      <c r="D130" s="140" t="s">
        <v>129</v>
      </c>
      <c r="F130" s="141" t="s">
        <v>318</v>
      </c>
      <c r="I130" s="142"/>
      <c r="L130" s="32"/>
      <c r="M130" s="143"/>
      <c r="T130" s="53"/>
      <c r="AT130" s="17" t="s">
        <v>129</v>
      </c>
      <c r="AU130" s="17" t="s">
        <v>80</v>
      </c>
    </row>
    <row r="131" spans="2:65" s="1" customFormat="1" ht="97.5">
      <c r="B131" s="32"/>
      <c r="D131" s="145" t="s">
        <v>319</v>
      </c>
      <c r="F131" s="168" t="s">
        <v>320</v>
      </c>
      <c r="I131" s="142"/>
      <c r="L131" s="32"/>
      <c r="M131" s="169"/>
      <c r="N131" s="170"/>
      <c r="O131" s="170"/>
      <c r="P131" s="170"/>
      <c r="Q131" s="170"/>
      <c r="R131" s="170"/>
      <c r="S131" s="170"/>
      <c r="T131" s="171"/>
      <c r="AT131" s="17" t="s">
        <v>319</v>
      </c>
      <c r="AU131" s="17" t="s">
        <v>80</v>
      </c>
    </row>
    <row r="132" spans="2:65" s="1" customFormat="1" ht="6.95" customHeight="1">
      <c r="B132" s="41"/>
      <c r="C132" s="42"/>
      <c r="D132" s="42"/>
      <c r="E132" s="42"/>
      <c r="F132" s="42"/>
      <c r="G132" s="42"/>
      <c r="H132" s="42"/>
      <c r="I132" s="42"/>
      <c r="J132" s="42"/>
      <c r="K132" s="42"/>
      <c r="L132" s="32"/>
    </row>
  </sheetData>
  <sheetProtection algorithmName="SHA-512" hashValue="+GFHvRi90ZIaxxkqTxa+PxaJqqBEpcB5n3LIc4jxS5Cdgl3Q+PksIXoobdiF6V+zjrH+N8fwkNxq5xbYNwraZw==" saltValue="MvXIx42XPEFgC6Ap8r5gZEaZ6vUhOhvjlt/b6KuBeIr1id8buceJ/yL2caLcKBr38rdjmY2ct9TeYxfGOBsb9w==" spinCount="100000" sheet="1" objects="1" scenarios="1" formatColumns="0" formatRows="0" autoFilter="0"/>
  <autoFilter ref="C86:K131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200-000000000000}"/>
    <hyperlink ref="F98" r:id="rId2" xr:uid="{00000000-0004-0000-0200-000001000000}"/>
    <hyperlink ref="F105" r:id="rId3" xr:uid="{00000000-0004-0000-0200-000002000000}"/>
    <hyperlink ref="F116" r:id="rId4" xr:uid="{00000000-0004-0000-0200-000003000000}"/>
    <hyperlink ref="F120" r:id="rId5" xr:uid="{00000000-0004-0000-0200-000004000000}"/>
    <hyperlink ref="F126" r:id="rId6" xr:uid="{00000000-0004-0000-0200-000005000000}"/>
    <hyperlink ref="F130" r:id="rId7" xr:uid="{00000000-0004-0000-02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19"/>
  <sheetViews>
    <sheetView showGridLines="0" tabSelected="1" zoomScale="110" zoomScaleNormal="110" workbookViewId="0"/>
  </sheetViews>
  <sheetFormatPr defaultRowHeight="11.25"/>
  <cols>
    <col min="1" max="1" width="8.33203125" style="179" customWidth="1"/>
    <col min="2" max="2" width="1.6640625" style="179" customWidth="1"/>
    <col min="3" max="4" width="5" style="179" customWidth="1"/>
    <col min="5" max="5" width="11.6640625" style="179" customWidth="1"/>
    <col min="6" max="6" width="9.1640625" style="179" customWidth="1"/>
    <col min="7" max="7" width="5" style="179" customWidth="1"/>
    <col min="8" max="8" width="77.83203125" style="179" customWidth="1"/>
    <col min="9" max="10" width="20" style="179" customWidth="1"/>
    <col min="11" max="11" width="1.6640625" style="179" customWidth="1"/>
  </cols>
  <sheetData>
    <row r="1" spans="2:11" customFormat="1" ht="37.5" customHeight="1"/>
    <row r="2" spans="2:11" customFormat="1" ht="7.5" customHeight="1">
      <c r="B2" s="180"/>
      <c r="C2" s="181"/>
      <c r="D2" s="181"/>
      <c r="E2" s="181"/>
      <c r="F2" s="181"/>
      <c r="G2" s="181"/>
      <c r="H2" s="181"/>
      <c r="I2" s="181"/>
      <c r="J2" s="181"/>
      <c r="K2" s="182"/>
    </row>
    <row r="3" spans="2:11" s="15" customFormat="1" ht="45" customHeight="1">
      <c r="B3" s="183"/>
      <c r="C3" s="307" t="s">
        <v>359</v>
      </c>
      <c r="D3" s="307"/>
      <c r="E3" s="307"/>
      <c r="F3" s="307"/>
      <c r="G3" s="307"/>
      <c r="H3" s="307"/>
      <c r="I3" s="307"/>
      <c r="J3" s="307"/>
      <c r="K3" s="184"/>
    </row>
    <row r="4" spans="2:11" customFormat="1" ht="25.5" customHeight="1">
      <c r="B4" s="185"/>
      <c r="C4" s="312" t="s">
        <v>360</v>
      </c>
      <c r="D4" s="312"/>
      <c r="E4" s="312"/>
      <c r="F4" s="312"/>
      <c r="G4" s="312"/>
      <c r="H4" s="312"/>
      <c r="I4" s="312"/>
      <c r="J4" s="312"/>
      <c r="K4" s="186"/>
    </row>
    <row r="5" spans="2:11" customFormat="1" ht="5.25" customHeight="1">
      <c r="B5" s="185"/>
      <c r="C5" s="187"/>
      <c r="D5" s="187"/>
      <c r="E5" s="187"/>
      <c r="F5" s="187"/>
      <c r="G5" s="187"/>
      <c r="H5" s="187"/>
      <c r="I5" s="187"/>
      <c r="J5" s="187"/>
      <c r="K5" s="186"/>
    </row>
    <row r="6" spans="2:11" customFormat="1" ht="15" customHeight="1">
      <c r="B6" s="185"/>
      <c r="C6" s="311" t="s">
        <v>361</v>
      </c>
      <c r="D6" s="311"/>
      <c r="E6" s="311"/>
      <c r="F6" s="311"/>
      <c r="G6" s="311"/>
      <c r="H6" s="311"/>
      <c r="I6" s="311"/>
      <c r="J6" s="311"/>
      <c r="K6" s="186"/>
    </row>
    <row r="7" spans="2:11" customFormat="1" ht="15" customHeight="1">
      <c r="B7" s="189"/>
      <c r="C7" s="311" t="s">
        <v>362</v>
      </c>
      <c r="D7" s="311"/>
      <c r="E7" s="311"/>
      <c r="F7" s="311"/>
      <c r="G7" s="311"/>
      <c r="H7" s="311"/>
      <c r="I7" s="311"/>
      <c r="J7" s="311"/>
      <c r="K7" s="186"/>
    </row>
    <row r="8" spans="2:11" customFormat="1" ht="12.75" customHeight="1">
      <c r="B8" s="189"/>
      <c r="C8" s="188"/>
      <c r="D8" s="188"/>
      <c r="E8" s="188"/>
      <c r="F8" s="188"/>
      <c r="G8" s="188"/>
      <c r="H8" s="188"/>
      <c r="I8" s="188"/>
      <c r="J8" s="188"/>
      <c r="K8" s="186"/>
    </row>
    <row r="9" spans="2:11" customFormat="1" ht="15" customHeight="1">
      <c r="B9" s="189"/>
      <c r="C9" s="311" t="s">
        <v>363</v>
      </c>
      <c r="D9" s="311"/>
      <c r="E9" s="311"/>
      <c r="F9" s="311"/>
      <c r="G9" s="311"/>
      <c r="H9" s="311"/>
      <c r="I9" s="311"/>
      <c r="J9" s="311"/>
      <c r="K9" s="186"/>
    </row>
    <row r="10" spans="2:11" customFormat="1" ht="15" customHeight="1">
      <c r="B10" s="189"/>
      <c r="C10" s="188"/>
      <c r="D10" s="311" t="s">
        <v>364</v>
      </c>
      <c r="E10" s="311"/>
      <c r="F10" s="311"/>
      <c r="G10" s="311"/>
      <c r="H10" s="311"/>
      <c r="I10" s="311"/>
      <c r="J10" s="311"/>
      <c r="K10" s="186"/>
    </row>
    <row r="11" spans="2:11" customFormat="1" ht="15" customHeight="1">
      <c r="B11" s="189"/>
      <c r="C11" s="190"/>
      <c r="D11" s="311" t="s">
        <v>365</v>
      </c>
      <c r="E11" s="311"/>
      <c r="F11" s="311"/>
      <c r="G11" s="311"/>
      <c r="H11" s="311"/>
      <c r="I11" s="311"/>
      <c r="J11" s="311"/>
      <c r="K11" s="186"/>
    </row>
    <row r="12" spans="2:11" customFormat="1" ht="15" customHeight="1">
      <c r="B12" s="189"/>
      <c r="C12" s="190"/>
      <c r="D12" s="188"/>
      <c r="E12" s="188"/>
      <c r="F12" s="188"/>
      <c r="G12" s="188"/>
      <c r="H12" s="188"/>
      <c r="I12" s="188"/>
      <c r="J12" s="188"/>
      <c r="K12" s="186"/>
    </row>
    <row r="13" spans="2:11" customFormat="1" ht="15" customHeight="1">
      <c r="B13" s="189"/>
      <c r="C13" s="190"/>
      <c r="D13" s="191" t="s">
        <v>366</v>
      </c>
      <c r="E13" s="188"/>
      <c r="F13" s="188"/>
      <c r="G13" s="188"/>
      <c r="H13" s="188"/>
      <c r="I13" s="188"/>
      <c r="J13" s="188"/>
      <c r="K13" s="186"/>
    </row>
    <row r="14" spans="2:11" customFormat="1" ht="12.75" customHeight="1">
      <c r="B14" s="189"/>
      <c r="C14" s="190"/>
      <c r="D14" s="190"/>
      <c r="E14" s="190"/>
      <c r="F14" s="190"/>
      <c r="G14" s="190"/>
      <c r="H14" s="190"/>
      <c r="I14" s="190"/>
      <c r="J14" s="190"/>
      <c r="K14" s="186"/>
    </row>
    <row r="15" spans="2:11" customFormat="1" ht="15" customHeight="1">
      <c r="B15" s="189"/>
      <c r="C15" s="190"/>
      <c r="D15" s="311" t="s">
        <v>367</v>
      </c>
      <c r="E15" s="311"/>
      <c r="F15" s="311"/>
      <c r="G15" s="311"/>
      <c r="H15" s="311"/>
      <c r="I15" s="311"/>
      <c r="J15" s="311"/>
      <c r="K15" s="186"/>
    </row>
    <row r="16" spans="2:11" customFormat="1" ht="15" customHeight="1">
      <c r="B16" s="189"/>
      <c r="C16" s="190"/>
      <c r="D16" s="311" t="s">
        <v>368</v>
      </c>
      <c r="E16" s="311"/>
      <c r="F16" s="311"/>
      <c r="G16" s="311"/>
      <c r="H16" s="311"/>
      <c r="I16" s="311"/>
      <c r="J16" s="311"/>
      <c r="K16" s="186"/>
    </row>
    <row r="17" spans="2:11" customFormat="1" ht="15" customHeight="1">
      <c r="B17" s="189"/>
      <c r="C17" s="190"/>
      <c r="D17" s="311" t="s">
        <v>369</v>
      </c>
      <c r="E17" s="311"/>
      <c r="F17" s="311"/>
      <c r="G17" s="311"/>
      <c r="H17" s="311"/>
      <c r="I17" s="311"/>
      <c r="J17" s="311"/>
      <c r="K17" s="186"/>
    </row>
    <row r="18" spans="2:11" customFormat="1" ht="15" customHeight="1">
      <c r="B18" s="189"/>
      <c r="C18" s="190"/>
      <c r="D18" s="190"/>
      <c r="E18" s="192" t="s">
        <v>78</v>
      </c>
      <c r="F18" s="311" t="s">
        <v>370</v>
      </c>
      <c r="G18" s="311"/>
      <c r="H18" s="311"/>
      <c r="I18" s="311"/>
      <c r="J18" s="311"/>
      <c r="K18" s="186"/>
    </row>
    <row r="19" spans="2:11" customFormat="1" ht="15" customHeight="1">
      <c r="B19" s="189"/>
      <c r="C19" s="190"/>
      <c r="D19" s="190"/>
      <c r="E19" s="192" t="s">
        <v>371</v>
      </c>
      <c r="F19" s="311" t="s">
        <v>372</v>
      </c>
      <c r="G19" s="311"/>
      <c r="H19" s="311"/>
      <c r="I19" s="311"/>
      <c r="J19" s="311"/>
      <c r="K19" s="186"/>
    </row>
    <row r="20" spans="2:11" customFormat="1" ht="15" customHeight="1">
      <c r="B20" s="189"/>
      <c r="C20" s="190"/>
      <c r="D20" s="190"/>
      <c r="E20" s="192" t="s">
        <v>373</v>
      </c>
      <c r="F20" s="311" t="s">
        <v>374</v>
      </c>
      <c r="G20" s="311"/>
      <c r="H20" s="311"/>
      <c r="I20" s="311"/>
      <c r="J20" s="311"/>
      <c r="K20" s="186"/>
    </row>
    <row r="21" spans="2:11" customFormat="1" ht="15" customHeight="1">
      <c r="B21" s="189"/>
      <c r="C21" s="190"/>
      <c r="D21" s="190"/>
      <c r="E21" s="192" t="s">
        <v>375</v>
      </c>
      <c r="F21" s="311" t="s">
        <v>376</v>
      </c>
      <c r="G21" s="311"/>
      <c r="H21" s="311"/>
      <c r="I21" s="311"/>
      <c r="J21" s="311"/>
      <c r="K21" s="186"/>
    </row>
    <row r="22" spans="2:11" customFormat="1" ht="15" customHeight="1">
      <c r="B22" s="189"/>
      <c r="C22" s="190"/>
      <c r="D22" s="190"/>
      <c r="E22" s="192" t="s">
        <v>377</v>
      </c>
      <c r="F22" s="311" t="s">
        <v>378</v>
      </c>
      <c r="G22" s="311"/>
      <c r="H22" s="311"/>
      <c r="I22" s="311"/>
      <c r="J22" s="311"/>
      <c r="K22" s="186"/>
    </row>
    <row r="23" spans="2:11" customFormat="1" ht="15" customHeight="1">
      <c r="B23" s="189"/>
      <c r="C23" s="190"/>
      <c r="D23" s="190"/>
      <c r="E23" s="192" t="s">
        <v>379</v>
      </c>
      <c r="F23" s="311" t="s">
        <v>380</v>
      </c>
      <c r="G23" s="311"/>
      <c r="H23" s="311"/>
      <c r="I23" s="311"/>
      <c r="J23" s="311"/>
      <c r="K23" s="186"/>
    </row>
    <row r="24" spans="2:11" customFormat="1" ht="12.75" customHeight="1">
      <c r="B24" s="189"/>
      <c r="C24" s="190"/>
      <c r="D24" s="190"/>
      <c r="E24" s="190"/>
      <c r="F24" s="190"/>
      <c r="G24" s="190"/>
      <c r="H24" s="190"/>
      <c r="I24" s="190"/>
      <c r="J24" s="190"/>
      <c r="K24" s="186"/>
    </row>
    <row r="25" spans="2:11" customFormat="1" ht="15" customHeight="1">
      <c r="B25" s="189"/>
      <c r="C25" s="311" t="s">
        <v>381</v>
      </c>
      <c r="D25" s="311"/>
      <c r="E25" s="311"/>
      <c r="F25" s="311"/>
      <c r="G25" s="311"/>
      <c r="H25" s="311"/>
      <c r="I25" s="311"/>
      <c r="J25" s="311"/>
      <c r="K25" s="186"/>
    </row>
    <row r="26" spans="2:11" customFormat="1" ht="15" customHeight="1">
      <c r="B26" s="189"/>
      <c r="C26" s="311" t="s">
        <v>382</v>
      </c>
      <c r="D26" s="311"/>
      <c r="E26" s="311"/>
      <c r="F26" s="311"/>
      <c r="G26" s="311"/>
      <c r="H26" s="311"/>
      <c r="I26" s="311"/>
      <c r="J26" s="311"/>
      <c r="K26" s="186"/>
    </row>
    <row r="27" spans="2:11" customFormat="1" ht="15" customHeight="1">
      <c r="B27" s="189"/>
      <c r="C27" s="188"/>
      <c r="D27" s="311" t="s">
        <v>383</v>
      </c>
      <c r="E27" s="311"/>
      <c r="F27" s="311"/>
      <c r="G27" s="311"/>
      <c r="H27" s="311"/>
      <c r="I27" s="311"/>
      <c r="J27" s="311"/>
      <c r="K27" s="186"/>
    </row>
    <row r="28" spans="2:11" customFormat="1" ht="15" customHeight="1">
      <c r="B28" s="189"/>
      <c r="C28" s="190"/>
      <c r="D28" s="311" t="s">
        <v>384</v>
      </c>
      <c r="E28" s="311"/>
      <c r="F28" s="311"/>
      <c r="G28" s="311"/>
      <c r="H28" s="311"/>
      <c r="I28" s="311"/>
      <c r="J28" s="311"/>
      <c r="K28" s="186"/>
    </row>
    <row r="29" spans="2:11" customFormat="1" ht="12.75" customHeight="1">
      <c r="B29" s="189"/>
      <c r="C29" s="190"/>
      <c r="D29" s="190"/>
      <c r="E29" s="190"/>
      <c r="F29" s="190"/>
      <c r="G29" s="190"/>
      <c r="H29" s="190"/>
      <c r="I29" s="190"/>
      <c r="J29" s="190"/>
      <c r="K29" s="186"/>
    </row>
    <row r="30" spans="2:11" customFormat="1" ht="15" customHeight="1">
      <c r="B30" s="189"/>
      <c r="C30" s="190"/>
      <c r="D30" s="311" t="s">
        <v>385</v>
      </c>
      <c r="E30" s="311"/>
      <c r="F30" s="311"/>
      <c r="G30" s="311"/>
      <c r="H30" s="311"/>
      <c r="I30" s="311"/>
      <c r="J30" s="311"/>
      <c r="K30" s="186"/>
    </row>
    <row r="31" spans="2:11" customFormat="1" ht="15" customHeight="1">
      <c r="B31" s="189"/>
      <c r="C31" s="190"/>
      <c r="D31" s="311" t="s">
        <v>386</v>
      </c>
      <c r="E31" s="311"/>
      <c r="F31" s="311"/>
      <c r="G31" s="311"/>
      <c r="H31" s="311"/>
      <c r="I31" s="311"/>
      <c r="J31" s="311"/>
      <c r="K31" s="186"/>
    </row>
    <row r="32" spans="2:11" customFormat="1" ht="12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86"/>
    </row>
    <row r="33" spans="2:11" customFormat="1" ht="15" customHeight="1">
      <c r="B33" s="189"/>
      <c r="C33" s="190"/>
      <c r="D33" s="311" t="s">
        <v>387</v>
      </c>
      <c r="E33" s="311"/>
      <c r="F33" s="311"/>
      <c r="G33" s="311"/>
      <c r="H33" s="311"/>
      <c r="I33" s="311"/>
      <c r="J33" s="311"/>
      <c r="K33" s="186"/>
    </row>
    <row r="34" spans="2:11" customFormat="1" ht="15" customHeight="1">
      <c r="B34" s="189"/>
      <c r="C34" s="190"/>
      <c r="D34" s="311" t="s">
        <v>388</v>
      </c>
      <c r="E34" s="311"/>
      <c r="F34" s="311"/>
      <c r="G34" s="311"/>
      <c r="H34" s="311"/>
      <c r="I34" s="311"/>
      <c r="J34" s="311"/>
      <c r="K34" s="186"/>
    </row>
    <row r="35" spans="2:11" customFormat="1" ht="15" customHeight="1">
      <c r="B35" s="189"/>
      <c r="C35" s="190"/>
      <c r="D35" s="311" t="s">
        <v>389</v>
      </c>
      <c r="E35" s="311"/>
      <c r="F35" s="311"/>
      <c r="G35" s="311"/>
      <c r="H35" s="311"/>
      <c r="I35" s="311"/>
      <c r="J35" s="311"/>
      <c r="K35" s="186"/>
    </row>
    <row r="36" spans="2:11" customFormat="1" ht="15" customHeight="1">
      <c r="B36" s="189"/>
      <c r="C36" s="190"/>
      <c r="D36" s="188"/>
      <c r="E36" s="191" t="s">
        <v>106</v>
      </c>
      <c r="F36" s="188"/>
      <c r="G36" s="311" t="s">
        <v>390</v>
      </c>
      <c r="H36" s="311"/>
      <c r="I36" s="311"/>
      <c r="J36" s="311"/>
      <c r="K36" s="186"/>
    </row>
    <row r="37" spans="2:11" customFormat="1" ht="30.75" customHeight="1">
      <c r="B37" s="189"/>
      <c r="C37" s="190"/>
      <c r="D37" s="188"/>
      <c r="E37" s="191" t="s">
        <v>391</v>
      </c>
      <c r="F37" s="188"/>
      <c r="G37" s="311" t="s">
        <v>392</v>
      </c>
      <c r="H37" s="311"/>
      <c r="I37" s="311"/>
      <c r="J37" s="311"/>
      <c r="K37" s="186"/>
    </row>
    <row r="38" spans="2:11" customFormat="1" ht="15" customHeight="1">
      <c r="B38" s="189"/>
      <c r="C38" s="190"/>
      <c r="D38" s="188"/>
      <c r="E38" s="191" t="s">
        <v>52</v>
      </c>
      <c r="F38" s="188"/>
      <c r="G38" s="311" t="s">
        <v>393</v>
      </c>
      <c r="H38" s="311"/>
      <c r="I38" s="311"/>
      <c r="J38" s="311"/>
      <c r="K38" s="186"/>
    </row>
    <row r="39" spans="2:11" customFormat="1" ht="15" customHeight="1">
      <c r="B39" s="189"/>
      <c r="C39" s="190"/>
      <c r="D39" s="188"/>
      <c r="E39" s="191" t="s">
        <v>53</v>
      </c>
      <c r="F39" s="188"/>
      <c r="G39" s="311" t="s">
        <v>394</v>
      </c>
      <c r="H39" s="311"/>
      <c r="I39" s="311"/>
      <c r="J39" s="311"/>
      <c r="K39" s="186"/>
    </row>
    <row r="40" spans="2:11" customFormat="1" ht="15" customHeight="1">
      <c r="B40" s="189"/>
      <c r="C40" s="190"/>
      <c r="D40" s="188"/>
      <c r="E40" s="191" t="s">
        <v>107</v>
      </c>
      <c r="F40" s="188"/>
      <c r="G40" s="311" t="s">
        <v>395</v>
      </c>
      <c r="H40" s="311"/>
      <c r="I40" s="311"/>
      <c r="J40" s="311"/>
      <c r="K40" s="186"/>
    </row>
    <row r="41" spans="2:11" customFormat="1" ht="15" customHeight="1">
      <c r="B41" s="189"/>
      <c r="C41" s="190"/>
      <c r="D41" s="188"/>
      <c r="E41" s="191" t="s">
        <v>108</v>
      </c>
      <c r="F41" s="188"/>
      <c r="G41" s="311" t="s">
        <v>396</v>
      </c>
      <c r="H41" s="311"/>
      <c r="I41" s="311"/>
      <c r="J41" s="311"/>
      <c r="K41" s="186"/>
    </row>
    <row r="42" spans="2:11" customFormat="1" ht="15" customHeight="1">
      <c r="B42" s="189"/>
      <c r="C42" s="190"/>
      <c r="D42" s="188"/>
      <c r="E42" s="191" t="s">
        <v>397</v>
      </c>
      <c r="F42" s="188"/>
      <c r="G42" s="311" t="s">
        <v>398</v>
      </c>
      <c r="H42" s="311"/>
      <c r="I42" s="311"/>
      <c r="J42" s="311"/>
      <c r="K42" s="186"/>
    </row>
    <row r="43" spans="2:11" customFormat="1" ht="15" customHeight="1">
      <c r="B43" s="189"/>
      <c r="C43" s="190"/>
      <c r="D43" s="188"/>
      <c r="E43" s="191"/>
      <c r="F43" s="188"/>
      <c r="G43" s="311" t="s">
        <v>399</v>
      </c>
      <c r="H43" s="311"/>
      <c r="I43" s="311"/>
      <c r="J43" s="311"/>
      <c r="K43" s="186"/>
    </row>
    <row r="44" spans="2:11" customFormat="1" ht="15" customHeight="1">
      <c r="B44" s="189"/>
      <c r="C44" s="190"/>
      <c r="D44" s="188"/>
      <c r="E44" s="191" t="s">
        <v>400</v>
      </c>
      <c r="F44" s="188"/>
      <c r="G44" s="311" t="s">
        <v>401</v>
      </c>
      <c r="H44" s="311"/>
      <c r="I44" s="311"/>
      <c r="J44" s="311"/>
      <c r="K44" s="186"/>
    </row>
    <row r="45" spans="2:11" customFormat="1" ht="15" customHeight="1">
      <c r="B45" s="189"/>
      <c r="C45" s="190"/>
      <c r="D45" s="188"/>
      <c r="E45" s="191" t="s">
        <v>110</v>
      </c>
      <c r="F45" s="188"/>
      <c r="G45" s="311" t="s">
        <v>402</v>
      </c>
      <c r="H45" s="311"/>
      <c r="I45" s="311"/>
      <c r="J45" s="311"/>
      <c r="K45" s="186"/>
    </row>
    <row r="46" spans="2:11" customFormat="1" ht="12.75" customHeight="1">
      <c r="B46" s="189"/>
      <c r="C46" s="190"/>
      <c r="D46" s="188"/>
      <c r="E46" s="188"/>
      <c r="F46" s="188"/>
      <c r="G46" s="188"/>
      <c r="H46" s="188"/>
      <c r="I46" s="188"/>
      <c r="J46" s="188"/>
      <c r="K46" s="186"/>
    </row>
    <row r="47" spans="2:11" customFormat="1" ht="15" customHeight="1">
      <c r="B47" s="189"/>
      <c r="C47" s="190"/>
      <c r="D47" s="311" t="s">
        <v>403</v>
      </c>
      <c r="E47" s="311"/>
      <c r="F47" s="311"/>
      <c r="G47" s="311"/>
      <c r="H47" s="311"/>
      <c r="I47" s="311"/>
      <c r="J47" s="311"/>
      <c r="K47" s="186"/>
    </row>
    <row r="48" spans="2:11" customFormat="1" ht="15" customHeight="1">
      <c r="B48" s="189"/>
      <c r="C48" s="190"/>
      <c r="D48" s="190"/>
      <c r="E48" s="311" t="s">
        <v>404</v>
      </c>
      <c r="F48" s="311"/>
      <c r="G48" s="311"/>
      <c r="H48" s="311"/>
      <c r="I48" s="311"/>
      <c r="J48" s="311"/>
      <c r="K48" s="186"/>
    </row>
    <row r="49" spans="2:11" customFormat="1" ht="15" customHeight="1">
      <c r="B49" s="189"/>
      <c r="C49" s="190"/>
      <c r="D49" s="190"/>
      <c r="E49" s="311" t="s">
        <v>405</v>
      </c>
      <c r="F49" s="311"/>
      <c r="G49" s="311"/>
      <c r="H49" s="311"/>
      <c r="I49" s="311"/>
      <c r="J49" s="311"/>
      <c r="K49" s="186"/>
    </row>
    <row r="50" spans="2:11" customFormat="1" ht="15" customHeight="1">
      <c r="B50" s="189"/>
      <c r="C50" s="190"/>
      <c r="D50" s="190"/>
      <c r="E50" s="311" t="s">
        <v>406</v>
      </c>
      <c r="F50" s="311"/>
      <c r="G50" s="311"/>
      <c r="H50" s="311"/>
      <c r="I50" s="311"/>
      <c r="J50" s="311"/>
      <c r="K50" s="186"/>
    </row>
    <row r="51" spans="2:11" customFormat="1" ht="15" customHeight="1">
      <c r="B51" s="189"/>
      <c r="C51" s="190"/>
      <c r="D51" s="311" t="s">
        <v>407</v>
      </c>
      <c r="E51" s="311"/>
      <c r="F51" s="311"/>
      <c r="G51" s="311"/>
      <c r="H51" s="311"/>
      <c r="I51" s="311"/>
      <c r="J51" s="311"/>
      <c r="K51" s="186"/>
    </row>
    <row r="52" spans="2:11" customFormat="1" ht="25.5" customHeight="1">
      <c r="B52" s="185"/>
      <c r="C52" s="312" t="s">
        <v>408</v>
      </c>
      <c r="D52" s="312"/>
      <c r="E52" s="312"/>
      <c r="F52" s="312"/>
      <c r="G52" s="312"/>
      <c r="H52" s="312"/>
      <c r="I52" s="312"/>
      <c r="J52" s="312"/>
      <c r="K52" s="186"/>
    </row>
    <row r="53" spans="2:11" customFormat="1" ht="5.25" customHeight="1">
      <c r="B53" s="185"/>
      <c r="C53" s="187"/>
      <c r="D53" s="187"/>
      <c r="E53" s="187"/>
      <c r="F53" s="187"/>
      <c r="G53" s="187"/>
      <c r="H53" s="187"/>
      <c r="I53" s="187"/>
      <c r="J53" s="187"/>
      <c r="K53" s="186"/>
    </row>
    <row r="54" spans="2:11" customFormat="1" ht="15" customHeight="1">
      <c r="B54" s="185"/>
      <c r="C54" s="311" t="s">
        <v>409</v>
      </c>
      <c r="D54" s="311"/>
      <c r="E54" s="311"/>
      <c r="F54" s="311"/>
      <c r="G54" s="311"/>
      <c r="H54" s="311"/>
      <c r="I54" s="311"/>
      <c r="J54" s="311"/>
      <c r="K54" s="186"/>
    </row>
    <row r="55" spans="2:11" customFormat="1" ht="15" customHeight="1">
      <c r="B55" s="185"/>
      <c r="C55" s="311" t="s">
        <v>410</v>
      </c>
      <c r="D55" s="311"/>
      <c r="E55" s="311"/>
      <c r="F55" s="311"/>
      <c r="G55" s="311"/>
      <c r="H55" s="311"/>
      <c r="I55" s="311"/>
      <c r="J55" s="311"/>
      <c r="K55" s="186"/>
    </row>
    <row r="56" spans="2:11" customFormat="1" ht="12.75" customHeight="1">
      <c r="B56" s="185"/>
      <c r="C56" s="188"/>
      <c r="D56" s="188"/>
      <c r="E56" s="188"/>
      <c r="F56" s="188"/>
      <c r="G56" s="188"/>
      <c r="H56" s="188"/>
      <c r="I56" s="188"/>
      <c r="J56" s="188"/>
      <c r="K56" s="186"/>
    </row>
    <row r="57" spans="2:11" customFormat="1" ht="15" customHeight="1">
      <c r="B57" s="185"/>
      <c r="C57" s="311" t="s">
        <v>411</v>
      </c>
      <c r="D57" s="311"/>
      <c r="E57" s="311"/>
      <c r="F57" s="311"/>
      <c r="G57" s="311"/>
      <c r="H57" s="311"/>
      <c r="I57" s="311"/>
      <c r="J57" s="311"/>
      <c r="K57" s="186"/>
    </row>
    <row r="58" spans="2:11" customFormat="1" ht="15" customHeight="1">
      <c r="B58" s="185"/>
      <c r="C58" s="190"/>
      <c r="D58" s="311" t="s">
        <v>412</v>
      </c>
      <c r="E58" s="311"/>
      <c r="F58" s="311"/>
      <c r="G58" s="311"/>
      <c r="H58" s="311"/>
      <c r="I58" s="311"/>
      <c r="J58" s="311"/>
      <c r="K58" s="186"/>
    </row>
    <row r="59" spans="2:11" customFormat="1" ht="15" customHeight="1">
      <c r="B59" s="185"/>
      <c r="C59" s="190"/>
      <c r="D59" s="311" t="s">
        <v>413</v>
      </c>
      <c r="E59" s="311"/>
      <c r="F59" s="311"/>
      <c r="G59" s="311"/>
      <c r="H59" s="311"/>
      <c r="I59" s="311"/>
      <c r="J59" s="311"/>
      <c r="K59" s="186"/>
    </row>
    <row r="60" spans="2:11" customFormat="1" ht="15" customHeight="1">
      <c r="B60" s="185"/>
      <c r="C60" s="190"/>
      <c r="D60" s="311" t="s">
        <v>414</v>
      </c>
      <c r="E60" s="311"/>
      <c r="F60" s="311"/>
      <c r="G60" s="311"/>
      <c r="H60" s="311"/>
      <c r="I60" s="311"/>
      <c r="J60" s="311"/>
      <c r="K60" s="186"/>
    </row>
    <row r="61" spans="2:11" customFormat="1" ht="15" customHeight="1">
      <c r="B61" s="185"/>
      <c r="C61" s="190"/>
      <c r="D61" s="311" t="s">
        <v>415</v>
      </c>
      <c r="E61" s="311"/>
      <c r="F61" s="311"/>
      <c r="G61" s="311"/>
      <c r="H61" s="311"/>
      <c r="I61" s="311"/>
      <c r="J61" s="311"/>
      <c r="K61" s="186"/>
    </row>
    <row r="62" spans="2:11" customFormat="1" ht="15" customHeight="1">
      <c r="B62" s="185"/>
      <c r="C62" s="190"/>
      <c r="D62" s="310" t="s">
        <v>416</v>
      </c>
      <c r="E62" s="310"/>
      <c r="F62" s="310"/>
      <c r="G62" s="310"/>
      <c r="H62" s="310"/>
      <c r="I62" s="310"/>
      <c r="J62" s="310"/>
      <c r="K62" s="186"/>
    </row>
    <row r="63" spans="2:11" customFormat="1" ht="15" customHeight="1">
      <c r="B63" s="185"/>
      <c r="C63" s="190"/>
      <c r="D63" s="311" t="s">
        <v>417</v>
      </c>
      <c r="E63" s="311"/>
      <c r="F63" s="311"/>
      <c r="G63" s="311"/>
      <c r="H63" s="311"/>
      <c r="I63" s="311"/>
      <c r="J63" s="311"/>
      <c r="K63" s="186"/>
    </row>
    <row r="64" spans="2:11" customFormat="1" ht="12.75" customHeight="1">
      <c r="B64" s="185"/>
      <c r="C64" s="190"/>
      <c r="D64" s="190"/>
      <c r="E64" s="193"/>
      <c r="F64" s="190"/>
      <c r="G64" s="190"/>
      <c r="H64" s="190"/>
      <c r="I64" s="190"/>
      <c r="J64" s="190"/>
      <c r="K64" s="186"/>
    </row>
    <row r="65" spans="2:11" customFormat="1" ht="15" customHeight="1">
      <c r="B65" s="185"/>
      <c r="C65" s="190"/>
      <c r="D65" s="311" t="s">
        <v>418</v>
      </c>
      <c r="E65" s="311"/>
      <c r="F65" s="311"/>
      <c r="G65" s="311"/>
      <c r="H65" s="311"/>
      <c r="I65" s="311"/>
      <c r="J65" s="311"/>
      <c r="K65" s="186"/>
    </row>
    <row r="66" spans="2:11" customFormat="1" ht="15" customHeight="1">
      <c r="B66" s="185"/>
      <c r="C66" s="190"/>
      <c r="D66" s="310" t="s">
        <v>419</v>
      </c>
      <c r="E66" s="310"/>
      <c r="F66" s="310"/>
      <c r="G66" s="310"/>
      <c r="H66" s="310"/>
      <c r="I66" s="310"/>
      <c r="J66" s="310"/>
      <c r="K66" s="186"/>
    </row>
    <row r="67" spans="2:11" customFormat="1" ht="15" customHeight="1">
      <c r="B67" s="185"/>
      <c r="C67" s="190"/>
      <c r="D67" s="311" t="s">
        <v>420</v>
      </c>
      <c r="E67" s="311"/>
      <c r="F67" s="311"/>
      <c r="G67" s="311"/>
      <c r="H67" s="311"/>
      <c r="I67" s="311"/>
      <c r="J67" s="311"/>
      <c r="K67" s="186"/>
    </row>
    <row r="68" spans="2:11" customFormat="1" ht="15" customHeight="1">
      <c r="B68" s="185"/>
      <c r="C68" s="190"/>
      <c r="D68" s="311" t="s">
        <v>421</v>
      </c>
      <c r="E68" s="311"/>
      <c r="F68" s="311"/>
      <c r="G68" s="311"/>
      <c r="H68" s="311"/>
      <c r="I68" s="311"/>
      <c r="J68" s="311"/>
      <c r="K68" s="186"/>
    </row>
    <row r="69" spans="2:11" customFormat="1" ht="15" customHeight="1">
      <c r="B69" s="185"/>
      <c r="C69" s="190"/>
      <c r="D69" s="311" t="s">
        <v>422</v>
      </c>
      <c r="E69" s="311"/>
      <c r="F69" s="311"/>
      <c r="G69" s="311"/>
      <c r="H69" s="311"/>
      <c r="I69" s="311"/>
      <c r="J69" s="311"/>
      <c r="K69" s="186"/>
    </row>
    <row r="70" spans="2:11" customFormat="1" ht="15" customHeight="1">
      <c r="B70" s="185"/>
      <c r="C70" s="190"/>
      <c r="D70" s="311" t="s">
        <v>423</v>
      </c>
      <c r="E70" s="311"/>
      <c r="F70" s="311"/>
      <c r="G70" s="311"/>
      <c r="H70" s="311"/>
      <c r="I70" s="311"/>
      <c r="J70" s="311"/>
      <c r="K70" s="186"/>
    </row>
    <row r="71" spans="2:11" customFormat="1" ht="12.75" customHeight="1">
      <c r="B71" s="194"/>
      <c r="C71" s="195"/>
      <c r="D71" s="195"/>
      <c r="E71" s="195"/>
      <c r="F71" s="195"/>
      <c r="G71" s="195"/>
      <c r="H71" s="195"/>
      <c r="I71" s="195"/>
      <c r="J71" s="195"/>
      <c r="K71" s="196"/>
    </row>
    <row r="72" spans="2:11" customFormat="1" ht="18.75" customHeight="1">
      <c r="B72" s="197"/>
      <c r="C72" s="197"/>
      <c r="D72" s="197"/>
      <c r="E72" s="197"/>
      <c r="F72" s="197"/>
      <c r="G72" s="197"/>
      <c r="H72" s="197"/>
      <c r="I72" s="197"/>
      <c r="J72" s="197"/>
      <c r="K72" s="198"/>
    </row>
    <row r="73" spans="2:11" customFormat="1" ht="18.75" customHeight="1">
      <c r="B73" s="198"/>
      <c r="C73" s="198"/>
      <c r="D73" s="198"/>
      <c r="E73" s="198"/>
      <c r="F73" s="198"/>
      <c r="G73" s="198"/>
      <c r="H73" s="198"/>
      <c r="I73" s="198"/>
      <c r="J73" s="198"/>
      <c r="K73" s="198"/>
    </row>
    <row r="74" spans="2:11" customFormat="1" ht="7.5" customHeight="1">
      <c r="B74" s="199"/>
      <c r="C74" s="200"/>
      <c r="D74" s="200"/>
      <c r="E74" s="200"/>
      <c r="F74" s="200"/>
      <c r="G74" s="200"/>
      <c r="H74" s="200"/>
      <c r="I74" s="200"/>
      <c r="J74" s="200"/>
      <c r="K74" s="201"/>
    </row>
    <row r="75" spans="2:11" customFormat="1" ht="45" customHeight="1">
      <c r="B75" s="202"/>
      <c r="C75" s="309" t="s">
        <v>424</v>
      </c>
      <c r="D75" s="309"/>
      <c r="E75" s="309"/>
      <c r="F75" s="309"/>
      <c r="G75" s="309"/>
      <c r="H75" s="309"/>
      <c r="I75" s="309"/>
      <c r="J75" s="309"/>
      <c r="K75" s="203"/>
    </row>
    <row r="76" spans="2:11" customFormat="1" ht="17.25" customHeight="1">
      <c r="B76" s="202"/>
      <c r="C76" s="204" t="s">
        <v>425</v>
      </c>
      <c r="D76" s="204"/>
      <c r="E76" s="204"/>
      <c r="F76" s="204" t="s">
        <v>426</v>
      </c>
      <c r="G76" s="205"/>
      <c r="H76" s="204" t="s">
        <v>53</v>
      </c>
      <c r="I76" s="204" t="s">
        <v>56</v>
      </c>
      <c r="J76" s="204" t="s">
        <v>427</v>
      </c>
      <c r="K76" s="203"/>
    </row>
    <row r="77" spans="2:11" customFormat="1" ht="17.25" customHeight="1">
      <c r="B77" s="202"/>
      <c r="C77" s="206" t="s">
        <v>428</v>
      </c>
      <c r="D77" s="206"/>
      <c r="E77" s="206"/>
      <c r="F77" s="207" t="s">
        <v>429</v>
      </c>
      <c r="G77" s="208"/>
      <c r="H77" s="206"/>
      <c r="I77" s="206"/>
      <c r="J77" s="206" t="s">
        <v>430</v>
      </c>
      <c r="K77" s="203"/>
    </row>
    <row r="78" spans="2:11" customFormat="1" ht="5.25" customHeight="1">
      <c r="B78" s="202"/>
      <c r="C78" s="209"/>
      <c r="D78" s="209"/>
      <c r="E78" s="209"/>
      <c r="F78" s="209"/>
      <c r="G78" s="210"/>
      <c r="H78" s="209"/>
      <c r="I78" s="209"/>
      <c r="J78" s="209"/>
      <c r="K78" s="203"/>
    </row>
    <row r="79" spans="2:11" customFormat="1" ht="15" customHeight="1">
      <c r="B79" s="202"/>
      <c r="C79" s="191" t="s">
        <v>52</v>
      </c>
      <c r="D79" s="211"/>
      <c r="E79" s="211"/>
      <c r="F79" s="212" t="s">
        <v>431</v>
      </c>
      <c r="G79" s="213"/>
      <c r="H79" s="191" t="s">
        <v>432</v>
      </c>
      <c r="I79" s="191" t="s">
        <v>433</v>
      </c>
      <c r="J79" s="191">
        <v>20</v>
      </c>
      <c r="K79" s="203"/>
    </row>
    <row r="80" spans="2:11" customFormat="1" ht="15" customHeight="1">
      <c r="B80" s="202"/>
      <c r="C80" s="191" t="s">
        <v>434</v>
      </c>
      <c r="D80" s="191"/>
      <c r="E80" s="191"/>
      <c r="F80" s="212" t="s">
        <v>431</v>
      </c>
      <c r="G80" s="213"/>
      <c r="H80" s="191" t="s">
        <v>435</v>
      </c>
      <c r="I80" s="191" t="s">
        <v>433</v>
      </c>
      <c r="J80" s="191">
        <v>120</v>
      </c>
      <c r="K80" s="203"/>
    </row>
    <row r="81" spans="2:11" customFormat="1" ht="15" customHeight="1">
      <c r="B81" s="214"/>
      <c r="C81" s="191" t="s">
        <v>436</v>
      </c>
      <c r="D81" s="191"/>
      <c r="E81" s="191"/>
      <c r="F81" s="212" t="s">
        <v>437</v>
      </c>
      <c r="G81" s="213"/>
      <c r="H81" s="191" t="s">
        <v>438</v>
      </c>
      <c r="I81" s="191" t="s">
        <v>433</v>
      </c>
      <c r="J81" s="191">
        <v>50</v>
      </c>
      <c r="K81" s="203"/>
    </row>
    <row r="82" spans="2:11" customFormat="1" ht="15" customHeight="1">
      <c r="B82" s="214"/>
      <c r="C82" s="191" t="s">
        <v>439</v>
      </c>
      <c r="D82" s="191"/>
      <c r="E82" s="191"/>
      <c r="F82" s="212" t="s">
        <v>431</v>
      </c>
      <c r="G82" s="213"/>
      <c r="H82" s="191" t="s">
        <v>440</v>
      </c>
      <c r="I82" s="191" t="s">
        <v>441</v>
      </c>
      <c r="J82" s="191"/>
      <c r="K82" s="203"/>
    </row>
    <row r="83" spans="2:11" customFormat="1" ht="15" customHeight="1">
      <c r="B83" s="214"/>
      <c r="C83" s="191" t="s">
        <v>442</v>
      </c>
      <c r="D83" s="191"/>
      <c r="E83" s="191"/>
      <c r="F83" s="212" t="s">
        <v>437</v>
      </c>
      <c r="G83" s="191"/>
      <c r="H83" s="191" t="s">
        <v>443</v>
      </c>
      <c r="I83" s="191" t="s">
        <v>433</v>
      </c>
      <c r="J83" s="191">
        <v>15</v>
      </c>
      <c r="K83" s="203"/>
    </row>
    <row r="84" spans="2:11" customFormat="1" ht="15" customHeight="1">
      <c r="B84" s="214"/>
      <c r="C84" s="191" t="s">
        <v>444</v>
      </c>
      <c r="D84" s="191"/>
      <c r="E84" s="191"/>
      <c r="F84" s="212" t="s">
        <v>437</v>
      </c>
      <c r="G84" s="191"/>
      <c r="H84" s="191" t="s">
        <v>445</v>
      </c>
      <c r="I84" s="191" t="s">
        <v>433</v>
      </c>
      <c r="J84" s="191">
        <v>15</v>
      </c>
      <c r="K84" s="203"/>
    </row>
    <row r="85" spans="2:11" customFormat="1" ht="15" customHeight="1">
      <c r="B85" s="214"/>
      <c r="C85" s="191" t="s">
        <v>446</v>
      </c>
      <c r="D85" s="191"/>
      <c r="E85" s="191"/>
      <c r="F85" s="212" t="s">
        <v>437</v>
      </c>
      <c r="G85" s="191"/>
      <c r="H85" s="191" t="s">
        <v>447</v>
      </c>
      <c r="I85" s="191" t="s">
        <v>433</v>
      </c>
      <c r="J85" s="191">
        <v>20</v>
      </c>
      <c r="K85" s="203"/>
    </row>
    <row r="86" spans="2:11" customFormat="1" ht="15" customHeight="1">
      <c r="B86" s="214"/>
      <c r="C86" s="191" t="s">
        <v>448</v>
      </c>
      <c r="D86" s="191"/>
      <c r="E86" s="191"/>
      <c r="F86" s="212" t="s">
        <v>437</v>
      </c>
      <c r="G86" s="191"/>
      <c r="H86" s="191" t="s">
        <v>449</v>
      </c>
      <c r="I86" s="191" t="s">
        <v>433</v>
      </c>
      <c r="J86" s="191">
        <v>20</v>
      </c>
      <c r="K86" s="203"/>
    </row>
    <row r="87" spans="2:11" customFormat="1" ht="15" customHeight="1">
      <c r="B87" s="214"/>
      <c r="C87" s="191" t="s">
        <v>450</v>
      </c>
      <c r="D87" s="191"/>
      <c r="E87" s="191"/>
      <c r="F87" s="212" t="s">
        <v>437</v>
      </c>
      <c r="G87" s="213"/>
      <c r="H87" s="191" t="s">
        <v>451</v>
      </c>
      <c r="I87" s="191" t="s">
        <v>433</v>
      </c>
      <c r="J87" s="191">
        <v>50</v>
      </c>
      <c r="K87" s="203"/>
    </row>
    <row r="88" spans="2:11" customFormat="1" ht="15" customHeight="1">
      <c r="B88" s="214"/>
      <c r="C88" s="191" t="s">
        <v>452</v>
      </c>
      <c r="D88" s="191"/>
      <c r="E88" s="191"/>
      <c r="F88" s="212" t="s">
        <v>437</v>
      </c>
      <c r="G88" s="213"/>
      <c r="H88" s="191" t="s">
        <v>453</v>
      </c>
      <c r="I88" s="191" t="s">
        <v>433</v>
      </c>
      <c r="J88" s="191">
        <v>20</v>
      </c>
      <c r="K88" s="203"/>
    </row>
    <row r="89" spans="2:11" customFormat="1" ht="15" customHeight="1">
      <c r="B89" s="214"/>
      <c r="C89" s="191" t="s">
        <v>454</v>
      </c>
      <c r="D89" s="191"/>
      <c r="E89" s="191"/>
      <c r="F89" s="212" t="s">
        <v>437</v>
      </c>
      <c r="G89" s="213"/>
      <c r="H89" s="191" t="s">
        <v>455</v>
      </c>
      <c r="I89" s="191" t="s">
        <v>433</v>
      </c>
      <c r="J89" s="191">
        <v>20</v>
      </c>
      <c r="K89" s="203"/>
    </row>
    <row r="90" spans="2:11" customFormat="1" ht="15" customHeight="1">
      <c r="B90" s="214"/>
      <c r="C90" s="191" t="s">
        <v>456</v>
      </c>
      <c r="D90" s="191"/>
      <c r="E90" s="191"/>
      <c r="F90" s="212" t="s">
        <v>437</v>
      </c>
      <c r="G90" s="213"/>
      <c r="H90" s="191" t="s">
        <v>457</v>
      </c>
      <c r="I90" s="191" t="s">
        <v>433</v>
      </c>
      <c r="J90" s="191">
        <v>50</v>
      </c>
      <c r="K90" s="203"/>
    </row>
    <row r="91" spans="2:11" customFormat="1" ht="15" customHeight="1">
      <c r="B91" s="214"/>
      <c r="C91" s="191" t="s">
        <v>458</v>
      </c>
      <c r="D91" s="191"/>
      <c r="E91" s="191"/>
      <c r="F91" s="212" t="s">
        <v>437</v>
      </c>
      <c r="G91" s="213"/>
      <c r="H91" s="191" t="s">
        <v>458</v>
      </c>
      <c r="I91" s="191" t="s">
        <v>433</v>
      </c>
      <c r="J91" s="191">
        <v>50</v>
      </c>
      <c r="K91" s="203"/>
    </row>
    <row r="92" spans="2:11" customFormat="1" ht="15" customHeight="1">
      <c r="B92" s="214"/>
      <c r="C92" s="191" t="s">
        <v>459</v>
      </c>
      <c r="D92" s="191"/>
      <c r="E92" s="191"/>
      <c r="F92" s="212" t="s">
        <v>437</v>
      </c>
      <c r="G92" s="213"/>
      <c r="H92" s="191" t="s">
        <v>460</v>
      </c>
      <c r="I92" s="191" t="s">
        <v>433</v>
      </c>
      <c r="J92" s="191">
        <v>255</v>
      </c>
      <c r="K92" s="203"/>
    </row>
    <row r="93" spans="2:11" customFormat="1" ht="15" customHeight="1">
      <c r="B93" s="214"/>
      <c r="C93" s="191" t="s">
        <v>461</v>
      </c>
      <c r="D93" s="191"/>
      <c r="E93" s="191"/>
      <c r="F93" s="212" t="s">
        <v>431</v>
      </c>
      <c r="G93" s="213"/>
      <c r="H93" s="191" t="s">
        <v>462</v>
      </c>
      <c r="I93" s="191" t="s">
        <v>463</v>
      </c>
      <c r="J93" s="191"/>
      <c r="K93" s="203"/>
    </row>
    <row r="94" spans="2:11" customFormat="1" ht="15" customHeight="1">
      <c r="B94" s="214"/>
      <c r="C94" s="191" t="s">
        <v>464</v>
      </c>
      <c r="D94" s="191"/>
      <c r="E94" s="191"/>
      <c r="F94" s="212" t="s">
        <v>431</v>
      </c>
      <c r="G94" s="213"/>
      <c r="H94" s="191" t="s">
        <v>465</v>
      </c>
      <c r="I94" s="191" t="s">
        <v>466</v>
      </c>
      <c r="J94" s="191"/>
      <c r="K94" s="203"/>
    </row>
    <row r="95" spans="2:11" customFormat="1" ht="15" customHeight="1">
      <c r="B95" s="214"/>
      <c r="C95" s="191" t="s">
        <v>467</v>
      </c>
      <c r="D95" s="191"/>
      <c r="E95" s="191"/>
      <c r="F95" s="212" t="s">
        <v>431</v>
      </c>
      <c r="G95" s="213"/>
      <c r="H95" s="191" t="s">
        <v>467</v>
      </c>
      <c r="I95" s="191" t="s">
        <v>466</v>
      </c>
      <c r="J95" s="191"/>
      <c r="K95" s="203"/>
    </row>
    <row r="96" spans="2:11" customFormat="1" ht="15" customHeight="1">
      <c r="B96" s="214"/>
      <c r="C96" s="191" t="s">
        <v>37</v>
      </c>
      <c r="D96" s="191"/>
      <c r="E96" s="191"/>
      <c r="F96" s="212" t="s">
        <v>431</v>
      </c>
      <c r="G96" s="213"/>
      <c r="H96" s="191" t="s">
        <v>468</v>
      </c>
      <c r="I96" s="191" t="s">
        <v>466</v>
      </c>
      <c r="J96" s="191"/>
      <c r="K96" s="203"/>
    </row>
    <row r="97" spans="2:11" customFormat="1" ht="15" customHeight="1">
      <c r="B97" s="214"/>
      <c r="C97" s="191" t="s">
        <v>47</v>
      </c>
      <c r="D97" s="191"/>
      <c r="E97" s="191"/>
      <c r="F97" s="212" t="s">
        <v>431</v>
      </c>
      <c r="G97" s="213"/>
      <c r="H97" s="191" t="s">
        <v>469</v>
      </c>
      <c r="I97" s="191" t="s">
        <v>466</v>
      </c>
      <c r="J97" s="191"/>
      <c r="K97" s="203"/>
    </row>
    <row r="98" spans="2:11" customFormat="1" ht="15" customHeight="1">
      <c r="B98" s="215"/>
      <c r="C98" s="216"/>
      <c r="D98" s="216"/>
      <c r="E98" s="216"/>
      <c r="F98" s="216"/>
      <c r="G98" s="216"/>
      <c r="H98" s="216"/>
      <c r="I98" s="216"/>
      <c r="J98" s="216"/>
      <c r="K98" s="217"/>
    </row>
    <row r="99" spans="2:11" customFormat="1" ht="18.75" customHeight="1">
      <c r="B99" s="218"/>
      <c r="C99" s="219"/>
      <c r="D99" s="219"/>
      <c r="E99" s="219"/>
      <c r="F99" s="219"/>
      <c r="G99" s="219"/>
      <c r="H99" s="219"/>
      <c r="I99" s="219"/>
      <c r="J99" s="219"/>
      <c r="K99" s="218"/>
    </row>
    <row r="100" spans="2:11" customFormat="1" ht="18.75" customHeight="1"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</row>
    <row r="101" spans="2:11" customFormat="1" ht="7.5" customHeight="1">
      <c r="B101" s="199"/>
      <c r="C101" s="200"/>
      <c r="D101" s="200"/>
      <c r="E101" s="200"/>
      <c r="F101" s="200"/>
      <c r="G101" s="200"/>
      <c r="H101" s="200"/>
      <c r="I101" s="200"/>
      <c r="J101" s="200"/>
      <c r="K101" s="201"/>
    </row>
    <row r="102" spans="2:11" customFormat="1" ht="45" customHeight="1">
      <c r="B102" s="202"/>
      <c r="C102" s="309" t="s">
        <v>470</v>
      </c>
      <c r="D102" s="309"/>
      <c r="E102" s="309"/>
      <c r="F102" s="309"/>
      <c r="G102" s="309"/>
      <c r="H102" s="309"/>
      <c r="I102" s="309"/>
      <c r="J102" s="309"/>
      <c r="K102" s="203"/>
    </row>
    <row r="103" spans="2:11" customFormat="1" ht="17.25" customHeight="1">
      <c r="B103" s="202"/>
      <c r="C103" s="204" t="s">
        <v>425</v>
      </c>
      <c r="D103" s="204"/>
      <c r="E103" s="204"/>
      <c r="F103" s="204" t="s">
        <v>426</v>
      </c>
      <c r="G103" s="205"/>
      <c r="H103" s="204" t="s">
        <v>53</v>
      </c>
      <c r="I103" s="204" t="s">
        <v>56</v>
      </c>
      <c r="J103" s="204" t="s">
        <v>427</v>
      </c>
      <c r="K103" s="203"/>
    </row>
    <row r="104" spans="2:11" customFormat="1" ht="17.25" customHeight="1">
      <c r="B104" s="202"/>
      <c r="C104" s="206" t="s">
        <v>428</v>
      </c>
      <c r="D104" s="206"/>
      <c r="E104" s="206"/>
      <c r="F104" s="207" t="s">
        <v>429</v>
      </c>
      <c r="G104" s="208"/>
      <c r="H104" s="206"/>
      <c r="I104" s="206"/>
      <c r="J104" s="206" t="s">
        <v>430</v>
      </c>
      <c r="K104" s="203"/>
    </row>
    <row r="105" spans="2:11" customFormat="1" ht="5.25" customHeight="1">
      <c r="B105" s="202"/>
      <c r="C105" s="204"/>
      <c r="D105" s="204"/>
      <c r="E105" s="204"/>
      <c r="F105" s="204"/>
      <c r="G105" s="220"/>
      <c r="H105" s="204"/>
      <c r="I105" s="204"/>
      <c r="J105" s="204"/>
      <c r="K105" s="203"/>
    </row>
    <row r="106" spans="2:11" customFormat="1" ht="15" customHeight="1">
      <c r="B106" s="202"/>
      <c r="C106" s="191" t="s">
        <v>52</v>
      </c>
      <c r="D106" s="211"/>
      <c r="E106" s="211"/>
      <c r="F106" s="212" t="s">
        <v>431</v>
      </c>
      <c r="G106" s="191"/>
      <c r="H106" s="191" t="s">
        <v>471</v>
      </c>
      <c r="I106" s="191" t="s">
        <v>433</v>
      </c>
      <c r="J106" s="191">
        <v>20</v>
      </c>
      <c r="K106" s="203"/>
    </row>
    <row r="107" spans="2:11" customFormat="1" ht="15" customHeight="1">
      <c r="B107" s="202"/>
      <c r="C107" s="191" t="s">
        <v>434</v>
      </c>
      <c r="D107" s="191"/>
      <c r="E107" s="191"/>
      <c r="F107" s="212" t="s">
        <v>431</v>
      </c>
      <c r="G107" s="191"/>
      <c r="H107" s="191" t="s">
        <v>471</v>
      </c>
      <c r="I107" s="191" t="s">
        <v>433</v>
      </c>
      <c r="J107" s="191">
        <v>120</v>
      </c>
      <c r="K107" s="203"/>
    </row>
    <row r="108" spans="2:11" customFormat="1" ht="15" customHeight="1">
      <c r="B108" s="214"/>
      <c r="C108" s="191" t="s">
        <v>436</v>
      </c>
      <c r="D108" s="191"/>
      <c r="E108" s="191"/>
      <c r="F108" s="212" t="s">
        <v>437</v>
      </c>
      <c r="G108" s="191"/>
      <c r="H108" s="191" t="s">
        <v>471</v>
      </c>
      <c r="I108" s="191" t="s">
        <v>433</v>
      </c>
      <c r="J108" s="191">
        <v>50</v>
      </c>
      <c r="K108" s="203"/>
    </row>
    <row r="109" spans="2:11" customFormat="1" ht="15" customHeight="1">
      <c r="B109" s="214"/>
      <c r="C109" s="191" t="s">
        <v>439</v>
      </c>
      <c r="D109" s="191"/>
      <c r="E109" s="191"/>
      <c r="F109" s="212" t="s">
        <v>431</v>
      </c>
      <c r="G109" s="191"/>
      <c r="H109" s="191" t="s">
        <v>471</v>
      </c>
      <c r="I109" s="191" t="s">
        <v>441</v>
      </c>
      <c r="J109" s="191"/>
      <c r="K109" s="203"/>
    </row>
    <row r="110" spans="2:11" customFormat="1" ht="15" customHeight="1">
      <c r="B110" s="214"/>
      <c r="C110" s="191" t="s">
        <v>450</v>
      </c>
      <c r="D110" s="191"/>
      <c r="E110" s="191"/>
      <c r="F110" s="212" t="s">
        <v>437</v>
      </c>
      <c r="G110" s="191"/>
      <c r="H110" s="191" t="s">
        <v>471</v>
      </c>
      <c r="I110" s="191" t="s">
        <v>433</v>
      </c>
      <c r="J110" s="191">
        <v>50</v>
      </c>
      <c r="K110" s="203"/>
    </row>
    <row r="111" spans="2:11" customFormat="1" ht="15" customHeight="1">
      <c r="B111" s="214"/>
      <c r="C111" s="191" t="s">
        <v>458</v>
      </c>
      <c r="D111" s="191"/>
      <c r="E111" s="191"/>
      <c r="F111" s="212" t="s">
        <v>437</v>
      </c>
      <c r="G111" s="191"/>
      <c r="H111" s="191" t="s">
        <v>471</v>
      </c>
      <c r="I111" s="191" t="s">
        <v>433</v>
      </c>
      <c r="J111" s="191">
        <v>50</v>
      </c>
      <c r="K111" s="203"/>
    </row>
    <row r="112" spans="2:11" customFormat="1" ht="15" customHeight="1">
      <c r="B112" s="214"/>
      <c r="C112" s="191" t="s">
        <v>456</v>
      </c>
      <c r="D112" s="191"/>
      <c r="E112" s="191"/>
      <c r="F112" s="212" t="s">
        <v>437</v>
      </c>
      <c r="G112" s="191"/>
      <c r="H112" s="191" t="s">
        <v>471</v>
      </c>
      <c r="I112" s="191" t="s">
        <v>433</v>
      </c>
      <c r="J112" s="191">
        <v>50</v>
      </c>
      <c r="K112" s="203"/>
    </row>
    <row r="113" spans="2:11" customFormat="1" ht="15" customHeight="1">
      <c r="B113" s="214"/>
      <c r="C113" s="191" t="s">
        <v>52</v>
      </c>
      <c r="D113" s="191"/>
      <c r="E113" s="191"/>
      <c r="F113" s="212" t="s">
        <v>431</v>
      </c>
      <c r="G113" s="191"/>
      <c r="H113" s="191" t="s">
        <v>472</v>
      </c>
      <c r="I113" s="191" t="s">
        <v>433</v>
      </c>
      <c r="J113" s="191">
        <v>20</v>
      </c>
      <c r="K113" s="203"/>
    </row>
    <row r="114" spans="2:11" customFormat="1" ht="15" customHeight="1">
      <c r="B114" s="214"/>
      <c r="C114" s="191" t="s">
        <v>473</v>
      </c>
      <c r="D114" s="191"/>
      <c r="E114" s="191"/>
      <c r="F114" s="212" t="s">
        <v>431</v>
      </c>
      <c r="G114" s="191"/>
      <c r="H114" s="191" t="s">
        <v>474</v>
      </c>
      <c r="I114" s="191" t="s">
        <v>433</v>
      </c>
      <c r="J114" s="191">
        <v>120</v>
      </c>
      <c r="K114" s="203"/>
    </row>
    <row r="115" spans="2:11" customFormat="1" ht="15" customHeight="1">
      <c r="B115" s="214"/>
      <c r="C115" s="191" t="s">
        <v>37</v>
      </c>
      <c r="D115" s="191"/>
      <c r="E115" s="191"/>
      <c r="F115" s="212" t="s">
        <v>431</v>
      </c>
      <c r="G115" s="191"/>
      <c r="H115" s="191" t="s">
        <v>475</v>
      </c>
      <c r="I115" s="191" t="s">
        <v>466</v>
      </c>
      <c r="J115" s="191"/>
      <c r="K115" s="203"/>
    </row>
    <row r="116" spans="2:11" customFormat="1" ht="15" customHeight="1">
      <c r="B116" s="214"/>
      <c r="C116" s="191" t="s">
        <v>47</v>
      </c>
      <c r="D116" s="191"/>
      <c r="E116" s="191"/>
      <c r="F116" s="212" t="s">
        <v>431</v>
      </c>
      <c r="G116" s="191"/>
      <c r="H116" s="191" t="s">
        <v>476</v>
      </c>
      <c r="I116" s="191" t="s">
        <v>466</v>
      </c>
      <c r="J116" s="191"/>
      <c r="K116" s="203"/>
    </row>
    <row r="117" spans="2:11" customFormat="1" ht="15" customHeight="1">
      <c r="B117" s="214"/>
      <c r="C117" s="191" t="s">
        <v>56</v>
      </c>
      <c r="D117" s="191"/>
      <c r="E117" s="191"/>
      <c r="F117" s="212" t="s">
        <v>431</v>
      </c>
      <c r="G117" s="191"/>
      <c r="H117" s="191" t="s">
        <v>477</v>
      </c>
      <c r="I117" s="191" t="s">
        <v>478</v>
      </c>
      <c r="J117" s="191"/>
      <c r="K117" s="203"/>
    </row>
    <row r="118" spans="2:11" customFormat="1" ht="15" customHeight="1">
      <c r="B118" s="215"/>
      <c r="C118" s="221"/>
      <c r="D118" s="221"/>
      <c r="E118" s="221"/>
      <c r="F118" s="221"/>
      <c r="G118" s="221"/>
      <c r="H118" s="221"/>
      <c r="I118" s="221"/>
      <c r="J118" s="221"/>
      <c r="K118" s="217"/>
    </row>
    <row r="119" spans="2:11" customFormat="1" ht="18.75" customHeight="1">
      <c r="B119" s="222"/>
      <c r="C119" s="223"/>
      <c r="D119" s="223"/>
      <c r="E119" s="223"/>
      <c r="F119" s="224"/>
      <c r="G119" s="223"/>
      <c r="H119" s="223"/>
      <c r="I119" s="223"/>
      <c r="J119" s="223"/>
      <c r="K119" s="222"/>
    </row>
    <row r="120" spans="2:11" customFormat="1" ht="18.75" customHeight="1">
      <c r="B120" s="198"/>
      <c r="C120" s="198"/>
      <c r="D120" s="198"/>
      <c r="E120" s="198"/>
      <c r="F120" s="198"/>
      <c r="G120" s="198"/>
      <c r="H120" s="198"/>
      <c r="I120" s="198"/>
      <c r="J120" s="198"/>
      <c r="K120" s="198"/>
    </row>
    <row r="121" spans="2:11" customFormat="1" ht="7.5" customHeight="1">
      <c r="B121" s="225"/>
      <c r="C121" s="226"/>
      <c r="D121" s="226"/>
      <c r="E121" s="226"/>
      <c r="F121" s="226"/>
      <c r="G121" s="226"/>
      <c r="H121" s="226"/>
      <c r="I121" s="226"/>
      <c r="J121" s="226"/>
      <c r="K121" s="227"/>
    </row>
    <row r="122" spans="2:11" customFormat="1" ht="45" customHeight="1">
      <c r="B122" s="228"/>
      <c r="C122" s="307" t="s">
        <v>479</v>
      </c>
      <c r="D122" s="307"/>
      <c r="E122" s="307"/>
      <c r="F122" s="307"/>
      <c r="G122" s="307"/>
      <c r="H122" s="307"/>
      <c r="I122" s="307"/>
      <c r="J122" s="307"/>
      <c r="K122" s="229"/>
    </row>
    <row r="123" spans="2:11" customFormat="1" ht="17.25" customHeight="1">
      <c r="B123" s="230"/>
      <c r="C123" s="204" t="s">
        <v>425</v>
      </c>
      <c r="D123" s="204"/>
      <c r="E123" s="204"/>
      <c r="F123" s="204" t="s">
        <v>426</v>
      </c>
      <c r="G123" s="205"/>
      <c r="H123" s="204" t="s">
        <v>53</v>
      </c>
      <c r="I123" s="204" t="s">
        <v>56</v>
      </c>
      <c r="J123" s="204" t="s">
        <v>427</v>
      </c>
      <c r="K123" s="231"/>
    </row>
    <row r="124" spans="2:11" customFormat="1" ht="17.25" customHeight="1">
      <c r="B124" s="230"/>
      <c r="C124" s="206" t="s">
        <v>428</v>
      </c>
      <c r="D124" s="206"/>
      <c r="E124" s="206"/>
      <c r="F124" s="207" t="s">
        <v>429</v>
      </c>
      <c r="G124" s="208"/>
      <c r="H124" s="206"/>
      <c r="I124" s="206"/>
      <c r="J124" s="206" t="s">
        <v>430</v>
      </c>
      <c r="K124" s="231"/>
    </row>
    <row r="125" spans="2:11" customFormat="1" ht="5.25" customHeight="1">
      <c r="B125" s="232"/>
      <c r="C125" s="209"/>
      <c r="D125" s="209"/>
      <c r="E125" s="209"/>
      <c r="F125" s="209"/>
      <c r="G125" s="233"/>
      <c r="H125" s="209"/>
      <c r="I125" s="209"/>
      <c r="J125" s="209"/>
      <c r="K125" s="234"/>
    </row>
    <row r="126" spans="2:11" customFormat="1" ht="15" customHeight="1">
      <c r="B126" s="232"/>
      <c r="C126" s="191" t="s">
        <v>434</v>
      </c>
      <c r="D126" s="211"/>
      <c r="E126" s="211"/>
      <c r="F126" s="212" t="s">
        <v>431</v>
      </c>
      <c r="G126" s="191"/>
      <c r="H126" s="191" t="s">
        <v>471</v>
      </c>
      <c r="I126" s="191" t="s">
        <v>433</v>
      </c>
      <c r="J126" s="191">
        <v>120</v>
      </c>
      <c r="K126" s="235"/>
    </row>
    <row r="127" spans="2:11" customFormat="1" ht="15" customHeight="1">
      <c r="B127" s="232"/>
      <c r="C127" s="191" t="s">
        <v>480</v>
      </c>
      <c r="D127" s="191"/>
      <c r="E127" s="191"/>
      <c r="F127" s="212" t="s">
        <v>431</v>
      </c>
      <c r="G127" s="191"/>
      <c r="H127" s="191" t="s">
        <v>481</v>
      </c>
      <c r="I127" s="191" t="s">
        <v>433</v>
      </c>
      <c r="J127" s="191" t="s">
        <v>482</v>
      </c>
      <c r="K127" s="235"/>
    </row>
    <row r="128" spans="2:11" customFormat="1" ht="15" customHeight="1">
      <c r="B128" s="232"/>
      <c r="C128" s="191" t="s">
        <v>379</v>
      </c>
      <c r="D128" s="191"/>
      <c r="E128" s="191"/>
      <c r="F128" s="212" t="s">
        <v>431</v>
      </c>
      <c r="G128" s="191"/>
      <c r="H128" s="191" t="s">
        <v>483</v>
      </c>
      <c r="I128" s="191" t="s">
        <v>433</v>
      </c>
      <c r="J128" s="191" t="s">
        <v>482</v>
      </c>
      <c r="K128" s="235"/>
    </row>
    <row r="129" spans="2:11" customFormat="1" ht="15" customHeight="1">
      <c r="B129" s="232"/>
      <c r="C129" s="191" t="s">
        <v>442</v>
      </c>
      <c r="D129" s="191"/>
      <c r="E129" s="191"/>
      <c r="F129" s="212" t="s">
        <v>437</v>
      </c>
      <c r="G129" s="191"/>
      <c r="H129" s="191" t="s">
        <v>443</v>
      </c>
      <c r="I129" s="191" t="s">
        <v>433</v>
      </c>
      <c r="J129" s="191">
        <v>15</v>
      </c>
      <c r="K129" s="235"/>
    </row>
    <row r="130" spans="2:11" customFormat="1" ht="15" customHeight="1">
      <c r="B130" s="232"/>
      <c r="C130" s="191" t="s">
        <v>444</v>
      </c>
      <c r="D130" s="191"/>
      <c r="E130" s="191"/>
      <c r="F130" s="212" t="s">
        <v>437</v>
      </c>
      <c r="G130" s="191"/>
      <c r="H130" s="191" t="s">
        <v>445</v>
      </c>
      <c r="I130" s="191" t="s">
        <v>433</v>
      </c>
      <c r="J130" s="191">
        <v>15</v>
      </c>
      <c r="K130" s="235"/>
    </row>
    <row r="131" spans="2:11" customFormat="1" ht="15" customHeight="1">
      <c r="B131" s="232"/>
      <c r="C131" s="191" t="s">
        <v>446</v>
      </c>
      <c r="D131" s="191"/>
      <c r="E131" s="191"/>
      <c r="F131" s="212" t="s">
        <v>437</v>
      </c>
      <c r="G131" s="191"/>
      <c r="H131" s="191" t="s">
        <v>447</v>
      </c>
      <c r="I131" s="191" t="s">
        <v>433</v>
      </c>
      <c r="J131" s="191">
        <v>20</v>
      </c>
      <c r="K131" s="235"/>
    </row>
    <row r="132" spans="2:11" customFormat="1" ht="15" customHeight="1">
      <c r="B132" s="232"/>
      <c r="C132" s="191" t="s">
        <v>448</v>
      </c>
      <c r="D132" s="191"/>
      <c r="E132" s="191"/>
      <c r="F132" s="212" t="s">
        <v>437</v>
      </c>
      <c r="G132" s="191"/>
      <c r="H132" s="191" t="s">
        <v>449</v>
      </c>
      <c r="I132" s="191" t="s">
        <v>433</v>
      </c>
      <c r="J132" s="191">
        <v>20</v>
      </c>
      <c r="K132" s="235"/>
    </row>
    <row r="133" spans="2:11" customFormat="1" ht="15" customHeight="1">
      <c r="B133" s="232"/>
      <c r="C133" s="191" t="s">
        <v>436</v>
      </c>
      <c r="D133" s="191"/>
      <c r="E133" s="191"/>
      <c r="F133" s="212" t="s">
        <v>437</v>
      </c>
      <c r="G133" s="191"/>
      <c r="H133" s="191" t="s">
        <v>471</v>
      </c>
      <c r="I133" s="191" t="s">
        <v>433</v>
      </c>
      <c r="J133" s="191">
        <v>50</v>
      </c>
      <c r="K133" s="235"/>
    </row>
    <row r="134" spans="2:11" customFormat="1" ht="15" customHeight="1">
      <c r="B134" s="232"/>
      <c r="C134" s="191" t="s">
        <v>450</v>
      </c>
      <c r="D134" s="191"/>
      <c r="E134" s="191"/>
      <c r="F134" s="212" t="s">
        <v>437</v>
      </c>
      <c r="G134" s="191"/>
      <c r="H134" s="191" t="s">
        <v>471</v>
      </c>
      <c r="I134" s="191" t="s">
        <v>433</v>
      </c>
      <c r="J134" s="191">
        <v>50</v>
      </c>
      <c r="K134" s="235"/>
    </row>
    <row r="135" spans="2:11" customFormat="1" ht="15" customHeight="1">
      <c r="B135" s="232"/>
      <c r="C135" s="191" t="s">
        <v>456</v>
      </c>
      <c r="D135" s="191"/>
      <c r="E135" s="191"/>
      <c r="F135" s="212" t="s">
        <v>437</v>
      </c>
      <c r="G135" s="191"/>
      <c r="H135" s="191" t="s">
        <v>471</v>
      </c>
      <c r="I135" s="191" t="s">
        <v>433</v>
      </c>
      <c r="J135" s="191">
        <v>50</v>
      </c>
      <c r="K135" s="235"/>
    </row>
    <row r="136" spans="2:11" customFormat="1" ht="15" customHeight="1">
      <c r="B136" s="232"/>
      <c r="C136" s="191" t="s">
        <v>458</v>
      </c>
      <c r="D136" s="191"/>
      <c r="E136" s="191"/>
      <c r="F136" s="212" t="s">
        <v>437</v>
      </c>
      <c r="G136" s="191"/>
      <c r="H136" s="191" t="s">
        <v>471</v>
      </c>
      <c r="I136" s="191" t="s">
        <v>433</v>
      </c>
      <c r="J136" s="191">
        <v>50</v>
      </c>
      <c r="K136" s="235"/>
    </row>
    <row r="137" spans="2:11" customFormat="1" ht="15" customHeight="1">
      <c r="B137" s="232"/>
      <c r="C137" s="191" t="s">
        <v>459</v>
      </c>
      <c r="D137" s="191"/>
      <c r="E137" s="191"/>
      <c r="F137" s="212" t="s">
        <v>437</v>
      </c>
      <c r="G137" s="191"/>
      <c r="H137" s="191" t="s">
        <v>484</v>
      </c>
      <c r="I137" s="191" t="s">
        <v>433</v>
      </c>
      <c r="J137" s="191">
        <v>255</v>
      </c>
      <c r="K137" s="235"/>
    </row>
    <row r="138" spans="2:11" customFormat="1" ht="15" customHeight="1">
      <c r="B138" s="232"/>
      <c r="C138" s="191" t="s">
        <v>461</v>
      </c>
      <c r="D138" s="191"/>
      <c r="E138" s="191"/>
      <c r="F138" s="212" t="s">
        <v>431</v>
      </c>
      <c r="G138" s="191"/>
      <c r="H138" s="191" t="s">
        <v>485</v>
      </c>
      <c r="I138" s="191" t="s">
        <v>463</v>
      </c>
      <c r="J138" s="191"/>
      <c r="K138" s="235"/>
    </row>
    <row r="139" spans="2:11" customFormat="1" ht="15" customHeight="1">
      <c r="B139" s="232"/>
      <c r="C139" s="191" t="s">
        <v>464</v>
      </c>
      <c r="D139" s="191"/>
      <c r="E139" s="191"/>
      <c r="F139" s="212" t="s">
        <v>431</v>
      </c>
      <c r="G139" s="191"/>
      <c r="H139" s="191" t="s">
        <v>486</v>
      </c>
      <c r="I139" s="191" t="s">
        <v>466</v>
      </c>
      <c r="J139" s="191"/>
      <c r="K139" s="235"/>
    </row>
    <row r="140" spans="2:11" customFormat="1" ht="15" customHeight="1">
      <c r="B140" s="232"/>
      <c r="C140" s="191" t="s">
        <v>467</v>
      </c>
      <c r="D140" s="191"/>
      <c r="E140" s="191"/>
      <c r="F140" s="212" t="s">
        <v>431</v>
      </c>
      <c r="G140" s="191"/>
      <c r="H140" s="191" t="s">
        <v>467</v>
      </c>
      <c r="I140" s="191" t="s">
        <v>466</v>
      </c>
      <c r="J140" s="191"/>
      <c r="K140" s="235"/>
    </row>
    <row r="141" spans="2:11" customFormat="1" ht="15" customHeight="1">
      <c r="B141" s="232"/>
      <c r="C141" s="191" t="s">
        <v>37</v>
      </c>
      <c r="D141" s="191"/>
      <c r="E141" s="191"/>
      <c r="F141" s="212" t="s">
        <v>431</v>
      </c>
      <c r="G141" s="191"/>
      <c r="H141" s="191" t="s">
        <v>487</v>
      </c>
      <c r="I141" s="191" t="s">
        <v>466</v>
      </c>
      <c r="J141" s="191"/>
      <c r="K141" s="235"/>
    </row>
    <row r="142" spans="2:11" customFormat="1" ht="15" customHeight="1">
      <c r="B142" s="232"/>
      <c r="C142" s="191" t="s">
        <v>488</v>
      </c>
      <c r="D142" s="191"/>
      <c r="E142" s="191"/>
      <c r="F142" s="212" t="s">
        <v>431</v>
      </c>
      <c r="G142" s="191"/>
      <c r="H142" s="191" t="s">
        <v>489</v>
      </c>
      <c r="I142" s="191" t="s">
        <v>466</v>
      </c>
      <c r="J142" s="191"/>
      <c r="K142" s="235"/>
    </row>
    <row r="143" spans="2:11" customFormat="1" ht="15" customHeight="1">
      <c r="B143" s="236"/>
      <c r="C143" s="237"/>
      <c r="D143" s="237"/>
      <c r="E143" s="237"/>
      <c r="F143" s="237"/>
      <c r="G143" s="237"/>
      <c r="H143" s="237"/>
      <c r="I143" s="237"/>
      <c r="J143" s="237"/>
      <c r="K143" s="238"/>
    </row>
    <row r="144" spans="2:11" customFormat="1" ht="18.75" customHeight="1">
      <c r="B144" s="223"/>
      <c r="C144" s="223"/>
      <c r="D144" s="223"/>
      <c r="E144" s="223"/>
      <c r="F144" s="224"/>
      <c r="G144" s="223"/>
      <c r="H144" s="223"/>
      <c r="I144" s="223"/>
      <c r="J144" s="223"/>
      <c r="K144" s="223"/>
    </row>
    <row r="145" spans="2:11" customFormat="1" ht="18.75" customHeight="1">
      <c r="B145" s="198"/>
      <c r="C145" s="198"/>
      <c r="D145" s="198"/>
      <c r="E145" s="198"/>
      <c r="F145" s="198"/>
      <c r="G145" s="198"/>
      <c r="H145" s="198"/>
      <c r="I145" s="198"/>
      <c r="J145" s="198"/>
      <c r="K145" s="198"/>
    </row>
    <row r="146" spans="2:11" customFormat="1" ht="7.5" customHeight="1">
      <c r="B146" s="199"/>
      <c r="C146" s="200"/>
      <c r="D146" s="200"/>
      <c r="E146" s="200"/>
      <c r="F146" s="200"/>
      <c r="G146" s="200"/>
      <c r="H146" s="200"/>
      <c r="I146" s="200"/>
      <c r="J146" s="200"/>
      <c r="K146" s="201"/>
    </row>
    <row r="147" spans="2:11" customFormat="1" ht="45" customHeight="1">
      <c r="B147" s="202"/>
      <c r="C147" s="309" t="s">
        <v>490</v>
      </c>
      <c r="D147" s="309"/>
      <c r="E147" s="309"/>
      <c r="F147" s="309"/>
      <c r="G147" s="309"/>
      <c r="H147" s="309"/>
      <c r="I147" s="309"/>
      <c r="J147" s="309"/>
      <c r="K147" s="203"/>
    </row>
    <row r="148" spans="2:11" customFormat="1" ht="17.25" customHeight="1">
      <c r="B148" s="202"/>
      <c r="C148" s="204" t="s">
        <v>425</v>
      </c>
      <c r="D148" s="204"/>
      <c r="E148" s="204"/>
      <c r="F148" s="204" t="s">
        <v>426</v>
      </c>
      <c r="G148" s="205"/>
      <c r="H148" s="204" t="s">
        <v>53</v>
      </c>
      <c r="I148" s="204" t="s">
        <v>56</v>
      </c>
      <c r="J148" s="204" t="s">
        <v>427</v>
      </c>
      <c r="K148" s="203"/>
    </row>
    <row r="149" spans="2:11" customFormat="1" ht="17.25" customHeight="1">
      <c r="B149" s="202"/>
      <c r="C149" s="206" t="s">
        <v>428</v>
      </c>
      <c r="D149" s="206"/>
      <c r="E149" s="206"/>
      <c r="F149" s="207" t="s">
        <v>429</v>
      </c>
      <c r="G149" s="208"/>
      <c r="H149" s="206"/>
      <c r="I149" s="206"/>
      <c r="J149" s="206" t="s">
        <v>430</v>
      </c>
      <c r="K149" s="203"/>
    </row>
    <row r="150" spans="2:11" customFormat="1" ht="5.25" customHeight="1">
      <c r="B150" s="214"/>
      <c r="C150" s="209"/>
      <c r="D150" s="209"/>
      <c r="E150" s="209"/>
      <c r="F150" s="209"/>
      <c r="G150" s="210"/>
      <c r="H150" s="209"/>
      <c r="I150" s="209"/>
      <c r="J150" s="209"/>
      <c r="K150" s="235"/>
    </row>
    <row r="151" spans="2:11" customFormat="1" ht="15" customHeight="1">
      <c r="B151" s="214"/>
      <c r="C151" s="239" t="s">
        <v>434</v>
      </c>
      <c r="D151" s="191"/>
      <c r="E151" s="191"/>
      <c r="F151" s="240" t="s">
        <v>431</v>
      </c>
      <c r="G151" s="191"/>
      <c r="H151" s="239" t="s">
        <v>471</v>
      </c>
      <c r="I151" s="239" t="s">
        <v>433</v>
      </c>
      <c r="J151" s="239">
        <v>120</v>
      </c>
      <c r="K151" s="235"/>
    </row>
    <row r="152" spans="2:11" customFormat="1" ht="15" customHeight="1">
      <c r="B152" s="214"/>
      <c r="C152" s="239" t="s">
        <v>480</v>
      </c>
      <c r="D152" s="191"/>
      <c r="E152" s="191"/>
      <c r="F152" s="240" t="s">
        <v>431</v>
      </c>
      <c r="G152" s="191"/>
      <c r="H152" s="239" t="s">
        <v>491</v>
      </c>
      <c r="I152" s="239" t="s">
        <v>433</v>
      </c>
      <c r="J152" s="239" t="s">
        <v>482</v>
      </c>
      <c r="K152" s="235"/>
    </row>
    <row r="153" spans="2:11" customFormat="1" ht="15" customHeight="1">
      <c r="B153" s="214"/>
      <c r="C153" s="239" t="s">
        <v>379</v>
      </c>
      <c r="D153" s="191"/>
      <c r="E153" s="191"/>
      <c r="F153" s="240" t="s">
        <v>431</v>
      </c>
      <c r="G153" s="191"/>
      <c r="H153" s="239" t="s">
        <v>492</v>
      </c>
      <c r="I153" s="239" t="s">
        <v>433</v>
      </c>
      <c r="J153" s="239" t="s">
        <v>482</v>
      </c>
      <c r="K153" s="235"/>
    </row>
    <row r="154" spans="2:11" customFormat="1" ht="15" customHeight="1">
      <c r="B154" s="214"/>
      <c r="C154" s="239" t="s">
        <v>436</v>
      </c>
      <c r="D154" s="191"/>
      <c r="E154" s="191"/>
      <c r="F154" s="240" t="s">
        <v>437</v>
      </c>
      <c r="G154" s="191"/>
      <c r="H154" s="239" t="s">
        <v>471</v>
      </c>
      <c r="I154" s="239" t="s">
        <v>433</v>
      </c>
      <c r="J154" s="239">
        <v>50</v>
      </c>
      <c r="K154" s="235"/>
    </row>
    <row r="155" spans="2:11" customFormat="1" ht="15" customHeight="1">
      <c r="B155" s="214"/>
      <c r="C155" s="239" t="s">
        <v>439</v>
      </c>
      <c r="D155" s="191"/>
      <c r="E155" s="191"/>
      <c r="F155" s="240" t="s">
        <v>431</v>
      </c>
      <c r="G155" s="191"/>
      <c r="H155" s="239" t="s">
        <v>471</v>
      </c>
      <c r="I155" s="239" t="s">
        <v>441</v>
      </c>
      <c r="J155" s="239"/>
      <c r="K155" s="235"/>
    </row>
    <row r="156" spans="2:11" customFormat="1" ht="15" customHeight="1">
      <c r="B156" s="214"/>
      <c r="C156" s="239" t="s">
        <v>450</v>
      </c>
      <c r="D156" s="191"/>
      <c r="E156" s="191"/>
      <c r="F156" s="240" t="s">
        <v>437</v>
      </c>
      <c r="G156" s="191"/>
      <c r="H156" s="239" t="s">
        <v>471</v>
      </c>
      <c r="I156" s="239" t="s">
        <v>433</v>
      </c>
      <c r="J156" s="239">
        <v>50</v>
      </c>
      <c r="K156" s="235"/>
    </row>
    <row r="157" spans="2:11" customFormat="1" ht="15" customHeight="1">
      <c r="B157" s="214"/>
      <c r="C157" s="239" t="s">
        <v>458</v>
      </c>
      <c r="D157" s="191"/>
      <c r="E157" s="191"/>
      <c r="F157" s="240" t="s">
        <v>437</v>
      </c>
      <c r="G157" s="191"/>
      <c r="H157" s="239" t="s">
        <v>471</v>
      </c>
      <c r="I157" s="239" t="s">
        <v>433</v>
      </c>
      <c r="J157" s="239">
        <v>50</v>
      </c>
      <c r="K157" s="235"/>
    </row>
    <row r="158" spans="2:11" customFormat="1" ht="15" customHeight="1">
      <c r="B158" s="214"/>
      <c r="C158" s="239" t="s">
        <v>456</v>
      </c>
      <c r="D158" s="191"/>
      <c r="E158" s="191"/>
      <c r="F158" s="240" t="s">
        <v>437</v>
      </c>
      <c r="G158" s="191"/>
      <c r="H158" s="239" t="s">
        <v>471</v>
      </c>
      <c r="I158" s="239" t="s">
        <v>433</v>
      </c>
      <c r="J158" s="239">
        <v>50</v>
      </c>
      <c r="K158" s="235"/>
    </row>
    <row r="159" spans="2:11" customFormat="1" ht="15" customHeight="1">
      <c r="B159" s="214"/>
      <c r="C159" s="239" t="s">
        <v>87</v>
      </c>
      <c r="D159" s="191"/>
      <c r="E159" s="191"/>
      <c r="F159" s="240" t="s">
        <v>431</v>
      </c>
      <c r="G159" s="191"/>
      <c r="H159" s="239" t="s">
        <v>493</v>
      </c>
      <c r="I159" s="239" t="s">
        <v>433</v>
      </c>
      <c r="J159" s="239" t="s">
        <v>494</v>
      </c>
      <c r="K159" s="235"/>
    </row>
    <row r="160" spans="2:11" customFormat="1" ht="15" customHeight="1">
      <c r="B160" s="214"/>
      <c r="C160" s="239" t="s">
        <v>495</v>
      </c>
      <c r="D160" s="191"/>
      <c r="E160" s="191"/>
      <c r="F160" s="240" t="s">
        <v>431</v>
      </c>
      <c r="G160" s="191"/>
      <c r="H160" s="239" t="s">
        <v>496</v>
      </c>
      <c r="I160" s="239" t="s">
        <v>466</v>
      </c>
      <c r="J160" s="239"/>
      <c r="K160" s="235"/>
    </row>
    <row r="161" spans="2:11" customFormat="1" ht="15" customHeight="1">
      <c r="B161" s="241"/>
      <c r="C161" s="221"/>
      <c r="D161" s="221"/>
      <c r="E161" s="221"/>
      <c r="F161" s="221"/>
      <c r="G161" s="221"/>
      <c r="H161" s="221"/>
      <c r="I161" s="221"/>
      <c r="J161" s="221"/>
      <c r="K161" s="242"/>
    </row>
    <row r="162" spans="2:11" customFormat="1" ht="18.75" customHeight="1">
      <c r="B162" s="223"/>
      <c r="C162" s="233"/>
      <c r="D162" s="233"/>
      <c r="E162" s="233"/>
      <c r="F162" s="243"/>
      <c r="G162" s="233"/>
      <c r="H162" s="233"/>
      <c r="I162" s="233"/>
      <c r="J162" s="233"/>
      <c r="K162" s="223"/>
    </row>
    <row r="163" spans="2:11" customFormat="1" ht="18.75" customHeight="1">
      <c r="B163" s="198"/>
      <c r="C163" s="198"/>
      <c r="D163" s="198"/>
      <c r="E163" s="198"/>
      <c r="F163" s="198"/>
      <c r="G163" s="198"/>
      <c r="H163" s="198"/>
      <c r="I163" s="198"/>
      <c r="J163" s="198"/>
      <c r="K163" s="198"/>
    </row>
    <row r="164" spans="2:11" customFormat="1" ht="7.5" customHeight="1">
      <c r="B164" s="180"/>
      <c r="C164" s="181"/>
      <c r="D164" s="181"/>
      <c r="E164" s="181"/>
      <c r="F164" s="181"/>
      <c r="G164" s="181"/>
      <c r="H164" s="181"/>
      <c r="I164" s="181"/>
      <c r="J164" s="181"/>
      <c r="K164" s="182"/>
    </row>
    <row r="165" spans="2:11" customFormat="1" ht="45" customHeight="1">
      <c r="B165" s="183"/>
      <c r="C165" s="307" t="s">
        <v>497</v>
      </c>
      <c r="D165" s="307"/>
      <c r="E165" s="307"/>
      <c r="F165" s="307"/>
      <c r="G165" s="307"/>
      <c r="H165" s="307"/>
      <c r="I165" s="307"/>
      <c r="J165" s="307"/>
      <c r="K165" s="184"/>
    </row>
    <row r="166" spans="2:11" customFormat="1" ht="17.25" customHeight="1">
      <c r="B166" s="183"/>
      <c r="C166" s="204" t="s">
        <v>425</v>
      </c>
      <c r="D166" s="204"/>
      <c r="E166" s="204"/>
      <c r="F166" s="204" t="s">
        <v>426</v>
      </c>
      <c r="G166" s="244"/>
      <c r="H166" s="245" t="s">
        <v>53</v>
      </c>
      <c r="I166" s="245" t="s">
        <v>56</v>
      </c>
      <c r="J166" s="204" t="s">
        <v>427</v>
      </c>
      <c r="K166" s="184"/>
    </row>
    <row r="167" spans="2:11" customFormat="1" ht="17.25" customHeight="1">
      <c r="B167" s="185"/>
      <c r="C167" s="206" t="s">
        <v>428</v>
      </c>
      <c r="D167" s="206"/>
      <c r="E167" s="206"/>
      <c r="F167" s="207" t="s">
        <v>429</v>
      </c>
      <c r="G167" s="246"/>
      <c r="H167" s="247"/>
      <c r="I167" s="247"/>
      <c r="J167" s="206" t="s">
        <v>430</v>
      </c>
      <c r="K167" s="186"/>
    </row>
    <row r="168" spans="2:11" customFormat="1" ht="5.25" customHeight="1">
      <c r="B168" s="214"/>
      <c r="C168" s="209"/>
      <c r="D168" s="209"/>
      <c r="E168" s="209"/>
      <c r="F168" s="209"/>
      <c r="G168" s="210"/>
      <c r="H168" s="209"/>
      <c r="I168" s="209"/>
      <c r="J168" s="209"/>
      <c r="K168" s="235"/>
    </row>
    <row r="169" spans="2:11" customFormat="1" ht="15" customHeight="1">
      <c r="B169" s="214"/>
      <c r="C169" s="191" t="s">
        <v>434</v>
      </c>
      <c r="D169" s="191"/>
      <c r="E169" s="191"/>
      <c r="F169" s="212" t="s">
        <v>431</v>
      </c>
      <c r="G169" s="191"/>
      <c r="H169" s="191" t="s">
        <v>471</v>
      </c>
      <c r="I169" s="191" t="s">
        <v>433</v>
      </c>
      <c r="J169" s="191">
        <v>120</v>
      </c>
      <c r="K169" s="235"/>
    </row>
    <row r="170" spans="2:11" customFormat="1" ht="15" customHeight="1">
      <c r="B170" s="214"/>
      <c r="C170" s="191" t="s">
        <v>480</v>
      </c>
      <c r="D170" s="191"/>
      <c r="E170" s="191"/>
      <c r="F170" s="212" t="s">
        <v>431</v>
      </c>
      <c r="G170" s="191"/>
      <c r="H170" s="191" t="s">
        <v>481</v>
      </c>
      <c r="I170" s="191" t="s">
        <v>433</v>
      </c>
      <c r="J170" s="191" t="s">
        <v>482</v>
      </c>
      <c r="K170" s="235"/>
    </row>
    <row r="171" spans="2:11" customFormat="1" ht="15" customHeight="1">
      <c r="B171" s="214"/>
      <c r="C171" s="191" t="s">
        <v>379</v>
      </c>
      <c r="D171" s="191"/>
      <c r="E171" s="191"/>
      <c r="F171" s="212" t="s">
        <v>431</v>
      </c>
      <c r="G171" s="191"/>
      <c r="H171" s="191" t="s">
        <v>498</v>
      </c>
      <c r="I171" s="191" t="s">
        <v>433</v>
      </c>
      <c r="J171" s="191" t="s">
        <v>482</v>
      </c>
      <c r="K171" s="235"/>
    </row>
    <row r="172" spans="2:11" customFormat="1" ht="15" customHeight="1">
      <c r="B172" s="214"/>
      <c r="C172" s="191" t="s">
        <v>436</v>
      </c>
      <c r="D172" s="191"/>
      <c r="E172" s="191"/>
      <c r="F172" s="212" t="s">
        <v>437</v>
      </c>
      <c r="G172" s="191"/>
      <c r="H172" s="191" t="s">
        <v>498</v>
      </c>
      <c r="I172" s="191" t="s">
        <v>433</v>
      </c>
      <c r="J172" s="191">
        <v>50</v>
      </c>
      <c r="K172" s="235"/>
    </row>
    <row r="173" spans="2:11" customFormat="1" ht="15" customHeight="1">
      <c r="B173" s="214"/>
      <c r="C173" s="191" t="s">
        <v>439</v>
      </c>
      <c r="D173" s="191"/>
      <c r="E173" s="191"/>
      <c r="F173" s="212" t="s">
        <v>431</v>
      </c>
      <c r="G173" s="191"/>
      <c r="H173" s="191" t="s">
        <v>498</v>
      </c>
      <c r="I173" s="191" t="s">
        <v>441</v>
      </c>
      <c r="J173" s="191"/>
      <c r="K173" s="235"/>
    </row>
    <row r="174" spans="2:11" customFormat="1" ht="15" customHeight="1">
      <c r="B174" s="214"/>
      <c r="C174" s="191" t="s">
        <v>450</v>
      </c>
      <c r="D174" s="191"/>
      <c r="E174" s="191"/>
      <c r="F174" s="212" t="s">
        <v>437</v>
      </c>
      <c r="G174" s="191"/>
      <c r="H174" s="191" t="s">
        <v>498</v>
      </c>
      <c r="I174" s="191" t="s">
        <v>433</v>
      </c>
      <c r="J174" s="191">
        <v>50</v>
      </c>
      <c r="K174" s="235"/>
    </row>
    <row r="175" spans="2:11" customFormat="1" ht="15" customHeight="1">
      <c r="B175" s="214"/>
      <c r="C175" s="191" t="s">
        <v>458</v>
      </c>
      <c r="D175" s="191"/>
      <c r="E175" s="191"/>
      <c r="F175" s="212" t="s">
        <v>437</v>
      </c>
      <c r="G175" s="191"/>
      <c r="H175" s="191" t="s">
        <v>498</v>
      </c>
      <c r="I175" s="191" t="s">
        <v>433</v>
      </c>
      <c r="J175" s="191">
        <v>50</v>
      </c>
      <c r="K175" s="235"/>
    </row>
    <row r="176" spans="2:11" customFormat="1" ht="15" customHeight="1">
      <c r="B176" s="214"/>
      <c r="C176" s="191" t="s">
        <v>456</v>
      </c>
      <c r="D176" s="191"/>
      <c r="E176" s="191"/>
      <c r="F176" s="212" t="s">
        <v>437</v>
      </c>
      <c r="G176" s="191"/>
      <c r="H176" s="191" t="s">
        <v>498</v>
      </c>
      <c r="I176" s="191" t="s">
        <v>433</v>
      </c>
      <c r="J176" s="191">
        <v>50</v>
      </c>
      <c r="K176" s="235"/>
    </row>
    <row r="177" spans="2:11" customFormat="1" ht="15" customHeight="1">
      <c r="B177" s="214"/>
      <c r="C177" s="191" t="s">
        <v>106</v>
      </c>
      <c r="D177" s="191"/>
      <c r="E177" s="191"/>
      <c r="F177" s="212" t="s">
        <v>431</v>
      </c>
      <c r="G177" s="191"/>
      <c r="H177" s="191" t="s">
        <v>499</v>
      </c>
      <c r="I177" s="191" t="s">
        <v>500</v>
      </c>
      <c r="J177" s="191"/>
      <c r="K177" s="235"/>
    </row>
    <row r="178" spans="2:11" customFormat="1" ht="15" customHeight="1">
      <c r="B178" s="214"/>
      <c r="C178" s="191" t="s">
        <v>56</v>
      </c>
      <c r="D178" s="191"/>
      <c r="E178" s="191"/>
      <c r="F178" s="212" t="s">
        <v>431</v>
      </c>
      <c r="G178" s="191"/>
      <c r="H178" s="191" t="s">
        <v>501</v>
      </c>
      <c r="I178" s="191" t="s">
        <v>502</v>
      </c>
      <c r="J178" s="191">
        <v>1</v>
      </c>
      <c r="K178" s="235"/>
    </row>
    <row r="179" spans="2:11" customFormat="1" ht="15" customHeight="1">
      <c r="B179" s="214"/>
      <c r="C179" s="191" t="s">
        <v>52</v>
      </c>
      <c r="D179" s="191"/>
      <c r="E179" s="191"/>
      <c r="F179" s="212" t="s">
        <v>431</v>
      </c>
      <c r="G179" s="191"/>
      <c r="H179" s="191" t="s">
        <v>503</v>
      </c>
      <c r="I179" s="191" t="s">
        <v>433</v>
      </c>
      <c r="J179" s="191">
        <v>20</v>
      </c>
      <c r="K179" s="235"/>
    </row>
    <row r="180" spans="2:11" customFormat="1" ht="15" customHeight="1">
      <c r="B180" s="214"/>
      <c r="C180" s="191" t="s">
        <v>53</v>
      </c>
      <c r="D180" s="191"/>
      <c r="E180" s="191"/>
      <c r="F180" s="212" t="s">
        <v>431</v>
      </c>
      <c r="G180" s="191"/>
      <c r="H180" s="191" t="s">
        <v>504</v>
      </c>
      <c r="I180" s="191" t="s">
        <v>433</v>
      </c>
      <c r="J180" s="191">
        <v>255</v>
      </c>
      <c r="K180" s="235"/>
    </row>
    <row r="181" spans="2:11" customFormat="1" ht="15" customHeight="1">
      <c r="B181" s="214"/>
      <c r="C181" s="191" t="s">
        <v>107</v>
      </c>
      <c r="D181" s="191"/>
      <c r="E181" s="191"/>
      <c r="F181" s="212" t="s">
        <v>431</v>
      </c>
      <c r="G181" s="191"/>
      <c r="H181" s="191" t="s">
        <v>395</v>
      </c>
      <c r="I181" s="191" t="s">
        <v>433</v>
      </c>
      <c r="J181" s="191">
        <v>10</v>
      </c>
      <c r="K181" s="235"/>
    </row>
    <row r="182" spans="2:11" customFormat="1" ht="15" customHeight="1">
      <c r="B182" s="214"/>
      <c r="C182" s="191" t="s">
        <v>108</v>
      </c>
      <c r="D182" s="191"/>
      <c r="E182" s="191"/>
      <c r="F182" s="212" t="s">
        <v>431</v>
      </c>
      <c r="G182" s="191"/>
      <c r="H182" s="191" t="s">
        <v>505</v>
      </c>
      <c r="I182" s="191" t="s">
        <v>466</v>
      </c>
      <c r="J182" s="191"/>
      <c r="K182" s="235"/>
    </row>
    <row r="183" spans="2:11" customFormat="1" ht="15" customHeight="1">
      <c r="B183" s="214"/>
      <c r="C183" s="191" t="s">
        <v>506</v>
      </c>
      <c r="D183" s="191"/>
      <c r="E183" s="191"/>
      <c r="F183" s="212" t="s">
        <v>431</v>
      </c>
      <c r="G183" s="191"/>
      <c r="H183" s="191" t="s">
        <v>507</v>
      </c>
      <c r="I183" s="191" t="s">
        <v>466</v>
      </c>
      <c r="J183" s="191"/>
      <c r="K183" s="235"/>
    </row>
    <row r="184" spans="2:11" customFormat="1" ht="15" customHeight="1">
      <c r="B184" s="214"/>
      <c r="C184" s="191" t="s">
        <v>495</v>
      </c>
      <c r="D184" s="191"/>
      <c r="E184" s="191"/>
      <c r="F184" s="212" t="s">
        <v>431</v>
      </c>
      <c r="G184" s="191"/>
      <c r="H184" s="191" t="s">
        <v>508</v>
      </c>
      <c r="I184" s="191" t="s">
        <v>466</v>
      </c>
      <c r="J184" s="191"/>
      <c r="K184" s="235"/>
    </row>
    <row r="185" spans="2:11" customFormat="1" ht="15" customHeight="1">
      <c r="B185" s="214"/>
      <c r="C185" s="191" t="s">
        <v>110</v>
      </c>
      <c r="D185" s="191"/>
      <c r="E185" s="191"/>
      <c r="F185" s="212" t="s">
        <v>437</v>
      </c>
      <c r="G185" s="191"/>
      <c r="H185" s="191" t="s">
        <v>509</v>
      </c>
      <c r="I185" s="191" t="s">
        <v>433</v>
      </c>
      <c r="J185" s="191">
        <v>50</v>
      </c>
      <c r="K185" s="235"/>
    </row>
    <row r="186" spans="2:11" customFormat="1" ht="15" customHeight="1">
      <c r="B186" s="214"/>
      <c r="C186" s="191" t="s">
        <v>510</v>
      </c>
      <c r="D186" s="191"/>
      <c r="E186" s="191"/>
      <c r="F186" s="212" t="s">
        <v>437</v>
      </c>
      <c r="G186" s="191"/>
      <c r="H186" s="191" t="s">
        <v>511</v>
      </c>
      <c r="I186" s="191" t="s">
        <v>512</v>
      </c>
      <c r="J186" s="191"/>
      <c r="K186" s="235"/>
    </row>
    <row r="187" spans="2:11" customFormat="1" ht="15" customHeight="1">
      <c r="B187" s="214"/>
      <c r="C187" s="191" t="s">
        <v>513</v>
      </c>
      <c r="D187" s="191"/>
      <c r="E187" s="191"/>
      <c r="F187" s="212" t="s">
        <v>437</v>
      </c>
      <c r="G187" s="191"/>
      <c r="H187" s="191" t="s">
        <v>514</v>
      </c>
      <c r="I187" s="191" t="s">
        <v>512</v>
      </c>
      <c r="J187" s="191"/>
      <c r="K187" s="235"/>
    </row>
    <row r="188" spans="2:11" customFormat="1" ht="15" customHeight="1">
      <c r="B188" s="214"/>
      <c r="C188" s="191" t="s">
        <v>515</v>
      </c>
      <c r="D188" s="191"/>
      <c r="E188" s="191"/>
      <c r="F188" s="212" t="s">
        <v>437</v>
      </c>
      <c r="G188" s="191"/>
      <c r="H188" s="191" t="s">
        <v>516</v>
      </c>
      <c r="I188" s="191" t="s">
        <v>512</v>
      </c>
      <c r="J188" s="191"/>
      <c r="K188" s="235"/>
    </row>
    <row r="189" spans="2:11" customFormat="1" ht="15" customHeight="1">
      <c r="B189" s="214"/>
      <c r="C189" s="248" t="s">
        <v>517</v>
      </c>
      <c r="D189" s="191"/>
      <c r="E189" s="191"/>
      <c r="F189" s="212" t="s">
        <v>437</v>
      </c>
      <c r="G189" s="191"/>
      <c r="H189" s="191" t="s">
        <v>518</v>
      </c>
      <c r="I189" s="191" t="s">
        <v>519</v>
      </c>
      <c r="J189" s="249" t="s">
        <v>520</v>
      </c>
      <c r="K189" s="235"/>
    </row>
    <row r="190" spans="2:11" customFormat="1" ht="15" customHeight="1">
      <c r="B190" s="250"/>
      <c r="C190" s="251" t="s">
        <v>521</v>
      </c>
      <c r="D190" s="252"/>
      <c r="E190" s="252"/>
      <c r="F190" s="253" t="s">
        <v>437</v>
      </c>
      <c r="G190" s="252"/>
      <c r="H190" s="252" t="s">
        <v>522</v>
      </c>
      <c r="I190" s="252" t="s">
        <v>519</v>
      </c>
      <c r="J190" s="254" t="s">
        <v>520</v>
      </c>
      <c r="K190" s="255"/>
    </row>
    <row r="191" spans="2:11" customFormat="1" ht="15" customHeight="1">
      <c r="B191" s="214"/>
      <c r="C191" s="248" t="s">
        <v>41</v>
      </c>
      <c r="D191" s="191"/>
      <c r="E191" s="191"/>
      <c r="F191" s="212" t="s">
        <v>431</v>
      </c>
      <c r="G191" s="191"/>
      <c r="H191" s="188" t="s">
        <v>523</v>
      </c>
      <c r="I191" s="191" t="s">
        <v>524</v>
      </c>
      <c r="J191" s="191"/>
      <c r="K191" s="235"/>
    </row>
    <row r="192" spans="2:11" customFormat="1" ht="15" customHeight="1">
      <c r="B192" s="214"/>
      <c r="C192" s="248" t="s">
        <v>525</v>
      </c>
      <c r="D192" s="191"/>
      <c r="E192" s="191"/>
      <c r="F192" s="212" t="s">
        <v>431</v>
      </c>
      <c r="G192" s="191"/>
      <c r="H192" s="191" t="s">
        <v>526</v>
      </c>
      <c r="I192" s="191" t="s">
        <v>466</v>
      </c>
      <c r="J192" s="191"/>
      <c r="K192" s="235"/>
    </row>
    <row r="193" spans="2:11" customFormat="1" ht="15" customHeight="1">
      <c r="B193" s="214"/>
      <c r="C193" s="248" t="s">
        <v>527</v>
      </c>
      <c r="D193" s="191"/>
      <c r="E193" s="191"/>
      <c r="F193" s="212" t="s">
        <v>431</v>
      </c>
      <c r="G193" s="191"/>
      <c r="H193" s="191" t="s">
        <v>528</v>
      </c>
      <c r="I193" s="191" t="s">
        <v>466</v>
      </c>
      <c r="J193" s="191"/>
      <c r="K193" s="235"/>
    </row>
    <row r="194" spans="2:11" customFormat="1" ht="15" customHeight="1">
      <c r="B194" s="214"/>
      <c r="C194" s="248" t="s">
        <v>529</v>
      </c>
      <c r="D194" s="191"/>
      <c r="E194" s="191"/>
      <c r="F194" s="212" t="s">
        <v>437</v>
      </c>
      <c r="G194" s="191"/>
      <c r="H194" s="191" t="s">
        <v>530</v>
      </c>
      <c r="I194" s="191" t="s">
        <v>466</v>
      </c>
      <c r="J194" s="191"/>
      <c r="K194" s="235"/>
    </row>
    <row r="195" spans="2:11" customFormat="1" ht="15" customHeight="1">
      <c r="B195" s="241"/>
      <c r="C195" s="256"/>
      <c r="D195" s="221"/>
      <c r="E195" s="221"/>
      <c r="F195" s="221"/>
      <c r="G195" s="221"/>
      <c r="H195" s="221"/>
      <c r="I195" s="221"/>
      <c r="J195" s="221"/>
      <c r="K195" s="242"/>
    </row>
    <row r="196" spans="2:11" customFormat="1" ht="18.75" customHeight="1">
      <c r="B196" s="223"/>
      <c r="C196" s="233"/>
      <c r="D196" s="233"/>
      <c r="E196" s="233"/>
      <c r="F196" s="243"/>
      <c r="G196" s="233"/>
      <c r="H196" s="233"/>
      <c r="I196" s="233"/>
      <c r="J196" s="233"/>
      <c r="K196" s="223"/>
    </row>
    <row r="197" spans="2:11" customFormat="1" ht="18.75" customHeight="1">
      <c r="B197" s="223"/>
      <c r="C197" s="233"/>
      <c r="D197" s="233"/>
      <c r="E197" s="233"/>
      <c r="F197" s="243"/>
      <c r="G197" s="233"/>
      <c r="H197" s="233"/>
      <c r="I197" s="233"/>
      <c r="J197" s="233"/>
      <c r="K197" s="223"/>
    </row>
    <row r="198" spans="2:11" customFormat="1" ht="18.75" customHeight="1">
      <c r="B198" s="198"/>
      <c r="C198" s="198"/>
      <c r="D198" s="198"/>
      <c r="E198" s="198"/>
      <c r="F198" s="198"/>
      <c r="G198" s="198"/>
      <c r="H198" s="198"/>
      <c r="I198" s="198"/>
      <c r="J198" s="198"/>
      <c r="K198" s="198"/>
    </row>
    <row r="199" spans="2:11" customFormat="1" ht="13.5">
      <c r="B199" s="180"/>
      <c r="C199" s="181"/>
      <c r="D199" s="181"/>
      <c r="E199" s="181"/>
      <c r="F199" s="181"/>
      <c r="G199" s="181"/>
      <c r="H199" s="181"/>
      <c r="I199" s="181"/>
      <c r="J199" s="181"/>
      <c r="K199" s="182"/>
    </row>
    <row r="200" spans="2:11" customFormat="1" ht="21">
      <c r="B200" s="183"/>
      <c r="C200" s="307" t="s">
        <v>531</v>
      </c>
      <c r="D200" s="307"/>
      <c r="E200" s="307"/>
      <c r="F200" s="307"/>
      <c r="G200" s="307"/>
      <c r="H200" s="307"/>
      <c r="I200" s="307"/>
      <c r="J200" s="307"/>
      <c r="K200" s="184"/>
    </row>
    <row r="201" spans="2:11" customFormat="1" ht="25.5" customHeight="1">
      <c r="B201" s="183"/>
      <c r="C201" s="257" t="s">
        <v>532</v>
      </c>
      <c r="D201" s="257"/>
      <c r="E201" s="257"/>
      <c r="F201" s="257" t="s">
        <v>533</v>
      </c>
      <c r="G201" s="258"/>
      <c r="H201" s="308" t="s">
        <v>534</v>
      </c>
      <c r="I201" s="308"/>
      <c r="J201" s="308"/>
      <c r="K201" s="184"/>
    </row>
    <row r="202" spans="2:11" customFormat="1" ht="5.25" customHeight="1">
      <c r="B202" s="214"/>
      <c r="C202" s="209"/>
      <c r="D202" s="209"/>
      <c r="E202" s="209"/>
      <c r="F202" s="209"/>
      <c r="G202" s="233"/>
      <c r="H202" s="209"/>
      <c r="I202" s="209"/>
      <c r="J202" s="209"/>
      <c r="K202" s="235"/>
    </row>
    <row r="203" spans="2:11" customFormat="1" ht="15" customHeight="1">
      <c r="B203" s="214"/>
      <c r="C203" s="191" t="s">
        <v>524</v>
      </c>
      <c r="D203" s="191"/>
      <c r="E203" s="191"/>
      <c r="F203" s="212" t="s">
        <v>42</v>
      </c>
      <c r="G203" s="191"/>
      <c r="H203" s="306" t="s">
        <v>535</v>
      </c>
      <c r="I203" s="306"/>
      <c r="J203" s="306"/>
      <c r="K203" s="235"/>
    </row>
    <row r="204" spans="2:11" customFormat="1" ht="15" customHeight="1">
      <c r="B204" s="214"/>
      <c r="C204" s="191"/>
      <c r="D204" s="191"/>
      <c r="E204" s="191"/>
      <c r="F204" s="212" t="s">
        <v>43</v>
      </c>
      <c r="G204" s="191"/>
      <c r="H204" s="306" t="s">
        <v>536</v>
      </c>
      <c r="I204" s="306"/>
      <c r="J204" s="306"/>
      <c r="K204" s="235"/>
    </row>
    <row r="205" spans="2:11" customFormat="1" ht="15" customHeight="1">
      <c r="B205" s="214"/>
      <c r="C205" s="191"/>
      <c r="D205" s="191"/>
      <c r="E205" s="191"/>
      <c r="F205" s="212" t="s">
        <v>46</v>
      </c>
      <c r="G205" s="191"/>
      <c r="H205" s="306" t="s">
        <v>537</v>
      </c>
      <c r="I205" s="306"/>
      <c r="J205" s="306"/>
      <c r="K205" s="235"/>
    </row>
    <row r="206" spans="2:11" customFormat="1" ht="15" customHeight="1">
      <c r="B206" s="214"/>
      <c r="C206" s="191"/>
      <c r="D206" s="191"/>
      <c r="E206" s="191"/>
      <c r="F206" s="212" t="s">
        <v>44</v>
      </c>
      <c r="G206" s="191"/>
      <c r="H206" s="306" t="s">
        <v>538</v>
      </c>
      <c r="I206" s="306"/>
      <c r="J206" s="306"/>
      <c r="K206" s="235"/>
    </row>
    <row r="207" spans="2:11" customFormat="1" ht="15" customHeight="1">
      <c r="B207" s="214"/>
      <c r="C207" s="191"/>
      <c r="D207" s="191"/>
      <c r="E207" s="191"/>
      <c r="F207" s="212" t="s">
        <v>45</v>
      </c>
      <c r="G207" s="191"/>
      <c r="H207" s="306" t="s">
        <v>539</v>
      </c>
      <c r="I207" s="306"/>
      <c r="J207" s="306"/>
      <c r="K207" s="235"/>
    </row>
    <row r="208" spans="2:11" customFormat="1" ht="15" customHeight="1">
      <c r="B208" s="214"/>
      <c r="C208" s="191"/>
      <c r="D208" s="191"/>
      <c r="E208" s="191"/>
      <c r="F208" s="212"/>
      <c r="G208" s="191"/>
      <c r="H208" s="191"/>
      <c r="I208" s="191"/>
      <c r="J208" s="191"/>
      <c r="K208" s="235"/>
    </row>
    <row r="209" spans="2:11" customFormat="1" ht="15" customHeight="1">
      <c r="B209" s="214"/>
      <c r="C209" s="191" t="s">
        <v>478</v>
      </c>
      <c r="D209" s="191"/>
      <c r="E209" s="191"/>
      <c r="F209" s="212" t="s">
        <v>78</v>
      </c>
      <c r="G209" s="191"/>
      <c r="H209" s="306" t="s">
        <v>540</v>
      </c>
      <c r="I209" s="306"/>
      <c r="J209" s="306"/>
      <c r="K209" s="235"/>
    </row>
    <row r="210" spans="2:11" customFormat="1" ht="15" customHeight="1">
      <c r="B210" s="214"/>
      <c r="C210" s="191"/>
      <c r="D210" s="191"/>
      <c r="E210" s="191"/>
      <c r="F210" s="212" t="s">
        <v>373</v>
      </c>
      <c r="G210" s="191"/>
      <c r="H210" s="306" t="s">
        <v>374</v>
      </c>
      <c r="I210" s="306"/>
      <c r="J210" s="306"/>
      <c r="K210" s="235"/>
    </row>
    <row r="211" spans="2:11" customFormat="1" ht="15" customHeight="1">
      <c r="B211" s="214"/>
      <c r="C211" s="191"/>
      <c r="D211" s="191"/>
      <c r="E211" s="191"/>
      <c r="F211" s="212" t="s">
        <v>371</v>
      </c>
      <c r="G211" s="191"/>
      <c r="H211" s="306" t="s">
        <v>541</v>
      </c>
      <c r="I211" s="306"/>
      <c r="J211" s="306"/>
      <c r="K211" s="235"/>
    </row>
    <row r="212" spans="2:11" customFormat="1" ht="15" customHeight="1">
      <c r="B212" s="259"/>
      <c r="C212" s="191"/>
      <c r="D212" s="191"/>
      <c r="E212" s="191"/>
      <c r="F212" s="212" t="s">
        <v>375</v>
      </c>
      <c r="G212" s="248"/>
      <c r="H212" s="305" t="s">
        <v>376</v>
      </c>
      <c r="I212" s="305"/>
      <c r="J212" s="305"/>
      <c r="K212" s="260"/>
    </row>
    <row r="213" spans="2:11" customFormat="1" ht="15" customHeight="1">
      <c r="B213" s="259"/>
      <c r="C213" s="191"/>
      <c r="D213" s="191"/>
      <c r="E213" s="191"/>
      <c r="F213" s="212" t="s">
        <v>377</v>
      </c>
      <c r="G213" s="248"/>
      <c r="H213" s="305" t="s">
        <v>542</v>
      </c>
      <c r="I213" s="305"/>
      <c r="J213" s="305"/>
      <c r="K213" s="260"/>
    </row>
    <row r="214" spans="2:11" customFormat="1" ht="15" customHeight="1">
      <c r="B214" s="259"/>
      <c r="C214" s="191"/>
      <c r="D214" s="191"/>
      <c r="E214" s="191"/>
      <c r="F214" s="212"/>
      <c r="G214" s="248"/>
      <c r="H214" s="239"/>
      <c r="I214" s="239"/>
      <c r="J214" s="239"/>
      <c r="K214" s="260"/>
    </row>
    <row r="215" spans="2:11" customFormat="1" ht="15" customHeight="1">
      <c r="B215" s="259"/>
      <c r="C215" s="191" t="s">
        <v>502</v>
      </c>
      <c r="D215" s="191"/>
      <c r="E215" s="191"/>
      <c r="F215" s="212">
        <v>1</v>
      </c>
      <c r="G215" s="248"/>
      <c r="H215" s="305" t="s">
        <v>543</v>
      </c>
      <c r="I215" s="305"/>
      <c r="J215" s="305"/>
      <c r="K215" s="260"/>
    </row>
    <row r="216" spans="2:11" customFormat="1" ht="15" customHeight="1">
      <c r="B216" s="259"/>
      <c r="C216" s="191"/>
      <c r="D216" s="191"/>
      <c r="E216" s="191"/>
      <c r="F216" s="212">
        <v>2</v>
      </c>
      <c r="G216" s="248"/>
      <c r="H216" s="305" t="s">
        <v>544</v>
      </c>
      <c r="I216" s="305"/>
      <c r="J216" s="305"/>
      <c r="K216" s="260"/>
    </row>
    <row r="217" spans="2:11" customFormat="1" ht="15" customHeight="1">
      <c r="B217" s="259"/>
      <c r="C217" s="191"/>
      <c r="D217" s="191"/>
      <c r="E217" s="191"/>
      <c r="F217" s="212">
        <v>3</v>
      </c>
      <c r="G217" s="248"/>
      <c r="H217" s="305" t="s">
        <v>545</v>
      </c>
      <c r="I217" s="305"/>
      <c r="J217" s="305"/>
      <c r="K217" s="260"/>
    </row>
    <row r="218" spans="2:11" customFormat="1" ht="15" customHeight="1">
      <c r="B218" s="259"/>
      <c r="C218" s="191"/>
      <c r="D218" s="191"/>
      <c r="E218" s="191"/>
      <c r="F218" s="212">
        <v>4</v>
      </c>
      <c r="G218" s="248"/>
      <c r="H218" s="305" t="s">
        <v>546</v>
      </c>
      <c r="I218" s="305"/>
      <c r="J218" s="305"/>
      <c r="K218" s="260"/>
    </row>
    <row r="219" spans="2:11" customFormat="1" ht="12.75" customHeight="1">
      <c r="B219" s="261"/>
      <c r="C219" s="262"/>
      <c r="D219" s="262"/>
      <c r="E219" s="262"/>
      <c r="F219" s="262"/>
      <c r="G219" s="262"/>
      <c r="H219" s="262"/>
      <c r="I219" s="262"/>
      <c r="J219" s="262"/>
      <c r="K219" s="263"/>
    </row>
  </sheetData>
  <sheetProtection formatCells="0" formatColumns="0" formatRows="0" insertColumns="0" insertRows="0" insertHyperlinks="0" deleteColumns="0" deleteRows="0" sort="0" autoFilter="0" pivotTables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0:J210"/>
    <mergeCell ref="H217:J217"/>
    <mergeCell ref="H218:J218"/>
    <mergeCell ref="H216:J216"/>
    <mergeCell ref="H213:J213"/>
    <mergeCell ref="H212:J212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7</vt:i4>
      </vt:variant>
    </vt:vector>
  </HeadingPairs>
  <TitlesOfParts>
    <vt:vector size="11" baseType="lpstr">
      <vt:lpstr>Rekapitulace stavby</vt:lpstr>
      <vt:lpstr>1 - Opěrná zeď</vt:lpstr>
      <vt:lpstr>2 - Schodiště</vt:lpstr>
      <vt:lpstr>Pokyny pro vyplnění</vt:lpstr>
      <vt:lpstr>'1 - Opěrná zeď'!Názvy_tisku</vt:lpstr>
      <vt:lpstr>'2 - Schodiště'!Názvy_tisku</vt:lpstr>
      <vt:lpstr>'Rekapitulace stavby'!Názvy_tisku</vt:lpstr>
      <vt:lpstr>'1 - Opěrná zeď'!Oblast_tisku</vt:lpstr>
      <vt:lpstr>'2 - Schodiště'!Oblast_tisku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TATA\pc</dc:creator>
  <cp:lastModifiedBy>Gregorová Pavla</cp:lastModifiedBy>
  <dcterms:created xsi:type="dcterms:W3CDTF">2025-05-04T08:24:13Z</dcterms:created>
  <dcterms:modified xsi:type="dcterms:W3CDTF">2025-10-07T08:57:52Z</dcterms:modified>
</cp:coreProperties>
</file>