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NORD pracovní\2025_808_MMDecin_Křešice domov pro seniory\Rozpočet\"/>
    </mc:Choice>
  </mc:AlternateContent>
  <xr:revisionPtr revIDLastSave="0" documentId="13_ncr:1_{FB1B7640-028A-4672-B479-970A79C1C4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808-2025 - VÝMĚNA POVRCHŮ..." sheetId="2" r:id="rId2"/>
    <sheet name="Seznam figur" sheetId="3" r:id="rId3"/>
  </sheets>
  <definedNames>
    <definedName name="_xlnm._FilterDatabase" localSheetId="1" hidden="1">'808-2025 - VÝMĚNA POVRCHŮ...'!$C$122:$K$159</definedName>
    <definedName name="_xlnm.Print_Titles" localSheetId="1">'808-2025 - VÝMĚNA POVRCHŮ...'!$122:$122</definedName>
    <definedName name="_xlnm.Print_Titles" localSheetId="0">'Rekapitulace stavby'!$92:$92</definedName>
    <definedName name="_xlnm.Print_Titles" localSheetId="2">'Seznam figur'!$9:$9</definedName>
    <definedName name="_xlnm.Print_Area" localSheetId="1">'808-2025 - VÝMĚNA POVRCHŮ...'!$C$4:$J$76,'808-2025 - VÝMĚNA POVRCHŮ...'!$C$82:$J$106,'808-2025 - VÝMĚNA POVRCHŮ...'!$C$112:$J$159</definedName>
    <definedName name="_xlnm.Print_Area" localSheetId="0">'Rekapitulace stavby'!$D$4:$AO$76,'Rekapitulace stavby'!$C$82:$AQ$96</definedName>
    <definedName name="_xlnm.Print_Area" localSheetId="2">'Seznam figur'!$C$4:$G$20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J35" i="2"/>
  <c r="J34" i="2"/>
  <c r="AY95" i="1"/>
  <c r="J33" i="2"/>
  <c r="AX95" i="1"/>
  <c r="BI159" i="2"/>
  <c r="BH159" i="2"/>
  <c r="BG159" i="2"/>
  <c r="BF159" i="2"/>
  <c r="T159" i="2"/>
  <c r="T158" i="2"/>
  <c r="R159" i="2"/>
  <c r="R158" i="2"/>
  <c r="P159" i="2"/>
  <c r="P158" i="2"/>
  <c r="BI157" i="2"/>
  <c r="BH157" i="2"/>
  <c r="BG157" i="2"/>
  <c r="BF157" i="2"/>
  <c r="T157" i="2"/>
  <c r="T156" i="2"/>
  <c r="R157" i="2"/>
  <c r="R156" i="2"/>
  <c r="P157" i="2"/>
  <c r="P156" i="2"/>
  <c r="BI155" i="2"/>
  <c r="BH155" i="2"/>
  <c r="BG155" i="2"/>
  <c r="BF155" i="2"/>
  <c r="T155" i="2"/>
  <c r="T154" i="2"/>
  <c r="R155" i="2"/>
  <c r="R154" i="2"/>
  <c r="P155" i="2"/>
  <c r="P154" i="2"/>
  <c r="BI153" i="2"/>
  <c r="BH153" i="2"/>
  <c r="BG153" i="2"/>
  <c r="BF153" i="2"/>
  <c r="T153" i="2"/>
  <c r="T152" i="2"/>
  <c r="R153" i="2"/>
  <c r="R152" i="2" s="1"/>
  <c r="P153" i="2"/>
  <c r="P152" i="2"/>
  <c r="BI150" i="2"/>
  <c r="BH150" i="2"/>
  <c r="BG150" i="2"/>
  <c r="BF150" i="2"/>
  <c r="T150" i="2"/>
  <c r="T149" i="2" s="1"/>
  <c r="R150" i="2"/>
  <c r="R149" i="2"/>
  <c r="P150" i="2"/>
  <c r="P149" i="2" s="1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J120" i="2"/>
  <c r="J119" i="2"/>
  <c r="F119" i="2"/>
  <c r="F117" i="2"/>
  <c r="E115" i="2"/>
  <c r="J90" i="2"/>
  <c r="J89" i="2"/>
  <c r="F89" i="2"/>
  <c r="F87" i="2"/>
  <c r="E85" i="2"/>
  <c r="J16" i="2"/>
  <c r="E16" i="2"/>
  <c r="F120" i="2" s="1"/>
  <c r="J15" i="2"/>
  <c r="J10" i="2"/>
  <c r="J87" i="2" s="1"/>
  <c r="L90" i="1"/>
  <c r="AM90" i="1"/>
  <c r="AM89" i="1"/>
  <c r="L89" i="1"/>
  <c r="AM87" i="1"/>
  <c r="L87" i="1"/>
  <c r="L85" i="1"/>
  <c r="L84" i="1"/>
  <c r="BK157" i="2"/>
  <c r="J155" i="2"/>
  <c r="BK150" i="2"/>
  <c r="BK140" i="2"/>
  <c r="BK134" i="2"/>
  <c r="BK144" i="2"/>
  <c r="BK128" i="2"/>
  <c r="J141" i="2"/>
  <c r="J132" i="2"/>
  <c r="J159" i="2"/>
  <c r="BK153" i="2"/>
  <c r="J150" i="2"/>
  <c r="BK141" i="2"/>
  <c r="BK138" i="2"/>
  <c r="BK126" i="2"/>
  <c r="J140" i="2"/>
  <c r="J126" i="2"/>
  <c r="J130" i="2"/>
  <c r="J157" i="2"/>
  <c r="J153" i="2"/>
  <c r="J145" i="2"/>
  <c r="BK132" i="2"/>
  <c r="J147" i="2"/>
  <c r="J134" i="2"/>
  <c r="BK147" i="2"/>
  <c r="BK137" i="2"/>
  <c r="BK159" i="2"/>
  <c r="BK155" i="2"/>
  <c r="J144" i="2"/>
  <c r="J137" i="2"/>
  <c r="BK130" i="2"/>
  <c r="BK145" i="2"/>
  <c r="J138" i="2"/>
  <c r="AS94" i="1"/>
  <c r="J128" i="2"/>
  <c r="T151" i="2" l="1"/>
  <c r="P151" i="2"/>
  <c r="R151" i="2"/>
  <c r="P125" i="2"/>
  <c r="P136" i="2"/>
  <c r="T139" i="2"/>
  <c r="BK143" i="2"/>
  <c r="J143" i="2"/>
  <c r="J99" i="2"/>
  <c r="R125" i="2"/>
  <c r="R136" i="2"/>
  <c r="R139" i="2"/>
  <c r="P143" i="2"/>
  <c r="BK136" i="2"/>
  <c r="J136" i="2"/>
  <c r="J97" i="2" s="1"/>
  <c r="BK139" i="2"/>
  <c r="J139" i="2" s="1"/>
  <c r="J98" i="2" s="1"/>
  <c r="R143" i="2"/>
  <c r="BK125" i="2"/>
  <c r="J125" i="2" s="1"/>
  <c r="J96" i="2" s="1"/>
  <c r="T125" i="2"/>
  <c r="T136" i="2"/>
  <c r="P139" i="2"/>
  <c r="T143" i="2"/>
  <c r="BK152" i="2"/>
  <c r="J152" i="2" s="1"/>
  <c r="J102" i="2" s="1"/>
  <c r="BK149" i="2"/>
  <c r="J149" i="2"/>
  <c r="J100" i="2"/>
  <c r="BK154" i="2"/>
  <c r="J154" i="2" s="1"/>
  <c r="J103" i="2" s="1"/>
  <c r="BK156" i="2"/>
  <c r="J156" i="2" s="1"/>
  <c r="J104" i="2" s="1"/>
  <c r="BK158" i="2"/>
  <c r="J158" i="2" s="1"/>
  <c r="J105" i="2" s="1"/>
  <c r="F90" i="2"/>
  <c r="J117" i="2"/>
  <c r="BE126" i="2"/>
  <c r="BE132" i="2"/>
  <c r="BE134" i="2"/>
  <c r="BE140" i="2"/>
  <c r="BE145" i="2"/>
  <c r="BE128" i="2"/>
  <c r="BE130" i="2"/>
  <c r="BE137" i="2"/>
  <c r="BE141" i="2"/>
  <c r="BE138" i="2"/>
  <c r="BE144" i="2"/>
  <c r="BE147" i="2"/>
  <c r="BE150" i="2"/>
  <c r="BE153" i="2"/>
  <c r="BE155" i="2"/>
  <c r="BE157" i="2"/>
  <c r="BE159" i="2"/>
  <c r="F35" i="2"/>
  <c r="BD95" i="1" s="1"/>
  <c r="BD94" i="1" s="1"/>
  <c r="W33" i="1" s="1"/>
  <c r="F34" i="2"/>
  <c r="BC95" i="1" s="1"/>
  <c r="BC94" i="1" s="1"/>
  <c r="W32" i="1" s="1"/>
  <c r="J32" i="2"/>
  <c r="AW95" i="1" s="1"/>
  <c r="F32" i="2"/>
  <c r="BA95" i="1"/>
  <c r="BA94" i="1" s="1"/>
  <c r="AW94" i="1" s="1"/>
  <c r="AK30" i="1" s="1"/>
  <c r="F33" i="2"/>
  <c r="BB95" i="1" s="1"/>
  <c r="BB94" i="1" s="1"/>
  <c r="W31" i="1" s="1"/>
  <c r="T124" i="2" l="1"/>
  <c r="T123" i="2"/>
  <c r="R124" i="2"/>
  <c r="R123" i="2" s="1"/>
  <c r="P124" i="2"/>
  <c r="P123" i="2" s="1"/>
  <c r="AU95" i="1" s="1"/>
  <c r="AU94" i="1" s="1"/>
  <c r="BK124" i="2"/>
  <c r="J124" i="2" s="1"/>
  <c r="J95" i="2" s="1"/>
  <c r="BK151" i="2"/>
  <c r="J151" i="2"/>
  <c r="J101" i="2" s="1"/>
  <c r="AY94" i="1"/>
  <c r="F31" i="2"/>
  <c r="AZ95" i="1" s="1"/>
  <c r="AZ94" i="1" s="1"/>
  <c r="W29" i="1" s="1"/>
  <c r="AX94" i="1"/>
  <c r="J31" i="2"/>
  <c r="AV95" i="1" s="1"/>
  <c r="AT95" i="1" s="1"/>
  <c r="W30" i="1"/>
  <c r="BK123" i="2" l="1"/>
  <c r="J123" i="2"/>
  <c r="J94" i="2" s="1"/>
  <c r="AV94" i="1"/>
  <c r="AK29" i="1" s="1"/>
  <c r="J28" i="2" l="1"/>
  <c r="AG95" i="1"/>
  <c r="AG94" i="1" s="1"/>
  <c r="AK26" i="1" s="1"/>
  <c r="AT94" i="1"/>
  <c r="J37" i="2" l="1"/>
  <c r="AN94" i="1"/>
  <c r="AN95" i="1"/>
  <c r="AK35" i="1"/>
</calcChain>
</file>

<file path=xl/sharedStrings.xml><?xml version="1.0" encoding="utf-8"?>
<sst xmlns="http://schemas.openxmlformats.org/spreadsheetml/2006/main" count="676" uniqueCount="208">
  <si>
    <t>Export Komplet</t>
  </si>
  <si>
    <t/>
  </si>
  <si>
    <t>2.0</t>
  </si>
  <si>
    <t>False</t>
  </si>
  <si>
    <t>{742ee773-c43e-4bac-9d13-7c6c412a80ec}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</si>
  <si>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</si>
  <si>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</si>
  <si>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</si>
  <si>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</si>
  <si>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</si>
  <si>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</si>
  <si>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</si>
  <si>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</si>
  <si>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808/2025</t>
  </si>
  <si>
    <t>Stavba:</t>
  </si>
  <si>
    <t>VÝMĚNA POVRCHŮ STÁVAJÍCÍCH POCHOZÍCH PLOCH U OBJEKTU DS KŘEŠICE</t>
  </si>
  <si>
    <t>KSO:</t>
  </si>
  <si>
    <t>CC-CZ:</t>
  </si>
  <si>
    <t>Místo:</t>
  </si>
  <si>
    <t>p.p.č. 496/1</t>
  </si>
  <si>
    <t>Datum:</t>
  </si>
  <si>
    <t>13. 9. 2025</t>
  </si>
  <si>
    <t>Zadavatel:</t>
  </si>
  <si>
    <t>IČ:</t>
  </si>
  <si>
    <t>Statutární město Děčín</t>
  </si>
  <si>
    <t>DIČ:</t>
  </si>
  <si>
    <t>Zhotovitel:</t>
  </si>
  <si>
    <t xml:space="preserve"> </t>
  </si>
  <si>
    <t>Projektant:</t>
  </si>
  <si>
    <t>Ing. Jaromír Matějíček</t>
  </si>
  <si>
    <t>True</t>
  </si>
  <si>
    <t>Zpracovatel:</t>
  </si>
  <si>
    <t>Ing. Jan Duben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</si>
  <si>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</si>
  <si>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</si>
  <si>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</si>
  <si>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</si>
  <si>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</si>
  <si>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</si>
  <si>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</si>
  <si>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</si>
  <si>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</si>
  <si>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</si>
  <si>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</si>
  <si>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</si>
  <si>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</si>
  <si>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</si>
  <si>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</si>
  <si>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</si>
  <si>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</si>
  <si>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</si>
  <si>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</si>
  <si>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</si>
  <si>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</si>
  <si>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</si>
  <si>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</si>
  <si>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</si>
  <si>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</si>
  <si>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</si>
  <si>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</si>
  <si>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</si>
  <si>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</si>
  <si>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</si>
  <si>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</si>
  <si>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</si>
  <si>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</si>
  <si>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</si>
  <si>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</si>
  <si>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</si>
  <si>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</si>
  <si>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</si>
  <si>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</si>
  <si>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</si>
  <si>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</si>
  <si>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</si>
  <si>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</si>
  <si>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</si>
  <si>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</si>
  <si>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</si>
  <si>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</si>
  <si>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</si>
  <si>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odkop</t>
  </si>
  <si>
    <t>38,76</t>
  </si>
  <si>
    <t>2</t>
  </si>
  <si>
    <t>odvoz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</si>
  <si>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</si>
  <si>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</si>
  <si>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</si>
  <si>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</si>
  <si>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</si>
  <si>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</si>
  <si>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</si>
  <si>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</si>
  <si>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</si>
  <si>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</si>
  <si>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</si>
  <si>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</si>
  <si>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</si>
  <si>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</si>
  <si>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</si>
  <si>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</si>
  <si>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</si>
  <si>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</si>
  <si>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</si>
  <si>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</si>
  <si>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</si>
  <si>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</si>
  <si>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</si>
  <si>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</si>
  <si>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</si>
  <si>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</si>
  <si>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</si>
  <si>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</si>
  <si>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</si>
  <si>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</si>
  <si>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</si>
  <si>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</si>
  <si>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</si>
  <si>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</si>
  <si>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</si>
  <si>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113204111</t>
  </si>
  <si>
    <t>Vytrhání obrub záhonových</t>
  </si>
  <si>
    <t>m</t>
  </si>
  <si>
    <t>4</t>
  </si>
  <si>
    <t>1867135898</t>
  </si>
  <si>
    <t>VV</t>
  </si>
  <si>
    <t>"vybourání stávajících obrub" 2,5</t>
  </si>
  <si>
    <t>122251102</t>
  </si>
  <si>
    <t>Odkopávky a prokopávky nezapažené v hornině třídy těžitelnosti I skupiny 3 objem do 50 m3 strojně</t>
  </si>
  <si>
    <t>m3</t>
  </si>
  <si>
    <t>734736185</t>
  </si>
  <si>
    <t>"odkop stávajících mlatových povrchů" 204*0,19</t>
  </si>
  <si>
    <t>3</t>
  </si>
  <si>
    <t>162751115</t>
  </si>
  <si>
    <t>Vodorovné přemístění přes 7 000 do 8000 m výkopku/sypaniny z horniny třídy těžitelnosti I skupiny 1 až 3</t>
  </si>
  <si>
    <t>-381176129</t>
  </si>
  <si>
    <t>171201221</t>
  </si>
  <si>
    <t>Poplatek za uložení na skládce (skládkovné) zeminy a kamení kód odpadu 17 05 04</t>
  </si>
  <si>
    <t>t</t>
  </si>
  <si>
    <t>1932810986</t>
  </si>
  <si>
    <t>odvoz*2,0</t>
  </si>
  <si>
    <t>5</t>
  </si>
  <si>
    <t>181951112</t>
  </si>
  <si>
    <t>Úprava pláně v hornině třídy těžitelnosti I skupiny 1 až 3 se zhutněním strojně</t>
  </si>
  <si>
    <t>m2</t>
  </si>
  <si>
    <t>-1642884548</t>
  </si>
  <si>
    <t>"urovnání základové pláně" 230,5</t>
  </si>
  <si>
    <t>Komunikace pozemní</t>
  </si>
  <si>
    <t>6</t>
  </si>
  <si>
    <t>564821012</t>
  </si>
  <si>
    <t>Podklad ze štěrkodrtě ŠD plochy do 100 m2 tl 90 mm</t>
  </si>
  <si>
    <t>574849285</t>
  </si>
  <si>
    <t>7</t>
  </si>
  <si>
    <t>596211111</t>
  </si>
  <si>
    <t>Kladení zámkové dlažby komunikací pro pěší ručně tl 60 mm skupiny A pl přes 50 do 100 m2</t>
  </si>
  <si>
    <t>2108813028</t>
  </si>
  <si>
    <t>8</t>
  </si>
  <si>
    <t>M</t>
  </si>
  <si>
    <t>9</t>
  </si>
  <si>
    <t>Ostatní konstrukce a práce, bourání</t>
  </si>
  <si>
    <t>916331112</t>
  </si>
  <si>
    <t>Osazení zahradního obrubníku betonového do lože z betonu s boční opěrou</t>
  </si>
  <si>
    <t>1495705285</t>
  </si>
  <si>
    <t>59217060</t>
  </si>
  <si>
    <t>obrubník parkový betonový 1000x50x200mm přírodní</t>
  </si>
  <si>
    <t>914147923</t>
  </si>
  <si>
    <t>37*1,02 'Přepočtené koeficientem množství</t>
  </si>
  <si>
    <t>997</t>
  </si>
  <si>
    <t>Doprava suti a vybouraných hmot</t>
  </si>
  <si>
    <t>997221561</t>
  </si>
  <si>
    <t>Vodorovná doprava suti z kusových materiálů do 1 km</t>
  </si>
  <si>
    <t>1089026818</t>
  </si>
  <si>
    <t>997221569</t>
  </si>
  <si>
    <t>Příplatek ZKD 1 km u vodorovné dopravy suti z kusových materiálů</t>
  </si>
  <si>
    <t>-927955527</t>
  </si>
  <si>
    <t>0,1*7 'Přepočtené koeficientem množství</t>
  </si>
  <si>
    <t>997221615</t>
  </si>
  <si>
    <t>Poplatek za uložení na skládce (skládkovné) stavebního odpadu betonového kód odpadu 17 01 01</t>
  </si>
  <si>
    <t>1815991400</t>
  </si>
  <si>
    <t>"vybourané obruby" 0,1</t>
  </si>
  <si>
    <t>998</t>
  </si>
  <si>
    <t>Přesun hmot</t>
  </si>
  <si>
    <t>998223011</t>
  </si>
  <si>
    <t>Přesun hmot pro pozemní komunikace s krytem dlážděným</t>
  </si>
  <si>
    <t>420816790</t>
  </si>
  <si>
    <t>VRN</t>
  </si>
  <si>
    <t>Vedlejší rozpočtové náklady</t>
  </si>
  <si>
    <t>VRN1</t>
  </si>
  <si>
    <t>Průzkumné, zeměměřičské a projektové práce</t>
  </si>
  <si>
    <t>010001000</t>
  </si>
  <si>
    <t>Kč</t>
  </si>
  <si>
    <t>1024</t>
  </si>
  <si>
    <t>1236894548</t>
  </si>
  <si>
    <t>VRN3</t>
  </si>
  <si>
    <t>Zařízení staveniště</t>
  </si>
  <si>
    <t>030001000</t>
  </si>
  <si>
    <t>-690817673</t>
  </si>
  <si>
    <t>VRN7</t>
  </si>
  <si>
    <t>Provozní vlivy</t>
  </si>
  <si>
    <t>070001000</t>
  </si>
  <si>
    <t>167923616</t>
  </si>
  <si>
    <t>VRN9</t>
  </si>
  <si>
    <t>Ostatní náklady</t>
  </si>
  <si>
    <t>090001000</t>
  </si>
  <si>
    <t>-1523839321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</si>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</sst>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/>
    </xf>
    <xf numFmtId="167" fontId="33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0" fillId="0" borderId="0" xfId="0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8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167" fontId="18" fillId="0" borderId="22" xfId="0" applyNumberFormat="1" applyFont="1" applyBorder="1" applyAlignment="1">
      <alignment vertical="center"/>
    </xf>
    <xf numFmtId="4" fontId="18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0" borderId="22" xfId="0" applyNumberFormat="1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R28" sqref="AR2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68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96" t="s">
        <v>13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R5" s="17"/>
      <c r="BS5" s="14" t="s">
        <v>6</v>
      </c>
    </row>
    <row r="6" spans="1:74" ht="36.950000000000003" customHeight="1">
      <c r="B6" s="17"/>
      <c r="D6" s="22" t="s">
        <v>14</v>
      </c>
      <c r="K6" s="197" t="s">
        <v>15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ht="18.399999999999999" customHeight="1">
      <c r="B11" s="17"/>
      <c r="E11" s="21" t="s">
        <v>24</v>
      </c>
      <c r="AK11" s="23" t="s">
        <v>25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26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27</v>
      </c>
      <c r="AK14" s="23" t="s">
        <v>25</v>
      </c>
      <c r="AN14" s="21" t="s">
        <v>1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28</v>
      </c>
      <c r="AK16" s="23" t="s">
        <v>23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29</v>
      </c>
      <c r="AK17" s="23" t="s">
        <v>25</v>
      </c>
      <c r="AN17" s="21" t="s">
        <v>1</v>
      </c>
      <c r="AR17" s="17"/>
      <c r="BS17" s="14" t="s">
        <v>30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31</v>
      </c>
      <c r="AK19" s="23" t="s">
        <v>23</v>
      </c>
      <c r="AN19" s="21" t="s">
        <v>1</v>
      </c>
      <c r="AR19" s="17"/>
      <c r="BS19" s="14" t="s">
        <v>6</v>
      </c>
    </row>
    <row r="20" spans="2:71" ht="18.399999999999999" customHeight="1">
      <c r="B20" s="17"/>
      <c r="E20" s="21" t="s">
        <v>32</v>
      </c>
      <c r="AK20" s="23" t="s">
        <v>25</v>
      </c>
      <c r="AN20" s="21" t="s">
        <v>1</v>
      </c>
      <c r="AR20" s="17"/>
      <c r="BS20" s="14" t="s">
        <v>30</v>
      </c>
    </row>
    <row r="21" spans="2:71" ht="6.95" customHeight="1">
      <c r="B21" s="17"/>
      <c r="AR21" s="17"/>
    </row>
    <row r="22" spans="2:71" ht="12" customHeight="1">
      <c r="B22" s="17"/>
      <c r="D22" s="23" t="s">
        <v>33</v>
      </c>
      <c r="AR22" s="17"/>
    </row>
    <row r="23" spans="2:71" ht="16.5" customHeight="1">
      <c r="B23" s="17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</row>
    <row r="24" spans="2:71" ht="6.95" customHeight="1">
      <c r="B24" s="17"/>
      <c r="AR24" s="17"/>
    </row>
    <row r="25" spans="2:71" ht="6.95" customHeight="1">
      <c r="B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7"/>
    </row>
    <row r="26" spans="2:71" s="1" customFormat="1" ht="25.9" customHeight="1">
      <c r="B26" s="25"/>
      <c r="D26" s="26" t="s">
        <v>34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9">
        <f>ROUND(AG94,2)</f>
        <v>0</v>
      </c>
      <c r="AL26" s="200"/>
      <c r="AM26" s="200"/>
      <c r="AN26" s="200"/>
      <c r="AO26" s="20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201" t="s">
        <v>35</v>
      </c>
      <c r="M28" s="201"/>
      <c r="N28" s="201"/>
      <c r="O28" s="201"/>
      <c r="P28" s="201"/>
      <c r="W28" s="201" t="s">
        <v>36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37</v>
      </c>
      <c r="AL28" s="201"/>
      <c r="AM28" s="201"/>
      <c r="AN28" s="201"/>
      <c r="AO28" s="201"/>
      <c r="AR28" s="25"/>
    </row>
    <row r="29" spans="2:71" s="2" customFormat="1" ht="14.45" customHeight="1">
      <c r="B29" s="28"/>
      <c r="D29" s="23" t="s">
        <v>38</v>
      </c>
      <c r="F29" s="23" t="s">
        <v>39</v>
      </c>
      <c r="L29" s="191">
        <v>0.21</v>
      </c>
      <c r="M29" s="190"/>
      <c r="N29" s="190"/>
      <c r="O29" s="190"/>
      <c r="P29" s="190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K29" s="189">
        <f>ROUND(AV94, 2)</f>
        <v>0</v>
      </c>
      <c r="AL29" s="190"/>
      <c r="AM29" s="190"/>
      <c r="AN29" s="190"/>
      <c r="AO29" s="190"/>
      <c r="AR29" s="28"/>
    </row>
    <row r="30" spans="2:71" s="2" customFormat="1" ht="14.45" customHeight="1">
      <c r="B30" s="28"/>
      <c r="F30" s="23" t="s">
        <v>40</v>
      </c>
      <c r="L30" s="191">
        <v>0.12</v>
      </c>
      <c r="M30" s="190"/>
      <c r="N30" s="190"/>
      <c r="O30" s="190"/>
      <c r="P30" s="190"/>
      <c r="W30" s="189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ROUND(AW94, 2)</f>
        <v>0</v>
      </c>
      <c r="AL30" s="190"/>
      <c r="AM30" s="190"/>
      <c r="AN30" s="190"/>
      <c r="AO30" s="190"/>
      <c r="AR30" s="28"/>
    </row>
    <row r="31" spans="2:71" s="2" customFormat="1" ht="14.45" hidden="1" customHeight="1">
      <c r="B31" s="28"/>
      <c r="F31" s="23" t="s">
        <v>41</v>
      </c>
      <c r="L31" s="191">
        <v>0.21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28"/>
    </row>
    <row r="32" spans="2:71" s="2" customFormat="1" ht="14.45" hidden="1" customHeight="1">
      <c r="B32" s="28"/>
      <c r="F32" s="23" t="s">
        <v>42</v>
      </c>
      <c r="L32" s="191">
        <v>0.12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28"/>
    </row>
    <row r="33" spans="2:44" s="2" customFormat="1" ht="14.45" hidden="1" customHeight="1">
      <c r="B33" s="28"/>
      <c r="F33" s="23" t="s">
        <v>43</v>
      </c>
      <c r="L33" s="191">
        <v>0</v>
      </c>
      <c r="M33" s="190"/>
      <c r="N33" s="190"/>
      <c r="O33" s="190"/>
      <c r="P33" s="190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K33" s="189">
        <v>0</v>
      </c>
      <c r="AL33" s="190"/>
      <c r="AM33" s="190"/>
      <c r="AN33" s="190"/>
      <c r="AO33" s="190"/>
      <c r="AR33" s="28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29"/>
      <c r="D35" s="30" t="s">
        <v>44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45</v>
      </c>
      <c r="U35" s="31"/>
      <c r="V35" s="31"/>
      <c r="W35" s="31"/>
      <c r="X35" s="192" t="s">
        <v>46</v>
      </c>
      <c r="Y35" s="193"/>
      <c r="Z35" s="193"/>
      <c r="AA35" s="193"/>
      <c r="AB35" s="193"/>
      <c r="AC35" s="31"/>
      <c r="AD35" s="31"/>
      <c r="AE35" s="31"/>
      <c r="AF35" s="31"/>
      <c r="AG35" s="31"/>
      <c r="AH35" s="31"/>
      <c r="AI35" s="31"/>
      <c r="AJ35" s="31"/>
      <c r="AK35" s="194">
        <f>SUM(AK26:AK33)</f>
        <v>0</v>
      </c>
      <c r="AL35" s="193"/>
      <c r="AM35" s="193"/>
      <c r="AN35" s="193"/>
      <c r="AO35" s="195"/>
      <c r="AP35" s="29"/>
      <c r="AQ35" s="29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5"/>
      <c r="D49" s="33" t="s">
        <v>47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48</v>
      </c>
      <c r="AI49" s="34"/>
      <c r="AJ49" s="34"/>
      <c r="AK49" s="34"/>
      <c r="AL49" s="34"/>
      <c r="AM49" s="34"/>
      <c r="AN49" s="34"/>
      <c r="AO49" s="34"/>
      <c r="AR49" s="25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5"/>
      <c r="D60" s="35" t="s">
        <v>49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5" t="s">
        <v>50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5" t="s">
        <v>49</v>
      </c>
      <c r="AI60" s="27"/>
      <c r="AJ60" s="27"/>
      <c r="AK60" s="27"/>
      <c r="AL60" s="27"/>
      <c r="AM60" s="35" t="s">
        <v>50</v>
      </c>
      <c r="AN60" s="27"/>
      <c r="AO60" s="27"/>
      <c r="AR60" s="25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5"/>
      <c r="D64" s="33" t="s">
        <v>51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52</v>
      </c>
      <c r="AI64" s="34"/>
      <c r="AJ64" s="34"/>
      <c r="AK64" s="34"/>
      <c r="AL64" s="34"/>
      <c r="AM64" s="34"/>
      <c r="AN64" s="34"/>
      <c r="AO64" s="34"/>
      <c r="AR64" s="25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5"/>
      <c r="D75" s="35" t="s">
        <v>49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5" t="s">
        <v>50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5" t="s">
        <v>49</v>
      </c>
      <c r="AI75" s="27"/>
      <c r="AJ75" s="27"/>
      <c r="AK75" s="27"/>
      <c r="AL75" s="27"/>
      <c r="AM75" s="35" t="s">
        <v>50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5"/>
    </row>
    <row r="81" spans="1:90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5"/>
    </row>
    <row r="82" spans="1:90" s="1" customFormat="1" ht="24.95" customHeight="1">
      <c r="B82" s="25"/>
      <c r="C82" s="18" t="s">
        <v>53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0"/>
      <c r="C84" s="23" t="s">
        <v>12</v>
      </c>
      <c r="L84" s="3" t="str">
        <f>K5</f>
        <v>808/2025</v>
      </c>
      <c r="AR84" s="40"/>
    </row>
    <row r="85" spans="1:90" s="4" customFormat="1" ht="36.950000000000003" customHeight="1">
      <c r="B85" s="41"/>
      <c r="C85" s="42" t="s">
        <v>14</v>
      </c>
      <c r="L85" s="180" t="str">
        <f>K6</f>
        <v>VÝMĚNA POVRCHŮ STÁVAJÍCÍCH POCHOZÍCH PLOCH U OBJEKTU DS KŘEŠICE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R85" s="41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3" t="s">
        <v>18</v>
      </c>
      <c r="L87" s="43" t="str">
        <f>IF(K8="","",K8)</f>
        <v>p.p.č. 496/1</v>
      </c>
      <c r="AI87" s="23" t="s">
        <v>20</v>
      </c>
      <c r="AM87" s="182" t="str">
        <f>IF(AN8= "","",AN8)</f>
        <v>13. 9. 2025</v>
      </c>
      <c r="AN87" s="182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3" t="s">
        <v>22</v>
      </c>
      <c r="L89" s="3" t="str">
        <f>IF(E11= "","",E11)</f>
        <v>Statutární město Děčín</v>
      </c>
      <c r="AI89" s="23" t="s">
        <v>28</v>
      </c>
      <c r="AM89" s="183" t="str">
        <f>IF(E17="","",E17)</f>
        <v>Ing. Jaromír Matějíček</v>
      </c>
      <c r="AN89" s="184"/>
      <c r="AO89" s="184"/>
      <c r="AP89" s="184"/>
      <c r="AR89" s="25"/>
      <c r="AS89" s="185" t="s">
        <v>54</v>
      </c>
      <c r="AT89" s="186"/>
      <c r="AU89" s="45"/>
      <c r="AV89" s="45"/>
      <c r="AW89" s="45"/>
      <c r="AX89" s="45"/>
      <c r="AY89" s="45"/>
      <c r="AZ89" s="45"/>
      <c r="BA89" s="45"/>
      <c r="BB89" s="45"/>
      <c r="BC89" s="45"/>
      <c r="BD89" s="46"/>
    </row>
    <row r="90" spans="1:90" s="1" customFormat="1" ht="15.2" customHeight="1">
      <c r="B90" s="25"/>
      <c r="C90" s="23" t="s">
        <v>26</v>
      </c>
      <c r="L90" s="3" t="str">
        <f>IF(E14="","",E14)</f>
        <v xml:space="preserve"> </v>
      </c>
      <c r="AI90" s="23" t="s">
        <v>31</v>
      </c>
      <c r="AM90" s="183" t="str">
        <f>IF(E20="","",E20)</f>
        <v>Ing. Jan Duben</v>
      </c>
      <c r="AN90" s="184"/>
      <c r="AO90" s="184"/>
      <c r="AP90" s="184"/>
      <c r="AR90" s="25"/>
      <c r="AS90" s="187"/>
      <c r="AT90" s="188"/>
      <c r="BD90" s="47"/>
    </row>
    <row r="91" spans="1:90" s="1" customFormat="1" ht="10.9" customHeight="1">
      <c r="B91" s="25"/>
      <c r="AR91" s="25"/>
      <c r="AS91" s="187"/>
      <c r="AT91" s="188"/>
      <c r="BD91" s="47"/>
    </row>
    <row r="92" spans="1:90" s="1" customFormat="1" ht="29.25" customHeight="1">
      <c r="B92" s="25"/>
      <c r="C92" s="170" t="s">
        <v>55</v>
      </c>
      <c r="D92" s="171"/>
      <c r="E92" s="171"/>
      <c r="F92" s="171"/>
      <c r="G92" s="171"/>
      <c r="H92" s="48"/>
      <c r="I92" s="172" t="s">
        <v>56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57</v>
      </c>
      <c r="AH92" s="171"/>
      <c r="AI92" s="171"/>
      <c r="AJ92" s="171"/>
      <c r="AK92" s="171"/>
      <c r="AL92" s="171"/>
      <c r="AM92" s="171"/>
      <c r="AN92" s="172" t="s">
        <v>58</v>
      </c>
      <c r="AO92" s="171"/>
      <c r="AP92" s="174"/>
      <c r="AQ92" s="49" t="s">
        <v>59</v>
      </c>
      <c r="AR92" s="25"/>
      <c r="AS92" s="50" t="s">
        <v>60</v>
      </c>
      <c r="AT92" s="51" t="s">
        <v>61</v>
      </c>
      <c r="AU92" s="51" t="s">
        <v>62</v>
      </c>
      <c r="AV92" s="51" t="s">
        <v>63</v>
      </c>
      <c r="AW92" s="51" t="s">
        <v>64</v>
      </c>
      <c r="AX92" s="51" t="s">
        <v>65</v>
      </c>
      <c r="AY92" s="51" t="s">
        <v>66</v>
      </c>
      <c r="AZ92" s="51" t="s">
        <v>67</v>
      </c>
      <c r="BA92" s="51" t="s">
        <v>68</v>
      </c>
      <c r="BB92" s="51" t="s">
        <v>69</v>
      </c>
      <c r="BC92" s="51" t="s">
        <v>70</v>
      </c>
      <c r="BD92" s="52" t="s">
        <v>71</v>
      </c>
    </row>
    <row r="93" spans="1:90" s="1" customFormat="1" ht="10.9" customHeight="1">
      <c r="B93" s="25"/>
      <c r="AR93" s="25"/>
      <c r="AS93" s="5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</row>
    <row r="94" spans="1:90" s="5" customFormat="1" ht="32.450000000000003" customHeight="1">
      <c r="B94" s="54"/>
      <c r="C94" s="55" t="s">
        <v>72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178">
        <f>ROUND(AG95,2)</f>
        <v>0</v>
      </c>
      <c r="AH94" s="178"/>
      <c r="AI94" s="178"/>
      <c r="AJ94" s="178"/>
      <c r="AK94" s="178"/>
      <c r="AL94" s="178"/>
      <c r="AM94" s="178"/>
      <c r="AN94" s="179">
        <f>SUM(AG94,AT94)</f>
        <v>0</v>
      </c>
      <c r="AO94" s="179"/>
      <c r="AP94" s="179"/>
      <c r="AQ94" s="57" t="s">
        <v>1</v>
      </c>
      <c r="AR94" s="54"/>
      <c r="AS94" s="58">
        <f>ROUND(AS95,2)</f>
        <v>0</v>
      </c>
      <c r="AT94" s="59">
        <f>ROUND(SUM(AV94:AW94),2)</f>
        <v>0</v>
      </c>
      <c r="AU94" s="60">
        <f>ROUND(AU95,5)</f>
        <v>195.75389999999999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ROUND(AZ95,2)</f>
        <v>0</v>
      </c>
      <c r="BA94" s="59">
        <f>ROUND(BA95,2)</f>
        <v>0</v>
      </c>
      <c r="BB94" s="59">
        <f>ROUND(BB95,2)</f>
        <v>0</v>
      </c>
      <c r="BC94" s="59">
        <f>ROUND(BC95,2)</f>
        <v>0</v>
      </c>
      <c r="BD94" s="61">
        <f>ROUND(BD95,2)</f>
        <v>0</v>
      </c>
      <c r="BS94" s="62" t="s">
        <v>73</v>
      </c>
      <c r="BT94" s="62" t="s">
        <v>74</v>
      </c>
      <c r="BV94" s="62" t="s">
        <v>75</v>
      </c>
      <c r="BW94" s="62" t="s">
        <v>4</v>
      </c>
      <c r="BX94" s="62" t="s">
        <v>76</v>
      </c>
      <c r="CL94" s="62" t="s">
        <v>1</v>
      </c>
    </row>
    <row r="95" spans="1:90" s="6" customFormat="1" ht="37.5" customHeight="1">
      <c r="A95" s="63" t="s">
        <v>77</v>
      </c>
      <c r="B95" s="64"/>
      <c r="C95" s="65"/>
      <c r="D95" s="177" t="s">
        <v>13</v>
      </c>
      <c r="E95" s="177"/>
      <c r="F95" s="177"/>
      <c r="G95" s="177"/>
      <c r="H95" s="177"/>
      <c r="I95" s="66"/>
      <c r="J95" s="177" t="s">
        <v>15</v>
      </c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75">
        <f>'808-2025 - VÝMĚNA POVRCHŮ...'!J28</f>
        <v>0</v>
      </c>
      <c r="AH95" s="176"/>
      <c r="AI95" s="176"/>
      <c r="AJ95" s="176"/>
      <c r="AK95" s="176"/>
      <c r="AL95" s="176"/>
      <c r="AM95" s="176"/>
      <c r="AN95" s="175">
        <f>SUM(AG95,AT95)</f>
        <v>0</v>
      </c>
      <c r="AO95" s="176"/>
      <c r="AP95" s="176"/>
      <c r="AQ95" s="67" t="s">
        <v>78</v>
      </c>
      <c r="AR95" s="64"/>
      <c r="AS95" s="68">
        <v>0</v>
      </c>
      <c r="AT95" s="69">
        <f>ROUND(SUM(AV95:AW95),2)</f>
        <v>0</v>
      </c>
      <c r="AU95" s="70">
        <f>'808-2025 - VÝMĚNA POVRCHŮ...'!P123</f>
        <v>195.75390400000001</v>
      </c>
      <c r="AV95" s="69">
        <f>'808-2025 - VÝMĚNA POVRCHŮ...'!J31</f>
        <v>0</v>
      </c>
      <c r="AW95" s="69">
        <f>'808-2025 - VÝMĚNA POVRCHŮ...'!J32</f>
        <v>0</v>
      </c>
      <c r="AX95" s="69">
        <f>'808-2025 - VÝMĚNA POVRCHŮ...'!J33</f>
        <v>0</v>
      </c>
      <c r="AY95" s="69">
        <f>'808-2025 - VÝMĚNA POVRCHŮ...'!J34</f>
        <v>0</v>
      </c>
      <c r="AZ95" s="69">
        <f>'808-2025 - VÝMĚNA POVRCHŮ...'!F31</f>
        <v>0</v>
      </c>
      <c r="BA95" s="69">
        <f>'808-2025 - VÝMĚNA POVRCHŮ...'!F32</f>
        <v>0</v>
      </c>
      <c r="BB95" s="69">
        <f>'808-2025 - VÝMĚNA POVRCHŮ...'!F33</f>
        <v>0</v>
      </c>
      <c r="BC95" s="69">
        <f>'808-2025 - VÝMĚNA POVRCHŮ...'!F34</f>
        <v>0</v>
      </c>
      <c r="BD95" s="71">
        <f>'808-2025 - VÝMĚNA POVRCHŮ...'!F35</f>
        <v>0</v>
      </c>
      <c r="BT95" s="72" t="s">
        <v>79</v>
      </c>
      <c r="BU95" s="72" t="s">
        <v>80</v>
      </c>
      <c r="BV95" s="72" t="s">
        <v>75</v>
      </c>
      <c r="BW95" s="72" t="s">
        <v>4</v>
      </c>
      <c r="BX95" s="72" t="s">
        <v>76</v>
      </c>
      <c r="CL95" s="72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25"/>
    </row>
  </sheetData>
  <sheetProtection algorithmName="SHA-512" hashValue="UmyHnFnHMCHMebmHA9N+ZMNFUPgQRUytfwm5xRQIJdCycxAaJJhykbenaqbyXc2KlDEIJqTEHo/LHlagMOHHdQ==" saltValue="YLRkFn0taWekeSeipU/fvw==" spinCount="100000" sheet="1" objects="1" scenarios="1"/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808-2025 - VÝMĚNA POVRCHŮ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0"/>
  <sheetViews>
    <sheetView showGridLines="0" tabSelected="1" topLeftCell="A104" workbookViewId="0">
      <selection activeCell="AA145" sqref="AA14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4" t="s">
        <v>4</v>
      </c>
      <c r="AZ2" s="73" t="s">
        <v>81</v>
      </c>
      <c r="BA2" s="73" t="s">
        <v>1</v>
      </c>
      <c r="BB2" s="73" t="s">
        <v>1</v>
      </c>
      <c r="BC2" s="73" t="s">
        <v>82</v>
      </c>
      <c r="BD2" s="73" t="s">
        <v>83</v>
      </c>
    </row>
    <row r="3" spans="2:5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  <c r="AZ3" s="73" t="s">
        <v>84</v>
      </c>
      <c r="BA3" s="73" t="s">
        <v>1</v>
      </c>
      <c r="BB3" s="73" t="s">
        <v>1</v>
      </c>
      <c r="BC3" s="73" t="s">
        <v>82</v>
      </c>
      <c r="BD3" s="73" t="s">
        <v>83</v>
      </c>
    </row>
    <row r="4" spans="2:56" ht="24.95" customHeight="1">
      <c r="B4" s="17"/>
      <c r="D4" s="18" t="s">
        <v>85</v>
      </c>
      <c r="L4" s="17"/>
      <c r="M4" s="74" t="s">
        <v>10</v>
      </c>
      <c r="AT4" s="14" t="s">
        <v>3</v>
      </c>
    </row>
    <row r="5" spans="2:56" ht="6.95" customHeight="1">
      <c r="B5" s="17"/>
      <c r="L5" s="17"/>
    </row>
    <row r="6" spans="2:56" s="1" customFormat="1" ht="12" customHeight="1">
      <c r="B6" s="25"/>
      <c r="D6" s="23" t="s">
        <v>14</v>
      </c>
      <c r="L6" s="25"/>
    </row>
    <row r="7" spans="2:56" s="1" customFormat="1" ht="30" customHeight="1">
      <c r="B7" s="25"/>
      <c r="E7" s="180" t="s">
        <v>15</v>
      </c>
      <c r="F7" s="202"/>
      <c r="G7" s="202"/>
      <c r="H7" s="202"/>
      <c r="L7" s="25"/>
    </row>
    <row r="8" spans="2:56" s="1" customFormat="1">
      <c r="B8" s="25"/>
      <c r="L8" s="25"/>
    </row>
    <row r="9" spans="2:56" s="1" customFormat="1" ht="12" customHeight="1">
      <c r="B9" s="25"/>
      <c r="D9" s="23" t="s">
        <v>16</v>
      </c>
      <c r="F9" s="21" t="s">
        <v>1</v>
      </c>
      <c r="I9" s="23" t="s">
        <v>17</v>
      </c>
      <c r="J9" s="21" t="s">
        <v>1</v>
      </c>
      <c r="L9" s="25"/>
    </row>
    <row r="10" spans="2:56" s="1" customFormat="1" ht="12" customHeight="1">
      <c r="B10" s="25"/>
      <c r="D10" s="23" t="s">
        <v>18</v>
      </c>
      <c r="F10" s="21" t="s">
        <v>19</v>
      </c>
      <c r="I10" s="23" t="s">
        <v>20</v>
      </c>
      <c r="J10" s="44" t="str">
        <f>'Rekapitulace stavby'!AN8</f>
        <v>13. 9. 2025</v>
      </c>
      <c r="L10" s="25"/>
    </row>
    <row r="11" spans="2:56" s="1" customFormat="1" ht="10.9" customHeight="1">
      <c r="B11" s="25"/>
      <c r="L11" s="25"/>
    </row>
    <row r="12" spans="2:56" s="1" customFormat="1" ht="12" customHeight="1">
      <c r="B12" s="25"/>
      <c r="D12" s="23" t="s">
        <v>22</v>
      </c>
      <c r="I12" s="23" t="s">
        <v>23</v>
      </c>
      <c r="J12" s="21" t="s">
        <v>1</v>
      </c>
      <c r="L12" s="25"/>
    </row>
    <row r="13" spans="2:56" s="1" customFormat="1" ht="18" customHeight="1">
      <c r="B13" s="25"/>
      <c r="E13" s="21" t="s">
        <v>24</v>
      </c>
      <c r="I13" s="23" t="s">
        <v>25</v>
      </c>
      <c r="J13" s="21" t="s">
        <v>1</v>
      </c>
      <c r="L13" s="25"/>
    </row>
    <row r="14" spans="2:56" s="1" customFormat="1" ht="6.95" customHeight="1">
      <c r="B14" s="25"/>
      <c r="L14" s="25"/>
    </row>
    <row r="15" spans="2:56" s="1" customFormat="1" ht="12" customHeight="1">
      <c r="B15" s="25"/>
      <c r="D15" s="23" t="s">
        <v>26</v>
      </c>
      <c r="I15" s="23" t="s">
        <v>23</v>
      </c>
      <c r="J15" s="21" t="str">
        <f>'Rekapitulace stavby'!AN13</f>
        <v/>
      </c>
      <c r="L15" s="25"/>
    </row>
    <row r="16" spans="2:56" s="1" customFormat="1" ht="18" customHeight="1">
      <c r="B16" s="25"/>
      <c r="E16" s="196" t="str">
        <f>'Rekapitulace stavby'!E14</f>
        <v xml:space="preserve"> </v>
      </c>
      <c r="F16" s="196"/>
      <c r="G16" s="196"/>
      <c r="H16" s="196"/>
      <c r="I16" s="23" t="s">
        <v>25</v>
      </c>
      <c r="J16" s="21" t="str">
        <f>'Rekapitulace stavby'!AN14</f>
        <v/>
      </c>
      <c r="L16" s="25"/>
    </row>
    <row r="17" spans="2:12" s="1" customFormat="1" ht="6.95" customHeight="1">
      <c r="B17" s="25"/>
      <c r="L17" s="25"/>
    </row>
    <row r="18" spans="2:12" s="1" customFormat="1" ht="12" customHeight="1">
      <c r="B18" s="25"/>
      <c r="D18" s="23" t="s">
        <v>28</v>
      </c>
      <c r="I18" s="23" t="s">
        <v>23</v>
      </c>
      <c r="J18" s="21" t="s">
        <v>1</v>
      </c>
      <c r="L18" s="25"/>
    </row>
    <row r="19" spans="2:12" s="1" customFormat="1" ht="18" customHeight="1">
      <c r="B19" s="25"/>
      <c r="E19" s="21" t="s">
        <v>29</v>
      </c>
      <c r="I19" s="23" t="s">
        <v>25</v>
      </c>
      <c r="J19" s="21" t="s">
        <v>1</v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3" t="s">
        <v>31</v>
      </c>
      <c r="I21" s="23" t="s">
        <v>23</v>
      </c>
      <c r="J21" s="21" t="s">
        <v>1</v>
      </c>
      <c r="L21" s="25"/>
    </row>
    <row r="22" spans="2:12" s="1" customFormat="1" ht="18" customHeight="1">
      <c r="B22" s="25"/>
      <c r="E22" s="21" t="s">
        <v>32</v>
      </c>
      <c r="I22" s="23" t="s">
        <v>25</v>
      </c>
      <c r="J22" s="21" t="s">
        <v>1</v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3" t="s">
        <v>33</v>
      </c>
      <c r="L24" s="25"/>
    </row>
    <row r="25" spans="2:12" s="7" customFormat="1" ht="16.5" customHeight="1">
      <c r="B25" s="75"/>
      <c r="E25" s="198" t="s">
        <v>1</v>
      </c>
      <c r="F25" s="198"/>
      <c r="G25" s="198"/>
      <c r="H25" s="198"/>
      <c r="L25" s="75"/>
    </row>
    <row r="26" spans="2:12" s="1" customFormat="1" ht="6.95" customHeight="1">
      <c r="B26" s="25"/>
      <c r="L26" s="25"/>
    </row>
    <row r="27" spans="2:12" s="1" customFormat="1" ht="6.95" customHeight="1">
      <c r="B27" s="25"/>
      <c r="D27" s="45"/>
      <c r="E27" s="45"/>
      <c r="F27" s="45"/>
      <c r="G27" s="45"/>
      <c r="H27" s="45"/>
      <c r="I27" s="45"/>
      <c r="J27" s="45"/>
      <c r="K27" s="45"/>
      <c r="L27" s="25"/>
    </row>
    <row r="28" spans="2:12" s="1" customFormat="1" ht="25.35" customHeight="1">
      <c r="B28" s="25"/>
      <c r="D28" s="128" t="s">
        <v>34</v>
      </c>
      <c r="J28" s="127">
        <f>ROUND(J123, 2)</f>
        <v>0</v>
      </c>
      <c r="L28" s="25"/>
    </row>
    <row r="29" spans="2:12" s="1" customFormat="1" ht="6.95" customHeight="1">
      <c r="B29" s="25"/>
      <c r="D29" s="45"/>
      <c r="E29" s="45"/>
      <c r="F29" s="45"/>
      <c r="G29" s="45"/>
      <c r="H29" s="45"/>
      <c r="I29" s="45"/>
      <c r="J29" s="45"/>
      <c r="K29" s="45"/>
      <c r="L29" s="25"/>
    </row>
    <row r="30" spans="2:12" s="1" customFormat="1" ht="14.45" customHeight="1">
      <c r="B30" s="25"/>
      <c r="F30" s="125" t="s">
        <v>36</v>
      </c>
      <c r="I30" s="125" t="s">
        <v>35</v>
      </c>
      <c r="J30" s="125" t="s">
        <v>37</v>
      </c>
      <c r="L30" s="25"/>
    </row>
    <row r="31" spans="2:12" s="1" customFormat="1" ht="14.45" customHeight="1">
      <c r="B31" s="25"/>
      <c r="D31" s="126" t="s">
        <v>38</v>
      </c>
      <c r="E31" s="23" t="s">
        <v>39</v>
      </c>
      <c r="F31" s="129">
        <f>ROUND((SUM(BE123:BE159)),  2)</f>
        <v>0</v>
      </c>
      <c r="I31" s="130">
        <v>0.21</v>
      </c>
      <c r="J31" s="129">
        <f>ROUND(((SUM(BE123:BE159))*I31),  2)</f>
        <v>0</v>
      </c>
      <c r="L31" s="25"/>
    </row>
    <row r="32" spans="2:12" s="1" customFormat="1" ht="14.45" customHeight="1">
      <c r="B32" s="25"/>
      <c r="E32" s="23" t="s">
        <v>40</v>
      </c>
      <c r="F32" s="129">
        <f>ROUND((SUM(BF123:BF159)),  2)</f>
        <v>0</v>
      </c>
      <c r="I32" s="130">
        <v>0.12</v>
      </c>
      <c r="J32" s="129">
        <f>ROUND(((SUM(BF123:BF159))*I32),  2)</f>
        <v>0</v>
      </c>
      <c r="L32" s="25"/>
    </row>
    <row r="33" spans="2:12" s="1" customFormat="1" ht="14.45" hidden="1" customHeight="1">
      <c r="B33" s="25"/>
      <c r="E33" s="23" t="s">
        <v>41</v>
      </c>
      <c r="F33" s="129">
        <f>ROUND((SUM(BG123:BG159)),  2)</f>
        <v>0</v>
      </c>
      <c r="I33" s="130">
        <v>0.21</v>
      </c>
      <c r="J33" s="129">
        <f>0</f>
        <v>0</v>
      </c>
      <c r="L33" s="25"/>
    </row>
    <row r="34" spans="2:12" s="1" customFormat="1" ht="14.45" hidden="1" customHeight="1">
      <c r="B34" s="25"/>
      <c r="E34" s="23" t="s">
        <v>42</v>
      </c>
      <c r="F34" s="129">
        <f>ROUND((SUM(BH123:BH159)),  2)</f>
        <v>0</v>
      </c>
      <c r="I34" s="130">
        <v>0.12</v>
      </c>
      <c r="J34" s="129">
        <f>0</f>
        <v>0</v>
      </c>
      <c r="L34" s="25"/>
    </row>
    <row r="35" spans="2:12" s="1" customFormat="1" ht="14.45" hidden="1" customHeight="1">
      <c r="B35" s="25"/>
      <c r="E35" s="23" t="s">
        <v>43</v>
      </c>
      <c r="F35" s="129">
        <f>ROUND((SUM(BI123:BI159)),  2)</f>
        <v>0</v>
      </c>
      <c r="I35" s="130">
        <v>0</v>
      </c>
      <c r="J35" s="129">
        <f>0</f>
        <v>0</v>
      </c>
      <c r="L35" s="25"/>
    </row>
    <row r="36" spans="2:12" s="1" customFormat="1" ht="6.95" customHeight="1">
      <c r="B36" s="25"/>
      <c r="L36" s="25"/>
    </row>
    <row r="37" spans="2:12" s="1" customFormat="1" ht="25.35" customHeight="1">
      <c r="B37" s="25"/>
      <c r="C37" s="76"/>
      <c r="D37" s="131" t="s">
        <v>44</v>
      </c>
      <c r="E37" s="48"/>
      <c r="F37" s="48"/>
      <c r="G37" s="132" t="s">
        <v>45</v>
      </c>
      <c r="H37" s="133" t="s">
        <v>46</v>
      </c>
      <c r="I37" s="48"/>
      <c r="J37" s="134">
        <f>SUM(J28:J35)</f>
        <v>0</v>
      </c>
      <c r="K37" s="77"/>
      <c r="L37" s="25"/>
    </row>
    <row r="38" spans="2:12" s="1" customFormat="1" ht="14.45" customHeight="1">
      <c r="B38" s="25"/>
      <c r="L38" s="25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5"/>
      <c r="D50" s="33" t="s">
        <v>47</v>
      </c>
      <c r="E50" s="34"/>
      <c r="F50" s="34"/>
      <c r="G50" s="33" t="s">
        <v>48</v>
      </c>
      <c r="H50" s="34"/>
      <c r="I50" s="34"/>
      <c r="J50" s="34"/>
      <c r="K50" s="34"/>
      <c r="L50" s="25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5"/>
      <c r="D61" s="35" t="s">
        <v>49</v>
      </c>
      <c r="E61" s="27"/>
      <c r="F61" s="135" t="s">
        <v>50</v>
      </c>
      <c r="G61" s="35" t="s">
        <v>49</v>
      </c>
      <c r="H61" s="27"/>
      <c r="I61" s="27"/>
      <c r="J61" s="136" t="s">
        <v>50</v>
      </c>
      <c r="K61" s="27"/>
      <c r="L61" s="25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5"/>
      <c r="D65" s="33" t="s">
        <v>51</v>
      </c>
      <c r="E65" s="34"/>
      <c r="F65" s="34"/>
      <c r="G65" s="33" t="s">
        <v>52</v>
      </c>
      <c r="H65" s="34"/>
      <c r="I65" s="34"/>
      <c r="J65" s="34"/>
      <c r="K65" s="34"/>
      <c r="L65" s="25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5"/>
      <c r="D76" s="35" t="s">
        <v>49</v>
      </c>
      <c r="E76" s="27"/>
      <c r="F76" s="135" t="s">
        <v>50</v>
      </c>
      <c r="G76" s="35" t="s">
        <v>49</v>
      </c>
      <c r="H76" s="27"/>
      <c r="I76" s="27"/>
      <c r="J76" s="136" t="s">
        <v>50</v>
      </c>
      <c r="K76" s="27"/>
      <c r="L76" s="25"/>
    </row>
    <row r="77" spans="2:12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25"/>
    </row>
    <row r="81" spans="2:47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25"/>
    </row>
    <row r="82" spans="2:47" s="1" customFormat="1" ht="24.95" customHeight="1">
      <c r="B82" s="25"/>
      <c r="C82" s="18" t="s">
        <v>86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3" t="s">
        <v>14</v>
      </c>
      <c r="L84" s="25"/>
    </row>
    <row r="85" spans="2:47" s="1" customFormat="1" ht="30" customHeight="1">
      <c r="B85" s="25"/>
      <c r="E85" s="180" t="str">
        <f>E7</f>
        <v>VÝMĚNA POVRCHŮ STÁVAJÍCÍCH POCHOZÍCH PLOCH U OBJEKTU DS KŘEŠICE</v>
      </c>
      <c r="F85" s="202"/>
      <c r="G85" s="202"/>
      <c r="H85" s="202"/>
      <c r="L85" s="25"/>
    </row>
    <row r="86" spans="2:47" s="1" customFormat="1" ht="6.95" customHeight="1">
      <c r="B86" s="25"/>
      <c r="L86" s="25"/>
    </row>
    <row r="87" spans="2:47" s="1" customFormat="1" ht="12" customHeight="1">
      <c r="B87" s="25"/>
      <c r="C87" s="23" t="s">
        <v>18</v>
      </c>
      <c r="F87" s="21" t="str">
        <f>F10</f>
        <v>p.p.č. 496/1</v>
      </c>
      <c r="I87" s="23" t="s">
        <v>20</v>
      </c>
      <c r="J87" s="44" t="str">
        <f>IF(J10="","",J10)</f>
        <v>13. 9. 2025</v>
      </c>
      <c r="L87" s="25"/>
    </row>
    <row r="88" spans="2:47" s="1" customFormat="1" ht="6.95" customHeight="1">
      <c r="B88" s="25"/>
      <c r="L88" s="25"/>
    </row>
    <row r="89" spans="2:47" s="1" customFormat="1" ht="15.2" customHeight="1">
      <c r="B89" s="25"/>
      <c r="C89" s="23" t="s">
        <v>22</v>
      </c>
      <c r="F89" s="21" t="str">
        <f>E13</f>
        <v>Statutární město Děčín</v>
      </c>
      <c r="I89" s="23" t="s">
        <v>28</v>
      </c>
      <c r="J89" s="124" t="str">
        <f>E19</f>
        <v>Ing. Jaromír Matějíček</v>
      </c>
      <c r="L89" s="25"/>
    </row>
    <row r="90" spans="2:47" s="1" customFormat="1" ht="15.2" customHeight="1">
      <c r="B90" s="25"/>
      <c r="C90" s="23" t="s">
        <v>26</v>
      </c>
      <c r="F90" s="21" t="str">
        <f>IF(E16="","",E16)</f>
        <v xml:space="preserve"> </v>
      </c>
      <c r="I90" s="23" t="s">
        <v>31</v>
      </c>
      <c r="J90" s="124" t="str">
        <f>E22</f>
        <v>Ing. Jan Duben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137" t="s">
        <v>87</v>
      </c>
      <c r="D92" s="76"/>
      <c r="E92" s="76"/>
      <c r="F92" s="76"/>
      <c r="G92" s="76"/>
      <c r="H92" s="76"/>
      <c r="I92" s="76"/>
      <c r="J92" s="138" t="s">
        <v>88</v>
      </c>
      <c r="K92" s="76"/>
      <c r="L92" s="25"/>
    </row>
    <row r="93" spans="2:47" s="1" customFormat="1" ht="10.35" customHeight="1">
      <c r="B93" s="25"/>
      <c r="L93" s="25"/>
    </row>
    <row r="94" spans="2:47" s="1" customFormat="1" ht="22.9" customHeight="1">
      <c r="B94" s="25"/>
      <c r="C94" s="139" t="s">
        <v>89</v>
      </c>
      <c r="J94" s="127">
        <f>J123</f>
        <v>0</v>
      </c>
      <c r="L94" s="25"/>
      <c r="AU94" s="14" t="s">
        <v>90</v>
      </c>
    </row>
    <row r="95" spans="2:47" s="8" customFormat="1" ht="24.95" customHeight="1">
      <c r="B95" s="78"/>
      <c r="D95" s="140" t="s">
        <v>91</v>
      </c>
      <c r="E95" s="141"/>
      <c r="F95" s="141"/>
      <c r="G95" s="141"/>
      <c r="H95" s="141"/>
      <c r="I95" s="141"/>
      <c r="J95" s="142">
        <f>J124</f>
        <v>0</v>
      </c>
      <c r="L95" s="78"/>
    </row>
    <row r="96" spans="2:47" s="9" customFormat="1" ht="19.899999999999999" customHeight="1">
      <c r="B96" s="79"/>
      <c r="D96" s="143" t="s">
        <v>92</v>
      </c>
      <c r="E96" s="144"/>
      <c r="F96" s="144"/>
      <c r="G96" s="144"/>
      <c r="H96" s="144"/>
      <c r="I96" s="144"/>
      <c r="J96" s="145">
        <f>J125</f>
        <v>0</v>
      </c>
      <c r="L96" s="79"/>
    </row>
    <row r="97" spans="2:12" s="9" customFormat="1" ht="19.899999999999999" customHeight="1">
      <c r="B97" s="79"/>
      <c r="D97" s="143" t="s">
        <v>93</v>
      </c>
      <c r="E97" s="144"/>
      <c r="F97" s="144"/>
      <c r="G97" s="144"/>
      <c r="H97" s="144"/>
      <c r="I97" s="144"/>
      <c r="J97" s="145">
        <f>J136</f>
        <v>0</v>
      </c>
      <c r="L97" s="79"/>
    </row>
    <row r="98" spans="2:12" s="9" customFormat="1" ht="19.899999999999999" customHeight="1">
      <c r="B98" s="79"/>
      <c r="D98" s="143" t="s">
        <v>94</v>
      </c>
      <c r="E98" s="144"/>
      <c r="F98" s="144"/>
      <c r="G98" s="144"/>
      <c r="H98" s="144"/>
      <c r="I98" s="144"/>
      <c r="J98" s="145">
        <f>J139</f>
        <v>0</v>
      </c>
      <c r="L98" s="79"/>
    </row>
    <row r="99" spans="2:12" s="9" customFormat="1" ht="19.899999999999999" customHeight="1">
      <c r="B99" s="79"/>
      <c r="D99" s="143" t="s">
        <v>95</v>
      </c>
      <c r="E99" s="144"/>
      <c r="F99" s="144"/>
      <c r="G99" s="144"/>
      <c r="H99" s="144"/>
      <c r="I99" s="144"/>
      <c r="J99" s="145">
        <f>J143</f>
        <v>0</v>
      </c>
      <c r="L99" s="79"/>
    </row>
    <row r="100" spans="2:12" s="9" customFormat="1" ht="19.899999999999999" customHeight="1">
      <c r="B100" s="79"/>
      <c r="D100" s="143" t="s">
        <v>96</v>
      </c>
      <c r="E100" s="144"/>
      <c r="F100" s="144"/>
      <c r="G100" s="144"/>
      <c r="H100" s="144"/>
      <c r="I100" s="144"/>
      <c r="J100" s="145">
        <f>J149</f>
        <v>0</v>
      </c>
      <c r="L100" s="79"/>
    </row>
    <row r="101" spans="2:12" s="8" customFormat="1" ht="24.95" customHeight="1">
      <c r="B101" s="78"/>
      <c r="D101" s="140" t="s">
        <v>97</v>
      </c>
      <c r="E101" s="141"/>
      <c r="F101" s="141"/>
      <c r="G101" s="141"/>
      <c r="H101" s="141"/>
      <c r="I101" s="141"/>
      <c r="J101" s="142">
        <f>J151</f>
        <v>0</v>
      </c>
      <c r="L101" s="78"/>
    </row>
    <row r="102" spans="2:12" s="9" customFormat="1" ht="19.899999999999999" customHeight="1">
      <c r="B102" s="79"/>
      <c r="D102" s="143" t="s">
        <v>98</v>
      </c>
      <c r="E102" s="144"/>
      <c r="F102" s="144"/>
      <c r="G102" s="144"/>
      <c r="H102" s="144"/>
      <c r="I102" s="144"/>
      <c r="J102" s="145">
        <f>J152</f>
        <v>0</v>
      </c>
      <c r="L102" s="79"/>
    </row>
    <row r="103" spans="2:12" s="9" customFormat="1" ht="19.899999999999999" customHeight="1">
      <c r="B103" s="79"/>
      <c r="D103" s="143" t="s">
        <v>99</v>
      </c>
      <c r="E103" s="144"/>
      <c r="F103" s="144"/>
      <c r="G103" s="144"/>
      <c r="H103" s="144"/>
      <c r="I103" s="144"/>
      <c r="J103" s="145">
        <f>J154</f>
        <v>0</v>
      </c>
      <c r="L103" s="79"/>
    </row>
    <row r="104" spans="2:12" s="9" customFormat="1" ht="19.899999999999999" customHeight="1">
      <c r="B104" s="79"/>
      <c r="D104" s="143" t="s">
        <v>100</v>
      </c>
      <c r="E104" s="144"/>
      <c r="F104" s="144"/>
      <c r="G104" s="144"/>
      <c r="H104" s="144"/>
      <c r="I104" s="144"/>
      <c r="J104" s="145">
        <f>J156</f>
        <v>0</v>
      </c>
      <c r="L104" s="79"/>
    </row>
    <row r="105" spans="2:12" s="9" customFormat="1" ht="19.899999999999999" customHeight="1">
      <c r="B105" s="79"/>
      <c r="D105" s="143" t="s">
        <v>101</v>
      </c>
      <c r="E105" s="144"/>
      <c r="F105" s="144"/>
      <c r="G105" s="144"/>
      <c r="H105" s="144"/>
      <c r="I105" s="144"/>
      <c r="J105" s="145">
        <f>J158</f>
        <v>0</v>
      </c>
      <c r="L105" s="79"/>
    </row>
    <row r="106" spans="2:12" s="1" customFormat="1" ht="21.75" customHeight="1">
      <c r="B106" s="25"/>
      <c r="L106" s="25"/>
    </row>
    <row r="107" spans="2:12" s="1" customFormat="1" ht="6.95" customHeight="1"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25"/>
    </row>
    <row r="111" spans="2:12" s="1" customFormat="1" ht="6.95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25"/>
    </row>
    <row r="112" spans="2:12" s="1" customFormat="1" ht="24.95" customHeight="1">
      <c r="B112" s="25"/>
      <c r="C112" s="18" t="s">
        <v>102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3" t="s">
        <v>14</v>
      </c>
      <c r="L114" s="25"/>
    </row>
    <row r="115" spans="2:65" s="1" customFormat="1" ht="30" customHeight="1">
      <c r="B115" s="25"/>
      <c r="E115" s="180" t="str">
        <f>E7</f>
        <v>VÝMĚNA POVRCHŮ STÁVAJÍCÍCH POCHOZÍCH PLOCH U OBJEKTU DS KŘEŠICE</v>
      </c>
      <c r="F115" s="202"/>
      <c r="G115" s="202"/>
      <c r="H115" s="202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3" t="s">
        <v>18</v>
      </c>
      <c r="F117" s="21" t="str">
        <f>F10</f>
        <v>p.p.č. 496/1</v>
      </c>
      <c r="I117" s="23" t="s">
        <v>20</v>
      </c>
      <c r="J117" s="44" t="str">
        <f>IF(J10="","",J10)</f>
        <v>13. 9. 2025</v>
      </c>
      <c r="L117" s="25"/>
    </row>
    <row r="118" spans="2:65" s="1" customFormat="1" ht="6.95" customHeight="1">
      <c r="B118" s="25"/>
      <c r="L118" s="25"/>
    </row>
    <row r="119" spans="2:65" s="1" customFormat="1" ht="15.2" customHeight="1">
      <c r="B119" s="25"/>
      <c r="C119" s="23" t="s">
        <v>22</v>
      </c>
      <c r="F119" s="21" t="str">
        <f>E13</f>
        <v>Statutární město Děčín</v>
      </c>
      <c r="I119" s="23" t="s">
        <v>28</v>
      </c>
      <c r="J119" s="124" t="str">
        <f>E19</f>
        <v>Ing. Jaromír Matějíček</v>
      </c>
      <c r="L119" s="25"/>
    </row>
    <row r="120" spans="2:65" s="1" customFormat="1" ht="15.2" customHeight="1">
      <c r="B120" s="25"/>
      <c r="C120" s="23" t="s">
        <v>26</v>
      </c>
      <c r="F120" s="21" t="str">
        <f>IF(E16="","",E16)</f>
        <v xml:space="preserve"> </v>
      </c>
      <c r="I120" s="23" t="s">
        <v>31</v>
      </c>
      <c r="J120" s="124" t="str">
        <f>E22</f>
        <v>Ing. Jan Duben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80"/>
      <c r="C122" s="81" t="s">
        <v>103</v>
      </c>
      <c r="D122" s="82" t="s">
        <v>59</v>
      </c>
      <c r="E122" s="82" t="s">
        <v>55</v>
      </c>
      <c r="F122" s="82" t="s">
        <v>56</v>
      </c>
      <c r="G122" s="82" t="s">
        <v>104</v>
      </c>
      <c r="H122" s="82" t="s">
        <v>105</v>
      </c>
      <c r="I122" s="82" t="s">
        <v>106</v>
      </c>
      <c r="J122" s="83" t="s">
        <v>88</v>
      </c>
      <c r="K122" s="84" t="s">
        <v>107</v>
      </c>
      <c r="L122" s="80"/>
      <c r="M122" s="50" t="s">
        <v>1</v>
      </c>
      <c r="N122" s="51" t="s">
        <v>38</v>
      </c>
      <c r="O122" s="51" t="s">
        <v>108</v>
      </c>
      <c r="P122" s="51" t="s">
        <v>109</v>
      </c>
      <c r="Q122" s="51" t="s">
        <v>110</v>
      </c>
      <c r="R122" s="51" t="s">
        <v>111</v>
      </c>
      <c r="S122" s="51" t="s">
        <v>112</v>
      </c>
      <c r="T122" s="52" t="s">
        <v>113</v>
      </c>
    </row>
    <row r="123" spans="2:65" s="1" customFormat="1" ht="22.9" customHeight="1">
      <c r="B123" s="25"/>
      <c r="C123" s="55" t="s">
        <v>114</v>
      </c>
      <c r="J123" s="146">
        <f>BK123</f>
        <v>0</v>
      </c>
      <c r="L123" s="25"/>
      <c r="M123" s="53"/>
      <c r="N123" s="45"/>
      <c r="O123" s="45"/>
      <c r="P123" s="85">
        <f>P124+P151</f>
        <v>195.75390400000001</v>
      </c>
      <c r="Q123" s="45"/>
      <c r="R123" s="85">
        <f>R124+R151</f>
        <v>25.092899999999997</v>
      </c>
      <c r="S123" s="45"/>
      <c r="T123" s="86">
        <f>T124+T151</f>
        <v>0.1</v>
      </c>
      <c r="AT123" s="14" t="s">
        <v>73</v>
      </c>
      <c r="AU123" s="14" t="s">
        <v>90</v>
      </c>
      <c r="BK123" s="87">
        <f>BK124+BK151</f>
        <v>0</v>
      </c>
    </row>
    <row r="124" spans="2:65" s="11" customFormat="1" ht="25.9" customHeight="1">
      <c r="B124" s="88"/>
      <c r="D124" s="89" t="s">
        <v>73</v>
      </c>
      <c r="E124" s="147" t="s">
        <v>115</v>
      </c>
      <c r="F124" s="147" t="s">
        <v>116</v>
      </c>
      <c r="J124" s="148">
        <f>BK124</f>
        <v>0</v>
      </c>
      <c r="L124" s="88"/>
      <c r="M124" s="90"/>
      <c r="P124" s="91">
        <f>P125+P136+P139+P143+P149</f>
        <v>195.75390400000001</v>
      </c>
      <c r="R124" s="91">
        <f>R125+R136+R139+R143+R149</f>
        <v>25.092899999999997</v>
      </c>
      <c r="T124" s="92">
        <f>T125+T136+T139+T143+T149</f>
        <v>0.1</v>
      </c>
      <c r="AR124" s="89" t="s">
        <v>79</v>
      </c>
      <c r="AT124" s="93" t="s">
        <v>73</v>
      </c>
      <c r="AU124" s="93" t="s">
        <v>74</v>
      </c>
      <c r="AY124" s="89" t="s">
        <v>117</v>
      </c>
      <c r="BK124" s="94">
        <f>BK125+BK136+BK139+BK143+BK149</f>
        <v>0</v>
      </c>
    </row>
    <row r="125" spans="2:65" s="11" customFormat="1" ht="22.9" customHeight="1">
      <c r="B125" s="88"/>
      <c r="D125" s="89" t="s">
        <v>73</v>
      </c>
      <c r="E125" s="149" t="s">
        <v>79</v>
      </c>
      <c r="F125" s="149" t="s">
        <v>118</v>
      </c>
      <c r="J125" s="150">
        <f>BK125</f>
        <v>0</v>
      </c>
      <c r="L125" s="88"/>
      <c r="M125" s="90"/>
      <c r="P125" s="91">
        <f>SUM(P126:P135)</f>
        <v>19.953599999999998</v>
      </c>
      <c r="R125" s="91">
        <f>SUM(R126:R135)</f>
        <v>0</v>
      </c>
      <c r="T125" s="92">
        <f>SUM(T126:T135)</f>
        <v>0.1</v>
      </c>
      <c r="AR125" s="89" t="s">
        <v>79</v>
      </c>
      <c r="AT125" s="93" t="s">
        <v>73</v>
      </c>
      <c r="AU125" s="93" t="s">
        <v>79</v>
      </c>
      <c r="AY125" s="89" t="s">
        <v>117</v>
      </c>
      <c r="BK125" s="94">
        <f>SUM(BK126:BK135)</f>
        <v>0</v>
      </c>
    </row>
    <row r="126" spans="2:65" s="1" customFormat="1" ht="16.5" customHeight="1">
      <c r="B126" s="25"/>
      <c r="C126" s="151" t="s">
        <v>79</v>
      </c>
      <c r="D126" s="151" t="s">
        <v>119</v>
      </c>
      <c r="E126" s="152" t="s">
        <v>120</v>
      </c>
      <c r="F126" s="153" t="s">
        <v>121</v>
      </c>
      <c r="G126" s="154" t="s">
        <v>122</v>
      </c>
      <c r="H126" s="155">
        <v>2.5</v>
      </c>
      <c r="I126" s="95"/>
      <c r="J126" s="156">
        <f>ROUND(I126*H126,2)</f>
        <v>0</v>
      </c>
      <c r="K126" s="96"/>
      <c r="L126" s="25"/>
      <c r="M126" s="97" t="s">
        <v>1</v>
      </c>
      <c r="N126" s="98" t="s">
        <v>39</v>
      </c>
      <c r="O126" s="99">
        <v>9.5000000000000001E-2</v>
      </c>
      <c r="P126" s="99">
        <f>O126*H126</f>
        <v>0.23749999999999999</v>
      </c>
      <c r="Q126" s="99">
        <v>0</v>
      </c>
      <c r="R126" s="99">
        <f>Q126*H126</f>
        <v>0</v>
      </c>
      <c r="S126" s="99">
        <v>0.04</v>
      </c>
      <c r="T126" s="100">
        <f>S126*H126</f>
        <v>0.1</v>
      </c>
      <c r="AR126" s="101" t="s">
        <v>123</v>
      </c>
      <c r="AT126" s="101" t="s">
        <v>119</v>
      </c>
      <c r="AU126" s="101" t="s">
        <v>83</v>
      </c>
      <c r="AY126" s="14" t="s">
        <v>117</v>
      </c>
      <c r="BE126" s="102">
        <f>IF(N126="základní",J126,0)</f>
        <v>0</v>
      </c>
      <c r="BF126" s="102">
        <f>IF(N126="snížená",J126,0)</f>
        <v>0</v>
      </c>
      <c r="BG126" s="102">
        <f>IF(N126="zákl. přenesená",J126,0)</f>
        <v>0</v>
      </c>
      <c r="BH126" s="102">
        <f>IF(N126="sníž. přenesená",J126,0)</f>
        <v>0</v>
      </c>
      <c r="BI126" s="102">
        <f>IF(N126="nulová",J126,0)</f>
        <v>0</v>
      </c>
      <c r="BJ126" s="14" t="s">
        <v>79</v>
      </c>
      <c r="BK126" s="102">
        <f>ROUND(I126*H126,2)</f>
        <v>0</v>
      </c>
      <c r="BL126" s="14" t="s">
        <v>123</v>
      </c>
      <c r="BM126" s="101" t="s">
        <v>124</v>
      </c>
    </row>
    <row r="127" spans="2:65" s="12" customFormat="1">
      <c r="B127" s="103"/>
      <c r="D127" s="157" t="s">
        <v>125</v>
      </c>
      <c r="E127" s="104" t="s">
        <v>1</v>
      </c>
      <c r="F127" s="158" t="s">
        <v>126</v>
      </c>
      <c r="H127" s="159">
        <v>2.5</v>
      </c>
      <c r="I127" s="166"/>
      <c r="L127" s="103"/>
      <c r="M127" s="105"/>
      <c r="T127" s="106"/>
      <c r="AT127" s="104" t="s">
        <v>125</v>
      </c>
      <c r="AU127" s="104" t="s">
        <v>83</v>
      </c>
      <c r="AV127" s="12" t="s">
        <v>83</v>
      </c>
      <c r="AW127" s="12" t="s">
        <v>30</v>
      </c>
      <c r="AX127" s="12" t="s">
        <v>79</v>
      </c>
      <c r="AY127" s="104" t="s">
        <v>117</v>
      </c>
    </row>
    <row r="128" spans="2:65" s="1" customFormat="1" ht="33" customHeight="1">
      <c r="B128" s="25"/>
      <c r="C128" s="151" t="s">
        <v>83</v>
      </c>
      <c r="D128" s="151" t="s">
        <v>119</v>
      </c>
      <c r="E128" s="152" t="s">
        <v>127</v>
      </c>
      <c r="F128" s="153" t="s">
        <v>128</v>
      </c>
      <c r="G128" s="154" t="s">
        <v>129</v>
      </c>
      <c r="H128" s="155">
        <v>38.76</v>
      </c>
      <c r="I128" s="95"/>
      <c r="J128" s="156">
        <f>ROUND(I128*H128,2)</f>
        <v>0</v>
      </c>
      <c r="K128" s="96"/>
      <c r="L128" s="25"/>
      <c r="M128" s="97" t="s">
        <v>1</v>
      </c>
      <c r="N128" s="98" t="s">
        <v>39</v>
      </c>
      <c r="O128" s="99">
        <v>0.28199999999999997</v>
      </c>
      <c r="P128" s="99">
        <f>O128*H128</f>
        <v>10.930319999999998</v>
      </c>
      <c r="Q128" s="99">
        <v>0</v>
      </c>
      <c r="R128" s="99">
        <f>Q128*H128</f>
        <v>0</v>
      </c>
      <c r="S128" s="99">
        <v>0</v>
      </c>
      <c r="T128" s="100">
        <f>S128*H128</f>
        <v>0</v>
      </c>
      <c r="AR128" s="101" t="s">
        <v>123</v>
      </c>
      <c r="AT128" s="101" t="s">
        <v>119</v>
      </c>
      <c r="AU128" s="101" t="s">
        <v>83</v>
      </c>
      <c r="AY128" s="14" t="s">
        <v>117</v>
      </c>
      <c r="BE128" s="102">
        <f>IF(N128="základní",J128,0)</f>
        <v>0</v>
      </c>
      <c r="BF128" s="102">
        <f>IF(N128="snížená",J128,0)</f>
        <v>0</v>
      </c>
      <c r="BG128" s="102">
        <f>IF(N128="zákl. přenesená",J128,0)</f>
        <v>0</v>
      </c>
      <c r="BH128" s="102">
        <f>IF(N128="sníž. přenesená",J128,0)</f>
        <v>0</v>
      </c>
      <c r="BI128" s="102">
        <f>IF(N128="nulová",J128,0)</f>
        <v>0</v>
      </c>
      <c r="BJ128" s="14" t="s">
        <v>79</v>
      </c>
      <c r="BK128" s="102">
        <f>ROUND(I128*H128,2)</f>
        <v>0</v>
      </c>
      <c r="BL128" s="14" t="s">
        <v>123</v>
      </c>
      <c r="BM128" s="101" t="s">
        <v>130</v>
      </c>
    </row>
    <row r="129" spans="2:65" s="12" customFormat="1">
      <c r="B129" s="103"/>
      <c r="D129" s="157" t="s">
        <v>125</v>
      </c>
      <c r="E129" s="104" t="s">
        <v>81</v>
      </c>
      <c r="F129" s="158" t="s">
        <v>131</v>
      </c>
      <c r="H129" s="159">
        <v>38.76</v>
      </c>
      <c r="I129" s="166"/>
      <c r="L129" s="103"/>
      <c r="M129" s="105"/>
      <c r="T129" s="106"/>
      <c r="AT129" s="104" t="s">
        <v>125</v>
      </c>
      <c r="AU129" s="104" t="s">
        <v>83</v>
      </c>
      <c r="AV129" s="12" t="s">
        <v>83</v>
      </c>
      <c r="AW129" s="12" t="s">
        <v>30</v>
      </c>
      <c r="AX129" s="12" t="s">
        <v>79</v>
      </c>
      <c r="AY129" s="104" t="s">
        <v>117</v>
      </c>
    </row>
    <row r="130" spans="2:65" s="1" customFormat="1" ht="37.9" customHeight="1">
      <c r="B130" s="25"/>
      <c r="C130" s="151" t="s">
        <v>132</v>
      </c>
      <c r="D130" s="151" t="s">
        <v>119</v>
      </c>
      <c r="E130" s="152" t="s">
        <v>133</v>
      </c>
      <c r="F130" s="153" t="s">
        <v>134</v>
      </c>
      <c r="G130" s="154" t="s">
        <v>129</v>
      </c>
      <c r="H130" s="155">
        <v>38.76</v>
      </c>
      <c r="I130" s="95"/>
      <c r="J130" s="156">
        <f>ROUND(I130*H130,2)</f>
        <v>0</v>
      </c>
      <c r="K130" s="96"/>
      <c r="L130" s="25"/>
      <c r="M130" s="97" t="s">
        <v>1</v>
      </c>
      <c r="N130" s="98" t="s">
        <v>39</v>
      </c>
      <c r="O130" s="99">
        <v>7.8E-2</v>
      </c>
      <c r="P130" s="99">
        <f>O130*H130</f>
        <v>3.0232799999999997</v>
      </c>
      <c r="Q130" s="99">
        <v>0</v>
      </c>
      <c r="R130" s="99">
        <f>Q130*H130</f>
        <v>0</v>
      </c>
      <c r="S130" s="99">
        <v>0</v>
      </c>
      <c r="T130" s="100">
        <f>S130*H130</f>
        <v>0</v>
      </c>
      <c r="AR130" s="101" t="s">
        <v>123</v>
      </c>
      <c r="AT130" s="101" t="s">
        <v>119</v>
      </c>
      <c r="AU130" s="101" t="s">
        <v>83</v>
      </c>
      <c r="AY130" s="14" t="s">
        <v>117</v>
      </c>
      <c r="BE130" s="102">
        <f>IF(N130="základní",J130,0)</f>
        <v>0</v>
      </c>
      <c r="BF130" s="102">
        <f>IF(N130="snížená",J130,0)</f>
        <v>0</v>
      </c>
      <c r="BG130" s="102">
        <f>IF(N130="zákl. přenesená",J130,0)</f>
        <v>0</v>
      </c>
      <c r="BH130" s="102">
        <f>IF(N130="sníž. přenesená",J130,0)</f>
        <v>0</v>
      </c>
      <c r="BI130" s="102">
        <f>IF(N130="nulová",J130,0)</f>
        <v>0</v>
      </c>
      <c r="BJ130" s="14" t="s">
        <v>79</v>
      </c>
      <c r="BK130" s="102">
        <f>ROUND(I130*H130,2)</f>
        <v>0</v>
      </c>
      <c r="BL130" s="14" t="s">
        <v>123</v>
      </c>
      <c r="BM130" s="101" t="s">
        <v>135</v>
      </c>
    </row>
    <row r="131" spans="2:65" s="12" customFormat="1">
      <c r="B131" s="103"/>
      <c r="D131" s="157" t="s">
        <v>125</v>
      </c>
      <c r="E131" s="104" t="s">
        <v>84</v>
      </c>
      <c r="F131" s="158" t="s">
        <v>81</v>
      </c>
      <c r="H131" s="159">
        <v>38.76</v>
      </c>
      <c r="I131" s="166"/>
      <c r="L131" s="103"/>
      <c r="M131" s="105"/>
      <c r="T131" s="106"/>
      <c r="AT131" s="104" t="s">
        <v>125</v>
      </c>
      <c r="AU131" s="104" t="s">
        <v>83</v>
      </c>
      <c r="AV131" s="12" t="s">
        <v>83</v>
      </c>
      <c r="AW131" s="12" t="s">
        <v>30</v>
      </c>
      <c r="AX131" s="12" t="s">
        <v>79</v>
      </c>
      <c r="AY131" s="104" t="s">
        <v>117</v>
      </c>
    </row>
    <row r="132" spans="2:65" s="1" customFormat="1" ht="24.2" customHeight="1">
      <c r="B132" s="25"/>
      <c r="C132" s="151" t="s">
        <v>123</v>
      </c>
      <c r="D132" s="151" t="s">
        <v>119</v>
      </c>
      <c r="E132" s="152" t="s">
        <v>136</v>
      </c>
      <c r="F132" s="153" t="s">
        <v>137</v>
      </c>
      <c r="G132" s="154" t="s">
        <v>138</v>
      </c>
      <c r="H132" s="155">
        <v>77.52</v>
      </c>
      <c r="I132" s="95"/>
      <c r="J132" s="156">
        <f>ROUND(I132*H132,2)</f>
        <v>0</v>
      </c>
      <c r="K132" s="96"/>
      <c r="L132" s="25"/>
      <c r="M132" s="97" t="s">
        <v>1</v>
      </c>
      <c r="N132" s="98" t="s">
        <v>39</v>
      </c>
      <c r="O132" s="99">
        <v>0</v>
      </c>
      <c r="P132" s="99">
        <f>O132*H132</f>
        <v>0</v>
      </c>
      <c r="Q132" s="99">
        <v>0</v>
      </c>
      <c r="R132" s="99">
        <f>Q132*H132</f>
        <v>0</v>
      </c>
      <c r="S132" s="99">
        <v>0</v>
      </c>
      <c r="T132" s="100">
        <f>S132*H132</f>
        <v>0</v>
      </c>
      <c r="AR132" s="101" t="s">
        <v>123</v>
      </c>
      <c r="AT132" s="101" t="s">
        <v>119</v>
      </c>
      <c r="AU132" s="101" t="s">
        <v>83</v>
      </c>
      <c r="AY132" s="14" t="s">
        <v>117</v>
      </c>
      <c r="BE132" s="102">
        <f>IF(N132="základní",J132,0)</f>
        <v>0</v>
      </c>
      <c r="BF132" s="102">
        <f>IF(N132="snížená",J132,0)</f>
        <v>0</v>
      </c>
      <c r="BG132" s="102">
        <f>IF(N132="zákl. přenesená",J132,0)</f>
        <v>0</v>
      </c>
      <c r="BH132" s="102">
        <f>IF(N132="sníž. přenesená",J132,0)</f>
        <v>0</v>
      </c>
      <c r="BI132" s="102">
        <f>IF(N132="nulová",J132,0)</f>
        <v>0</v>
      </c>
      <c r="BJ132" s="14" t="s">
        <v>79</v>
      </c>
      <c r="BK132" s="102">
        <f>ROUND(I132*H132,2)</f>
        <v>0</v>
      </c>
      <c r="BL132" s="14" t="s">
        <v>123</v>
      </c>
      <c r="BM132" s="101" t="s">
        <v>139</v>
      </c>
    </row>
    <row r="133" spans="2:65" s="12" customFormat="1">
      <c r="B133" s="103"/>
      <c r="D133" s="157" t="s">
        <v>125</v>
      </c>
      <c r="E133" s="104" t="s">
        <v>1</v>
      </c>
      <c r="F133" s="158" t="s">
        <v>140</v>
      </c>
      <c r="H133" s="159">
        <v>77.52</v>
      </c>
      <c r="I133" s="166"/>
      <c r="L133" s="103"/>
      <c r="M133" s="105"/>
      <c r="T133" s="106"/>
      <c r="AT133" s="104" t="s">
        <v>125</v>
      </c>
      <c r="AU133" s="104" t="s">
        <v>83</v>
      </c>
      <c r="AV133" s="12" t="s">
        <v>83</v>
      </c>
      <c r="AW133" s="12" t="s">
        <v>30</v>
      </c>
      <c r="AX133" s="12" t="s">
        <v>79</v>
      </c>
      <c r="AY133" s="104" t="s">
        <v>117</v>
      </c>
    </row>
    <row r="134" spans="2:65" s="1" customFormat="1" ht="24.2" customHeight="1">
      <c r="B134" s="25"/>
      <c r="C134" s="151" t="s">
        <v>141</v>
      </c>
      <c r="D134" s="151" t="s">
        <v>119</v>
      </c>
      <c r="E134" s="152" t="s">
        <v>142</v>
      </c>
      <c r="F134" s="153" t="s">
        <v>143</v>
      </c>
      <c r="G134" s="154" t="s">
        <v>144</v>
      </c>
      <c r="H134" s="155">
        <v>230.5</v>
      </c>
      <c r="I134" s="95"/>
      <c r="J134" s="156">
        <f>ROUND(I134*H134,2)</f>
        <v>0</v>
      </c>
      <c r="K134" s="96"/>
      <c r="L134" s="25"/>
      <c r="M134" s="97" t="s">
        <v>1</v>
      </c>
      <c r="N134" s="98" t="s">
        <v>39</v>
      </c>
      <c r="O134" s="99">
        <v>2.5000000000000001E-2</v>
      </c>
      <c r="P134" s="99">
        <f>O134*H134</f>
        <v>5.7625000000000002</v>
      </c>
      <c r="Q134" s="99">
        <v>0</v>
      </c>
      <c r="R134" s="99">
        <f>Q134*H134</f>
        <v>0</v>
      </c>
      <c r="S134" s="99">
        <v>0</v>
      </c>
      <c r="T134" s="100">
        <f>S134*H134</f>
        <v>0</v>
      </c>
      <c r="AR134" s="101" t="s">
        <v>123</v>
      </c>
      <c r="AT134" s="101" t="s">
        <v>119</v>
      </c>
      <c r="AU134" s="101" t="s">
        <v>83</v>
      </c>
      <c r="AY134" s="14" t="s">
        <v>117</v>
      </c>
      <c r="BE134" s="102">
        <f>IF(N134="základní",J134,0)</f>
        <v>0</v>
      </c>
      <c r="BF134" s="102">
        <f>IF(N134="snížená",J134,0)</f>
        <v>0</v>
      </c>
      <c r="BG134" s="102">
        <f>IF(N134="zákl. přenesená",J134,0)</f>
        <v>0</v>
      </c>
      <c r="BH134" s="102">
        <f>IF(N134="sníž. přenesená",J134,0)</f>
        <v>0</v>
      </c>
      <c r="BI134" s="102">
        <f>IF(N134="nulová",J134,0)</f>
        <v>0</v>
      </c>
      <c r="BJ134" s="14" t="s">
        <v>79</v>
      </c>
      <c r="BK134" s="102">
        <f>ROUND(I134*H134,2)</f>
        <v>0</v>
      </c>
      <c r="BL134" s="14" t="s">
        <v>123</v>
      </c>
      <c r="BM134" s="101" t="s">
        <v>145</v>
      </c>
    </row>
    <row r="135" spans="2:65" s="12" customFormat="1">
      <c r="B135" s="103"/>
      <c r="D135" s="157" t="s">
        <v>125</v>
      </c>
      <c r="E135" s="104" t="s">
        <v>1</v>
      </c>
      <c r="F135" s="158" t="s">
        <v>146</v>
      </c>
      <c r="H135" s="159">
        <v>230.5</v>
      </c>
      <c r="I135" s="166"/>
      <c r="L135" s="103"/>
      <c r="M135" s="105"/>
      <c r="T135" s="106"/>
      <c r="AT135" s="104" t="s">
        <v>125</v>
      </c>
      <c r="AU135" s="104" t="s">
        <v>83</v>
      </c>
      <c r="AV135" s="12" t="s">
        <v>83</v>
      </c>
      <c r="AW135" s="12" t="s">
        <v>30</v>
      </c>
      <c r="AX135" s="12" t="s">
        <v>79</v>
      </c>
      <c r="AY135" s="104" t="s">
        <v>117</v>
      </c>
    </row>
    <row r="136" spans="2:65" s="11" customFormat="1" ht="22.9" customHeight="1">
      <c r="B136" s="88"/>
      <c r="D136" s="89" t="s">
        <v>73</v>
      </c>
      <c r="E136" s="149" t="s">
        <v>141</v>
      </c>
      <c r="F136" s="149" t="s">
        <v>147</v>
      </c>
      <c r="I136" s="167"/>
      <c r="J136" s="150">
        <f>BK136</f>
        <v>0</v>
      </c>
      <c r="L136" s="88"/>
      <c r="M136" s="90"/>
      <c r="P136" s="91">
        <f>SUM(P137:P138)</f>
        <v>148.2115</v>
      </c>
      <c r="R136" s="91">
        <f>SUM(R137:R138)</f>
        <v>20.565209999999997</v>
      </c>
      <c r="T136" s="92">
        <f>SUM(T137:T138)</f>
        <v>0</v>
      </c>
      <c r="AR136" s="89" t="s">
        <v>79</v>
      </c>
      <c r="AT136" s="93" t="s">
        <v>73</v>
      </c>
      <c r="AU136" s="93" t="s">
        <v>79</v>
      </c>
      <c r="AY136" s="89" t="s">
        <v>117</v>
      </c>
      <c r="BK136" s="94">
        <f>SUM(BK137:BK138)</f>
        <v>0</v>
      </c>
    </row>
    <row r="137" spans="2:65" s="1" customFormat="1" ht="21.75" customHeight="1">
      <c r="B137" s="25"/>
      <c r="C137" s="151" t="s">
        <v>148</v>
      </c>
      <c r="D137" s="151" t="s">
        <v>119</v>
      </c>
      <c r="E137" s="152" t="s">
        <v>149</v>
      </c>
      <c r="F137" s="153" t="s">
        <v>150</v>
      </c>
      <c r="G137" s="154" t="s">
        <v>144</v>
      </c>
      <c r="H137" s="155">
        <v>230.5</v>
      </c>
      <c r="I137" s="95"/>
      <c r="J137" s="156">
        <f>ROUND(I137*H137,2)</f>
        <v>0</v>
      </c>
      <c r="K137" s="96"/>
      <c r="L137" s="25"/>
      <c r="M137" s="97" t="s">
        <v>1</v>
      </c>
      <c r="N137" s="98" t="s">
        <v>39</v>
      </c>
      <c r="O137" s="99">
        <v>8.3000000000000004E-2</v>
      </c>
      <c r="P137" s="99">
        <f>O137*H137</f>
        <v>19.131500000000003</v>
      </c>
      <c r="Q137" s="99">
        <v>0</v>
      </c>
      <c r="R137" s="99">
        <f>Q137*H137</f>
        <v>0</v>
      </c>
      <c r="S137" s="99">
        <v>0</v>
      </c>
      <c r="T137" s="100">
        <f>S137*H137</f>
        <v>0</v>
      </c>
      <c r="AR137" s="101" t="s">
        <v>123</v>
      </c>
      <c r="AT137" s="101" t="s">
        <v>119</v>
      </c>
      <c r="AU137" s="101" t="s">
        <v>83</v>
      </c>
      <c r="AY137" s="14" t="s">
        <v>117</v>
      </c>
      <c r="BE137" s="102">
        <f>IF(N137="základní",J137,0)</f>
        <v>0</v>
      </c>
      <c r="BF137" s="102">
        <f>IF(N137="snížená",J137,0)</f>
        <v>0</v>
      </c>
      <c r="BG137" s="102">
        <f>IF(N137="zákl. přenesená",J137,0)</f>
        <v>0</v>
      </c>
      <c r="BH137" s="102">
        <f>IF(N137="sníž. přenesená",J137,0)</f>
        <v>0</v>
      </c>
      <c r="BI137" s="102">
        <f>IF(N137="nulová",J137,0)</f>
        <v>0</v>
      </c>
      <c r="BJ137" s="14" t="s">
        <v>79</v>
      </c>
      <c r="BK137" s="102">
        <f>ROUND(I137*H137,2)</f>
        <v>0</v>
      </c>
      <c r="BL137" s="14" t="s">
        <v>123</v>
      </c>
      <c r="BM137" s="101" t="s">
        <v>151</v>
      </c>
    </row>
    <row r="138" spans="2:65" s="1" customFormat="1" ht="33" customHeight="1">
      <c r="B138" s="25"/>
      <c r="C138" s="151" t="s">
        <v>152</v>
      </c>
      <c r="D138" s="151" t="s">
        <v>119</v>
      </c>
      <c r="E138" s="152" t="s">
        <v>153</v>
      </c>
      <c r="F138" s="153" t="s">
        <v>154</v>
      </c>
      <c r="G138" s="154" t="s">
        <v>144</v>
      </c>
      <c r="H138" s="155">
        <v>230.5</v>
      </c>
      <c r="I138" s="95"/>
      <c r="J138" s="156">
        <f>ROUND(I138*H138,2)</f>
        <v>0</v>
      </c>
      <c r="K138" s="96"/>
      <c r="L138" s="25"/>
      <c r="M138" s="97" t="s">
        <v>1</v>
      </c>
      <c r="N138" s="98" t="s">
        <v>39</v>
      </c>
      <c r="O138" s="99">
        <v>0.56000000000000005</v>
      </c>
      <c r="P138" s="99">
        <f>O138*H138</f>
        <v>129.08000000000001</v>
      </c>
      <c r="Q138" s="99">
        <v>8.9219999999999994E-2</v>
      </c>
      <c r="R138" s="99">
        <f>Q138*H138</f>
        <v>20.565209999999997</v>
      </c>
      <c r="S138" s="99">
        <v>0</v>
      </c>
      <c r="T138" s="100">
        <f>S138*H138</f>
        <v>0</v>
      </c>
      <c r="AR138" s="101" t="s">
        <v>123</v>
      </c>
      <c r="AT138" s="101" t="s">
        <v>119</v>
      </c>
      <c r="AU138" s="101" t="s">
        <v>83</v>
      </c>
      <c r="AY138" s="14" t="s">
        <v>117</v>
      </c>
      <c r="BE138" s="102">
        <f>IF(N138="základní",J138,0)</f>
        <v>0</v>
      </c>
      <c r="BF138" s="102">
        <f>IF(N138="snížená",J138,0)</f>
        <v>0</v>
      </c>
      <c r="BG138" s="102">
        <f>IF(N138="zákl. přenesená",J138,0)</f>
        <v>0</v>
      </c>
      <c r="BH138" s="102">
        <f>IF(N138="sníž. přenesená",J138,0)</f>
        <v>0</v>
      </c>
      <c r="BI138" s="102">
        <f>IF(N138="nulová",J138,0)</f>
        <v>0</v>
      </c>
      <c r="BJ138" s="14" t="s">
        <v>79</v>
      </c>
      <c r="BK138" s="102">
        <f>ROUND(I138*H138,2)</f>
        <v>0</v>
      </c>
      <c r="BL138" s="14" t="s">
        <v>123</v>
      </c>
      <c r="BM138" s="101" t="s">
        <v>155</v>
      </c>
    </row>
    <row r="139" spans="2:65" s="11" customFormat="1" ht="22.9" customHeight="1">
      <c r="B139" s="88"/>
      <c r="D139" s="89" t="s">
        <v>73</v>
      </c>
      <c r="E139" s="149" t="s">
        <v>158</v>
      </c>
      <c r="F139" s="149" t="s">
        <v>159</v>
      </c>
      <c r="I139" s="167"/>
      <c r="J139" s="150">
        <f>BK139</f>
        <v>0</v>
      </c>
      <c r="L139" s="88"/>
      <c r="M139" s="90"/>
      <c r="P139" s="91">
        <f>SUM(P140:P142)</f>
        <v>5.1800000000000006</v>
      </c>
      <c r="R139" s="91">
        <f>SUM(R140:R142)</f>
        <v>4.5276899999999998</v>
      </c>
      <c r="T139" s="92">
        <f>SUM(T140:T142)</f>
        <v>0</v>
      </c>
      <c r="AR139" s="89" t="s">
        <v>79</v>
      </c>
      <c r="AT139" s="93" t="s">
        <v>73</v>
      </c>
      <c r="AU139" s="93" t="s">
        <v>79</v>
      </c>
      <c r="AY139" s="89" t="s">
        <v>117</v>
      </c>
      <c r="BK139" s="94">
        <f>SUM(BK140:BK142)</f>
        <v>0</v>
      </c>
    </row>
    <row r="140" spans="2:65" s="1" customFormat="1" ht="24.2" customHeight="1">
      <c r="B140" s="25"/>
      <c r="C140" s="151">
        <v>8</v>
      </c>
      <c r="D140" s="151" t="s">
        <v>119</v>
      </c>
      <c r="E140" s="152" t="s">
        <v>160</v>
      </c>
      <c r="F140" s="153" t="s">
        <v>161</v>
      </c>
      <c r="G140" s="154" t="s">
        <v>122</v>
      </c>
      <c r="H140" s="155">
        <v>37</v>
      </c>
      <c r="I140" s="95"/>
      <c r="J140" s="156">
        <f>ROUND(I140*H140,2)</f>
        <v>0</v>
      </c>
      <c r="K140" s="96"/>
      <c r="L140" s="25"/>
      <c r="M140" s="97" t="s">
        <v>1</v>
      </c>
      <c r="N140" s="98" t="s">
        <v>39</v>
      </c>
      <c r="O140" s="99">
        <v>0.14000000000000001</v>
      </c>
      <c r="P140" s="99">
        <f>O140*H140</f>
        <v>5.1800000000000006</v>
      </c>
      <c r="Q140" s="99">
        <v>0.10095</v>
      </c>
      <c r="R140" s="99">
        <f>Q140*H140</f>
        <v>3.73515</v>
      </c>
      <c r="S140" s="99">
        <v>0</v>
      </c>
      <c r="T140" s="100">
        <f>S140*H140</f>
        <v>0</v>
      </c>
      <c r="AR140" s="101" t="s">
        <v>123</v>
      </c>
      <c r="AT140" s="101" t="s">
        <v>119</v>
      </c>
      <c r="AU140" s="101" t="s">
        <v>83</v>
      </c>
      <c r="AY140" s="14" t="s">
        <v>117</v>
      </c>
      <c r="BE140" s="102">
        <f>IF(N140="základní",J140,0)</f>
        <v>0</v>
      </c>
      <c r="BF140" s="102">
        <f>IF(N140="snížená",J140,0)</f>
        <v>0</v>
      </c>
      <c r="BG140" s="102">
        <f>IF(N140="zákl. přenesená",J140,0)</f>
        <v>0</v>
      </c>
      <c r="BH140" s="102">
        <f>IF(N140="sníž. přenesená",J140,0)</f>
        <v>0</v>
      </c>
      <c r="BI140" s="102">
        <f>IF(N140="nulová",J140,0)</f>
        <v>0</v>
      </c>
      <c r="BJ140" s="14" t="s">
        <v>79</v>
      </c>
      <c r="BK140" s="102">
        <f>ROUND(I140*H140,2)</f>
        <v>0</v>
      </c>
      <c r="BL140" s="14" t="s">
        <v>123</v>
      </c>
      <c r="BM140" s="101" t="s">
        <v>162</v>
      </c>
    </row>
    <row r="141" spans="2:65" s="1" customFormat="1" ht="21.75" customHeight="1">
      <c r="B141" s="25"/>
      <c r="C141" s="160">
        <v>9</v>
      </c>
      <c r="D141" s="160" t="s">
        <v>157</v>
      </c>
      <c r="E141" s="161" t="s">
        <v>163</v>
      </c>
      <c r="F141" s="162" t="s">
        <v>164</v>
      </c>
      <c r="G141" s="163" t="s">
        <v>122</v>
      </c>
      <c r="H141" s="164">
        <v>37.74</v>
      </c>
      <c r="I141" s="107"/>
      <c r="J141" s="165">
        <f>ROUND(I141*H141,2)</f>
        <v>0</v>
      </c>
      <c r="K141" s="108"/>
      <c r="L141" s="109"/>
      <c r="M141" s="110" t="s">
        <v>1</v>
      </c>
      <c r="N141" s="111" t="s">
        <v>39</v>
      </c>
      <c r="O141" s="99">
        <v>0</v>
      </c>
      <c r="P141" s="99">
        <f>O141*H141</f>
        <v>0</v>
      </c>
      <c r="Q141" s="99">
        <v>2.1000000000000001E-2</v>
      </c>
      <c r="R141" s="99">
        <f>Q141*H141</f>
        <v>0.79254000000000013</v>
      </c>
      <c r="S141" s="99">
        <v>0</v>
      </c>
      <c r="T141" s="100">
        <f>S141*H141</f>
        <v>0</v>
      </c>
      <c r="AR141" s="101" t="s">
        <v>156</v>
      </c>
      <c r="AT141" s="101" t="s">
        <v>157</v>
      </c>
      <c r="AU141" s="101" t="s">
        <v>83</v>
      </c>
      <c r="AY141" s="14" t="s">
        <v>117</v>
      </c>
      <c r="BE141" s="102">
        <f>IF(N141="základní",J141,0)</f>
        <v>0</v>
      </c>
      <c r="BF141" s="102">
        <f>IF(N141="snížená",J141,0)</f>
        <v>0</v>
      </c>
      <c r="BG141" s="102">
        <f>IF(N141="zákl. přenesená",J141,0)</f>
        <v>0</v>
      </c>
      <c r="BH141" s="102">
        <f>IF(N141="sníž. přenesená",J141,0)</f>
        <v>0</v>
      </c>
      <c r="BI141" s="102">
        <f>IF(N141="nulová",J141,0)</f>
        <v>0</v>
      </c>
      <c r="BJ141" s="14" t="s">
        <v>79</v>
      </c>
      <c r="BK141" s="102">
        <f>ROUND(I141*H141,2)</f>
        <v>0</v>
      </c>
      <c r="BL141" s="14" t="s">
        <v>123</v>
      </c>
      <c r="BM141" s="101" t="s">
        <v>165</v>
      </c>
    </row>
    <row r="142" spans="2:65" s="12" customFormat="1">
      <c r="B142" s="103"/>
      <c r="D142" s="157" t="s">
        <v>125</v>
      </c>
      <c r="F142" s="158" t="s">
        <v>166</v>
      </c>
      <c r="H142" s="159">
        <v>37.74</v>
      </c>
      <c r="I142" s="166"/>
      <c r="L142" s="103"/>
      <c r="M142" s="105"/>
      <c r="T142" s="106"/>
      <c r="AT142" s="104" t="s">
        <v>125</v>
      </c>
      <c r="AU142" s="104" t="s">
        <v>83</v>
      </c>
      <c r="AV142" s="12" t="s">
        <v>83</v>
      </c>
      <c r="AW142" s="12" t="s">
        <v>3</v>
      </c>
      <c r="AX142" s="12" t="s">
        <v>79</v>
      </c>
      <c r="AY142" s="104" t="s">
        <v>117</v>
      </c>
    </row>
    <row r="143" spans="2:65" s="11" customFormat="1" ht="22.9" customHeight="1">
      <c r="B143" s="88"/>
      <c r="D143" s="89" t="s">
        <v>73</v>
      </c>
      <c r="E143" s="149" t="s">
        <v>167</v>
      </c>
      <c r="F143" s="149" t="s">
        <v>168</v>
      </c>
      <c r="I143" s="167"/>
      <c r="J143" s="150">
        <f>BK143</f>
        <v>0</v>
      </c>
      <c r="L143" s="88"/>
      <c r="M143" s="90"/>
      <c r="P143" s="91">
        <f>SUM(P144:P148)</f>
        <v>5.3E-3</v>
      </c>
      <c r="R143" s="91">
        <f>SUM(R144:R148)</f>
        <v>0</v>
      </c>
      <c r="T143" s="92">
        <f>SUM(T144:T148)</f>
        <v>0</v>
      </c>
      <c r="AR143" s="89" t="s">
        <v>79</v>
      </c>
      <c r="AT143" s="93" t="s">
        <v>73</v>
      </c>
      <c r="AU143" s="93" t="s">
        <v>79</v>
      </c>
      <c r="AY143" s="89" t="s">
        <v>117</v>
      </c>
      <c r="BK143" s="94">
        <f>SUM(BK144:BK148)</f>
        <v>0</v>
      </c>
    </row>
    <row r="144" spans="2:65" s="1" customFormat="1" ht="21.75" customHeight="1">
      <c r="B144" s="25"/>
      <c r="C144" s="151">
        <v>10</v>
      </c>
      <c r="D144" s="151" t="s">
        <v>119</v>
      </c>
      <c r="E144" s="152" t="s">
        <v>169</v>
      </c>
      <c r="F144" s="153" t="s">
        <v>170</v>
      </c>
      <c r="G144" s="154" t="s">
        <v>138</v>
      </c>
      <c r="H144" s="155">
        <v>0.1</v>
      </c>
      <c r="I144" s="95"/>
      <c r="J144" s="156">
        <f>ROUND(I144*H144,2)</f>
        <v>0</v>
      </c>
      <c r="K144" s="96"/>
      <c r="L144" s="25"/>
      <c r="M144" s="97" t="s">
        <v>1</v>
      </c>
      <c r="N144" s="98" t="s">
        <v>39</v>
      </c>
      <c r="O144" s="99">
        <v>3.2000000000000001E-2</v>
      </c>
      <c r="P144" s="99">
        <f>O144*H144</f>
        <v>3.2000000000000002E-3</v>
      </c>
      <c r="Q144" s="99">
        <v>0</v>
      </c>
      <c r="R144" s="99">
        <f>Q144*H144</f>
        <v>0</v>
      </c>
      <c r="S144" s="99">
        <v>0</v>
      </c>
      <c r="T144" s="100">
        <f>S144*H144</f>
        <v>0</v>
      </c>
      <c r="AR144" s="101" t="s">
        <v>123</v>
      </c>
      <c r="AT144" s="101" t="s">
        <v>119</v>
      </c>
      <c r="AU144" s="101" t="s">
        <v>83</v>
      </c>
      <c r="AY144" s="14" t="s">
        <v>117</v>
      </c>
      <c r="BE144" s="102">
        <f>IF(N144="základní",J144,0)</f>
        <v>0</v>
      </c>
      <c r="BF144" s="102">
        <f>IF(N144="snížená",J144,0)</f>
        <v>0</v>
      </c>
      <c r="BG144" s="102">
        <f>IF(N144="zákl. přenesená",J144,0)</f>
        <v>0</v>
      </c>
      <c r="BH144" s="102">
        <f>IF(N144="sníž. přenesená",J144,0)</f>
        <v>0</v>
      </c>
      <c r="BI144" s="102">
        <f>IF(N144="nulová",J144,0)</f>
        <v>0</v>
      </c>
      <c r="BJ144" s="14" t="s">
        <v>79</v>
      </c>
      <c r="BK144" s="102">
        <f>ROUND(I144*H144,2)</f>
        <v>0</v>
      </c>
      <c r="BL144" s="14" t="s">
        <v>123</v>
      </c>
      <c r="BM144" s="101" t="s">
        <v>171</v>
      </c>
    </row>
    <row r="145" spans="2:65" s="1" customFormat="1" ht="24.2" customHeight="1">
      <c r="B145" s="25"/>
      <c r="C145" s="151">
        <v>11</v>
      </c>
      <c r="D145" s="151" t="s">
        <v>119</v>
      </c>
      <c r="E145" s="152" t="s">
        <v>172</v>
      </c>
      <c r="F145" s="153" t="s">
        <v>173</v>
      </c>
      <c r="G145" s="154" t="s">
        <v>138</v>
      </c>
      <c r="H145" s="155">
        <v>0.7</v>
      </c>
      <c r="I145" s="95"/>
      <c r="J145" s="156">
        <f>ROUND(I145*H145,2)</f>
        <v>0</v>
      </c>
      <c r="K145" s="96"/>
      <c r="L145" s="25"/>
      <c r="M145" s="97" t="s">
        <v>1</v>
      </c>
      <c r="N145" s="98" t="s">
        <v>39</v>
      </c>
      <c r="O145" s="99">
        <v>3.0000000000000001E-3</v>
      </c>
      <c r="P145" s="99">
        <f>O145*H145</f>
        <v>2.0999999999999999E-3</v>
      </c>
      <c r="Q145" s="99">
        <v>0</v>
      </c>
      <c r="R145" s="99">
        <f>Q145*H145</f>
        <v>0</v>
      </c>
      <c r="S145" s="99">
        <v>0</v>
      </c>
      <c r="T145" s="100">
        <f>S145*H145</f>
        <v>0</v>
      </c>
      <c r="AR145" s="101" t="s">
        <v>123</v>
      </c>
      <c r="AT145" s="101" t="s">
        <v>119</v>
      </c>
      <c r="AU145" s="101" t="s">
        <v>83</v>
      </c>
      <c r="AY145" s="14" t="s">
        <v>117</v>
      </c>
      <c r="BE145" s="102">
        <f>IF(N145="základní",J145,0)</f>
        <v>0</v>
      </c>
      <c r="BF145" s="102">
        <f>IF(N145="snížená",J145,0)</f>
        <v>0</v>
      </c>
      <c r="BG145" s="102">
        <f>IF(N145="zákl. přenesená",J145,0)</f>
        <v>0</v>
      </c>
      <c r="BH145" s="102">
        <f>IF(N145="sníž. přenesená",J145,0)</f>
        <v>0</v>
      </c>
      <c r="BI145" s="102">
        <f>IF(N145="nulová",J145,0)</f>
        <v>0</v>
      </c>
      <c r="BJ145" s="14" t="s">
        <v>79</v>
      </c>
      <c r="BK145" s="102">
        <f>ROUND(I145*H145,2)</f>
        <v>0</v>
      </c>
      <c r="BL145" s="14" t="s">
        <v>123</v>
      </c>
      <c r="BM145" s="101" t="s">
        <v>174</v>
      </c>
    </row>
    <row r="146" spans="2:65" s="12" customFormat="1">
      <c r="B146" s="103"/>
      <c r="D146" s="157" t="s">
        <v>125</v>
      </c>
      <c r="F146" s="158" t="s">
        <v>175</v>
      </c>
      <c r="H146" s="159">
        <v>0.7</v>
      </c>
      <c r="I146" s="166"/>
      <c r="L146" s="103"/>
      <c r="M146" s="105"/>
      <c r="T146" s="106"/>
      <c r="AT146" s="104" t="s">
        <v>125</v>
      </c>
      <c r="AU146" s="104" t="s">
        <v>83</v>
      </c>
      <c r="AV146" s="12" t="s">
        <v>83</v>
      </c>
      <c r="AW146" s="12" t="s">
        <v>3</v>
      </c>
      <c r="AX146" s="12" t="s">
        <v>79</v>
      </c>
      <c r="AY146" s="104" t="s">
        <v>117</v>
      </c>
    </row>
    <row r="147" spans="2:65" s="1" customFormat="1" ht="33" customHeight="1">
      <c r="B147" s="25"/>
      <c r="C147" s="151">
        <v>12</v>
      </c>
      <c r="D147" s="151" t="s">
        <v>119</v>
      </c>
      <c r="E147" s="152" t="s">
        <v>176</v>
      </c>
      <c r="F147" s="153" t="s">
        <v>177</v>
      </c>
      <c r="G147" s="154" t="s">
        <v>138</v>
      </c>
      <c r="H147" s="155">
        <v>0.1</v>
      </c>
      <c r="I147" s="95"/>
      <c r="J147" s="156">
        <f>ROUND(I147*H147,2)</f>
        <v>0</v>
      </c>
      <c r="K147" s="96"/>
      <c r="L147" s="25"/>
      <c r="M147" s="97" t="s">
        <v>1</v>
      </c>
      <c r="N147" s="98" t="s">
        <v>39</v>
      </c>
      <c r="O147" s="99">
        <v>0</v>
      </c>
      <c r="P147" s="99">
        <f>O147*H147</f>
        <v>0</v>
      </c>
      <c r="Q147" s="99">
        <v>0</v>
      </c>
      <c r="R147" s="99">
        <f>Q147*H147</f>
        <v>0</v>
      </c>
      <c r="S147" s="99">
        <v>0</v>
      </c>
      <c r="T147" s="100">
        <f>S147*H147</f>
        <v>0</v>
      </c>
      <c r="AR147" s="101" t="s">
        <v>123</v>
      </c>
      <c r="AT147" s="101" t="s">
        <v>119</v>
      </c>
      <c r="AU147" s="101" t="s">
        <v>83</v>
      </c>
      <c r="AY147" s="14" t="s">
        <v>117</v>
      </c>
      <c r="BE147" s="102">
        <f>IF(N147="základní",J147,0)</f>
        <v>0</v>
      </c>
      <c r="BF147" s="102">
        <f>IF(N147="snížená",J147,0)</f>
        <v>0</v>
      </c>
      <c r="BG147" s="102">
        <f>IF(N147="zákl. přenesená",J147,0)</f>
        <v>0</v>
      </c>
      <c r="BH147" s="102">
        <f>IF(N147="sníž. přenesená",J147,0)</f>
        <v>0</v>
      </c>
      <c r="BI147" s="102">
        <f>IF(N147="nulová",J147,0)</f>
        <v>0</v>
      </c>
      <c r="BJ147" s="14" t="s">
        <v>79</v>
      </c>
      <c r="BK147" s="102">
        <f>ROUND(I147*H147,2)</f>
        <v>0</v>
      </c>
      <c r="BL147" s="14" t="s">
        <v>123</v>
      </c>
      <c r="BM147" s="101" t="s">
        <v>178</v>
      </c>
    </row>
    <row r="148" spans="2:65" s="12" customFormat="1">
      <c r="B148" s="103"/>
      <c r="D148" s="157" t="s">
        <v>125</v>
      </c>
      <c r="E148" s="104" t="s">
        <v>1</v>
      </c>
      <c r="F148" s="158" t="s">
        <v>179</v>
      </c>
      <c r="H148" s="159">
        <v>0.1</v>
      </c>
      <c r="I148" s="166"/>
      <c r="L148" s="103"/>
      <c r="M148" s="105"/>
      <c r="T148" s="106"/>
      <c r="AT148" s="104" t="s">
        <v>125</v>
      </c>
      <c r="AU148" s="104" t="s">
        <v>83</v>
      </c>
      <c r="AV148" s="12" t="s">
        <v>83</v>
      </c>
      <c r="AW148" s="12" t="s">
        <v>30</v>
      </c>
      <c r="AX148" s="12" t="s">
        <v>79</v>
      </c>
      <c r="AY148" s="104" t="s">
        <v>117</v>
      </c>
    </row>
    <row r="149" spans="2:65" s="11" customFormat="1" ht="22.9" customHeight="1">
      <c r="B149" s="88"/>
      <c r="D149" s="89" t="s">
        <v>73</v>
      </c>
      <c r="E149" s="149" t="s">
        <v>180</v>
      </c>
      <c r="F149" s="149" t="s">
        <v>181</v>
      </c>
      <c r="I149" s="167"/>
      <c r="J149" s="150">
        <f>BK149</f>
        <v>0</v>
      </c>
      <c r="L149" s="88"/>
      <c r="M149" s="90"/>
      <c r="P149" s="91">
        <f>P150</f>
        <v>22.403504000000002</v>
      </c>
      <c r="R149" s="91">
        <f>R150</f>
        <v>0</v>
      </c>
      <c r="T149" s="92">
        <f>T150</f>
        <v>0</v>
      </c>
      <c r="AR149" s="89" t="s">
        <v>79</v>
      </c>
      <c r="AT149" s="93" t="s">
        <v>73</v>
      </c>
      <c r="AU149" s="93" t="s">
        <v>79</v>
      </c>
      <c r="AY149" s="89" t="s">
        <v>117</v>
      </c>
      <c r="BK149" s="94">
        <f>BK150</f>
        <v>0</v>
      </c>
    </row>
    <row r="150" spans="2:65" s="1" customFormat="1" ht="24.2" customHeight="1">
      <c r="B150" s="25"/>
      <c r="C150" s="151">
        <v>13</v>
      </c>
      <c r="D150" s="151" t="s">
        <v>119</v>
      </c>
      <c r="E150" s="152" t="s">
        <v>182</v>
      </c>
      <c r="F150" s="153" t="s">
        <v>183</v>
      </c>
      <c r="G150" s="154" t="s">
        <v>138</v>
      </c>
      <c r="H150" s="155">
        <v>56.432000000000002</v>
      </c>
      <c r="I150" s="95"/>
      <c r="J150" s="156">
        <f>ROUND(I150*H150,2)</f>
        <v>0</v>
      </c>
      <c r="K150" s="96"/>
      <c r="L150" s="25"/>
      <c r="M150" s="97" t="s">
        <v>1</v>
      </c>
      <c r="N150" s="98" t="s">
        <v>39</v>
      </c>
      <c r="O150" s="99">
        <v>0.39700000000000002</v>
      </c>
      <c r="P150" s="99">
        <f>O150*H150</f>
        <v>22.403504000000002</v>
      </c>
      <c r="Q150" s="99">
        <v>0</v>
      </c>
      <c r="R150" s="99">
        <f>Q150*H150</f>
        <v>0</v>
      </c>
      <c r="S150" s="99">
        <v>0</v>
      </c>
      <c r="T150" s="100">
        <f>S150*H150</f>
        <v>0</v>
      </c>
      <c r="AR150" s="101" t="s">
        <v>123</v>
      </c>
      <c r="AT150" s="101" t="s">
        <v>119</v>
      </c>
      <c r="AU150" s="101" t="s">
        <v>83</v>
      </c>
      <c r="AY150" s="14" t="s">
        <v>117</v>
      </c>
      <c r="BE150" s="102">
        <f>IF(N150="základní",J150,0)</f>
        <v>0</v>
      </c>
      <c r="BF150" s="102">
        <f>IF(N150="snížená",J150,0)</f>
        <v>0</v>
      </c>
      <c r="BG150" s="102">
        <f>IF(N150="zákl. přenesená",J150,0)</f>
        <v>0</v>
      </c>
      <c r="BH150" s="102">
        <f>IF(N150="sníž. přenesená",J150,0)</f>
        <v>0</v>
      </c>
      <c r="BI150" s="102">
        <f>IF(N150="nulová",J150,0)</f>
        <v>0</v>
      </c>
      <c r="BJ150" s="14" t="s">
        <v>79</v>
      </c>
      <c r="BK150" s="102">
        <f>ROUND(I150*H150,2)</f>
        <v>0</v>
      </c>
      <c r="BL150" s="14" t="s">
        <v>123</v>
      </c>
      <c r="BM150" s="101" t="s">
        <v>184</v>
      </c>
    </row>
    <row r="151" spans="2:65" s="11" customFormat="1" ht="25.9" customHeight="1">
      <c r="B151" s="88"/>
      <c r="D151" s="89" t="s">
        <v>73</v>
      </c>
      <c r="E151" s="147" t="s">
        <v>185</v>
      </c>
      <c r="F151" s="147" t="s">
        <v>186</v>
      </c>
      <c r="I151" s="167"/>
      <c r="J151" s="148">
        <f>BK151</f>
        <v>0</v>
      </c>
      <c r="L151" s="88"/>
      <c r="M151" s="90"/>
      <c r="P151" s="91">
        <f>P152+P154+P156+P158</f>
        <v>0</v>
      </c>
      <c r="R151" s="91">
        <f>R152+R154+R156+R158</f>
        <v>0</v>
      </c>
      <c r="T151" s="92">
        <f>T152+T154+T156+T158</f>
        <v>0</v>
      </c>
      <c r="AR151" s="89" t="s">
        <v>141</v>
      </c>
      <c r="AT151" s="93" t="s">
        <v>73</v>
      </c>
      <c r="AU151" s="93" t="s">
        <v>74</v>
      </c>
      <c r="AY151" s="89" t="s">
        <v>117</v>
      </c>
      <c r="BK151" s="94">
        <f>BK152+BK154+BK156+BK158</f>
        <v>0</v>
      </c>
    </row>
    <row r="152" spans="2:65" s="11" customFormat="1" ht="22.9" customHeight="1">
      <c r="B152" s="88"/>
      <c r="D152" s="89" t="s">
        <v>73</v>
      </c>
      <c r="E152" s="149" t="s">
        <v>187</v>
      </c>
      <c r="F152" s="149" t="s">
        <v>188</v>
      </c>
      <c r="I152" s="167"/>
      <c r="J152" s="150">
        <f>BK152</f>
        <v>0</v>
      </c>
      <c r="L152" s="88"/>
      <c r="M152" s="90"/>
      <c r="P152" s="91">
        <f>P153</f>
        <v>0</v>
      </c>
      <c r="R152" s="91">
        <f>R153</f>
        <v>0</v>
      </c>
      <c r="T152" s="92">
        <f>T153</f>
        <v>0</v>
      </c>
      <c r="AR152" s="89" t="s">
        <v>141</v>
      </c>
      <c r="AT152" s="93" t="s">
        <v>73</v>
      </c>
      <c r="AU152" s="93" t="s">
        <v>79</v>
      </c>
      <c r="AY152" s="89" t="s">
        <v>117</v>
      </c>
      <c r="BK152" s="94">
        <f>BK153</f>
        <v>0</v>
      </c>
    </row>
    <row r="153" spans="2:65" s="1" customFormat="1" ht="16.5" customHeight="1">
      <c r="B153" s="25"/>
      <c r="C153" s="151">
        <v>14</v>
      </c>
      <c r="D153" s="151" t="s">
        <v>119</v>
      </c>
      <c r="E153" s="152" t="s">
        <v>189</v>
      </c>
      <c r="F153" s="153" t="s">
        <v>188</v>
      </c>
      <c r="G153" s="154" t="s">
        <v>190</v>
      </c>
      <c r="H153" s="155">
        <v>1</v>
      </c>
      <c r="I153" s="95"/>
      <c r="J153" s="156">
        <f>ROUND(I153*H153,2)</f>
        <v>0</v>
      </c>
      <c r="K153" s="96"/>
      <c r="L153" s="25"/>
      <c r="M153" s="97" t="s">
        <v>1</v>
      </c>
      <c r="N153" s="98" t="s">
        <v>39</v>
      </c>
      <c r="O153" s="99">
        <v>0</v>
      </c>
      <c r="P153" s="99">
        <f>O153*H153</f>
        <v>0</v>
      </c>
      <c r="Q153" s="99">
        <v>0</v>
      </c>
      <c r="R153" s="99">
        <f>Q153*H153</f>
        <v>0</v>
      </c>
      <c r="S153" s="99">
        <v>0</v>
      </c>
      <c r="T153" s="100">
        <f>S153*H153</f>
        <v>0</v>
      </c>
      <c r="AR153" s="101" t="s">
        <v>191</v>
      </c>
      <c r="AT153" s="101" t="s">
        <v>119</v>
      </c>
      <c r="AU153" s="101" t="s">
        <v>83</v>
      </c>
      <c r="AY153" s="14" t="s">
        <v>117</v>
      </c>
      <c r="BE153" s="102">
        <f>IF(N153="základní",J153,0)</f>
        <v>0</v>
      </c>
      <c r="BF153" s="102">
        <f>IF(N153="snížená",J153,0)</f>
        <v>0</v>
      </c>
      <c r="BG153" s="102">
        <f>IF(N153="zákl. přenesená",J153,0)</f>
        <v>0</v>
      </c>
      <c r="BH153" s="102">
        <f>IF(N153="sníž. přenesená",J153,0)</f>
        <v>0</v>
      </c>
      <c r="BI153" s="102">
        <f>IF(N153="nulová",J153,0)</f>
        <v>0</v>
      </c>
      <c r="BJ153" s="14" t="s">
        <v>79</v>
      </c>
      <c r="BK153" s="102">
        <f>ROUND(I153*H153,2)</f>
        <v>0</v>
      </c>
      <c r="BL153" s="14" t="s">
        <v>191</v>
      </c>
      <c r="BM153" s="101" t="s">
        <v>192</v>
      </c>
    </row>
    <row r="154" spans="2:65" s="11" customFormat="1" ht="22.9" customHeight="1">
      <c r="B154" s="88"/>
      <c r="D154" s="89" t="s">
        <v>73</v>
      </c>
      <c r="E154" s="149" t="s">
        <v>193</v>
      </c>
      <c r="F154" s="149" t="s">
        <v>194</v>
      </c>
      <c r="I154" s="167"/>
      <c r="J154" s="150">
        <f>BK154</f>
        <v>0</v>
      </c>
      <c r="L154" s="88"/>
      <c r="M154" s="90"/>
      <c r="P154" s="91">
        <f>P155</f>
        <v>0</v>
      </c>
      <c r="R154" s="91">
        <f>R155</f>
        <v>0</v>
      </c>
      <c r="T154" s="92">
        <f>T155</f>
        <v>0</v>
      </c>
      <c r="AR154" s="89" t="s">
        <v>141</v>
      </c>
      <c r="AT154" s="93" t="s">
        <v>73</v>
      </c>
      <c r="AU154" s="93" t="s">
        <v>79</v>
      </c>
      <c r="AY154" s="89" t="s">
        <v>117</v>
      </c>
      <c r="BK154" s="94">
        <f>BK155</f>
        <v>0</v>
      </c>
    </row>
    <row r="155" spans="2:65" s="1" customFormat="1" ht="16.5" customHeight="1">
      <c r="B155" s="25"/>
      <c r="C155" s="151">
        <v>15</v>
      </c>
      <c r="D155" s="151" t="s">
        <v>119</v>
      </c>
      <c r="E155" s="152" t="s">
        <v>195</v>
      </c>
      <c r="F155" s="153" t="s">
        <v>194</v>
      </c>
      <c r="G155" s="154" t="s">
        <v>190</v>
      </c>
      <c r="H155" s="155">
        <v>1</v>
      </c>
      <c r="I155" s="95"/>
      <c r="J155" s="156">
        <f>ROUND(I155*H155,2)</f>
        <v>0</v>
      </c>
      <c r="K155" s="96"/>
      <c r="L155" s="25"/>
      <c r="M155" s="97" t="s">
        <v>1</v>
      </c>
      <c r="N155" s="98" t="s">
        <v>39</v>
      </c>
      <c r="O155" s="99">
        <v>0</v>
      </c>
      <c r="P155" s="99">
        <f>O155*H155</f>
        <v>0</v>
      </c>
      <c r="Q155" s="99">
        <v>0</v>
      </c>
      <c r="R155" s="99">
        <f>Q155*H155</f>
        <v>0</v>
      </c>
      <c r="S155" s="99">
        <v>0</v>
      </c>
      <c r="T155" s="100">
        <f>S155*H155</f>
        <v>0</v>
      </c>
      <c r="AR155" s="101" t="s">
        <v>191</v>
      </c>
      <c r="AT155" s="101" t="s">
        <v>119</v>
      </c>
      <c r="AU155" s="101" t="s">
        <v>83</v>
      </c>
      <c r="AY155" s="14" t="s">
        <v>117</v>
      </c>
      <c r="BE155" s="102">
        <f>IF(N155="základní",J155,0)</f>
        <v>0</v>
      </c>
      <c r="BF155" s="102">
        <f>IF(N155="snížená",J155,0)</f>
        <v>0</v>
      </c>
      <c r="BG155" s="102">
        <f>IF(N155="zákl. přenesená",J155,0)</f>
        <v>0</v>
      </c>
      <c r="BH155" s="102">
        <f>IF(N155="sníž. přenesená",J155,0)</f>
        <v>0</v>
      </c>
      <c r="BI155" s="102">
        <f>IF(N155="nulová",J155,0)</f>
        <v>0</v>
      </c>
      <c r="BJ155" s="14" t="s">
        <v>79</v>
      </c>
      <c r="BK155" s="102">
        <f>ROUND(I155*H155,2)</f>
        <v>0</v>
      </c>
      <c r="BL155" s="14" t="s">
        <v>191</v>
      </c>
      <c r="BM155" s="101" t="s">
        <v>196</v>
      </c>
    </row>
    <row r="156" spans="2:65" s="11" customFormat="1" ht="22.9" customHeight="1">
      <c r="B156" s="88"/>
      <c r="D156" s="89" t="s">
        <v>73</v>
      </c>
      <c r="E156" s="149" t="s">
        <v>197</v>
      </c>
      <c r="F156" s="149" t="s">
        <v>198</v>
      </c>
      <c r="I156" s="167"/>
      <c r="J156" s="150">
        <f>BK156</f>
        <v>0</v>
      </c>
      <c r="L156" s="88"/>
      <c r="M156" s="90"/>
      <c r="P156" s="91">
        <f>P157</f>
        <v>0</v>
      </c>
      <c r="R156" s="91">
        <f>R157</f>
        <v>0</v>
      </c>
      <c r="T156" s="92">
        <f>T157</f>
        <v>0</v>
      </c>
      <c r="AR156" s="89" t="s">
        <v>141</v>
      </c>
      <c r="AT156" s="93" t="s">
        <v>73</v>
      </c>
      <c r="AU156" s="93" t="s">
        <v>79</v>
      </c>
      <c r="AY156" s="89" t="s">
        <v>117</v>
      </c>
      <c r="BK156" s="94">
        <f>BK157</f>
        <v>0</v>
      </c>
    </row>
    <row r="157" spans="2:65" s="1" customFormat="1" ht="16.5" customHeight="1">
      <c r="B157" s="25"/>
      <c r="C157" s="151">
        <v>16</v>
      </c>
      <c r="D157" s="151" t="s">
        <v>119</v>
      </c>
      <c r="E157" s="152" t="s">
        <v>199</v>
      </c>
      <c r="F157" s="153" t="s">
        <v>198</v>
      </c>
      <c r="G157" s="154" t="s">
        <v>190</v>
      </c>
      <c r="H157" s="155">
        <v>1</v>
      </c>
      <c r="I157" s="95"/>
      <c r="J157" s="156">
        <f>ROUND(I157*H157,2)</f>
        <v>0</v>
      </c>
      <c r="K157" s="96"/>
      <c r="L157" s="25"/>
      <c r="M157" s="97" t="s">
        <v>1</v>
      </c>
      <c r="N157" s="98" t="s">
        <v>39</v>
      </c>
      <c r="O157" s="99">
        <v>0</v>
      </c>
      <c r="P157" s="99">
        <f>O157*H157</f>
        <v>0</v>
      </c>
      <c r="Q157" s="99">
        <v>0</v>
      </c>
      <c r="R157" s="99">
        <f>Q157*H157</f>
        <v>0</v>
      </c>
      <c r="S157" s="99">
        <v>0</v>
      </c>
      <c r="T157" s="100">
        <f>S157*H157</f>
        <v>0</v>
      </c>
      <c r="AR157" s="101" t="s">
        <v>191</v>
      </c>
      <c r="AT157" s="101" t="s">
        <v>119</v>
      </c>
      <c r="AU157" s="101" t="s">
        <v>83</v>
      </c>
      <c r="AY157" s="14" t="s">
        <v>117</v>
      </c>
      <c r="BE157" s="102">
        <f>IF(N157="základní",J157,0)</f>
        <v>0</v>
      </c>
      <c r="BF157" s="102">
        <f>IF(N157="snížená",J157,0)</f>
        <v>0</v>
      </c>
      <c r="BG157" s="102">
        <f>IF(N157="zákl. přenesená",J157,0)</f>
        <v>0</v>
      </c>
      <c r="BH157" s="102">
        <f>IF(N157="sníž. přenesená",J157,0)</f>
        <v>0</v>
      </c>
      <c r="BI157" s="102">
        <f>IF(N157="nulová",J157,0)</f>
        <v>0</v>
      </c>
      <c r="BJ157" s="14" t="s">
        <v>79</v>
      </c>
      <c r="BK157" s="102">
        <f>ROUND(I157*H157,2)</f>
        <v>0</v>
      </c>
      <c r="BL157" s="14" t="s">
        <v>191</v>
      </c>
      <c r="BM157" s="101" t="s">
        <v>200</v>
      </c>
    </row>
    <row r="158" spans="2:65" s="11" customFormat="1" ht="22.9" customHeight="1">
      <c r="B158" s="88"/>
      <c r="D158" s="89" t="s">
        <v>73</v>
      </c>
      <c r="E158" s="149" t="s">
        <v>201</v>
      </c>
      <c r="F158" s="149" t="s">
        <v>202</v>
      </c>
      <c r="I158" s="167"/>
      <c r="J158" s="150">
        <f>BK158</f>
        <v>0</v>
      </c>
      <c r="L158" s="88"/>
      <c r="M158" s="90"/>
      <c r="P158" s="91">
        <f>P159</f>
        <v>0</v>
      </c>
      <c r="R158" s="91">
        <f>R159</f>
        <v>0</v>
      </c>
      <c r="T158" s="92">
        <f>T159</f>
        <v>0</v>
      </c>
      <c r="AR158" s="89" t="s">
        <v>141</v>
      </c>
      <c r="AT158" s="93" t="s">
        <v>73</v>
      </c>
      <c r="AU158" s="93" t="s">
        <v>79</v>
      </c>
      <c r="AY158" s="89" t="s">
        <v>117</v>
      </c>
      <c r="BK158" s="94">
        <f>BK159</f>
        <v>0</v>
      </c>
    </row>
    <row r="159" spans="2:65" s="1" customFormat="1" ht="16.5" customHeight="1">
      <c r="B159" s="25"/>
      <c r="C159" s="151">
        <v>17</v>
      </c>
      <c r="D159" s="151" t="s">
        <v>119</v>
      </c>
      <c r="E159" s="152" t="s">
        <v>203</v>
      </c>
      <c r="F159" s="153" t="s">
        <v>202</v>
      </c>
      <c r="G159" s="154" t="s">
        <v>190</v>
      </c>
      <c r="H159" s="155">
        <v>1</v>
      </c>
      <c r="I159" s="95"/>
      <c r="J159" s="156">
        <f>ROUND(I159*H159,2)</f>
        <v>0</v>
      </c>
      <c r="K159" s="96"/>
      <c r="L159" s="25"/>
      <c r="M159" s="112" t="s">
        <v>1</v>
      </c>
      <c r="N159" s="113" t="s">
        <v>39</v>
      </c>
      <c r="O159" s="114">
        <v>0</v>
      </c>
      <c r="P159" s="114">
        <f>O159*H159</f>
        <v>0</v>
      </c>
      <c r="Q159" s="114">
        <v>0</v>
      </c>
      <c r="R159" s="114">
        <f>Q159*H159</f>
        <v>0</v>
      </c>
      <c r="S159" s="114">
        <v>0</v>
      </c>
      <c r="T159" s="115">
        <f>S159*H159</f>
        <v>0</v>
      </c>
      <c r="AR159" s="101" t="s">
        <v>191</v>
      </c>
      <c r="AT159" s="101" t="s">
        <v>119</v>
      </c>
      <c r="AU159" s="101" t="s">
        <v>83</v>
      </c>
      <c r="AY159" s="14" t="s">
        <v>117</v>
      </c>
      <c r="BE159" s="102">
        <f>IF(N159="základní",J159,0)</f>
        <v>0</v>
      </c>
      <c r="BF159" s="102">
        <f>IF(N159="snížená",J159,0)</f>
        <v>0</v>
      </c>
      <c r="BG159" s="102">
        <f>IF(N159="zákl. přenesená",J159,0)</f>
        <v>0</v>
      </c>
      <c r="BH159" s="102">
        <f>IF(N159="sníž. přenesená",J159,0)</f>
        <v>0</v>
      </c>
      <c r="BI159" s="102">
        <f>IF(N159="nulová",J159,0)</f>
        <v>0</v>
      </c>
      <c r="BJ159" s="14" t="s">
        <v>79</v>
      </c>
      <c r="BK159" s="102">
        <f>ROUND(I159*H159,2)</f>
        <v>0</v>
      </c>
      <c r="BL159" s="14" t="s">
        <v>191</v>
      </c>
      <c r="BM159" s="101" t="s">
        <v>204</v>
      </c>
    </row>
    <row r="160" spans="2:65" s="1" customFormat="1" ht="6.95" customHeight="1">
      <c r="B160" s="36"/>
      <c r="C160" s="37"/>
      <c r="D160" s="37"/>
      <c r="E160" s="37"/>
      <c r="F160" s="37"/>
      <c r="G160" s="37"/>
      <c r="H160" s="37"/>
      <c r="I160" s="37"/>
      <c r="J160" s="37"/>
      <c r="K160" s="37"/>
      <c r="L160" s="25"/>
    </row>
  </sheetData>
  <sheetProtection algorithmName="SHA-512" hashValue="1keGZ52eZNVf994OQrfzODji1YeB7jYrYubPEGC0lX0PbtE6cPIt43b24H9TVyGAnWbyWX1lqotP2YxKh2pIyw==" saltValue="3U5SS3jCpo6RKZ37olLFMA==" spinCount="100000" sheet="1" objects="1" scenarios="1"/>
  <autoFilter ref="C122:K159" xr:uid="{00000000-0009-0000-0000-000001000000}"/>
  <mergeCells count="6">
    <mergeCell ref="E115:H11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2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5"/>
      <c r="C3" s="16"/>
      <c r="D3" s="16"/>
      <c r="E3" s="16"/>
      <c r="F3" s="16"/>
      <c r="G3" s="16"/>
      <c r="H3" s="17"/>
    </row>
    <row r="4" spans="2:8" ht="24.95" customHeight="1">
      <c r="B4" s="17"/>
      <c r="C4" s="18" t="s">
        <v>205</v>
      </c>
      <c r="H4" s="17"/>
    </row>
    <row r="5" spans="2:8" ht="12" customHeight="1">
      <c r="B5" s="17"/>
      <c r="C5" s="20" t="s">
        <v>12</v>
      </c>
      <c r="D5" s="198" t="s">
        <v>13</v>
      </c>
      <c r="E5" s="169"/>
      <c r="F5" s="169"/>
      <c r="H5" s="17"/>
    </row>
    <row r="6" spans="2:8" ht="36.950000000000003" customHeight="1">
      <c r="B6" s="17"/>
      <c r="C6" s="22" t="s">
        <v>14</v>
      </c>
      <c r="D6" s="197" t="s">
        <v>15</v>
      </c>
      <c r="E6" s="169"/>
      <c r="F6" s="169"/>
      <c r="H6" s="17"/>
    </row>
    <row r="7" spans="2:8" ht="16.5" customHeight="1">
      <c r="B7" s="17"/>
      <c r="C7" s="23" t="s">
        <v>20</v>
      </c>
      <c r="D7" s="44" t="str">
        <f>'Rekapitulace stavby'!AN8</f>
        <v>13. 9. 2025</v>
      </c>
      <c r="H7" s="17"/>
    </row>
    <row r="8" spans="2:8" s="1" customFormat="1" ht="10.9" customHeight="1">
      <c r="B8" s="25"/>
      <c r="H8" s="25"/>
    </row>
    <row r="9" spans="2:8" s="10" customFormat="1" ht="29.25" customHeight="1">
      <c r="B9" s="80"/>
      <c r="C9" s="81" t="s">
        <v>55</v>
      </c>
      <c r="D9" s="82" t="s">
        <v>56</v>
      </c>
      <c r="E9" s="82" t="s">
        <v>104</v>
      </c>
      <c r="F9" s="83" t="s">
        <v>206</v>
      </c>
      <c r="H9" s="80"/>
    </row>
    <row r="10" spans="2:8" s="1" customFormat="1" ht="26.45" customHeight="1">
      <c r="B10" s="25"/>
      <c r="C10" s="116" t="s">
        <v>13</v>
      </c>
      <c r="D10" s="116" t="s">
        <v>15</v>
      </c>
      <c r="H10" s="25"/>
    </row>
    <row r="11" spans="2:8" s="1" customFormat="1" ht="16.899999999999999" customHeight="1">
      <c r="B11" s="25"/>
      <c r="C11" s="117" t="s">
        <v>81</v>
      </c>
      <c r="D11" s="118" t="s">
        <v>1</v>
      </c>
      <c r="E11" s="119" t="s">
        <v>1</v>
      </c>
      <c r="F11" s="120">
        <v>38.76</v>
      </c>
      <c r="H11" s="25"/>
    </row>
    <row r="12" spans="2:8" s="1" customFormat="1" ht="16.899999999999999" customHeight="1">
      <c r="B12" s="25"/>
      <c r="C12" s="121" t="s">
        <v>81</v>
      </c>
      <c r="D12" s="121" t="s">
        <v>131</v>
      </c>
      <c r="E12" s="14" t="s">
        <v>1</v>
      </c>
      <c r="F12" s="122">
        <v>38.76</v>
      </c>
      <c r="H12" s="25"/>
    </row>
    <row r="13" spans="2:8" s="1" customFormat="1" ht="16.899999999999999" customHeight="1">
      <c r="B13" s="25"/>
      <c r="C13" s="123" t="s">
        <v>207</v>
      </c>
      <c r="H13" s="25"/>
    </row>
    <row r="14" spans="2:8" s="1" customFormat="1" ht="22.5">
      <c r="B14" s="25"/>
      <c r="C14" s="121" t="s">
        <v>127</v>
      </c>
      <c r="D14" s="121" t="s">
        <v>128</v>
      </c>
      <c r="E14" s="14" t="s">
        <v>129</v>
      </c>
      <c r="F14" s="122">
        <v>38.76</v>
      </c>
      <c r="H14" s="25"/>
    </row>
    <row r="15" spans="2:8" s="1" customFormat="1" ht="22.5">
      <c r="B15" s="25"/>
      <c r="C15" s="121" t="s">
        <v>133</v>
      </c>
      <c r="D15" s="121" t="s">
        <v>134</v>
      </c>
      <c r="E15" s="14" t="s">
        <v>129</v>
      </c>
      <c r="F15" s="122">
        <v>38.76</v>
      </c>
      <c r="H15" s="25"/>
    </row>
    <row r="16" spans="2:8" s="1" customFormat="1" ht="16.899999999999999" customHeight="1">
      <c r="B16" s="25"/>
      <c r="C16" s="117" t="s">
        <v>84</v>
      </c>
      <c r="D16" s="118" t="s">
        <v>1</v>
      </c>
      <c r="E16" s="119" t="s">
        <v>1</v>
      </c>
      <c r="F16" s="120">
        <v>38.76</v>
      </c>
      <c r="H16" s="25"/>
    </row>
    <row r="17" spans="2:8" s="1" customFormat="1" ht="16.899999999999999" customHeight="1">
      <c r="B17" s="25"/>
      <c r="C17" s="121" t="s">
        <v>84</v>
      </c>
      <c r="D17" s="121" t="s">
        <v>81</v>
      </c>
      <c r="E17" s="14" t="s">
        <v>1</v>
      </c>
      <c r="F17" s="122">
        <v>38.76</v>
      </c>
      <c r="H17" s="25"/>
    </row>
    <row r="18" spans="2:8" s="1" customFormat="1" ht="16.899999999999999" customHeight="1">
      <c r="B18" s="25"/>
      <c r="C18" s="123" t="s">
        <v>207</v>
      </c>
      <c r="H18" s="25"/>
    </row>
    <row r="19" spans="2:8" s="1" customFormat="1" ht="22.5">
      <c r="B19" s="25"/>
      <c r="C19" s="121" t="s">
        <v>133</v>
      </c>
      <c r="D19" s="121" t="s">
        <v>134</v>
      </c>
      <c r="E19" s="14" t="s">
        <v>129</v>
      </c>
      <c r="F19" s="122">
        <v>38.76</v>
      </c>
      <c r="H19" s="25"/>
    </row>
    <row r="20" spans="2:8" s="1" customFormat="1" ht="16.899999999999999" customHeight="1">
      <c r="B20" s="25"/>
      <c r="C20" s="121" t="s">
        <v>136</v>
      </c>
      <c r="D20" s="121" t="s">
        <v>137</v>
      </c>
      <c r="E20" s="14" t="s">
        <v>138</v>
      </c>
      <c r="F20" s="122">
        <v>77.52</v>
      </c>
      <c r="H20" s="25"/>
    </row>
    <row r="21" spans="2:8" s="1" customFormat="1" ht="7.35" customHeight="1">
      <c r="B21" s="36"/>
      <c r="C21" s="37"/>
      <c r="D21" s="37"/>
      <c r="E21" s="37"/>
      <c r="F21" s="37"/>
      <c r="G21" s="37"/>
      <c r="H21" s="25"/>
    </row>
    <row r="22" spans="2:8" s="1" customFormat="1"/>
  </sheetData>
  <sheetProtection algorithmName="SHA-512" hashValue="m4K5GDOVH0aFeJ4sZWlsbzJl4dpkCXoTxx7hiuQNtVyfNTsHNBrzXa8wQhgj0i3Tsp5jKnUp3sXQ4AtOo12R/w==" saltValue="I1Ud1MRL8FaZBBGWMutZRw==" spinCount="100000" sheet="1" objects="1" scenarios="1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808-2025 - VÝMĚNA POVRCHŮ...</vt:lpstr>
      <vt:lpstr>Seznam figur</vt:lpstr>
      <vt:lpstr>'808-2025 - VÝMĚNA POVRCHŮ...'!Názvy_tisku</vt:lpstr>
      <vt:lpstr>'Rekapitulace stavby'!Názvy_tisku</vt:lpstr>
      <vt:lpstr>'Seznam figur'!Názvy_tisku</vt:lpstr>
      <vt:lpstr>'808-2025 - VÝMĚNA POVRCHŮ...'!Oblast_tisku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Duben</dc:creator>
  <cp:lastModifiedBy>Matějíček Jaromír</cp:lastModifiedBy>
  <cp:lastPrinted>2025-09-25T06:30:16Z</cp:lastPrinted>
  <dcterms:created xsi:type="dcterms:W3CDTF">2025-09-15T12:45:21Z</dcterms:created>
  <dcterms:modified xsi:type="dcterms:W3CDTF">2025-09-25T06:30:36Z</dcterms:modified>
</cp:coreProperties>
</file>