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_37_osm\Tenkrat\ZS_Bezrucova_oprava_stropu\Rozpocet\"/>
    </mc:Choice>
  </mc:AlternateContent>
  <xr:revisionPtr revIDLastSave="0" documentId="8_{1ED1FA4F-1EEC-4282-9378-D17A47CAEA07}" xr6:coauthVersionLast="47" xr6:coauthVersionMax="47" xr10:uidLastSave="{00000000-0000-0000-0000-000000000000}"/>
  <bookViews>
    <workbookView xWindow="-26115" yWindow="2685" windowWidth="21600" windowHeight="11160" xr2:uid="{00000000-000D-0000-FFFF-FFFF00000000}"/>
  </bookViews>
  <sheets>
    <sheet name="Rekapitulace stavby" sheetId="1" r:id="rId1"/>
    <sheet name="KM01 - ZŠ Bezručova, Děčí..." sheetId="2" r:id="rId2"/>
    <sheet name="Pokyny pro vyplnění" sheetId="3" r:id="rId3"/>
  </sheets>
  <definedNames>
    <definedName name="_xlnm._FilterDatabase" localSheetId="1" hidden="1">'KM01 - ZŠ Bezručova, Děčí...'!$C$89:$K$253</definedName>
    <definedName name="_xlnm.Print_Titles" localSheetId="1">'KM01 - ZŠ Bezručova, Děčí...'!$89:$89</definedName>
    <definedName name="_xlnm.Print_Titles" localSheetId="0">'Rekapitulace stavby'!$52:$52</definedName>
    <definedName name="_xlnm.Print_Area" localSheetId="1">'KM01 - ZŠ Bezručova, Děčí...'!$C$4:$J$37,'KM01 - ZŠ Bezručova, Děčí...'!$C$43:$J$73,'KM01 - ZŠ Bezručova, Děčí...'!$C$79:$K$253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 s="1"/>
  <c r="BI252" i="2"/>
  <c r="BH252" i="2"/>
  <c r="BG252" i="2"/>
  <c r="BF252" i="2"/>
  <c r="T252" i="2"/>
  <c r="T251" i="2"/>
  <c r="R252" i="2"/>
  <c r="R251" i="2" s="1"/>
  <c r="P252" i="2"/>
  <c r="P251" i="2"/>
  <c r="BI248" i="2"/>
  <c r="BH248" i="2"/>
  <c r="BG248" i="2"/>
  <c r="BF248" i="2"/>
  <c r="T248" i="2"/>
  <c r="T247" i="2" s="1"/>
  <c r="R248" i="2"/>
  <c r="R247" i="2"/>
  <c r="P248" i="2"/>
  <c r="P247" i="2" s="1"/>
  <c r="BI244" i="2"/>
  <c r="BH244" i="2"/>
  <c r="BG244" i="2"/>
  <c r="BF244" i="2"/>
  <c r="T244" i="2"/>
  <c r="T243" i="2" s="1"/>
  <c r="R244" i="2"/>
  <c r="R243" i="2" s="1"/>
  <c r="P244" i="2"/>
  <c r="P243" i="2"/>
  <c r="BI238" i="2"/>
  <c r="BH238" i="2"/>
  <c r="BG238" i="2"/>
  <c r="BF238" i="2"/>
  <c r="T238" i="2"/>
  <c r="T237" i="2"/>
  <c r="R238" i="2"/>
  <c r="R237" i="2" s="1"/>
  <c r="P238" i="2"/>
  <c r="P237" i="2" s="1"/>
  <c r="BI235" i="2"/>
  <c r="BH235" i="2"/>
  <c r="BG235" i="2"/>
  <c r="BF235" i="2"/>
  <c r="T235" i="2"/>
  <c r="R235" i="2"/>
  <c r="P235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T181" i="2"/>
  <c r="R182" i="2"/>
  <c r="R181" i="2" s="1"/>
  <c r="P182" i="2"/>
  <c r="P181" i="2" s="1"/>
  <c r="BI179" i="2"/>
  <c r="BH179" i="2"/>
  <c r="BG179" i="2"/>
  <c r="BF179" i="2"/>
  <c r="T179" i="2"/>
  <c r="R179" i="2"/>
  <c r="P179" i="2"/>
  <c r="BI172" i="2"/>
  <c r="BH172" i="2"/>
  <c r="BG172" i="2"/>
  <c r="BF172" i="2"/>
  <c r="T172" i="2"/>
  <c r="R172" i="2"/>
  <c r="P172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T158" i="2" s="1"/>
  <c r="R159" i="2"/>
  <c r="R158" i="2" s="1"/>
  <c r="P159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1" i="2"/>
  <c r="BH141" i="2"/>
  <c r="BG141" i="2"/>
  <c r="BF141" i="2"/>
  <c r="T141" i="2"/>
  <c r="R141" i="2"/>
  <c r="P141" i="2"/>
  <c r="BI135" i="2"/>
  <c r="BH135" i="2"/>
  <c r="BG135" i="2"/>
  <c r="BF135" i="2"/>
  <c r="T135" i="2"/>
  <c r="R135" i="2"/>
  <c r="P135" i="2"/>
  <c r="BI130" i="2"/>
  <c r="BH130" i="2"/>
  <c r="BG130" i="2"/>
  <c r="BF130" i="2"/>
  <c r="T130" i="2"/>
  <c r="R130" i="2"/>
  <c r="P130" i="2"/>
  <c r="BI124" i="2"/>
  <c r="BH124" i="2"/>
  <c r="BG124" i="2"/>
  <c r="BF124" i="2"/>
  <c r="T124" i="2"/>
  <c r="R124" i="2"/>
  <c r="P124" i="2"/>
  <c r="BI118" i="2"/>
  <c r="BH118" i="2"/>
  <c r="BG118" i="2"/>
  <c r="BF118" i="2"/>
  <c r="T118" i="2"/>
  <c r="R118" i="2"/>
  <c r="P118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T109" i="2" s="1"/>
  <c r="R110" i="2"/>
  <c r="R109" i="2"/>
  <c r="P110" i="2"/>
  <c r="P109" i="2" s="1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96" i="2"/>
  <c r="BH96" i="2"/>
  <c r="BG96" i="2"/>
  <c r="BF96" i="2"/>
  <c r="T96" i="2"/>
  <c r="R96" i="2"/>
  <c r="P96" i="2"/>
  <c r="BI93" i="2"/>
  <c r="BH93" i="2"/>
  <c r="BG93" i="2"/>
  <c r="BF93" i="2"/>
  <c r="T93" i="2"/>
  <c r="T92" i="2" s="1"/>
  <c r="R93" i="2"/>
  <c r="R92" i="2" s="1"/>
  <c r="P93" i="2"/>
  <c r="P92" i="2"/>
  <c r="J86" i="2"/>
  <c r="F86" i="2"/>
  <c r="F84" i="2"/>
  <c r="E82" i="2"/>
  <c r="J50" i="2"/>
  <c r="F50" i="2"/>
  <c r="F48" i="2"/>
  <c r="E46" i="2"/>
  <c r="J22" i="2"/>
  <c r="E22" i="2"/>
  <c r="J87" i="2"/>
  <c r="J21" i="2"/>
  <c r="J16" i="2"/>
  <c r="E16" i="2"/>
  <c r="F87" i="2"/>
  <c r="J15" i="2"/>
  <c r="J10" i="2"/>
  <c r="J48" i="2"/>
  <c r="L50" i="1"/>
  <c r="AM50" i="1"/>
  <c r="AM49" i="1"/>
  <c r="L49" i="1"/>
  <c r="AM47" i="1"/>
  <c r="L47" i="1"/>
  <c r="L45" i="1"/>
  <c r="L44" i="1"/>
  <c r="J202" i="2"/>
  <c r="BK194" i="2"/>
  <c r="J228" i="2"/>
  <c r="J147" i="2"/>
  <c r="J104" i="2"/>
  <c r="J165" i="2"/>
  <c r="BK244" i="2"/>
  <c r="J107" i="2"/>
  <c r="J179" i="2"/>
  <c r="BK196" i="2"/>
  <c r="BK214" i="2"/>
  <c r="J113" i="2"/>
  <c r="BK135" i="2"/>
  <c r="BK165" i="2"/>
  <c r="BK124" i="2"/>
  <c r="J244" i="2"/>
  <c r="J214" i="2"/>
  <c r="BK149" i="2"/>
  <c r="J212" i="2"/>
  <c r="J130" i="2"/>
  <c r="BK224" i="2"/>
  <c r="J154" i="2"/>
  <c r="BK212" i="2"/>
  <c r="BK207" i="2"/>
  <c r="J157" i="2"/>
  <c r="BK130" i="2"/>
  <c r="J199" i="2"/>
  <c r="J124" i="2"/>
  <c r="BK107" i="2"/>
  <c r="J238" i="2"/>
  <c r="BK110" i="2"/>
  <c r="BK199" i="2"/>
  <c r="BK228" i="2"/>
  <c r="J196" i="2"/>
  <c r="BK154" i="2"/>
  <c r="J207" i="2"/>
  <c r="BK118" i="2"/>
  <c r="BK238" i="2"/>
  <c r="J187" i="2"/>
  <c r="J182" i="2"/>
  <c r="BK104" i="2"/>
  <c r="J118" i="2"/>
  <c r="J155" i="2"/>
  <c r="J110" i="2"/>
  <c r="BK248" i="2"/>
  <c r="BK156" i="2"/>
  <c r="BK217" i="2"/>
  <c r="BK179" i="2"/>
  <c r="AS54" i="1"/>
  <c r="J235" i="2"/>
  <c r="J156" i="2"/>
  <c r="J224" i="2"/>
  <c r="J159" i="2"/>
  <c r="BK252" i="2"/>
  <c r="BK147" i="2"/>
  <c r="BK172" i="2"/>
  <c r="J194" i="2"/>
  <c r="BK187" i="2"/>
  <c r="BK182" i="2"/>
  <c r="BK141" i="2"/>
  <c r="BK96" i="2"/>
  <c r="J252" i="2"/>
  <c r="BK93" i="2"/>
  <c r="J163" i="2"/>
  <c r="BK202" i="2"/>
  <c r="J93" i="2"/>
  <c r="J217" i="2"/>
  <c r="J172" i="2"/>
  <c r="BK163" i="2"/>
  <c r="J248" i="2"/>
  <c r="J149" i="2"/>
  <c r="BK113" i="2"/>
  <c r="J226" i="2"/>
  <c r="BK155" i="2"/>
  <c r="BK235" i="2"/>
  <c r="J151" i="2"/>
  <c r="BK226" i="2"/>
  <c r="BK151" i="2"/>
  <c r="J141" i="2"/>
  <c r="BK159" i="2"/>
  <c r="J135" i="2"/>
  <c r="BK184" i="2"/>
  <c r="BK157" i="2"/>
  <c r="J96" i="2"/>
  <c r="J184" i="2"/>
  <c r="T242" i="2" l="1"/>
  <c r="P242" i="2"/>
  <c r="R242" i="2"/>
  <c r="P112" i="2"/>
  <c r="T183" i="2"/>
  <c r="T112" i="2"/>
  <c r="BK162" i="2"/>
  <c r="P216" i="2"/>
  <c r="R95" i="2"/>
  <c r="BK183" i="2"/>
  <c r="J183" i="2" s="1"/>
  <c r="J66" i="2" s="1"/>
  <c r="T146" i="2"/>
  <c r="T91" i="2" s="1"/>
  <c r="R162" i="2"/>
  <c r="T216" i="2"/>
  <c r="R112" i="2"/>
  <c r="P183" i="2"/>
  <c r="BK112" i="2"/>
  <c r="J112" i="2" s="1"/>
  <c r="J60" i="2" s="1"/>
  <c r="P162" i="2"/>
  <c r="R216" i="2"/>
  <c r="T95" i="2"/>
  <c r="BK146" i="2"/>
  <c r="J146" i="2"/>
  <c r="J61" i="2" s="1"/>
  <c r="P95" i="2"/>
  <c r="R146" i="2"/>
  <c r="T162" i="2"/>
  <c r="T161" i="2" s="1"/>
  <c r="BK216" i="2"/>
  <c r="J216" i="2" s="1"/>
  <c r="J67" i="2" s="1"/>
  <c r="BK95" i="2"/>
  <c r="J95" i="2"/>
  <c r="J58" i="2"/>
  <c r="P146" i="2"/>
  <c r="R183" i="2"/>
  <c r="BE165" i="2"/>
  <c r="BK92" i="2"/>
  <c r="BE113" i="2"/>
  <c r="BE248" i="2"/>
  <c r="F51" i="2"/>
  <c r="BE182" i="2"/>
  <c r="BE207" i="2"/>
  <c r="BE214" i="2"/>
  <c r="BE226" i="2"/>
  <c r="BE96" i="2"/>
  <c r="BE118" i="2"/>
  <c r="BE130" i="2"/>
  <c r="BE172" i="2"/>
  <c r="BE179" i="2"/>
  <c r="BE184" i="2"/>
  <c r="BE244" i="2"/>
  <c r="BK247" i="2"/>
  <c r="J247" i="2" s="1"/>
  <c r="J71" i="2" s="1"/>
  <c r="J51" i="2"/>
  <c r="BE196" i="2"/>
  <c r="BE202" i="2"/>
  <c r="BE224" i="2"/>
  <c r="J84" i="2"/>
  <c r="BE252" i="2"/>
  <c r="BE104" i="2"/>
  <c r="BE141" i="2"/>
  <c r="BE147" i="2"/>
  <c r="BE155" i="2"/>
  <c r="BE157" i="2"/>
  <c r="BE212" i="2"/>
  <c r="BE93" i="2"/>
  <c r="BE107" i="2"/>
  <c r="BE151" i="2"/>
  <c r="BE163" i="2"/>
  <c r="BE187" i="2"/>
  <c r="BE194" i="2"/>
  <c r="BE217" i="2"/>
  <c r="BK158" i="2"/>
  <c r="J158" i="2" s="1"/>
  <c r="J62" i="2" s="1"/>
  <c r="BK181" i="2"/>
  <c r="J181" i="2"/>
  <c r="J65" i="2" s="1"/>
  <c r="BK251" i="2"/>
  <c r="J251" i="2"/>
  <c r="J72" i="2"/>
  <c r="BE124" i="2"/>
  <c r="BE149" i="2"/>
  <c r="BE154" i="2"/>
  <c r="BE156" i="2"/>
  <c r="BE159" i="2"/>
  <c r="BE199" i="2"/>
  <c r="BE235" i="2"/>
  <c r="BK237" i="2"/>
  <c r="J237" i="2" s="1"/>
  <c r="J68" i="2" s="1"/>
  <c r="BE110" i="2"/>
  <c r="BE135" i="2"/>
  <c r="BE228" i="2"/>
  <c r="BE238" i="2"/>
  <c r="BK109" i="2"/>
  <c r="J109" i="2"/>
  <c r="J59" i="2" s="1"/>
  <c r="BK243" i="2"/>
  <c r="J243" i="2" s="1"/>
  <c r="J70" i="2" s="1"/>
  <c r="F33" i="2"/>
  <c r="BB55" i="1"/>
  <c r="BB54" i="1"/>
  <c r="W31" i="1"/>
  <c r="F34" i="2"/>
  <c r="BC55" i="1"/>
  <c r="BC54" i="1" s="1"/>
  <c r="AY54" i="1" s="1"/>
  <c r="J32" i="2"/>
  <c r="AW55" i="1"/>
  <c r="F35" i="2"/>
  <c r="BD55" i="1"/>
  <c r="BD54" i="1" s="1"/>
  <c r="W33" i="1" s="1"/>
  <c r="F32" i="2"/>
  <c r="BA55" i="1"/>
  <c r="BA54" i="1" s="1"/>
  <c r="W30" i="1" s="1"/>
  <c r="T90" i="2" l="1"/>
  <c r="R91" i="2"/>
  <c r="P91" i="2"/>
  <c r="BK91" i="2"/>
  <c r="P161" i="2"/>
  <c r="P90" i="2"/>
  <c r="AU55" i="1"/>
  <c r="R161" i="2"/>
  <c r="R90" i="2"/>
  <c r="BK161" i="2"/>
  <c r="J161" i="2" s="1"/>
  <c r="J63" i="2" s="1"/>
  <c r="J92" i="2"/>
  <c r="J57" i="2" s="1"/>
  <c r="J162" i="2"/>
  <c r="J64" i="2"/>
  <c r="BK242" i="2"/>
  <c r="J242" i="2"/>
  <c r="J69" i="2"/>
  <c r="AW54" i="1"/>
  <c r="AK30" i="1" s="1"/>
  <c r="W32" i="1"/>
  <c r="AU54" i="1"/>
  <c r="F31" i="2"/>
  <c r="AZ55" i="1"/>
  <c r="AZ54" i="1" s="1"/>
  <c r="AV54" i="1" s="1"/>
  <c r="AK29" i="1" s="1"/>
  <c r="AX54" i="1"/>
  <c r="J31" i="2"/>
  <c r="AV55" i="1" s="1"/>
  <c r="AT55" i="1" s="1"/>
  <c r="BK90" i="2" l="1"/>
  <c r="J90" i="2"/>
  <c r="J55" i="2"/>
  <c r="J91" i="2"/>
  <c r="J56" i="2"/>
  <c r="AT54" i="1"/>
  <c r="W29" i="1"/>
  <c r="J28" i="2" l="1"/>
  <c r="AG55" i="1"/>
  <c r="AN55" i="1"/>
  <c r="J37" i="2" l="1"/>
  <c r="AG54" i="1"/>
  <c r="AK26" i="1"/>
  <c r="AK35" i="1" s="1"/>
  <c r="AN54" i="1" l="1"/>
</calcChain>
</file>

<file path=xl/sharedStrings.xml><?xml version="1.0" encoding="utf-8"?>
<sst xmlns="http://schemas.openxmlformats.org/spreadsheetml/2006/main" count="2277" uniqueCount="579">
  <si>
    <t>Export Komplet</t>
  </si>
  <si>
    <t>VZ</t>
  </si>
  <si>
    <t>2.0</t>
  </si>
  <si>
    <t>ZAMOK</t>
  </si>
  <si>
    <t>False</t>
  </si>
  <si>
    <t>{7b442793-d463-47bb-b347-3fdb3b126238}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</si>
  <si>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</si>
  <si>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</si>
  <si>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</si>
  <si>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</si>
  <si>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</si>
  <si>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</si>
  <si>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</si>
  <si>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</si>
  <si>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KM01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</si>
  <si>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</si>
  <si>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</si>
  <si>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Bezručova, Děčín, Oprava stropní konstrukce nad schodištěm ve 3.N.P.</t>
  </si>
  <si>
    <t>KSO:</t>
  </si>
  <si>
    <t/>
  </si>
  <si>
    <t>CC-CZ:</t>
  </si>
  <si>
    <t>Místo:</t>
  </si>
  <si>
    <t>ZŠ Bezručova, Děčín</t>
  </si>
  <si>
    <t>Datum:</t>
  </si>
  <si>
    <t>14. 11. 2025</t>
  </si>
  <si>
    <t>Zadavatel:</t>
  </si>
  <si>
    <t>IČ:</t>
  </si>
  <si>
    <t>261238</t>
  </si>
  <si>
    <t>Statutární město Děčín</t>
  </si>
  <si>
    <t>DIČ:</t>
  </si>
  <si>
    <t>Účastník:</t>
  </si>
  <si>
    <t>Vyplň údaj</t>
  </si>
  <si>
    <t>Projektant:</t>
  </si>
  <si>
    <t>13335758</t>
  </si>
  <si>
    <t>Ing. Miroslav Kubík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</si>
  <si>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</si>
  <si>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</si>
  <si>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</si>
  <si>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</si>
  <si>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</si>
  <si>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</si>
  <si>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</si>
  <si>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</si>
  <si>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</si>
  <si>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</si>
  <si>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</si>
  <si>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</si>
  <si>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</si>
  <si>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</si>
  <si>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</si>
  <si>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</si>
  <si>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</si>
  <si>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</si>
  <si>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</si>
  <si>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</si>
  <si>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</si>
  <si>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</si>
  <si>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</si>
  <si>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</si>
  <si>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</si>
  <si>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</si>
  <si>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</si>
  <si>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</si>
  <si>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</si>
  <si>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</si>
  <si>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</si>
  <si>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</si>
  <si>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</si>
  <si>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</si>
  <si>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</si>
  <si>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</si>
  <si>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</si>
  <si>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</si>
  <si>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</si>
  <si>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</si>
  <si>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</si>
  <si>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</si>
  <si>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</si>
  <si>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</si>
  <si>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</si>
  <si>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</si>
  <si>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</si>
  <si>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</si>
  <si>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</si>
  <si>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</si>
  <si>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</si>
  <si>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</si>
  <si>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</si>
  <si>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4 - Vodorovné konstrukce</t>
  </si>
  <si>
    <t xml:space="preserve">    94 - Lešení</t>
  </si>
  <si>
    <t xml:space="preserve">    95 - Dokončovací konstrukce a práce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</si>
  <si>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</si>
  <si>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</si>
  <si>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</si>
  <si>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</si>
  <si>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</si>
  <si>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</si>
  <si>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</si>
  <si>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</si>
  <si>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784 - Dokončovací práce - malby a tapety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</si>
  <si>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</si>
  <si>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</si>
  <si>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</si>
  <si>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</si>
  <si>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</si>
  <si>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</si>
  <si>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</si>
  <si>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</si>
  <si>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</si>
  <si>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</si>
  <si>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</si>
  <si>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</si>
  <si>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</si>
  <si>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</si>
  <si>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</si>
  <si>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</si>
  <si>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</si>
  <si>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</si>
  <si>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</si>
  <si>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</si>
  <si>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</si>
  <si>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</si>
  <si>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</si>
  <si>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413231221</t>
  </si>
  <si>
    <t>Zazdívka zhlaví stropních trámů nebo válcovaných nosníků pálenými cihlami trámů, průřezu přes 0,02 do 0,04 m2</t>
  </si>
  <si>
    <t>kus</t>
  </si>
  <si>
    <t>CS ÚRS 2025 02</t>
  </si>
  <si>
    <t>1053631584</t>
  </si>
  <si>
    <t>Online PSC</t>
  </si>
  <si>
    <t>https://podminky.urs.cz/item/CS_URS_2025_02/413231221</t>
  </si>
  <si>
    <t>94</t>
  </si>
  <si>
    <t>Lešení</t>
  </si>
  <si>
    <t>943211111</t>
  </si>
  <si>
    <t>Lešení prostorové rámové lehké pracovní s podlahami s provozním zatížením tř. 3 do 200 kg/m2 výšky do 10 m montáž</t>
  </si>
  <si>
    <t>m3</t>
  </si>
  <si>
    <t>331025932</t>
  </si>
  <si>
    <t>https://podminky.urs.cz/item/CS_URS_2025_02/943211111</t>
  </si>
  <si>
    <t>VV</t>
  </si>
  <si>
    <t>B. SOUHRNNÁ TECHNICKÁ ZPRÁVA</t>
  </si>
  <si>
    <t>D.1.1 Technická zpráva – architektonicko-stavební řešení</t>
  </si>
  <si>
    <t>D.2.1 Technická zpráva – základní stavebně konstrukční řešení</t>
  </si>
  <si>
    <t>1 - Půdorys stropu nad schodištěm</t>
  </si>
  <si>
    <t>2 - Řez A - Á</t>
  </si>
  <si>
    <t>6,35*8,535*3,00</t>
  </si>
  <si>
    <t>3</t>
  </si>
  <si>
    <t>943211211</t>
  </si>
  <si>
    <t>Lešení prostorové rámové lehké pracovní s podlahami s provozním zatížením tř. 3 do 200 kg/m2 výšky do 10 m příplatek k ceně za každý den použití</t>
  </si>
  <si>
    <t>-26587168</t>
  </si>
  <si>
    <t>https://podminky.urs.cz/item/CS_URS_2025_02/943211211</t>
  </si>
  <si>
    <t>162,592*29 'Přepočtené koeficientem množství</t>
  </si>
  <si>
    <t>943211811</t>
  </si>
  <si>
    <t>Lešení prostorové rámové lehké pracovní s podlahami s provozním zatížením tř. 3 do 200 kg/m2 výšky do 10 m demontáž</t>
  </si>
  <si>
    <t>73542574</t>
  </si>
  <si>
    <t>https://podminky.urs.cz/item/CS_URS_2025_02/943211811</t>
  </si>
  <si>
    <t>95</t>
  </si>
  <si>
    <t>Dokončovací konstrukce a práce</t>
  </si>
  <si>
    <t>5</t>
  </si>
  <si>
    <t>952902021</t>
  </si>
  <si>
    <t>Čištění budov při provádění oprav a udržovacích prací podlah hladkých zametením</t>
  </si>
  <si>
    <t>m2</t>
  </si>
  <si>
    <t>-473531706</t>
  </si>
  <si>
    <t>https://podminky.urs.cz/item/CS_URS_2025_02/952902021</t>
  </si>
  <si>
    <t>96</t>
  </si>
  <si>
    <t>Bourání konstrukcí</t>
  </si>
  <si>
    <t>6</t>
  </si>
  <si>
    <t>973031334</t>
  </si>
  <si>
    <t>Vysekání výklenků nebo kapes ve zdivu z cihel na maltu vápennou nebo vápenocementovou kapes, plochy do 0,16 m2, hl. do 150 mm</t>
  </si>
  <si>
    <t>1389833138</t>
  </si>
  <si>
    <t>https://podminky.urs.cz/item/CS_URS_2025_02/973031334</t>
  </si>
  <si>
    <t>2*8</t>
  </si>
  <si>
    <t>7</t>
  </si>
  <si>
    <t>963031530</t>
  </si>
  <si>
    <t>Bourání cihelných kleneb a beton výztuh, do ocelových nosníků, bez vybourání nosníků, tl. do 80 mm</t>
  </si>
  <si>
    <t>-737478668</t>
  </si>
  <si>
    <t>https://podminky.urs.cz/item/CS_URS_2025_02/963031530</t>
  </si>
  <si>
    <t>6,35*8,535</t>
  </si>
  <si>
    <t>8</t>
  </si>
  <si>
    <t>965081113</t>
  </si>
  <si>
    <t>Bourání podlah z dlaždic bez podkladního lože nebo mazaniny, s jakoukoliv výplní spár půdních, plochy přes 1 m2</t>
  </si>
  <si>
    <t>1953021799</t>
  </si>
  <si>
    <t>https://podminky.urs.cz/item/CS_URS_2025_02/965081113</t>
  </si>
  <si>
    <t>9</t>
  </si>
  <si>
    <t>96504134R</t>
  </si>
  <si>
    <t>Bourání lože půdních dlaždic tl. do 100 mm, plochy přes 4 m2</t>
  </si>
  <si>
    <t>R-položka</t>
  </si>
  <si>
    <t>2006813668</t>
  </si>
  <si>
    <t>6,35*8,535*0,06</t>
  </si>
  <si>
    <t>10</t>
  </si>
  <si>
    <t>965083122</t>
  </si>
  <si>
    <t>Odstranění násypu mezi stropními trámy tl. do 200 mm, plochy přes 2 m2</t>
  </si>
  <si>
    <t>-1728212745</t>
  </si>
  <si>
    <t>https://podminky.urs.cz/item/CS_URS_2025_02/965083122</t>
  </si>
  <si>
    <t>6,35*8,535*0,17</t>
  </si>
  <si>
    <t>11</t>
  </si>
  <si>
    <t>9750531.R</t>
  </si>
  <si>
    <t>Demontáž provizorního zajištění stropu nad schodištěm výšky 3,95 m</t>
  </si>
  <si>
    <t>-188258661</t>
  </si>
  <si>
    <t>https://podminky.urs.cz/item/CS_URS_2025_02/9750531.R</t>
  </si>
  <si>
    <t>P</t>
  </si>
  <si>
    <t>Poznámka k položce:_x000D_
Rozměr: délka x šířka x výška  6,34x2,30x3,95 m</t>
  </si>
  <si>
    <t>Zajištění stropu 3.N.P.</t>
  </si>
  <si>
    <t>6,34*2,30</t>
  </si>
  <si>
    <t>997</t>
  </si>
  <si>
    <t>Doprava suti a vybouraných hmot</t>
  </si>
  <si>
    <t>997013213</t>
  </si>
  <si>
    <t>Vnitrostaveništní doprava suti a vybouraných hmot vodorovně do 50 m s naložením ručně pro budovy a haly výšky přes 9 do 12 m</t>
  </si>
  <si>
    <t>t</t>
  </si>
  <si>
    <t>1573297813</t>
  </si>
  <si>
    <t>https://podminky.urs.cz/item/CS_URS_2025_02/997013213</t>
  </si>
  <si>
    <t>13</t>
  </si>
  <si>
    <t>997013501</t>
  </si>
  <si>
    <t>Odvoz suti a vybouraných hmot na skládku nebo meziskládku se složením, na vzdálenost do 1 km</t>
  </si>
  <si>
    <t>1603626494</t>
  </si>
  <si>
    <t>https://podminky.urs.cz/item/CS_URS_2025_02/997013501</t>
  </si>
  <si>
    <t>14</t>
  </si>
  <si>
    <t>997013509</t>
  </si>
  <si>
    <t>Odvoz suti a vybouraných hmot na skládku nebo meziskládku se složením, na vzdálenost Příplatek k ceně za každý další započatý 1 km přes 1 km</t>
  </si>
  <si>
    <t>-491504290</t>
  </si>
  <si>
    <t>https://podminky.urs.cz/item/CS_URS_2025_02/997013509</t>
  </si>
  <si>
    <t>29,376*14 'Přepočtené koeficientem množství</t>
  </si>
  <si>
    <t>15</t>
  </si>
  <si>
    <t>M</t>
  </si>
  <si>
    <t>94620170</t>
  </si>
  <si>
    <t>poplatek za uložení stavebního odpadu dřevěného zatříděného kódem 17 02 01</t>
  </si>
  <si>
    <t>267715647</t>
  </si>
  <si>
    <t>16</t>
  </si>
  <si>
    <t>94621002</t>
  </si>
  <si>
    <t>poplatek za uložení stavebního odpadu cihelného zatříděného kódem 17 01 02 na recyklační skládku</t>
  </si>
  <si>
    <t>-1418036334</t>
  </si>
  <si>
    <t>17</t>
  </si>
  <si>
    <t>94621003</t>
  </si>
  <si>
    <t>poplatek za uložení stavebního odpadu keramického zatříděného kódem 17 01 03 na recyklační skládku</t>
  </si>
  <si>
    <t>-1223552790</t>
  </si>
  <si>
    <t>18</t>
  </si>
  <si>
    <t>94621004</t>
  </si>
  <si>
    <t>poplatek za uložení směsného stavebního a demoličního odpadu zatříděného kódem 17 09 04 na recyklační skládku</t>
  </si>
  <si>
    <t>-117151243</t>
  </si>
  <si>
    <t>998</t>
  </si>
  <si>
    <t>Přesun hmot</t>
  </si>
  <si>
    <t>19</t>
  </si>
  <si>
    <t>998012102</t>
  </si>
  <si>
    <t>Přesun hmot pro budovy občanské výstavby, bydlení, výrobu a služby nosnou svislou konstrukcí tyčovou s vyzdívaným obvodovým pláštěm vodorovná dopravní vzdálenost do 100 m základní pro budovy výšky přes 6 do 12 m</t>
  </si>
  <si>
    <t>-1477981163</t>
  </si>
  <si>
    <t>https://podminky.urs.cz/item/CS_URS_2025_02/998012102</t>
  </si>
  <si>
    <t>PSV</t>
  </si>
  <si>
    <t>Práce a dodávky PSV</t>
  </si>
  <si>
    <t>713</t>
  </si>
  <si>
    <t>Izolace tepelné</t>
  </si>
  <si>
    <t>20</t>
  </si>
  <si>
    <t>713121112</t>
  </si>
  <si>
    <t>Montáž tepelné izolace podlah rohožemi, pásy, deskami, dílci, bloky (izolační materiál ve specifikaci) kladenými volně jednovrstvá mezi trámy nebo rošt</t>
  </si>
  <si>
    <t>-1317421810</t>
  </si>
  <si>
    <t>https://podminky.urs.cz/item/CS_URS_2025_02/713121112</t>
  </si>
  <si>
    <t>63152146</t>
  </si>
  <si>
    <t>pás tepelně izolační univerzální λ=0,038-0,039 tl 120mm</t>
  </si>
  <si>
    <t>32</t>
  </si>
  <si>
    <t>-561054354</t>
  </si>
  <si>
    <t xml:space="preserve">D.2.1. Technická zpráva </t>
  </si>
  <si>
    <t>54,197*1,05 'Přepočtené koeficientem množství</t>
  </si>
  <si>
    <t>22</t>
  </si>
  <si>
    <t>63152148</t>
  </si>
  <si>
    <t>pás tepelně izolační univerzální λ=0,038-0,039 tl 160mm</t>
  </si>
  <si>
    <t>597263959</t>
  </si>
  <si>
    <t>23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</si>
  <si>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</si>
  <si>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</si>
  <si>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-695460046</t>
  </si>
  <si>
    <t>https://podminky.urs.cz/item/CS_URS_2025_02/998713122</t>
  </si>
  <si>
    <t>741</t>
  </si>
  <si>
    <t>Elektroinstalace - silnoproud</t>
  </si>
  <si>
    <t>24</t>
  </si>
  <si>
    <t>741.1</t>
  </si>
  <si>
    <t>Demontáž a zpětná montáž svítidel</t>
  </si>
  <si>
    <t>kpl</t>
  </si>
  <si>
    <t>2018863438</t>
  </si>
  <si>
    <t>762</t>
  </si>
  <si>
    <t>Konstrukce tesařské</t>
  </si>
  <si>
    <t>25</t>
  </si>
  <si>
    <t>762083111</t>
  </si>
  <si>
    <t>Impregnace řeziva máčením proti dřevokaznému hmyzu a houbám, třída ohrožení 1 a 2 (dřevo v interiéru)</t>
  </si>
  <si>
    <t>-913412281</t>
  </si>
  <si>
    <t>https://podminky.urs.cz/item/CS_URS_2025_02/762083111</t>
  </si>
  <si>
    <t>0,98+1,045</t>
  </si>
  <si>
    <t>26</t>
  </si>
  <si>
    <t>762511158</t>
  </si>
  <si>
    <t>Podlahové konstrukce podkladové z cementotřískových desek jednovrstvých šroubovaných na pero a drážku nebroušených, tloušťky desky 26 mm</t>
  </si>
  <si>
    <t>-1330002286</t>
  </si>
  <si>
    <t>https://podminky.urs.cz/item/CS_URS_2025_02/762511158</t>
  </si>
  <si>
    <t>27</t>
  </si>
  <si>
    <t>762526130</t>
  </si>
  <si>
    <t>Položení podlah položení polštářů pod podlahy osové vzdálenosti přes 65 do 100 cm</t>
  </si>
  <si>
    <t>1303606763</t>
  </si>
  <si>
    <t>https://podminky.urs.cz/item/CS_URS_2025_02/762526130</t>
  </si>
  <si>
    <t>28</t>
  </si>
  <si>
    <t>60512126</t>
  </si>
  <si>
    <t>hranol stavební řezivo průřezu do 120cm2 dl 6-8m</t>
  </si>
  <si>
    <t>186211463</t>
  </si>
  <si>
    <t>"podlahový trám 100x120mm - dl.6,30"12*6,30*0,12*0,10</t>
  </si>
  <si>
    <t>0,907*1,08 'Přepočtené koeficientem množství</t>
  </si>
  <si>
    <t>29</t>
  </si>
  <si>
    <t>762595001</t>
  </si>
  <si>
    <t>Spojovací prostředky podlah a podkladových konstrukcí hřebíky, vruty</t>
  </si>
  <si>
    <t>706064011</t>
  </si>
  <si>
    <t>https://podminky.urs.cz/item/CS_URS_2025_02/762595001</t>
  </si>
  <si>
    <t>54,197*0,025+0,98</t>
  </si>
  <si>
    <t>30</t>
  </si>
  <si>
    <t>762822110</t>
  </si>
  <si>
    <t>Montáž stropních trámů z hraněného a polohraněného řeziva s trámovými výměnami, průřezové plochy do 144 cm2</t>
  </si>
  <si>
    <t>m</t>
  </si>
  <si>
    <t>736491694</t>
  </si>
  <si>
    <t>https://podminky.urs.cz/item/CS_URS_2025_02/762822110</t>
  </si>
  <si>
    <t>"nosný trám stropu 100x140mm, dl.1850mm"1,85*16</t>
  </si>
  <si>
    <t>"nosný trám stropu 100x140mm, dl.1650mm"1,65*24</t>
  </si>
  <si>
    <t>Součet</t>
  </si>
  <si>
    <t>31</t>
  </si>
  <si>
    <t>60512130</t>
  </si>
  <si>
    <t>hranol stavební řezivo průřezu do 224cm2 do dl 6m</t>
  </si>
  <si>
    <t>1142673930</t>
  </si>
  <si>
    <t>"nosný trám stropu 100x140mm, dl.1850mm"1,85*16*0,10*0,14</t>
  </si>
  <si>
    <t>"nosný trám stropu 100x140mm, dl.1650mm"1,65*24*0,10*0,14</t>
  </si>
  <si>
    <t>0,968*1,08 'Přepočtené koeficientem množství</t>
  </si>
  <si>
    <t>762895000</t>
  </si>
  <si>
    <t>Spojovací prostředky záklopu stropů, stropnic, podbíjení hřebíky, svorníky</t>
  </si>
  <si>
    <t>-1080610366</t>
  </si>
  <si>
    <t>https://podminky.urs.cz/item/CS_URS_2025_02/762895000</t>
  </si>
  <si>
    <t>33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</si>
  <si>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</si>
  <si>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</si>
  <si>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592196017</t>
  </si>
  <si>
    <t>https://podminky.urs.cz/item/CS_URS_2025_02/998762122</t>
  </si>
  <si>
    <t>763</t>
  </si>
  <si>
    <t>Konstrukce suché výstavby</t>
  </si>
  <si>
    <t>34</t>
  </si>
  <si>
    <t>763131432</t>
  </si>
  <si>
    <t>Podhled ze sádrokartonových desek dvouvrstvá zavěšená spodní konstrukce z ocelových profilů CD, UD jednoduše opláštěná deskou protipožární DF, tl. 15 mm, bez izolace, REI do 90</t>
  </si>
  <si>
    <t>2048275343</t>
  </si>
  <si>
    <t>https://podminky.urs.cz/item/CS_URS_2025_02/763131432</t>
  </si>
  <si>
    <t>35</t>
  </si>
  <si>
    <t>763131714</t>
  </si>
  <si>
    <t>Podhled ze sádrokartonových desek ostatní práce a konstrukce na podhledech ze sádrokartonových desek základní penetrační nátěr</t>
  </si>
  <si>
    <t>1737285494</t>
  </si>
  <si>
    <t>https://podminky.urs.cz/item/CS_URS_2025_02/763131714</t>
  </si>
  <si>
    <t>36</t>
  </si>
  <si>
    <t>763131751</t>
  </si>
  <si>
    <t>Podhled ze sádrokartonových desek ostatní práce a konstrukce na podhledech ze sádrokartonových desek montáž parotěsné zábrany</t>
  </si>
  <si>
    <t>-1221883829</t>
  </si>
  <si>
    <t>https://podminky.urs.cz/item/CS_URS_2025_02/763131751</t>
  </si>
  <si>
    <t>37</t>
  </si>
  <si>
    <t>28329233</t>
  </si>
  <si>
    <t>fólie univerzální pro parotěsnou vrstvu s proměnlivou difúzní tloušťkou a UV stabilizací</t>
  </si>
  <si>
    <t>-1137355928</t>
  </si>
  <si>
    <t>54,197*1,1235 'Přepočtené koeficientem množství</t>
  </si>
  <si>
    <t>38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</si>
  <si>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</si>
  <si>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</si>
  <si>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-1493818225</t>
  </si>
  <si>
    <t>https://podminky.urs.cz/item/CS_URS_2025_02/998763332</t>
  </si>
  <si>
    <t>784</t>
  </si>
  <si>
    <t>Dokončovací práce - malby a tapety</t>
  </si>
  <si>
    <t>39</t>
  </si>
  <si>
    <t>784221103</t>
  </si>
  <si>
    <t>Malby z malířských směsí otěruvzdorných za sucha dvojnásobné, bílé za sucha otěruvzdorné dobře v místnostech výšky přes 3,80 do 5,00 m</t>
  </si>
  <si>
    <t>1177649788</t>
  </si>
  <si>
    <t>https://podminky.urs.cz/item/CS_URS_2025_02/784221103</t>
  </si>
  <si>
    <t>"stropní podhled"54,197</t>
  </si>
  <si>
    <t>54,197*1,2 'Přepočtené koeficientem množství</t>
  </si>
  <si>
    <t>VRN</t>
  </si>
  <si>
    <t>Vedlejší rozpočtové náklady</t>
  </si>
  <si>
    <t>VRN1</t>
  </si>
  <si>
    <t>Průzkumné, zeměměřičské a projektové práce</t>
  </si>
  <si>
    <t>40</t>
  </si>
  <si>
    <t>011514000</t>
  </si>
  <si>
    <t>Stavebně-technický průzkum</t>
  </si>
  <si>
    <t>1024</t>
  </si>
  <si>
    <t>483282985</t>
  </si>
  <si>
    <t>https://podminky.urs.cz/item/CS_URS_2025_02/011514000</t>
  </si>
  <si>
    <t>"D.2.1. Technická zpráva – základní stavebně konstrukční řešení - bourání"1</t>
  </si>
  <si>
    <t>VRN3</t>
  </si>
  <si>
    <t>Zařízení staveniště</t>
  </si>
  <si>
    <t>41</t>
  </si>
  <si>
    <t>030001000</t>
  </si>
  <si>
    <t>-2072200579</t>
  </si>
  <si>
    <t>https://podminky.urs.cz/item/CS_URS_2025_02/030001000</t>
  </si>
  <si>
    <t>Poznámka k položce:_x000D_
- vybavení ZS po celou dobu provádění prací dle potřeb zhotovitele jako jsou kancelářské, šatní a skladovací buňky, mobilní toalety a pod._x000D__x000D_
- napojení na média potřebná pro provozování ZS; popř. stavby dle potřeb zhotovitele_x000D__x000D_
- staveništní skládky materiálu dle potřeb zhotovitele_x000D_
- zajištění elektrické energie pomocí agregátů, zřízení odběrného místa_x000D_
- dovoz vody, zřízení odběrného místa_x000D__x000D_
- oplocení ZS dle potřeb zhotovitele_x000D_
- dopravní značení na staveništi_x000D_
- výstražné a informační tabule, osvětlení_x000D__x000D_
- náklady na provozování, údržbu a následnou likvidaci ZS po dokončení prací dle potřeb zhotovitele</t>
  </si>
  <si>
    <t>VRN6</t>
  </si>
  <si>
    <t>Územní vlivy</t>
  </si>
  <si>
    <t>42</t>
  </si>
  <si>
    <t>065002000</t>
  </si>
  <si>
    <t>Mimostaveništní doprava pracovníků, inventáře, materiálů</t>
  </si>
  <si>
    <t>-309435605</t>
  </si>
  <si>
    <t>https://podminky.urs.cz/item/CS_URS_2025_02/065002000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</si>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</sst>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65081113" TargetMode="External"/><Relationship Id="rId13" Type="http://schemas.openxmlformats.org/officeDocument/2006/relationships/hyperlink" Target="https://podminky.urs.cz/item/CS_URS_2025_02/997013509" TargetMode="External"/><Relationship Id="rId18" Type="http://schemas.openxmlformats.org/officeDocument/2006/relationships/hyperlink" Target="https://podminky.urs.cz/item/CS_URS_2025_02/762511158" TargetMode="External"/><Relationship Id="rId26" Type="http://schemas.openxmlformats.org/officeDocument/2006/relationships/hyperlink" Target="https://podminky.urs.cz/item/CS_URS_2025_02/763131751" TargetMode="External"/><Relationship Id="rId3" Type="http://schemas.openxmlformats.org/officeDocument/2006/relationships/hyperlink" Target="https://podminky.urs.cz/item/CS_URS_2025_02/943211211" TargetMode="External"/><Relationship Id="rId21" Type="http://schemas.openxmlformats.org/officeDocument/2006/relationships/hyperlink" Target="https://podminky.urs.cz/item/CS_URS_2025_02/762822110" TargetMode="External"/><Relationship Id="rId7" Type="http://schemas.openxmlformats.org/officeDocument/2006/relationships/hyperlink" Target="https://podminky.urs.cz/item/CS_URS_2025_02/963031530" TargetMode="External"/><Relationship Id="rId12" Type="http://schemas.openxmlformats.org/officeDocument/2006/relationships/hyperlink" Target="https://podminky.urs.cz/item/CS_URS_2025_02/997013501" TargetMode="External"/><Relationship Id="rId17" Type="http://schemas.openxmlformats.org/officeDocument/2006/relationships/hyperlink" Target="https://podminky.urs.cz/item/CS_URS_2025_02/762083111" TargetMode="External"/><Relationship Id="rId25" Type="http://schemas.openxmlformats.org/officeDocument/2006/relationships/hyperlink" Target="https://podminky.urs.cz/item/CS_URS_2025_02/763131714" TargetMode="External"/><Relationship Id="rId2" Type="http://schemas.openxmlformats.org/officeDocument/2006/relationships/hyperlink" Target="https://podminky.urs.cz/item/CS_URS_2025_02/943211111" TargetMode="External"/><Relationship Id="rId16" Type="http://schemas.openxmlformats.org/officeDocument/2006/relationships/hyperlink" Target="https://podminky.urs.cz/item/CS_URS_2025_02/998713122" TargetMode="External"/><Relationship Id="rId20" Type="http://schemas.openxmlformats.org/officeDocument/2006/relationships/hyperlink" Target="https://podminky.urs.cz/item/CS_URS_2025_02/762595001" TargetMode="External"/><Relationship Id="rId29" Type="http://schemas.openxmlformats.org/officeDocument/2006/relationships/hyperlink" Target="https://podminky.urs.cz/item/CS_URS_2025_02/011514000" TargetMode="External"/><Relationship Id="rId1" Type="http://schemas.openxmlformats.org/officeDocument/2006/relationships/hyperlink" Target="https://podminky.urs.cz/item/CS_URS_2025_02/413231221" TargetMode="External"/><Relationship Id="rId6" Type="http://schemas.openxmlformats.org/officeDocument/2006/relationships/hyperlink" Target="https://podminky.urs.cz/item/CS_URS_2025_02/973031334" TargetMode="External"/><Relationship Id="rId11" Type="http://schemas.openxmlformats.org/officeDocument/2006/relationships/hyperlink" Target="https://podminky.urs.cz/item/CS_URS_2025_02/997013213" TargetMode="External"/><Relationship Id="rId24" Type="http://schemas.openxmlformats.org/officeDocument/2006/relationships/hyperlink" Target="https://podminky.urs.cz/item/CS_URS_2025_02/763131432" TargetMode="External"/><Relationship Id="rId32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952902021" TargetMode="External"/><Relationship Id="rId15" Type="http://schemas.openxmlformats.org/officeDocument/2006/relationships/hyperlink" Target="https://podminky.urs.cz/item/CS_URS_2025_02/713121112" TargetMode="External"/><Relationship Id="rId23" Type="http://schemas.openxmlformats.org/officeDocument/2006/relationships/hyperlink" Target="https://podminky.urs.cz/item/CS_URS_2025_02/998762122" TargetMode="External"/><Relationship Id="rId28" Type="http://schemas.openxmlformats.org/officeDocument/2006/relationships/hyperlink" Target="https://podminky.urs.cz/item/CS_URS_2025_02/784221103" TargetMode="External"/><Relationship Id="rId10" Type="http://schemas.openxmlformats.org/officeDocument/2006/relationships/hyperlink" Target="https://podminky.urs.cz/item/CS_URS_2025_02/9750531.R" TargetMode="External"/><Relationship Id="rId19" Type="http://schemas.openxmlformats.org/officeDocument/2006/relationships/hyperlink" Target="https://podminky.urs.cz/item/CS_URS_2025_02/762526130" TargetMode="External"/><Relationship Id="rId31" Type="http://schemas.openxmlformats.org/officeDocument/2006/relationships/hyperlink" Target="https://podminky.urs.cz/item/CS_URS_2025_02/065002000" TargetMode="External"/><Relationship Id="rId4" Type="http://schemas.openxmlformats.org/officeDocument/2006/relationships/hyperlink" Target="https://podminky.urs.cz/item/CS_URS_2025_02/943211811" TargetMode="External"/><Relationship Id="rId9" Type="http://schemas.openxmlformats.org/officeDocument/2006/relationships/hyperlink" Target="https://podminky.urs.cz/item/CS_URS_2025_02/965083122" TargetMode="External"/><Relationship Id="rId14" Type="http://schemas.openxmlformats.org/officeDocument/2006/relationships/hyperlink" Target="https://podminky.urs.cz/item/CS_URS_2025_02/998012102" TargetMode="External"/><Relationship Id="rId22" Type="http://schemas.openxmlformats.org/officeDocument/2006/relationships/hyperlink" Target="https://podminky.urs.cz/item/CS_URS_2025_02/762895000" TargetMode="External"/><Relationship Id="rId27" Type="http://schemas.openxmlformats.org/officeDocument/2006/relationships/hyperlink" Target="https://podminky.urs.cz/item/CS_URS_2025_02/998763332" TargetMode="External"/><Relationship Id="rId30" Type="http://schemas.openxmlformats.org/officeDocument/2006/relationships/hyperlink" Target="https://podminky.urs.cz/item/CS_URS_2025_02/030001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4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2" t="s">
        <v>14</v>
      </c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R5" s="20"/>
      <c r="BE5" s="259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64" t="s">
        <v>17</v>
      </c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R6" s="20"/>
      <c r="BE6" s="260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0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0"/>
      <c r="BS8" s="17" t="s">
        <v>6</v>
      </c>
    </row>
    <row r="9" spans="1:74" ht="14.45" customHeight="1">
      <c r="B9" s="20"/>
      <c r="AR9" s="20"/>
      <c r="BE9" s="260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60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19</v>
      </c>
      <c r="AR11" s="20"/>
      <c r="BE11" s="260"/>
      <c r="BS11" s="17" t="s">
        <v>6</v>
      </c>
    </row>
    <row r="12" spans="1:74" ht="6.95" customHeight="1">
      <c r="B12" s="20"/>
      <c r="AR12" s="20"/>
      <c r="BE12" s="260"/>
      <c r="BS12" s="17" t="s">
        <v>6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260"/>
      <c r="BS13" s="17" t="s">
        <v>6</v>
      </c>
    </row>
    <row r="14" spans="1:74" ht="12.75">
      <c r="B14" s="20"/>
      <c r="E14" s="265" t="s">
        <v>31</v>
      </c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7" t="s">
        <v>29</v>
      </c>
      <c r="AN14" s="29" t="s">
        <v>31</v>
      </c>
      <c r="AR14" s="20"/>
      <c r="BE14" s="260"/>
      <c r="BS14" s="17" t="s">
        <v>6</v>
      </c>
    </row>
    <row r="15" spans="1:74" ht="6.95" customHeight="1">
      <c r="B15" s="20"/>
      <c r="AR15" s="20"/>
      <c r="BE15" s="260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260"/>
      <c r="BS16" s="17" t="s">
        <v>4</v>
      </c>
    </row>
    <row r="17" spans="2:71" ht="18.399999999999999" customHeight="1">
      <c r="B17" s="20"/>
      <c r="E17" s="25" t="s">
        <v>34</v>
      </c>
      <c r="AK17" s="27" t="s">
        <v>29</v>
      </c>
      <c r="AN17" s="25" t="s">
        <v>19</v>
      </c>
      <c r="AR17" s="20"/>
      <c r="BE17" s="260"/>
      <c r="BS17" s="17" t="s">
        <v>35</v>
      </c>
    </row>
    <row r="18" spans="2:71" ht="6.95" customHeight="1">
      <c r="B18" s="20"/>
      <c r="AR18" s="20"/>
      <c r="BE18" s="260"/>
      <c r="BS18" s="17" t="s">
        <v>6</v>
      </c>
    </row>
    <row r="19" spans="2:71" ht="12" customHeight="1">
      <c r="B19" s="20"/>
      <c r="D19" s="27" t="s">
        <v>36</v>
      </c>
      <c r="AK19" s="27" t="s">
        <v>26</v>
      </c>
      <c r="AN19" s="25" t="s">
        <v>19</v>
      </c>
      <c r="AR19" s="20"/>
      <c r="BE19" s="260"/>
      <c r="BS19" s="17" t="s">
        <v>6</v>
      </c>
    </row>
    <row r="20" spans="2:71" ht="18.399999999999999" customHeight="1">
      <c r="B20" s="20"/>
      <c r="E20" s="25" t="s">
        <v>37</v>
      </c>
      <c r="AK20" s="27" t="s">
        <v>29</v>
      </c>
      <c r="AN20" s="25" t="s">
        <v>19</v>
      </c>
      <c r="AR20" s="20"/>
      <c r="BE20" s="260"/>
      <c r="BS20" s="17" t="s">
        <v>4</v>
      </c>
    </row>
    <row r="21" spans="2:71" ht="6.95" customHeight="1">
      <c r="B21" s="20"/>
      <c r="AR21" s="20"/>
      <c r="BE21" s="260"/>
    </row>
    <row r="22" spans="2:71" ht="12" customHeight="1">
      <c r="B22" s="20"/>
      <c r="D22" s="27" t="s">
        <v>38</v>
      </c>
      <c r="AR22" s="20"/>
      <c r="BE22" s="260"/>
    </row>
    <row r="23" spans="2:71" ht="47.25" customHeight="1">
      <c r="B23" s="20"/>
      <c r="E23" s="267" t="s">
        <v>39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R23" s="20"/>
      <c r="BE23" s="260"/>
    </row>
    <row r="24" spans="2:71" ht="6.95" customHeight="1">
      <c r="B24" s="20"/>
      <c r="AR24" s="20"/>
      <c r="BE24" s="260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0"/>
    </row>
    <row r="26" spans="2:71" s="1" customFormat="1" ht="25.9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68">
        <f>ROUND(AG54,2)</f>
        <v>0</v>
      </c>
      <c r="AL26" s="269"/>
      <c r="AM26" s="269"/>
      <c r="AN26" s="269"/>
      <c r="AO26" s="269"/>
      <c r="AR26" s="32"/>
      <c r="BE26" s="260"/>
    </row>
    <row r="27" spans="2:71" s="1" customFormat="1" ht="6.95" customHeight="1">
      <c r="B27" s="32"/>
      <c r="AR27" s="32"/>
      <c r="BE27" s="260"/>
    </row>
    <row r="28" spans="2:71" s="1" customFormat="1" ht="12.75">
      <c r="B28" s="32"/>
      <c r="L28" s="270" t="s">
        <v>41</v>
      </c>
      <c r="M28" s="270"/>
      <c r="N28" s="270"/>
      <c r="O28" s="270"/>
      <c r="P28" s="270"/>
      <c r="W28" s="270" t="s">
        <v>42</v>
      </c>
      <c r="X28" s="270"/>
      <c r="Y28" s="270"/>
      <c r="Z28" s="270"/>
      <c r="AA28" s="270"/>
      <c r="AB28" s="270"/>
      <c r="AC28" s="270"/>
      <c r="AD28" s="270"/>
      <c r="AE28" s="270"/>
      <c r="AK28" s="270" t="s">
        <v>43</v>
      </c>
      <c r="AL28" s="270"/>
      <c r="AM28" s="270"/>
      <c r="AN28" s="270"/>
      <c r="AO28" s="270"/>
      <c r="AR28" s="32"/>
      <c r="BE28" s="260"/>
    </row>
    <row r="29" spans="2:71" s="2" customFormat="1" ht="14.45" customHeight="1">
      <c r="B29" s="36"/>
      <c r="D29" s="27" t="s">
        <v>44</v>
      </c>
      <c r="F29" s="27" t="s">
        <v>45</v>
      </c>
      <c r="L29" s="273">
        <v>0.21</v>
      </c>
      <c r="M29" s="272"/>
      <c r="N29" s="272"/>
      <c r="O29" s="272"/>
      <c r="P29" s="272"/>
      <c r="W29" s="271">
        <f>ROUND(AZ54, 2)</f>
        <v>0</v>
      </c>
      <c r="X29" s="272"/>
      <c r="Y29" s="272"/>
      <c r="Z29" s="272"/>
      <c r="AA29" s="272"/>
      <c r="AB29" s="272"/>
      <c r="AC29" s="272"/>
      <c r="AD29" s="272"/>
      <c r="AE29" s="272"/>
      <c r="AK29" s="271">
        <f>ROUND(AV54, 2)</f>
        <v>0</v>
      </c>
      <c r="AL29" s="272"/>
      <c r="AM29" s="272"/>
      <c r="AN29" s="272"/>
      <c r="AO29" s="272"/>
      <c r="AR29" s="36"/>
      <c r="BE29" s="261"/>
    </row>
    <row r="30" spans="2:71" s="2" customFormat="1" ht="14.45" customHeight="1">
      <c r="B30" s="36"/>
      <c r="F30" s="27" t="s">
        <v>46</v>
      </c>
      <c r="L30" s="273">
        <v>0.12</v>
      </c>
      <c r="M30" s="272"/>
      <c r="N30" s="272"/>
      <c r="O30" s="272"/>
      <c r="P30" s="272"/>
      <c r="W30" s="271">
        <f>ROUND(BA54, 2)</f>
        <v>0</v>
      </c>
      <c r="X30" s="272"/>
      <c r="Y30" s="272"/>
      <c r="Z30" s="272"/>
      <c r="AA30" s="272"/>
      <c r="AB30" s="272"/>
      <c r="AC30" s="272"/>
      <c r="AD30" s="272"/>
      <c r="AE30" s="272"/>
      <c r="AK30" s="271">
        <f>ROUND(AW54, 2)</f>
        <v>0</v>
      </c>
      <c r="AL30" s="272"/>
      <c r="AM30" s="272"/>
      <c r="AN30" s="272"/>
      <c r="AO30" s="272"/>
      <c r="AR30" s="36"/>
      <c r="BE30" s="261"/>
    </row>
    <row r="31" spans="2:71" s="2" customFormat="1" ht="14.45" hidden="1" customHeight="1">
      <c r="B31" s="36"/>
      <c r="F31" s="27" t="s">
        <v>47</v>
      </c>
      <c r="L31" s="273">
        <v>0.21</v>
      </c>
      <c r="M31" s="272"/>
      <c r="N31" s="272"/>
      <c r="O31" s="272"/>
      <c r="P31" s="272"/>
      <c r="W31" s="271">
        <f>ROUND(BB54, 2)</f>
        <v>0</v>
      </c>
      <c r="X31" s="272"/>
      <c r="Y31" s="272"/>
      <c r="Z31" s="272"/>
      <c r="AA31" s="272"/>
      <c r="AB31" s="272"/>
      <c r="AC31" s="272"/>
      <c r="AD31" s="272"/>
      <c r="AE31" s="272"/>
      <c r="AK31" s="271">
        <v>0</v>
      </c>
      <c r="AL31" s="272"/>
      <c r="AM31" s="272"/>
      <c r="AN31" s="272"/>
      <c r="AO31" s="272"/>
      <c r="AR31" s="36"/>
      <c r="BE31" s="261"/>
    </row>
    <row r="32" spans="2:71" s="2" customFormat="1" ht="14.45" hidden="1" customHeight="1">
      <c r="B32" s="36"/>
      <c r="F32" s="27" t="s">
        <v>48</v>
      </c>
      <c r="L32" s="273">
        <v>0.12</v>
      </c>
      <c r="M32" s="272"/>
      <c r="N32" s="272"/>
      <c r="O32" s="272"/>
      <c r="P32" s="272"/>
      <c r="W32" s="271">
        <f>ROUND(BC54, 2)</f>
        <v>0</v>
      </c>
      <c r="X32" s="272"/>
      <c r="Y32" s="272"/>
      <c r="Z32" s="272"/>
      <c r="AA32" s="272"/>
      <c r="AB32" s="272"/>
      <c r="AC32" s="272"/>
      <c r="AD32" s="272"/>
      <c r="AE32" s="272"/>
      <c r="AK32" s="271">
        <v>0</v>
      </c>
      <c r="AL32" s="272"/>
      <c r="AM32" s="272"/>
      <c r="AN32" s="272"/>
      <c r="AO32" s="272"/>
      <c r="AR32" s="36"/>
      <c r="BE32" s="261"/>
    </row>
    <row r="33" spans="2:44" s="2" customFormat="1" ht="14.45" hidden="1" customHeight="1">
      <c r="B33" s="36"/>
      <c r="F33" s="27" t="s">
        <v>49</v>
      </c>
      <c r="L33" s="273">
        <v>0</v>
      </c>
      <c r="M33" s="272"/>
      <c r="N33" s="272"/>
      <c r="O33" s="272"/>
      <c r="P33" s="272"/>
      <c r="W33" s="271">
        <f>ROUND(BD54, 2)</f>
        <v>0</v>
      </c>
      <c r="X33" s="272"/>
      <c r="Y33" s="272"/>
      <c r="Z33" s="272"/>
      <c r="AA33" s="272"/>
      <c r="AB33" s="272"/>
      <c r="AC33" s="272"/>
      <c r="AD33" s="272"/>
      <c r="AE33" s="272"/>
      <c r="AK33" s="271">
        <v>0</v>
      </c>
      <c r="AL33" s="272"/>
      <c r="AM33" s="272"/>
      <c r="AN33" s="272"/>
      <c r="AO33" s="272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74" t="s">
        <v>52</v>
      </c>
      <c r="Y35" s="275"/>
      <c r="Z35" s="275"/>
      <c r="AA35" s="275"/>
      <c r="AB35" s="275"/>
      <c r="AC35" s="39"/>
      <c r="AD35" s="39"/>
      <c r="AE35" s="39"/>
      <c r="AF35" s="39"/>
      <c r="AG35" s="39"/>
      <c r="AH35" s="39"/>
      <c r="AI35" s="39"/>
      <c r="AJ35" s="39"/>
      <c r="AK35" s="276">
        <f>SUM(AK26:AK33)</f>
        <v>0</v>
      </c>
      <c r="AL35" s="275"/>
      <c r="AM35" s="275"/>
      <c r="AN35" s="275"/>
      <c r="AO35" s="277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53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KM01</v>
      </c>
      <c r="AR44" s="45"/>
    </row>
    <row r="45" spans="2:44" s="4" customFormat="1" ht="36.950000000000003" customHeight="1">
      <c r="B45" s="46"/>
      <c r="C45" s="47" t="s">
        <v>16</v>
      </c>
      <c r="L45" s="278" t="str">
        <f>K6</f>
        <v>ZŠ Bezručova, Děčín, Oprava stropní konstrukce nad schodištěm ve 3.N.P.</v>
      </c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ZŠ Bezručova, Děčín</v>
      </c>
      <c r="AI47" s="27" t="s">
        <v>23</v>
      </c>
      <c r="AM47" s="280" t="str">
        <f>IF(AN8= "","",AN8)</f>
        <v>14. 11. 2025</v>
      </c>
      <c r="AN47" s="280"/>
      <c r="AR47" s="32"/>
    </row>
    <row r="48" spans="2:44" s="1" customFormat="1" ht="6.95" customHeight="1">
      <c r="B48" s="32"/>
      <c r="AR48" s="32"/>
    </row>
    <row r="49" spans="1:90" s="1" customFormat="1" ht="15.2" customHeight="1">
      <c r="B49" s="32"/>
      <c r="C49" s="27" t="s">
        <v>25</v>
      </c>
      <c r="L49" s="3" t="str">
        <f>IF(E11= "","",E11)</f>
        <v>Statutární město Děčín</v>
      </c>
      <c r="AI49" s="27" t="s">
        <v>32</v>
      </c>
      <c r="AM49" s="281" t="str">
        <f>IF(E17="","",E17)</f>
        <v>Ing. Miroslav Kubík</v>
      </c>
      <c r="AN49" s="282"/>
      <c r="AO49" s="282"/>
      <c r="AP49" s="282"/>
      <c r="AR49" s="32"/>
      <c r="AS49" s="283" t="s">
        <v>54</v>
      </c>
      <c r="AT49" s="28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0" s="1" customFormat="1" ht="15.2" customHeight="1">
      <c r="B50" s="32"/>
      <c r="C50" s="27" t="s">
        <v>30</v>
      </c>
      <c r="L50" s="3" t="str">
        <f>IF(E14= "Vyplň údaj","",E14)</f>
        <v/>
      </c>
      <c r="AI50" s="27" t="s">
        <v>36</v>
      </c>
      <c r="AM50" s="281" t="str">
        <f>IF(E20="","",E20)</f>
        <v xml:space="preserve"> </v>
      </c>
      <c r="AN50" s="282"/>
      <c r="AO50" s="282"/>
      <c r="AP50" s="282"/>
      <c r="AR50" s="32"/>
      <c r="AS50" s="285"/>
      <c r="AT50" s="286"/>
      <c r="BD50" s="53"/>
    </row>
    <row r="51" spans="1:90" s="1" customFormat="1" ht="10.9" customHeight="1">
      <c r="B51" s="32"/>
      <c r="AR51" s="32"/>
      <c r="AS51" s="285"/>
      <c r="AT51" s="286"/>
      <c r="BD51" s="53"/>
    </row>
    <row r="52" spans="1:90" s="1" customFormat="1" ht="29.25" customHeight="1">
      <c r="B52" s="32"/>
      <c r="C52" s="287" t="s">
        <v>55</v>
      </c>
      <c r="D52" s="288"/>
      <c r="E52" s="288"/>
      <c r="F52" s="288"/>
      <c r="G52" s="288"/>
      <c r="H52" s="54"/>
      <c r="I52" s="289" t="s">
        <v>56</v>
      </c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90" t="s">
        <v>57</v>
      </c>
      <c r="AH52" s="288"/>
      <c r="AI52" s="288"/>
      <c r="AJ52" s="288"/>
      <c r="AK52" s="288"/>
      <c r="AL52" s="288"/>
      <c r="AM52" s="288"/>
      <c r="AN52" s="289" t="s">
        <v>58</v>
      </c>
      <c r="AO52" s="288"/>
      <c r="AP52" s="288"/>
      <c r="AQ52" s="55" t="s">
        <v>59</v>
      </c>
      <c r="AR52" s="32"/>
      <c r="AS52" s="56" t="s">
        <v>60</v>
      </c>
      <c r="AT52" s="57" t="s">
        <v>61</v>
      </c>
      <c r="AU52" s="57" t="s">
        <v>62</v>
      </c>
      <c r="AV52" s="57" t="s">
        <v>63</v>
      </c>
      <c r="AW52" s="57" t="s">
        <v>64</v>
      </c>
      <c r="AX52" s="57" t="s">
        <v>65</v>
      </c>
      <c r="AY52" s="57" t="s">
        <v>66</v>
      </c>
      <c r="AZ52" s="57" t="s">
        <v>67</v>
      </c>
      <c r="BA52" s="57" t="s">
        <v>68</v>
      </c>
      <c r="BB52" s="57" t="s">
        <v>69</v>
      </c>
      <c r="BC52" s="57" t="s">
        <v>70</v>
      </c>
      <c r="BD52" s="58" t="s">
        <v>71</v>
      </c>
    </row>
    <row r="53" spans="1:90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0" s="5" customFormat="1" ht="32.450000000000003" customHeight="1">
      <c r="B54" s="60"/>
      <c r="C54" s="61" t="s">
        <v>72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4">
        <f>ROUND(AG55,2)</f>
        <v>0</v>
      </c>
      <c r="AH54" s="294"/>
      <c r="AI54" s="294"/>
      <c r="AJ54" s="294"/>
      <c r="AK54" s="294"/>
      <c r="AL54" s="294"/>
      <c r="AM54" s="294"/>
      <c r="AN54" s="295">
        <f>SUM(AG54,AT54)</f>
        <v>0</v>
      </c>
      <c r="AO54" s="295"/>
      <c r="AP54" s="295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73</v>
      </c>
      <c r="BT54" s="69" t="s">
        <v>74</v>
      </c>
      <c r="BV54" s="69" t="s">
        <v>75</v>
      </c>
      <c r="BW54" s="69" t="s">
        <v>5</v>
      </c>
      <c r="BX54" s="69" t="s">
        <v>76</v>
      </c>
      <c r="CL54" s="69" t="s">
        <v>19</v>
      </c>
    </row>
    <row r="55" spans="1:90" s="6" customFormat="1" ht="24.75" customHeight="1">
      <c r="A55" s="70" t="s">
        <v>77</v>
      </c>
      <c r="B55" s="71"/>
      <c r="C55" s="72"/>
      <c r="D55" s="293" t="s">
        <v>14</v>
      </c>
      <c r="E55" s="293"/>
      <c r="F55" s="293"/>
      <c r="G55" s="293"/>
      <c r="H55" s="293"/>
      <c r="I55" s="73"/>
      <c r="J55" s="293" t="s">
        <v>17</v>
      </c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1">
        <f>'KM01 - ZŠ Bezručova, Děčí...'!J28</f>
        <v>0</v>
      </c>
      <c r="AH55" s="292"/>
      <c r="AI55" s="292"/>
      <c r="AJ55" s="292"/>
      <c r="AK55" s="292"/>
      <c r="AL55" s="292"/>
      <c r="AM55" s="292"/>
      <c r="AN55" s="291">
        <f>SUM(AG55,AT55)</f>
        <v>0</v>
      </c>
      <c r="AO55" s="292"/>
      <c r="AP55" s="292"/>
      <c r="AQ55" s="74" t="s">
        <v>78</v>
      </c>
      <c r="AR55" s="71"/>
      <c r="AS55" s="75">
        <v>0</v>
      </c>
      <c r="AT55" s="76">
        <f>ROUND(SUM(AV55:AW55),2)</f>
        <v>0</v>
      </c>
      <c r="AU55" s="77">
        <f>'KM01 - ZŠ Bezručova, Děčí...'!P90</f>
        <v>0</v>
      </c>
      <c r="AV55" s="76">
        <f>'KM01 - ZŠ Bezručova, Děčí...'!J31</f>
        <v>0</v>
      </c>
      <c r="AW55" s="76">
        <f>'KM01 - ZŠ Bezručova, Děčí...'!J32</f>
        <v>0</v>
      </c>
      <c r="AX55" s="76">
        <f>'KM01 - ZŠ Bezručova, Děčí...'!J33</f>
        <v>0</v>
      </c>
      <c r="AY55" s="76">
        <f>'KM01 - ZŠ Bezručova, Děčí...'!J34</f>
        <v>0</v>
      </c>
      <c r="AZ55" s="76">
        <f>'KM01 - ZŠ Bezručova, Děčí...'!F31</f>
        <v>0</v>
      </c>
      <c r="BA55" s="76">
        <f>'KM01 - ZŠ Bezručova, Děčí...'!F32</f>
        <v>0</v>
      </c>
      <c r="BB55" s="76">
        <f>'KM01 - ZŠ Bezručova, Děčí...'!F33</f>
        <v>0</v>
      </c>
      <c r="BC55" s="76">
        <f>'KM01 - ZŠ Bezručova, Děčí...'!F34</f>
        <v>0</v>
      </c>
      <c r="BD55" s="78">
        <f>'KM01 - ZŠ Bezručova, Děčí...'!F35</f>
        <v>0</v>
      </c>
      <c r="BT55" s="79" t="s">
        <v>79</v>
      </c>
      <c r="BU55" s="79" t="s">
        <v>80</v>
      </c>
      <c r="BV55" s="79" t="s">
        <v>75</v>
      </c>
      <c r="BW55" s="79" t="s">
        <v>5</v>
      </c>
      <c r="BX55" s="79" t="s">
        <v>76</v>
      </c>
      <c r="CL55" s="79" t="s">
        <v>19</v>
      </c>
    </row>
    <row r="56" spans="1:90" s="1" customFormat="1" ht="30" customHeight="1">
      <c r="B56" s="32"/>
      <c r="AR56" s="32"/>
    </row>
    <row r="57" spans="1:90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+oYAJO05TowVNRFFbzs/+xlHUgl91i2Oj7vrDQs/973s/4FD2sly6r9a34ClMm6e/+/dvXnmdH4F7Fd4r5eeSg==" saltValue="RQGdBMVUJFOw4mKoAp/bnFiUHMxACSH8bT2KqbN3R3GHDmdUy7Yod6h+wgXqKkt6cxhVMWsJ1C92i+QrPggXH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KM01 - ZŠ Bezručova, Děčí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4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AT2" s="17" t="s">
        <v>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customHeight="1">
      <c r="B4" s="20"/>
      <c r="D4" s="21" t="s">
        <v>82</v>
      </c>
      <c r="L4" s="20"/>
      <c r="M4" s="80" t="s">
        <v>10</v>
      </c>
      <c r="AT4" s="17" t="s">
        <v>4</v>
      </c>
    </row>
    <row r="5" spans="2:46" ht="6.95" customHeight="1">
      <c r="B5" s="20"/>
      <c r="L5" s="20"/>
    </row>
    <row r="6" spans="2:46" s="1" customFormat="1" ht="12" customHeight="1">
      <c r="B6" s="32"/>
      <c r="D6" s="27" t="s">
        <v>16</v>
      </c>
      <c r="L6" s="32"/>
    </row>
    <row r="7" spans="2:46" s="1" customFormat="1" ht="16.5" customHeight="1">
      <c r="B7" s="32"/>
      <c r="E7" s="278" t="s">
        <v>17</v>
      </c>
      <c r="F7" s="296"/>
      <c r="G7" s="296"/>
      <c r="H7" s="296"/>
      <c r="L7" s="32"/>
    </row>
    <row r="8" spans="2:46" s="1" customFormat="1" ht="11.25">
      <c r="B8" s="32"/>
      <c r="L8" s="32"/>
    </row>
    <row r="9" spans="2:46" s="1" customFormat="1" ht="12" customHeight="1">
      <c r="B9" s="32"/>
      <c r="D9" s="27" t="s">
        <v>18</v>
      </c>
      <c r="F9" s="25" t="s">
        <v>19</v>
      </c>
      <c r="I9" s="27" t="s">
        <v>20</v>
      </c>
      <c r="J9" s="25" t="s">
        <v>19</v>
      </c>
      <c r="L9" s="32"/>
    </row>
    <row r="10" spans="2:46" s="1" customFormat="1" ht="12" customHeight="1">
      <c r="B10" s="32"/>
      <c r="D10" s="27" t="s">
        <v>21</v>
      </c>
      <c r="F10" s="25" t="s">
        <v>22</v>
      </c>
      <c r="I10" s="27" t="s">
        <v>23</v>
      </c>
      <c r="J10" s="49" t="str">
        <f>'Rekapitulace stavby'!AN8</f>
        <v>14. 11. 2025</v>
      </c>
      <c r="L10" s="32"/>
    </row>
    <row r="11" spans="2:46" s="1" customFormat="1" ht="10.9" customHeight="1">
      <c r="B11" s="32"/>
      <c r="L11" s="32"/>
    </row>
    <row r="12" spans="2:46" s="1" customFormat="1" ht="12" customHeight="1">
      <c r="B12" s="32"/>
      <c r="D12" s="27" t="s">
        <v>25</v>
      </c>
      <c r="I12" s="27" t="s">
        <v>26</v>
      </c>
      <c r="J12" s="25" t="s">
        <v>27</v>
      </c>
      <c r="L12" s="32"/>
    </row>
    <row r="13" spans="2:46" s="1" customFormat="1" ht="18" customHeight="1">
      <c r="B13" s="32"/>
      <c r="E13" s="25" t="s">
        <v>28</v>
      </c>
      <c r="I13" s="27" t="s">
        <v>29</v>
      </c>
      <c r="J13" s="25" t="s">
        <v>19</v>
      </c>
      <c r="L13" s="32"/>
    </row>
    <row r="14" spans="2:46" s="1" customFormat="1" ht="6.95" customHeight="1">
      <c r="B14" s="32"/>
      <c r="L14" s="32"/>
    </row>
    <row r="15" spans="2:46" s="1" customFormat="1" ht="12" customHeight="1">
      <c r="B15" s="32"/>
      <c r="D15" s="27" t="s">
        <v>30</v>
      </c>
      <c r="I15" s="27" t="s">
        <v>26</v>
      </c>
      <c r="J15" s="28" t="str">
        <f>'Rekapitulace stavby'!AN13</f>
        <v>Vyplň údaj</v>
      </c>
      <c r="L15" s="32"/>
    </row>
    <row r="16" spans="2:46" s="1" customFormat="1" ht="18" customHeight="1">
      <c r="B16" s="32"/>
      <c r="E16" s="297" t="str">
        <f>'Rekapitulace stavby'!E14</f>
        <v>Vyplň údaj</v>
      </c>
      <c r="F16" s="262"/>
      <c r="G16" s="262"/>
      <c r="H16" s="262"/>
      <c r="I16" s="27" t="s">
        <v>29</v>
      </c>
      <c r="J16" s="28" t="str">
        <f>'Rekapitulace stavby'!AN14</f>
        <v>Vyplň údaj</v>
      </c>
      <c r="L16" s="32"/>
    </row>
    <row r="17" spans="2:12" s="1" customFormat="1" ht="6.95" customHeight="1">
      <c r="B17" s="32"/>
      <c r="L17" s="32"/>
    </row>
    <row r="18" spans="2:12" s="1" customFormat="1" ht="12" customHeight="1">
      <c r="B18" s="32"/>
      <c r="D18" s="27" t="s">
        <v>32</v>
      </c>
      <c r="I18" s="27" t="s">
        <v>26</v>
      </c>
      <c r="J18" s="25" t="s">
        <v>33</v>
      </c>
      <c r="L18" s="32"/>
    </row>
    <row r="19" spans="2:12" s="1" customFormat="1" ht="18" customHeight="1">
      <c r="B19" s="32"/>
      <c r="E19" s="25" t="s">
        <v>34</v>
      </c>
      <c r="I19" s="27" t="s">
        <v>29</v>
      </c>
      <c r="J19" s="25" t="s">
        <v>19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36</v>
      </c>
      <c r="I21" s="27" t="s">
        <v>26</v>
      </c>
      <c r="J21" s="25" t="str">
        <f>IF('Rekapitulace stavby'!AN19="","",'Rekapitulace stavby'!AN19)</f>
        <v/>
      </c>
      <c r="L21" s="32"/>
    </row>
    <row r="22" spans="2:12" s="1" customFormat="1" ht="18" customHeight="1">
      <c r="B22" s="32"/>
      <c r="E22" s="25" t="str">
        <f>IF('Rekapitulace stavby'!E20="","",'Rekapitulace stavby'!E20)</f>
        <v xml:space="preserve"> </v>
      </c>
      <c r="I22" s="27" t="s">
        <v>29</v>
      </c>
      <c r="J22" s="25" t="str">
        <f>IF('Rekapitulace stavby'!AN20="","",'Rekapitulace stavby'!AN20)</f>
        <v/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38</v>
      </c>
      <c r="L24" s="32"/>
    </row>
    <row r="25" spans="2:12" s="7" customFormat="1" ht="47.25" customHeight="1">
      <c r="B25" s="81"/>
      <c r="E25" s="267" t="s">
        <v>39</v>
      </c>
      <c r="F25" s="267"/>
      <c r="G25" s="267"/>
      <c r="H25" s="267"/>
      <c r="L25" s="81"/>
    </row>
    <row r="26" spans="2:12" s="1" customFormat="1" ht="6.95" customHeight="1">
      <c r="B26" s="32"/>
      <c r="L26" s="32"/>
    </row>
    <row r="27" spans="2:12" s="1" customFormat="1" ht="6.95" customHeight="1">
      <c r="B27" s="32"/>
      <c r="D27" s="50"/>
      <c r="E27" s="50"/>
      <c r="F27" s="50"/>
      <c r="G27" s="50"/>
      <c r="H27" s="50"/>
      <c r="I27" s="50"/>
      <c r="J27" s="50"/>
      <c r="K27" s="50"/>
      <c r="L27" s="32"/>
    </row>
    <row r="28" spans="2:12" s="1" customFormat="1" ht="25.35" customHeight="1">
      <c r="B28" s="32"/>
      <c r="D28" s="82" t="s">
        <v>40</v>
      </c>
      <c r="J28" s="63">
        <f>ROUND(J90, 2)</f>
        <v>0</v>
      </c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14.45" customHeight="1">
      <c r="B30" s="32"/>
      <c r="F30" s="35" t="s">
        <v>42</v>
      </c>
      <c r="I30" s="35" t="s">
        <v>41</v>
      </c>
      <c r="J30" s="35" t="s">
        <v>43</v>
      </c>
      <c r="L30" s="32"/>
    </row>
    <row r="31" spans="2:12" s="1" customFormat="1" ht="14.45" customHeight="1">
      <c r="B31" s="32"/>
      <c r="D31" s="52" t="s">
        <v>44</v>
      </c>
      <c r="E31" s="27" t="s">
        <v>45</v>
      </c>
      <c r="F31" s="83">
        <f>ROUND((SUM(BE90:BE253)),  2)</f>
        <v>0</v>
      </c>
      <c r="I31" s="84">
        <v>0.21</v>
      </c>
      <c r="J31" s="83">
        <f>ROUND(((SUM(BE90:BE253))*I31),  2)</f>
        <v>0</v>
      </c>
      <c r="L31" s="32"/>
    </row>
    <row r="32" spans="2:12" s="1" customFormat="1" ht="14.45" customHeight="1">
      <c r="B32" s="32"/>
      <c r="E32" s="27" t="s">
        <v>46</v>
      </c>
      <c r="F32" s="83">
        <f>ROUND((SUM(BF90:BF253)),  2)</f>
        <v>0</v>
      </c>
      <c r="I32" s="84">
        <v>0.12</v>
      </c>
      <c r="J32" s="83">
        <f>ROUND(((SUM(BF90:BF253))*I32),  2)</f>
        <v>0</v>
      </c>
      <c r="L32" s="32"/>
    </row>
    <row r="33" spans="2:12" s="1" customFormat="1" ht="14.45" hidden="1" customHeight="1">
      <c r="B33" s="32"/>
      <c r="E33" s="27" t="s">
        <v>47</v>
      </c>
      <c r="F33" s="83">
        <f>ROUND((SUM(BG90:BG253)),  2)</f>
        <v>0</v>
      </c>
      <c r="I33" s="84">
        <v>0.21</v>
      </c>
      <c r="J33" s="83">
        <f>0</f>
        <v>0</v>
      </c>
      <c r="L33" s="32"/>
    </row>
    <row r="34" spans="2:12" s="1" customFormat="1" ht="14.45" hidden="1" customHeight="1">
      <c r="B34" s="32"/>
      <c r="E34" s="27" t="s">
        <v>48</v>
      </c>
      <c r="F34" s="83">
        <f>ROUND((SUM(BH90:BH253)),  2)</f>
        <v>0</v>
      </c>
      <c r="I34" s="84">
        <v>0.12</v>
      </c>
      <c r="J34" s="83">
        <f>0</f>
        <v>0</v>
      </c>
      <c r="L34" s="32"/>
    </row>
    <row r="35" spans="2:12" s="1" customFormat="1" ht="14.45" hidden="1" customHeight="1">
      <c r="B35" s="32"/>
      <c r="E35" s="27" t="s">
        <v>49</v>
      </c>
      <c r="F35" s="83">
        <f>ROUND((SUM(BI90:BI253)),  2)</f>
        <v>0</v>
      </c>
      <c r="I35" s="84">
        <v>0</v>
      </c>
      <c r="J35" s="83">
        <f>0</f>
        <v>0</v>
      </c>
      <c r="L35" s="32"/>
    </row>
    <row r="36" spans="2:12" s="1" customFormat="1" ht="6.95" customHeight="1">
      <c r="B36" s="32"/>
      <c r="L36" s="32"/>
    </row>
    <row r="37" spans="2:12" s="1" customFormat="1" ht="25.35" customHeight="1">
      <c r="B37" s="32"/>
      <c r="C37" s="85"/>
      <c r="D37" s="86" t="s">
        <v>50</v>
      </c>
      <c r="E37" s="54"/>
      <c r="F37" s="54"/>
      <c r="G37" s="87" t="s">
        <v>51</v>
      </c>
      <c r="H37" s="88" t="s">
        <v>52</v>
      </c>
      <c r="I37" s="54"/>
      <c r="J37" s="89">
        <f>SUM(J28:J35)</f>
        <v>0</v>
      </c>
      <c r="K37" s="90"/>
      <c r="L37" s="32"/>
    </row>
    <row r="38" spans="2:12" s="1" customFormat="1" ht="14.4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2"/>
    </row>
    <row r="42" spans="2:12" s="1" customFormat="1" ht="6.9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2"/>
    </row>
    <row r="43" spans="2:12" s="1" customFormat="1" ht="24.95" customHeight="1">
      <c r="B43" s="32"/>
      <c r="C43" s="21" t="s">
        <v>83</v>
      </c>
      <c r="L43" s="32"/>
    </row>
    <row r="44" spans="2:12" s="1" customFormat="1" ht="6.95" customHeight="1">
      <c r="B44" s="32"/>
      <c r="L44" s="32"/>
    </row>
    <row r="45" spans="2:12" s="1" customFormat="1" ht="12" customHeight="1">
      <c r="B45" s="32"/>
      <c r="C45" s="27" t="s">
        <v>16</v>
      </c>
      <c r="L45" s="32"/>
    </row>
    <row r="46" spans="2:12" s="1" customFormat="1" ht="16.5" customHeight="1">
      <c r="B46" s="32"/>
      <c r="E46" s="278" t="str">
        <f>E7</f>
        <v>ZŠ Bezručova, Děčín, Oprava stropní konstrukce nad schodištěm ve 3.N.P.</v>
      </c>
      <c r="F46" s="296"/>
      <c r="G46" s="296"/>
      <c r="H46" s="296"/>
      <c r="L46" s="32"/>
    </row>
    <row r="47" spans="2:12" s="1" customFormat="1" ht="6.95" customHeight="1">
      <c r="B47" s="32"/>
      <c r="L47" s="32"/>
    </row>
    <row r="48" spans="2:12" s="1" customFormat="1" ht="12" customHeight="1">
      <c r="B48" s="32"/>
      <c r="C48" s="27" t="s">
        <v>21</v>
      </c>
      <c r="F48" s="25" t="str">
        <f>F10</f>
        <v>ZŠ Bezručova, Děčín</v>
      </c>
      <c r="I48" s="27" t="s">
        <v>23</v>
      </c>
      <c r="J48" s="49" t="str">
        <f>IF(J10="","",J10)</f>
        <v>14. 11. 2025</v>
      </c>
      <c r="L48" s="32"/>
    </row>
    <row r="49" spans="2:47" s="1" customFormat="1" ht="6.95" customHeight="1">
      <c r="B49" s="32"/>
      <c r="L49" s="32"/>
    </row>
    <row r="50" spans="2:47" s="1" customFormat="1" ht="15.2" customHeight="1">
      <c r="B50" s="32"/>
      <c r="C50" s="27" t="s">
        <v>25</v>
      </c>
      <c r="F50" s="25" t="str">
        <f>E13</f>
        <v>Statutární město Děčín</v>
      </c>
      <c r="I50" s="27" t="s">
        <v>32</v>
      </c>
      <c r="J50" s="30" t="str">
        <f>E19</f>
        <v>Ing. Miroslav Kubík</v>
      </c>
      <c r="L50" s="32"/>
    </row>
    <row r="51" spans="2:47" s="1" customFormat="1" ht="15.2" customHeight="1">
      <c r="B51" s="32"/>
      <c r="C51" s="27" t="s">
        <v>30</v>
      </c>
      <c r="F51" s="25" t="str">
        <f>IF(E16="","",E16)</f>
        <v>Vyplň údaj</v>
      </c>
      <c r="I51" s="27" t="s">
        <v>36</v>
      </c>
      <c r="J51" s="30" t="str">
        <f>E22</f>
        <v xml:space="preserve"> </v>
      </c>
      <c r="L51" s="32"/>
    </row>
    <row r="52" spans="2:47" s="1" customFormat="1" ht="10.35" customHeight="1">
      <c r="B52" s="32"/>
      <c r="L52" s="32"/>
    </row>
    <row r="53" spans="2:47" s="1" customFormat="1" ht="29.25" customHeight="1">
      <c r="B53" s="32"/>
      <c r="C53" s="91" t="s">
        <v>84</v>
      </c>
      <c r="D53" s="85"/>
      <c r="E53" s="85"/>
      <c r="F53" s="85"/>
      <c r="G53" s="85"/>
      <c r="H53" s="85"/>
      <c r="I53" s="85"/>
      <c r="J53" s="92" t="s">
        <v>85</v>
      </c>
      <c r="K53" s="85"/>
      <c r="L53" s="32"/>
    </row>
    <row r="54" spans="2:47" s="1" customFormat="1" ht="10.35" customHeight="1">
      <c r="B54" s="32"/>
      <c r="L54" s="32"/>
    </row>
    <row r="55" spans="2:47" s="1" customFormat="1" ht="22.9" customHeight="1">
      <c r="B55" s="32"/>
      <c r="C55" s="93" t="s">
        <v>72</v>
      </c>
      <c r="J55" s="63">
        <f>J90</f>
        <v>0</v>
      </c>
      <c r="L55" s="32"/>
      <c r="AU55" s="17" t="s">
        <v>86</v>
      </c>
    </row>
    <row r="56" spans="2:47" s="8" customFormat="1" ht="24.95" customHeight="1">
      <c r="B56" s="94"/>
      <c r="D56" s="95" t="s">
        <v>87</v>
      </c>
      <c r="E56" s="96"/>
      <c r="F56" s="96"/>
      <c r="G56" s="96"/>
      <c r="H56" s="96"/>
      <c r="I56" s="96"/>
      <c r="J56" s="97">
        <f>J91</f>
        <v>0</v>
      </c>
      <c r="L56" s="94"/>
    </row>
    <row r="57" spans="2:47" s="9" customFormat="1" ht="19.899999999999999" customHeight="1">
      <c r="B57" s="98"/>
      <c r="D57" s="99" t="s">
        <v>88</v>
      </c>
      <c r="E57" s="100"/>
      <c r="F57" s="100"/>
      <c r="G57" s="100"/>
      <c r="H57" s="100"/>
      <c r="I57" s="100"/>
      <c r="J57" s="101">
        <f>J92</f>
        <v>0</v>
      </c>
      <c r="L57" s="98"/>
    </row>
    <row r="58" spans="2:47" s="9" customFormat="1" ht="19.899999999999999" customHeight="1">
      <c r="B58" s="98"/>
      <c r="D58" s="99" t="s">
        <v>89</v>
      </c>
      <c r="E58" s="100"/>
      <c r="F58" s="100"/>
      <c r="G58" s="100"/>
      <c r="H58" s="100"/>
      <c r="I58" s="100"/>
      <c r="J58" s="101">
        <f>J95</f>
        <v>0</v>
      </c>
      <c r="L58" s="98"/>
    </row>
    <row r="59" spans="2:47" s="9" customFormat="1" ht="19.899999999999999" customHeight="1">
      <c r="B59" s="98"/>
      <c r="D59" s="99" t="s">
        <v>90</v>
      </c>
      <c r="E59" s="100"/>
      <c r="F59" s="100"/>
      <c r="G59" s="100"/>
      <c r="H59" s="100"/>
      <c r="I59" s="100"/>
      <c r="J59" s="101">
        <f>J109</f>
        <v>0</v>
      </c>
      <c r="L59" s="98"/>
    </row>
    <row r="60" spans="2:47" s="9" customFormat="1" ht="19.899999999999999" customHeight="1">
      <c r="B60" s="98"/>
      <c r="D60" s="99" t="s">
        <v>91</v>
      </c>
      <c r="E60" s="100"/>
      <c r="F60" s="100"/>
      <c r="G60" s="100"/>
      <c r="H60" s="100"/>
      <c r="I60" s="100"/>
      <c r="J60" s="101">
        <f>J112</f>
        <v>0</v>
      </c>
      <c r="L60" s="98"/>
    </row>
    <row r="61" spans="2:47" s="9" customFormat="1" ht="19.899999999999999" customHeight="1">
      <c r="B61" s="98"/>
      <c r="D61" s="99" t="s">
        <v>92</v>
      </c>
      <c r="E61" s="100"/>
      <c r="F61" s="100"/>
      <c r="G61" s="100"/>
      <c r="H61" s="100"/>
      <c r="I61" s="100"/>
      <c r="J61" s="101">
        <f>J146</f>
        <v>0</v>
      </c>
      <c r="L61" s="98"/>
    </row>
    <row r="62" spans="2:47" s="9" customFormat="1" ht="19.899999999999999" customHeight="1">
      <c r="B62" s="98"/>
      <c r="D62" s="99" t="s">
        <v>93</v>
      </c>
      <c r="E62" s="100"/>
      <c r="F62" s="100"/>
      <c r="G62" s="100"/>
      <c r="H62" s="100"/>
      <c r="I62" s="100"/>
      <c r="J62" s="101">
        <f>J158</f>
        <v>0</v>
      </c>
      <c r="L62" s="98"/>
    </row>
    <row r="63" spans="2:47" s="8" customFormat="1" ht="24.95" customHeight="1">
      <c r="B63" s="94"/>
      <c r="D63" s="95" t="s">
        <v>94</v>
      </c>
      <c r="E63" s="96"/>
      <c r="F63" s="96"/>
      <c r="G63" s="96"/>
      <c r="H63" s="96"/>
      <c r="I63" s="96"/>
      <c r="J63" s="97">
        <f>J161</f>
        <v>0</v>
      </c>
      <c r="L63" s="94"/>
    </row>
    <row r="64" spans="2:47" s="9" customFormat="1" ht="19.899999999999999" customHeight="1">
      <c r="B64" s="98"/>
      <c r="D64" s="99" t="s">
        <v>95</v>
      </c>
      <c r="E64" s="100"/>
      <c r="F64" s="100"/>
      <c r="G64" s="100"/>
      <c r="H64" s="100"/>
      <c r="I64" s="100"/>
      <c r="J64" s="101">
        <f>J162</f>
        <v>0</v>
      </c>
      <c r="L64" s="98"/>
    </row>
    <row r="65" spans="2:12" s="9" customFormat="1" ht="19.899999999999999" customHeight="1">
      <c r="B65" s="98"/>
      <c r="D65" s="99" t="s">
        <v>96</v>
      </c>
      <c r="E65" s="100"/>
      <c r="F65" s="100"/>
      <c r="G65" s="100"/>
      <c r="H65" s="100"/>
      <c r="I65" s="100"/>
      <c r="J65" s="101">
        <f>J181</f>
        <v>0</v>
      </c>
      <c r="L65" s="98"/>
    </row>
    <row r="66" spans="2:12" s="9" customFormat="1" ht="19.899999999999999" customHeight="1">
      <c r="B66" s="98"/>
      <c r="D66" s="99" t="s">
        <v>97</v>
      </c>
      <c r="E66" s="100"/>
      <c r="F66" s="100"/>
      <c r="G66" s="100"/>
      <c r="H66" s="100"/>
      <c r="I66" s="100"/>
      <c r="J66" s="101">
        <f>J183</f>
        <v>0</v>
      </c>
      <c r="L66" s="98"/>
    </row>
    <row r="67" spans="2:12" s="9" customFormat="1" ht="19.899999999999999" customHeight="1">
      <c r="B67" s="98"/>
      <c r="D67" s="99" t="s">
        <v>98</v>
      </c>
      <c r="E67" s="100"/>
      <c r="F67" s="100"/>
      <c r="G67" s="100"/>
      <c r="H67" s="100"/>
      <c r="I67" s="100"/>
      <c r="J67" s="101">
        <f>J216</f>
        <v>0</v>
      </c>
      <c r="L67" s="98"/>
    </row>
    <row r="68" spans="2:12" s="9" customFormat="1" ht="19.899999999999999" customHeight="1">
      <c r="B68" s="98"/>
      <c r="D68" s="99" t="s">
        <v>99</v>
      </c>
      <c r="E68" s="100"/>
      <c r="F68" s="100"/>
      <c r="G68" s="100"/>
      <c r="H68" s="100"/>
      <c r="I68" s="100"/>
      <c r="J68" s="101">
        <f>J237</f>
        <v>0</v>
      </c>
      <c r="L68" s="98"/>
    </row>
    <row r="69" spans="2:12" s="8" customFormat="1" ht="24.95" customHeight="1">
      <c r="B69" s="94"/>
      <c r="D69" s="95" t="s">
        <v>100</v>
      </c>
      <c r="E69" s="96"/>
      <c r="F69" s="96"/>
      <c r="G69" s="96"/>
      <c r="H69" s="96"/>
      <c r="I69" s="96"/>
      <c r="J69" s="97">
        <f>J242</f>
        <v>0</v>
      </c>
      <c r="L69" s="94"/>
    </row>
    <row r="70" spans="2:12" s="9" customFormat="1" ht="19.899999999999999" customHeight="1">
      <c r="B70" s="98"/>
      <c r="D70" s="99" t="s">
        <v>101</v>
      </c>
      <c r="E70" s="100"/>
      <c r="F70" s="100"/>
      <c r="G70" s="100"/>
      <c r="H70" s="100"/>
      <c r="I70" s="100"/>
      <c r="J70" s="101">
        <f>J243</f>
        <v>0</v>
      </c>
      <c r="L70" s="98"/>
    </row>
    <row r="71" spans="2:12" s="9" customFormat="1" ht="19.899999999999999" customHeight="1">
      <c r="B71" s="98"/>
      <c r="D71" s="99" t="s">
        <v>102</v>
      </c>
      <c r="E71" s="100"/>
      <c r="F71" s="100"/>
      <c r="G71" s="100"/>
      <c r="H71" s="100"/>
      <c r="I71" s="100"/>
      <c r="J71" s="101">
        <f>J247</f>
        <v>0</v>
      </c>
      <c r="L71" s="98"/>
    </row>
    <row r="72" spans="2:12" s="9" customFormat="1" ht="19.899999999999999" customHeight="1">
      <c r="B72" s="98"/>
      <c r="D72" s="99" t="s">
        <v>103</v>
      </c>
      <c r="E72" s="100"/>
      <c r="F72" s="100"/>
      <c r="G72" s="100"/>
      <c r="H72" s="100"/>
      <c r="I72" s="100"/>
      <c r="J72" s="101">
        <f>J251</f>
        <v>0</v>
      </c>
      <c r="L72" s="98"/>
    </row>
    <row r="73" spans="2:12" s="1" customFormat="1" ht="21.75" customHeight="1">
      <c r="B73" s="32"/>
      <c r="L73" s="32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>
      <c r="B79" s="32"/>
      <c r="C79" s="21" t="s">
        <v>104</v>
      </c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16</v>
      </c>
      <c r="L81" s="32"/>
    </row>
    <row r="82" spans="2:65" s="1" customFormat="1" ht="16.5" customHeight="1">
      <c r="B82" s="32"/>
      <c r="E82" s="278" t="str">
        <f>E7</f>
        <v>ZŠ Bezručova, Děčín, Oprava stropní konstrukce nad schodištěm ve 3.N.P.</v>
      </c>
      <c r="F82" s="296"/>
      <c r="G82" s="296"/>
      <c r="H82" s="296"/>
      <c r="L82" s="32"/>
    </row>
    <row r="83" spans="2:65" s="1" customFormat="1" ht="6.95" customHeight="1">
      <c r="B83" s="32"/>
      <c r="L83" s="32"/>
    </row>
    <row r="84" spans="2:65" s="1" customFormat="1" ht="12" customHeight="1">
      <c r="B84" s="32"/>
      <c r="C84" s="27" t="s">
        <v>21</v>
      </c>
      <c r="F84" s="25" t="str">
        <f>F10</f>
        <v>ZŠ Bezručova, Děčín</v>
      </c>
      <c r="I84" s="27" t="s">
        <v>23</v>
      </c>
      <c r="J84" s="49" t="str">
        <f>IF(J10="","",J10)</f>
        <v>14. 11. 2025</v>
      </c>
      <c r="L84" s="32"/>
    </row>
    <row r="85" spans="2:65" s="1" customFormat="1" ht="6.95" customHeight="1">
      <c r="B85" s="32"/>
      <c r="L85" s="32"/>
    </row>
    <row r="86" spans="2:65" s="1" customFormat="1" ht="15.2" customHeight="1">
      <c r="B86" s="32"/>
      <c r="C86" s="27" t="s">
        <v>25</v>
      </c>
      <c r="F86" s="25" t="str">
        <f>E13</f>
        <v>Statutární město Děčín</v>
      </c>
      <c r="I86" s="27" t="s">
        <v>32</v>
      </c>
      <c r="J86" s="30" t="str">
        <f>E19</f>
        <v>Ing. Miroslav Kubík</v>
      </c>
      <c r="L86" s="32"/>
    </row>
    <row r="87" spans="2:65" s="1" customFormat="1" ht="15.2" customHeight="1">
      <c r="B87" s="32"/>
      <c r="C87" s="27" t="s">
        <v>30</v>
      </c>
      <c r="F87" s="25" t="str">
        <f>IF(E16="","",E16)</f>
        <v>Vyplň údaj</v>
      </c>
      <c r="I87" s="27" t="s">
        <v>36</v>
      </c>
      <c r="J87" s="30" t="str">
        <f>E22</f>
        <v xml:space="preserve"> </v>
      </c>
      <c r="L87" s="32"/>
    </row>
    <row r="88" spans="2:65" s="1" customFormat="1" ht="10.35" customHeight="1">
      <c r="B88" s="32"/>
      <c r="L88" s="32"/>
    </row>
    <row r="89" spans="2:65" s="10" customFormat="1" ht="29.25" customHeight="1">
      <c r="B89" s="102"/>
      <c r="C89" s="103" t="s">
        <v>105</v>
      </c>
      <c r="D89" s="104" t="s">
        <v>59</v>
      </c>
      <c r="E89" s="104" t="s">
        <v>55</v>
      </c>
      <c r="F89" s="104" t="s">
        <v>56</v>
      </c>
      <c r="G89" s="104" t="s">
        <v>106</v>
      </c>
      <c r="H89" s="104" t="s">
        <v>107</v>
      </c>
      <c r="I89" s="104" t="s">
        <v>108</v>
      </c>
      <c r="J89" s="104" t="s">
        <v>85</v>
      </c>
      <c r="K89" s="105" t="s">
        <v>109</v>
      </c>
      <c r="L89" s="102"/>
      <c r="M89" s="56" t="s">
        <v>19</v>
      </c>
      <c r="N89" s="57" t="s">
        <v>44</v>
      </c>
      <c r="O89" s="57" t="s">
        <v>110</v>
      </c>
      <c r="P89" s="57" t="s">
        <v>111</v>
      </c>
      <c r="Q89" s="57" t="s">
        <v>112</v>
      </c>
      <c r="R89" s="57" t="s">
        <v>113</v>
      </c>
      <c r="S89" s="57" t="s">
        <v>114</v>
      </c>
      <c r="T89" s="58" t="s">
        <v>115</v>
      </c>
    </row>
    <row r="90" spans="2:65" s="1" customFormat="1" ht="22.9" customHeight="1">
      <c r="B90" s="32"/>
      <c r="C90" s="61" t="s">
        <v>116</v>
      </c>
      <c r="J90" s="106">
        <f>BK90</f>
        <v>0</v>
      </c>
      <c r="L90" s="32"/>
      <c r="M90" s="59"/>
      <c r="N90" s="50"/>
      <c r="O90" s="50"/>
      <c r="P90" s="107">
        <f>P91+P161+P242</f>
        <v>0</v>
      </c>
      <c r="Q90" s="50"/>
      <c r="R90" s="107">
        <f>R91+R161+R242</f>
        <v>5.933179410000001</v>
      </c>
      <c r="S90" s="50"/>
      <c r="T90" s="108">
        <f>T91+T161+T242</f>
        <v>29.376223100000001</v>
      </c>
      <c r="AT90" s="17" t="s">
        <v>73</v>
      </c>
      <c r="AU90" s="17" t="s">
        <v>86</v>
      </c>
      <c r="BK90" s="109">
        <f>BK91+BK161+BK242</f>
        <v>0</v>
      </c>
    </row>
    <row r="91" spans="2:65" s="11" customFormat="1" ht="25.9" customHeight="1">
      <c r="B91" s="110"/>
      <c r="D91" s="111" t="s">
        <v>73</v>
      </c>
      <c r="E91" s="112" t="s">
        <v>117</v>
      </c>
      <c r="F91" s="112" t="s">
        <v>118</v>
      </c>
      <c r="I91" s="113"/>
      <c r="J91" s="114">
        <f>BK91</f>
        <v>0</v>
      </c>
      <c r="L91" s="110"/>
      <c r="M91" s="115"/>
      <c r="P91" s="116">
        <f>P92+P95+P109+P112+P146+P158</f>
        <v>0</v>
      </c>
      <c r="R91" s="116">
        <f>R92+R95+R109+R112+R146+R158</f>
        <v>1.22672</v>
      </c>
      <c r="T91" s="117">
        <f>T92+T95+T109+T112+T146+T158</f>
        <v>29.376223100000001</v>
      </c>
      <c r="AR91" s="111" t="s">
        <v>79</v>
      </c>
      <c r="AT91" s="118" t="s">
        <v>73</v>
      </c>
      <c r="AU91" s="118" t="s">
        <v>74</v>
      </c>
      <c r="AY91" s="111" t="s">
        <v>119</v>
      </c>
      <c r="BK91" s="119">
        <f>BK92+BK95+BK109+BK112+BK146+BK158</f>
        <v>0</v>
      </c>
    </row>
    <row r="92" spans="2:65" s="11" customFormat="1" ht="22.9" customHeight="1">
      <c r="B92" s="110"/>
      <c r="D92" s="111" t="s">
        <v>73</v>
      </c>
      <c r="E92" s="120" t="s">
        <v>120</v>
      </c>
      <c r="F92" s="120" t="s">
        <v>121</v>
      </c>
      <c r="I92" s="113"/>
      <c r="J92" s="121">
        <f>BK92</f>
        <v>0</v>
      </c>
      <c r="L92" s="110"/>
      <c r="M92" s="115"/>
      <c r="P92" s="116">
        <f>SUM(P93:P94)</f>
        <v>0</v>
      </c>
      <c r="R92" s="116">
        <f>SUM(R93:R94)</f>
        <v>1.22672</v>
      </c>
      <c r="T92" s="117">
        <f>SUM(T93:T94)</f>
        <v>0</v>
      </c>
      <c r="AR92" s="111" t="s">
        <v>79</v>
      </c>
      <c r="AT92" s="118" t="s">
        <v>73</v>
      </c>
      <c r="AU92" s="118" t="s">
        <v>79</v>
      </c>
      <c r="AY92" s="111" t="s">
        <v>119</v>
      </c>
      <c r="BK92" s="119">
        <f>SUM(BK93:BK94)</f>
        <v>0</v>
      </c>
    </row>
    <row r="93" spans="2:65" s="1" customFormat="1" ht="24.2" customHeight="1">
      <c r="B93" s="32"/>
      <c r="C93" s="122" t="s">
        <v>79</v>
      </c>
      <c r="D93" s="122" t="s">
        <v>122</v>
      </c>
      <c r="E93" s="123" t="s">
        <v>123</v>
      </c>
      <c r="F93" s="124" t="s">
        <v>124</v>
      </c>
      <c r="G93" s="125" t="s">
        <v>125</v>
      </c>
      <c r="H93" s="126">
        <v>16</v>
      </c>
      <c r="I93" s="127"/>
      <c r="J93" s="128">
        <f>ROUND(I93*H93,2)</f>
        <v>0</v>
      </c>
      <c r="K93" s="124" t="s">
        <v>126</v>
      </c>
      <c r="L93" s="32"/>
      <c r="M93" s="129" t="s">
        <v>19</v>
      </c>
      <c r="N93" s="130" t="s">
        <v>45</v>
      </c>
      <c r="P93" s="131">
        <f>O93*H93</f>
        <v>0</v>
      </c>
      <c r="Q93" s="131">
        <v>7.6670000000000002E-2</v>
      </c>
      <c r="R93" s="131">
        <f>Q93*H93</f>
        <v>1.22672</v>
      </c>
      <c r="S93" s="131">
        <v>0</v>
      </c>
      <c r="T93" s="132">
        <f>S93*H93</f>
        <v>0</v>
      </c>
      <c r="AR93" s="133" t="s">
        <v>120</v>
      </c>
      <c r="AT93" s="133" t="s">
        <v>122</v>
      </c>
      <c r="AU93" s="133" t="s">
        <v>81</v>
      </c>
      <c r="AY93" s="17" t="s">
        <v>119</v>
      </c>
      <c r="BE93" s="134">
        <f>IF(N93="základní",J93,0)</f>
        <v>0</v>
      </c>
      <c r="BF93" s="134">
        <f>IF(N93="snížená",J93,0)</f>
        <v>0</v>
      </c>
      <c r="BG93" s="134">
        <f>IF(N93="zákl. přenesená",J93,0)</f>
        <v>0</v>
      </c>
      <c r="BH93" s="134">
        <f>IF(N93="sníž. přenesená",J93,0)</f>
        <v>0</v>
      </c>
      <c r="BI93" s="134">
        <f>IF(N93="nulová",J93,0)</f>
        <v>0</v>
      </c>
      <c r="BJ93" s="17" t="s">
        <v>79</v>
      </c>
      <c r="BK93" s="134">
        <f>ROUND(I93*H93,2)</f>
        <v>0</v>
      </c>
      <c r="BL93" s="17" t="s">
        <v>120</v>
      </c>
      <c r="BM93" s="133" t="s">
        <v>127</v>
      </c>
    </row>
    <row r="94" spans="2:65" s="1" customFormat="1" ht="11.25">
      <c r="B94" s="32"/>
      <c r="D94" s="135" t="s">
        <v>128</v>
      </c>
      <c r="F94" s="136" t="s">
        <v>129</v>
      </c>
      <c r="I94" s="137"/>
      <c r="L94" s="32"/>
      <c r="M94" s="138"/>
      <c r="T94" s="53"/>
      <c r="AT94" s="17" t="s">
        <v>128</v>
      </c>
      <c r="AU94" s="17" t="s">
        <v>81</v>
      </c>
    </row>
    <row r="95" spans="2:65" s="11" customFormat="1" ht="22.9" customHeight="1">
      <c r="B95" s="110"/>
      <c r="D95" s="111" t="s">
        <v>73</v>
      </c>
      <c r="E95" s="120" t="s">
        <v>130</v>
      </c>
      <c r="F95" s="120" t="s">
        <v>131</v>
      </c>
      <c r="I95" s="113"/>
      <c r="J95" s="121">
        <f>BK95</f>
        <v>0</v>
      </c>
      <c r="L95" s="110"/>
      <c r="M95" s="115"/>
      <c r="P95" s="116">
        <f>SUM(P96:P108)</f>
        <v>0</v>
      </c>
      <c r="R95" s="116">
        <f>SUM(R96:R108)</f>
        <v>0</v>
      </c>
      <c r="T95" s="117">
        <f>SUM(T96:T108)</f>
        <v>0</v>
      </c>
      <c r="AR95" s="111" t="s">
        <v>79</v>
      </c>
      <c r="AT95" s="118" t="s">
        <v>73</v>
      </c>
      <c r="AU95" s="118" t="s">
        <v>79</v>
      </c>
      <c r="AY95" s="111" t="s">
        <v>119</v>
      </c>
      <c r="BK95" s="119">
        <f>SUM(BK96:BK108)</f>
        <v>0</v>
      </c>
    </row>
    <row r="96" spans="2:65" s="1" customFormat="1" ht="24.2" customHeight="1">
      <c r="B96" s="32"/>
      <c r="C96" s="122" t="s">
        <v>81</v>
      </c>
      <c r="D96" s="122" t="s">
        <v>122</v>
      </c>
      <c r="E96" s="123" t="s">
        <v>132</v>
      </c>
      <c r="F96" s="124" t="s">
        <v>133</v>
      </c>
      <c r="G96" s="125" t="s">
        <v>134</v>
      </c>
      <c r="H96" s="126">
        <v>162.59200000000001</v>
      </c>
      <c r="I96" s="127"/>
      <c r="J96" s="128">
        <f>ROUND(I96*H96,2)</f>
        <v>0</v>
      </c>
      <c r="K96" s="124" t="s">
        <v>126</v>
      </c>
      <c r="L96" s="32"/>
      <c r="M96" s="129" t="s">
        <v>19</v>
      </c>
      <c r="N96" s="130" t="s">
        <v>45</v>
      </c>
      <c r="P96" s="131">
        <f>O96*H96</f>
        <v>0</v>
      </c>
      <c r="Q96" s="131">
        <v>0</v>
      </c>
      <c r="R96" s="131">
        <f>Q96*H96</f>
        <v>0</v>
      </c>
      <c r="S96" s="131">
        <v>0</v>
      </c>
      <c r="T96" s="132">
        <f>S96*H96</f>
        <v>0</v>
      </c>
      <c r="AR96" s="133" t="s">
        <v>120</v>
      </c>
      <c r="AT96" s="133" t="s">
        <v>122</v>
      </c>
      <c r="AU96" s="133" t="s">
        <v>81</v>
      </c>
      <c r="AY96" s="17" t="s">
        <v>119</v>
      </c>
      <c r="BE96" s="134">
        <f>IF(N96="základní",J96,0)</f>
        <v>0</v>
      </c>
      <c r="BF96" s="134">
        <f>IF(N96="snížená",J96,0)</f>
        <v>0</v>
      </c>
      <c r="BG96" s="134">
        <f>IF(N96="zákl. přenesená",J96,0)</f>
        <v>0</v>
      </c>
      <c r="BH96" s="134">
        <f>IF(N96="sníž. přenesená",J96,0)</f>
        <v>0</v>
      </c>
      <c r="BI96" s="134">
        <f>IF(N96="nulová",J96,0)</f>
        <v>0</v>
      </c>
      <c r="BJ96" s="17" t="s">
        <v>79</v>
      </c>
      <c r="BK96" s="134">
        <f>ROUND(I96*H96,2)</f>
        <v>0</v>
      </c>
      <c r="BL96" s="17" t="s">
        <v>120</v>
      </c>
      <c r="BM96" s="133" t="s">
        <v>135</v>
      </c>
    </row>
    <row r="97" spans="2:65" s="1" customFormat="1" ht="11.25">
      <c r="B97" s="32"/>
      <c r="D97" s="135" t="s">
        <v>128</v>
      </c>
      <c r="F97" s="136" t="s">
        <v>136</v>
      </c>
      <c r="I97" s="137"/>
      <c r="L97" s="32"/>
      <c r="M97" s="138"/>
      <c r="T97" s="53"/>
      <c r="AT97" s="17" t="s">
        <v>128</v>
      </c>
      <c r="AU97" s="17" t="s">
        <v>81</v>
      </c>
    </row>
    <row r="98" spans="2:65" s="12" customFormat="1" ht="11.25">
      <c r="B98" s="139"/>
      <c r="D98" s="140" t="s">
        <v>137</v>
      </c>
      <c r="E98" s="141" t="s">
        <v>19</v>
      </c>
      <c r="F98" s="142" t="s">
        <v>138</v>
      </c>
      <c r="H98" s="141" t="s">
        <v>19</v>
      </c>
      <c r="I98" s="143"/>
      <c r="L98" s="139"/>
      <c r="M98" s="144"/>
      <c r="T98" s="145"/>
      <c r="AT98" s="141" t="s">
        <v>137</v>
      </c>
      <c r="AU98" s="141" t="s">
        <v>81</v>
      </c>
      <c r="AV98" s="12" t="s">
        <v>79</v>
      </c>
      <c r="AW98" s="12" t="s">
        <v>35</v>
      </c>
      <c r="AX98" s="12" t="s">
        <v>74</v>
      </c>
      <c r="AY98" s="141" t="s">
        <v>119</v>
      </c>
    </row>
    <row r="99" spans="2:65" s="12" customFormat="1" ht="11.25">
      <c r="B99" s="139"/>
      <c r="D99" s="140" t="s">
        <v>137</v>
      </c>
      <c r="E99" s="141" t="s">
        <v>19</v>
      </c>
      <c r="F99" s="142" t="s">
        <v>139</v>
      </c>
      <c r="H99" s="141" t="s">
        <v>19</v>
      </c>
      <c r="I99" s="143"/>
      <c r="L99" s="139"/>
      <c r="M99" s="144"/>
      <c r="T99" s="145"/>
      <c r="AT99" s="141" t="s">
        <v>137</v>
      </c>
      <c r="AU99" s="141" t="s">
        <v>81</v>
      </c>
      <c r="AV99" s="12" t="s">
        <v>79</v>
      </c>
      <c r="AW99" s="12" t="s">
        <v>35</v>
      </c>
      <c r="AX99" s="12" t="s">
        <v>74</v>
      </c>
      <c r="AY99" s="141" t="s">
        <v>119</v>
      </c>
    </row>
    <row r="100" spans="2:65" s="12" customFormat="1" ht="11.25">
      <c r="B100" s="139"/>
      <c r="D100" s="140" t="s">
        <v>137</v>
      </c>
      <c r="E100" s="141" t="s">
        <v>19</v>
      </c>
      <c r="F100" s="142" t="s">
        <v>140</v>
      </c>
      <c r="H100" s="141" t="s">
        <v>19</v>
      </c>
      <c r="I100" s="143"/>
      <c r="L100" s="139"/>
      <c r="M100" s="144"/>
      <c r="T100" s="145"/>
      <c r="AT100" s="141" t="s">
        <v>137</v>
      </c>
      <c r="AU100" s="141" t="s">
        <v>81</v>
      </c>
      <c r="AV100" s="12" t="s">
        <v>79</v>
      </c>
      <c r="AW100" s="12" t="s">
        <v>35</v>
      </c>
      <c r="AX100" s="12" t="s">
        <v>74</v>
      </c>
      <c r="AY100" s="141" t="s">
        <v>119</v>
      </c>
    </row>
    <row r="101" spans="2:65" s="12" customFormat="1" ht="11.25">
      <c r="B101" s="139"/>
      <c r="D101" s="140" t="s">
        <v>137</v>
      </c>
      <c r="E101" s="141" t="s">
        <v>19</v>
      </c>
      <c r="F101" s="142" t="s">
        <v>141</v>
      </c>
      <c r="H101" s="141" t="s">
        <v>19</v>
      </c>
      <c r="I101" s="143"/>
      <c r="L101" s="139"/>
      <c r="M101" s="144"/>
      <c r="T101" s="145"/>
      <c r="AT101" s="141" t="s">
        <v>137</v>
      </c>
      <c r="AU101" s="141" t="s">
        <v>81</v>
      </c>
      <c r="AV101" s="12" t="s">
        <v>79</v>
      </c>
      <c r="AW101" s="12" t="s">
        <v>35</v>
      </c>
      <c r="AX101" s="12" t="s">
        <v>74</v>
      </c>
      <c r="AY101" s="141" t="s">
        <v>119</v>
      </c>
    </row>
    <row r="102" spans="2:65" s="12" customFormat="1" ht="11.25">
      <c r="B102" s="139"/>
      <c r="D102" s="140" t="s">
        <v>137</v>
      </c>
      <c r="E102" s="141" t="s">
        <v>19</v>
      </c>
      <c r="F102" s="142" t="s">
        <v>142</v>
      </c>
      <c r="H102" s="141" t="s">
        <v>19</v>
      </c>
      <c r="I102" s="143"/>
      <c r="L102" s="139"/>
      <c r="M102" s="144"/>
      <c r="T102" s="145"/>
      <c r="AT102" s="141" t="s">
        <v>137</v>
      </c>
      <c r="AU102" s="141" t="s">
        <v>81</v>
      </c>
      <c r="AV102" s="12" t="s">
        <v>79</v>
      </c>
      <c r="AW102" s="12" t="s">
        <v>35</v>
      </c>
      <c r="AX102" s="12" t="s">
        <v>74</v>
      </c>
      <c r="AY102" s="141" t="s">
        <v>119</v>
      </c>
    </row>
    <row r="103" spans="2:65" s="13" customFormat="1" ht="11.25">
      <c r="B103" s="146"/>
      <c r="D103" s="140" t="s">
        <v>137</v>
      </c>
      <c r="E103" s="147" t="s">
        <v>19</v>
      </c>
      <c r="F103" s="148" t="s">
        <v>143</v>
      </c>
      <c r="H103" s="149">
        <v>162.59200000000001</v>
      </c>
      <c r="I103" s="150"/>
      <c r="L103" s="146"/>
      <c r="M103" s="151"/>
      <c r="T103" s="152"/>
      <c r="AT103" s="147" t="s">
        <v>137</v>
      </c>
      <c r="AU103" s="147" t="s">
        <v>81</v>
      </c>
      <c r="AV103" s="13" t="s">
        <v>81</v>
      </c>
      <c r="AW103" s="13" t="s">
        <v>35</v>
      </c>
      <c r="AX103" s="13" t="s">
        <v>79</v>
      </c>
      <c r="AY103" s="147" t="s">
        <v>119</v>
      </c>
    </row>
    <row r="104" spans="2:65" s="1" customFormat="1" ht="24.2" customHeight="1">
      <c r="B104" s="32"/>
      <c r="C104" s="122" t="s">
        <v>144</v>
      </c>
      <c r="D104" s="122" t="s">
        <v>122</v>
      </c>
      <c r="E104" s="123" t="s">
        <v>145</v>
      </c>
      <c r="F104" s="124" t="s">
        <v>146</v>
      </c>
      <c r="G104" s="125" t="s">
        <v>134</v>
      </c>
      <c r="H104" s="126">
        <v>4715.1679999999997</v>
      </c>
      <c r="I104" s="127"/>
      <c r="J104" s="128">
        <f>ROUND(I104*H104,2)</f>
        <v>0</v>
      </c>
      <c r="K104" s="124" t="s">
        <v>126</v>
      </c>
      <c r="L104" s="32"/>
      <c r="M104" s="129" t="s">
        <v>19</v>
      </c>
      <c r="N104" s="130" t="s">
        <v>45</v>
      </c>
      <c r="P104" s="131">
        <f>O104*H104</f>
        <v>0</v>
      </c>
      <c r="Q104" s="131">
        <v>0</v>
      </c>
      <c r="R104" s="131">
        <f>Q104*H104</f>
        <v>0</v>
      </c>
      <c r="S104" s="131">
        <v>0</v>
      </c>
      <c r="T104" s="132">
        <f>S104*H104</f>
        <v>0</v>
      </c>
      <c r="AR104" s="133" t="s">
        <v>120</v>
      </c>
      <c r="AT104" s="133" t="s">
        <v>122</v>
      </c>
      <c r="AU104" s="133" t="s">
        <v>81</v>
      </c>
      <c r="AY104" s="17" t="s">
        <v>119</v>
      </c>
      <c r="BE104" s="134">
        <f>IF(N104="základní",J104,0)</f>
        <v>0</v>
      </c>
      <c r="BF104" s="134">
        <f>IF(N104="snížená",J104,0)</f>
        <v>0</v>
      </c>
      <c r="BG104" s="134">
        <f>IF(N104="zákl. přenesená",J104,0)</f>
        <v>0</v>
      </c>
      <c r="BH104" s="134">
        <f>IF(N104="sníž. přenesená",J104,0)</f>
        <v>0</v>
      </c>
      <c r="BI104" s="134">
        <f>IF(N104="nulová",J104,0)</f>
        <v>0</v>
      </c>
      <c r="BJ104" s="17" t="s">
        <v>79</v>
      </c>
      <c r="BK104" s="134">
        <f>ROUND(I104*H104,2)</f>
        <v>0</v>
      </c>
      <c r="BL104" s="17" t="s">
        <v>120</v>
      </c>
      <c r="BM104" s="133" t="s">
        <v>147</v>
      </c>
    </row>
    <row r="105" spans="2:65" s="1" customFormat="1" ht="11.25">
      <c r="B105" s="32"/>
      <c r="D105" s="135" t="s">
        <v>128</v>
      </c>
      <c r="F105" s="136" t="s">
        <v>148</v>
      </c>
      <c r="I105" s="137"/>
      <c r="L105" s="32"/>
      <c r="M105" s="138"/>
      <c r="T105" s="53"/>
      <c r="AT105" s="17" t="s">
        <v>128</v>
      </c>
      <c r="AU105" s="17" t="s">
        <v>81</v>
      </c>
    </row>
    <row r="106" spans="2:65" s="13" customFormat="1" ht="11.25">
      <c r="B106" s="146"/>
      <c r="D106" s="140" t="s">
        <v>137</v>
      </c>
      <c r="F106" s="148" t="s">
        <v>149</v>
      </c>
      <c r="H106" s="149">
        <v>4715.1679999999997</v>
      </c>
      <c r="I106" s="150"/>
      <c r="L106" s="146"/>
      <c r="M106" s="151"/>
      <c r="T106" s="152"/>
      <c r="AT106" s="147" t="s">
        <v>137</v>
      </c>
      <c r="AU106" s="147" t="s">
        <v>81</v>
      </c>
      <c r="AV106" s="13" t="s">
        <v>81</v>
      </c>
      <c r="AW106" s="13" t="s">
        <v>4</v>
      </c>
      <c r="AX106" s="13" t="s">
        <v>79</v>
      </c>
      <c r="AY106" s="147" t="s">
        <v>119</v>
      </c>
    </row>
    <row r="107" spans="2:65" s="1" customFormat="1" ht="24.2" customHeight="1">
      <c r="B107" s="32"/>
      <c r="C107" s="122" t="s">
        <v>120</v>
      </c>
      <c r="D107" s="122" t="s">
        <v>122</v>
      </c>
      <c r="E107" s="123" t="s">
        <v>150</v>
      </c>
      <c r="F107" s="124" t="s">
        <v>151</v>
      </c>
      <c r="G107" s="125" t="s">
        <v>134</v>
      </c>
      <c r="H107" s="126">
        <v>162.59200000000001</v>
      </c>
      <c r="I107" s="127"/>
      <c r="J107" s="128">
        <f>ROUND(I107*H107,2)</f>
        <v>0</v>
      </c>
      <c r="K107" s="124" t="s">
        <v>126</v>
      </c>
      <c r="L107" s="32"/>
      <c r="M107" s="129" t="s">
        <v>19</v>
      </c>
      <c r="N107" s="130" t="s">
        <v>45</v>
      </c>
      <c r="P107" s="131">
        <f>O107*H107</f>
        <v>0</v>
      </c>
      <c r="Q107" s="131">
        <v>0</v>
      </c>
      <c r="R107" s="131">
        <f>Q107*H107</f>
        <v>0</v>
      </c>
      <c r="S107" s="131">
        <v>0</v>
      </c>
      <c r="T107" s="132">
        <f>S107*H107</f>
        <v>0</v>
      </c>
      <c r="AR107" s="133" t="s">
        <v>120</v>
      </c>
      <c r="AT107" s="133" t="s">
        <v>122</v>
      </c>
      <c r="AU107" s="133" t="s">
        <v>81</v>
      </c>
      <c r="AY107" s="17" t="s">
        <v>119</v>
      </c>
      <c r="BE107" s="134">
        <f>IF(N107="základní",J107,0)</f>
        <v>0</v>
      </c>
      <c r="BF107" s="134">
        <f>IF(N107="snížená",J107,0)</f>
        <v>0</v>
      </c>
      <c r="BG107" s="134">
        <f>IF(N107="zákl. přenesená",J107,0)</f>
        <v>0</v>
      </c>
      <c r="BH107" s="134">
        <f>IF(N107="sníž. přenesená",J107,0)</f>
        <v>0</v>
      </c>
      <c r="BI107" s="134">
        <f>IF(N107="nulová",J107,0)</f>
        <v>0</v>
      </c>
      <c r="BJ107" s="17" t="s">
        <v>79</v>
      </c>
      <c r="BK107" s="134">
        <f>ROUND(I107*H107,2)</f>
        <v>0</v>
      </c>
      <c r="BL107" s="17" t="s">
        <v>120</v>
      </c>
      <c r="BM107" s="133" t="s">
        <v>152</v>
      </c>
    </row>
    <row r="108" spans="2:65" s="1" customFormat="1" ht="11.25">
      <c r="B108" s="32"/>
      <c r="D108" s="135" t="s">
        <v>128</v>
      </c>
      <c r="F108" s="136" t="s">
        <v>153</v>
      </c>
      <c r="I108" s="137"/>
      <c r="L108" s="32"/>
      <c r="M108" s="138"/>
      <c r="T108" s="53"/>
      <c r="AT108" s="17" t="s">
        <v>128</v>
      </c>
      <c r="AU108" s="17" t="s">
        <v>81</v>
      </c>
    </row>
    <row r="109" spans="2:65" s="11" customFormat="1" ht="22.9" customHeight="1">
      <c r="B109" s="110"/>
      <c r="D109" s="111" t="s">
        <v>73</v>
      </c>
      <c r="E109" s="120" t="s">
        <v>154</v>
      </c>
      <c r="F109" s="120" t="s">
        <v>155</v>
      </c>
      <c r="I109" s="113"/>
      <c r="J109" s="121">
        <f>BK109</f>
        <v>0</v>
      </c>
      <c r="L109" s="110"/>
      <c r="M109" s="115"/>
      <c r="P109" s="116">
        <f>SUM(P110:P111)</f>
        <v>0</v>
      </c>
      <c r="R109" s="116">
        <f>SUM(R110:R111)</f>
        <v>0</v>
      </c>
      <c r="T109" s="117">
        <f>SUM(T110:T111)</f>
        <v>0</v>
      </c>
      <c r="AR109" s="111" t="s">
        <v>79</v>
      </c>
      <c r="AT109" s="118" t="s">
        <v>73</v>
      </c>
      <c r="AU109" s="118" t="s">
        <v>79</v>
      </c>
      <c r="AY109" s="111" t="s">
        <v>119</v>
      </c>
      <c r="BK109" s="119">
        <f>SUM(BK110:BK111)</f>
        <v>0</v>
      </c>
    </row>
    <row r="110" spans="2:65" s="1" customFormat="1" ht="16.5" customHeight="1">
      <c r="B110" s="32"/>
      <c r="C110" s="122" t="s">
        <v>156</v>
      </c>
      <c r="D110" s="122" t="s">
        <v>122</v>
      </c>
      <c r="E110" s="123" t="s">
        <v>157</v>
      </c>
      <c r="F110" s="124" t="s">
        <v>158</v>
      </c>
      <c r="G110" s="125" t="s">
        <v>159</v>
      </c>
      <c r="H110" s="126">
        <v>100</v>
      </c>
      <c r="I110" s="127"/>
      <c r="J110" s="128">
        <f>ROUND(I110*H110,2)</f>
        <v>0</v>
      </c>
      <c r="K110" s="124" t="s">
        <v>126</v>
      </c>
      <c r="L110" s="32"/>
      <c r="M110" s="129" t="s">
        <v>19</v>
      </c>
      <c r="N110" s="130" t="s">
        <v>45</v>
      </c>
      <c r="P110" s="131">
        <f>O110*H110</f>
        <v>0</v>
      </c>
      <c r="Q110" s="131">
        <v>0</v>
      </c>
      <c r="R110" s="131">
        <f>Q110*H110</f>
        <v>0</v>
      </c>
      <c r="S110" s="131">
        <v>0</v>
      </c>
      <c r="T110" s="132">
        <f>S110*H110</f>
        <v>0</v>
      </c>
      <c r="AR110" s="133" t="s">
        <v>120</v>
      </c>
      <c r="AT110" s="133" t="s">
        <v>122</v>
      </c>
      <c r="AU110" s="133" t="s">
        <v>81</v>
      </c>
      <c r="AY110" s="17" t="s">
        <v>119</v>
      </c>
      <c r="BE110" s="134">
        <f>IF(N110="základní",J110,0)</f>
        <v>0</v>
      </c>
      <c r="BF110" s="134">
        <f>IF(N110="snížená",J110,0)</f>
        <v>0</v>
      </c>
      <c r="BG110" s="134">
        <f>IF(N110="zákl. přenesená",J110,0)</f>
        <v>0</v>
      </c>
      <c r="BH110" s="134">
        <f>IF(N110="sníž. přenesená",J110,0)</f>
        <v>0</v>
      </c>
      <c r="BI110" s="134">
        <f>IF(N110="nulová",J110,0)</f>
        <v>0</v>
      </c>
      <c r="BJ110" s="17" t="s">
        <v>79</v>
      </c>
      <c r="BK110" s="134">
        <f>ROUND(I110*H110,2)</f>
        <v>0</v>
      </c>
      <c r="BL110" s="17" t="s">
        <v>120</v>
      </c>
      <c r="BM110" s="133" t="s">
        <v>160</v>
      </c>
    </row>
    <row r="111" spans="2:65" s="1" customFormat="1" ht="11.25">
      <c r="B111" s="32"/>
      <c r="D111" s="135" t="s">
        <v>128</v>
      </c>
      <c r="F111" s="136" t="s">
        <v>161</v>
      </c>
      <c r="I111" s="137"/>
      <c r="L111" s="32"/>
      <c r="M111" s="138"/>
      <c r="T111" s="53"/>
      <c r="AT111" s="17" t="s">
        <v>128</v>
      </c>
      <c r="AU111" s="17" t="s">
        <v>81</v>
      </c>
    </row>
    <row r="112" spans="2:65" s="11" customFormat="1" ht="22.9" customHeight="1">
      <c r="B112" s="110"/>
      <c r="D112" s="111" t="s">
        <v>73</v>
      </c>
      <c r="E112" s="120" t="s">
        <v>162</v>
      </c>
      <c r="F112" s="120" t="s">
        <v>163</v>
      </c>
      <c r="I112" s="113"/>
      <c r="J112" s="121">
        <f>BK112</f>
        <v>0</v>
      </c>
      <c r="L112" s="110"/>
      <c r="M112" s="115"/>
      <c r="P112" s="116">
        <f>SUM(P113:P145)</f>
        <v>0</v>
      </c>
      <c r="R112" s="116">
        <f>SUM(R113:R145)</f>
        <v>0</v>
      </c>
      <c r="T112" s="117">
        <f>SUM(T113:T145)</f>
        <v>29.376223100000001</v>
      </c>
      <c r="AR112" s="111" t="s">
        <v>79</v>
      </c>
      <c r="AT112" s="118" t="s">
        <v>73</v>
      </c>
      <c r="AU112" s="118" t="s">
        <v>79</v>
      </c>
      <c r="AY112" s="111" t="s">
        <v>119</v>
      </c>
      <c r="BK112" s="119">
        <f>SUM(BK113:BK145)</f>
        <v>0</v>
      </c>
    </row>
    <row r="113" spans="2:65" s="1" customFormat="1" ht="24.2" customHeight="1">
      <c r="B113" s="32"/>
      <c r="C113" s="122" t="s">
        <v>164</v>
      </c>
      <c r="D113" s="122" t="s">
        <v>122</v>
      </c>
      <c r="E113" s="123" t="s">
        <v>165</v>
      </c>
      <c r="F113" s="124" t="s">
        <v>166</v>
      </c>
      <c r="G113" s="125" t="s">
        <v>125</v>
      </c>
      <c r="H113" s="126">
        <v>16</v>
      </c>
      <c r="I113" s="127"/>
      <c r="J113" s="128">
        <f>ROUND(I113*H113,2)</f>
        <v>0</v>
      </c>
      <c r="K113" s="124" t="s">
        <v>126</v>
      </c>
      <c r="L113" s="32"/>
      <c r="M113" s="129" t="s">
        <v>19</v>
      </c>
      <c r="N113" s="130" t="s">
        <v>45</v>
      </c>
      <c r="P113" s="131">
        <f>O113*H113</f>
        <v>0</v>
      </c>
      <c r="Q113" s="131">
        <v>0</v>
      </c>
      <c r="R113" s="131">
        <f>Q113*H113</f>
        <v>0</v>
      </c>
      <c r="S113" s="131">
        <v>3.1E-2</v>
      </c>
      <c r="T113" s="132">
        <f>S113*H113</f>
        <v>0.496</v>
      </c>
      <c r="AR113" s="133" t="s">
        <v>120</v>
      </c>
      <c r="AT113" s="133" t="s">
        <v>122</v>
      </c>
      <c r="AU113" s="133" t="s">
        <v>81</v>
      </c>
      <c r="AY113" s="17" t="s">
        <v>119</v>
      </c>
      <c r="BE113" s="134">
        <f>IF(N113="základní",J113,0)</f>
        <v>0</v>
      </c>
      <c r="BF113" s="134">
        <f>IF(N113="snížená",J113,0)</f>
        <v>0</v>
      </c>
      <c r="BG113" s="134">
        <f>IF(N113="zákl. přenesená",J113,0)</f>
        <v>0</v>
      </c>
      <c r="BH113" s="134">
        <f>IF(N113="sníž. přenesená",J113,0)</f>
        <v>0</v>
      </c>
      <c r="BI113" s="134">
        <f>IF(N113="nulová",J113,0)</f>
        <v>0</v>
      </c>
      <c r="BJ113" s="17" t="s">
        <v>79</v>
      </c>
      <c r="BK113" s="134">
        <f>ROUND(I113*H113,2)</f>
        <v>0</v>
      </c>
      <c r="BL113" s="17" t="s">
        <v>120</v>
      </c>
      <c r="BM113" s="133" t="s">
        <v>167</v>
      </c>
    </row>
    <row r="114" spans="2:65" s="1" customFormat="1" ht="11.25">
      <c r="B114" s="32"/>
      <c r="D114" s="135" t="s">
        <v>128</v>
      </c>
      <c r="F114" s="136" t="s">
        <v>168</v>
      </c>
      <c r="I114" s="137"/>
      <c r="L114" s="32"/>
      <c r="M114" s="138"/>
      <c r="T114" s="53"/>
      <c r="AT114" s="17" t="s">
        <v>128</v>
      </c>
      <c r="AU114" s="17" t="s">
        <v>81</v>
      </c>
    </row>
    <row r="115" spans="2:65" s="12" customFormat="1" ht="11.25">
      <c r="B115" s="139"/>
      <c r="D115" s="140" t="s">
        <v>137</v>
      </c>
      <c r="E115" s="141" t="s">
        <v>19</v>
      </c>
      <c r="F115" s="142" t="s">
        <v>141</v>
      </c>
      <c r="H115" s="141" t="s">
        <v>19</v>
      </c>
      <c r="I115" s="143"/>
      <c r="L115" s="139"/>
      <c r="M115" s="144"/>
      <c r="T115" s="145"/>
      <c r="AT115" s="141" t="s">
        <v>137</v>
      </c>
      <c r="AU115" s="141" t="s">
        <v>81</v>
      </c>
      <c r="AV115" s="12" t="s">
        <v>79</v>
      </c>
      <c r="AW115" s="12" t="s">
        <v>35</v>
      </c>
      <c r="AX115" s="12" t="s">
        <v>74</v>
      </c>
      <c r="AY115" s="141" t="s">
        <v>119</v>
      </c>
    </row>
    <row r="116" spans="2:65" s="12" customFormat="1" ht="11.25">
      <c r="B116" s="139"/>
      <c r="D116" s="140" t="s">
        <v>137</v>
      </c>
      <c r="E116" s="141" t="s">
        <v>19</v>
      </c>
      <c r="F116" s="142" t="s">
        <v>142</v>
      </c>
      <c r="H116" s="141" t="s">
        <v>19</v>
      </c>
      <c r="I116" s="143"/>
      <c r="L116" s="139"/>
      <c r="M116" s="144"/>
      <c r="T116" s="145"/>
      <c r="AT116" s="141" t="s">
        <v>137</v>
      </c>
      <c r="AU116" s="141" t="s">
        <v>81</v>
      </c>
      <c r="AV116" s="12" t="s">
        <v>79</v>
      </c>
      <c r="AW116" s="12" t="s">
        <v>35</v>
      </c>
      <c r="AX116" s="12" t="s">
        <v>74</v>
      </c>
      <c r="AY116" s="141" t="s">
        <v>119</v>
      </c>
    </row>
    <row r="117" spans="2:65" s="13" customFormat="1" ht="11.25">
      <c r="B117" s="146"/>
      <c r="D117" s="140" t="s">
        <v>137</v>
      </c>
      <c r="E117" s="147" t="s">
        <v>19</v>
      </c>
      <c r="F117" s="148" t="s">
        <v>169</v>
      </c>
      <c r="H117" s="149">
        <v>16</v>
      </c>
      <c r="I117" s="150"/>
      <c r="L117" s="146"/>
      <c r="M117" s="151"/>
      <c r="T117" s="152"/>
      <c r="AT117" s="147" t="s">
        <v>137</v>
      </c>
      <c r="AU117" s="147" t="s">
        <v>81</v>
      </c>
      <c r="AV117" s="13" t="s">
        <v>81</v>
      </c>
      <c r="AW117" s="13" t="s">
        <v>35</v>
      </c>
      <c r="AX117" s="13" t="s">
        <v>79</v>
      </c>
      <c r="AY117" s="147" t="s">
        <v>119</v>
      </c>
    </row>
    <row r="118" spans="2:65" s="1" customFormat="1" ht="21.75" customHeight="1">
      <c r="B118" s="32"/>
      <c r="C118" s="122" t="s">
        <v>170</v>
      </c>
      <c r="D118" s="122" t="s">
        <v>122</v>
      </c>
      <c r="E118" s="123" t="s">
        <v>171</v>
      </c>
      <c r="F118" s="124" t="s">
        <v>172</v>
      </c>
      <c r="G118" s="125" t="s">
        <v>159</v>
      </c>
      <c r="H118" s="126">
        <v>54.197000000000003</v>
      </c>
      <c r="I118" s="127"/>
      <c r="J118" s="128">
        <f>ROUND(I118*H118,2)</f>
        <v>0</v>
      </c>
      <c r="K118" s="124" t="s">
        <v>126</v>
      </c>
      <c r="L118" s="32"/>
      <c r="M118" s="129" t="s">
        <v>19</v>
      </c>
      <c r="N118" s="130" t="s">
        <v>45</v>
      </c>
      <c r="P118" s="131">
        <f>O118*H118</f>
        <v>0</v>
      </c>
      <c r="Q118" s="131">
        <v>0</v>
      </c>
      <c r="R118" s="131">
        <f>Q118*H118</f>
        <v>0</v>
      </c>
      <c r="S118" s="131">
        <v>0.14899999999999999</v>
      </c>
      <c r="T118" s="132">
        <f>S118*H118</f>
        <v>8.0753529999999998</v>
      </c>
      <c r="AR118" s="133" t="s">
        <v>120</v>
      </c>
      <c r="AT118" s="133" t="s">
        <v>122</v>
      </c>
      <c r="AU118" s="133" t="s">
        <v>81</v>
      </c>
      <c r="AY118" s="17" t="s">
        <v>119</v>
      </c>
      <c r="BE118" s="134">
        <f>IF(N118="základní",J118,0)</f>
        <v>0</v>
      </c>
      <c r="BF118" s="134">
        <f>IF(N118="snížená",J118,0)</f>
        <v>0</v>
      </c>
      <c r="BG118" s="134">
        <f>IF(N118="zákl. přenesená",J118,0)</f>
        <v>0</v>
      </c>
      <c r="BH118" s="134">
        <f>IF(N118="sníž. přenesená",J118,0)</f>
        <v>0</v>
      </c>
      <c r="BI118" s="134">
        <f>IF(N118="nulová",J118,0)</f>
        <v>0</v>
      </c>
      <c r="BJ118" s="17" t="s">
        <v>79</v>
      </c>
      <c r="BK118" s="134">
        <f>ROUND(I118*H118,2)</f>
        <v>0</v>
      </c>
      <c r="BL118" s="17" t="s">
        <v>120</v>
      </c>
      <c r="BM118" s="133" t="s">
        <v>173</v>
      </c>
    </row>
    <row r="119" spans="2:65" s="1" customFormat="1" ht="11.25">
      <c r="B119" s="32"/>
      <c r="D119" s="135" t="s">
        <v>128</v>
      </c>
      <c r="F119" s="136" t="s">
        <v>174</v>
      </c>
      <c r="I119" s="137"/>
      <c r="L119" s="32"/>
      <c r="M119" s="138"/>
      <c r="T119" s="53"/>
      <c r="AT119" s="17" t="s">
        <v>128</v>
      </c>
      <c r="AU119" s="17" t="s">
        <v>81</v>
      </c>
    </row>
    <row r="120" spans="2:65" s="12" customFormat="1" ht="11.25">
      <c r="B120" s="139"/>
      <c r="D120" s="140" t="s">
        <v>137</v>
      </c>
      <c r="E120" s="141" t="s">
        <v>19</v>
      </c>
      <c r="F120" s="142" t="s">
        <v>138</v>
      </c>
      <c r="H120" s="141" t="s">
        <v>19</v>
      </c>
      <c r="I120" s="143"/>
      <c r="L120" s="139"/>
      <c r="M120" s="144"/>
      <c r="T120" s="145"/>
      <c r="AT120" s="141" t="s">
        <v>137</v>
      </c>
      <c r="AU120" s="141" t="s">
        <v>81</v>
      </c>
      <c r="AV120" s="12" t="s">
        <v>79</v>
      </c>
      <c r="AW120" s="12" t="s">
        <v>35</v>
      </c>
      <c r="AX120" s="12" t="s">
        <v>74</v>
      </c>
      <c r="AY120" s="141" t="s">
        <v>119</v>
      </c>
    </row>
    <row r="121" spans="2:65" s="12" customFormat="1" ht="11.25">
      <c r="B121" s="139"/>
      <c r="D121" s="140" t="s">
        <v>137</v>
      </c>
      <c r="E121" s="141" t="s">
        <v>19</v>
      </c>
      <c r="F121" s="142" t="s">
        <v>141</v>
      </c>
      <c r="H121" s="141" t="s">
        <v>19</v>
      </c>
      <c r="I121" s="143"/>
      <c r="L121" s="139"/>
      <c r="M121" s="144"/>
      <c r="T121" s="145"/>
      <c r="AT121" s="141" t="s">
        <v>137</v>
      </c>
      <c r="AU121" s="141" t="s">
        <v>81</v>
      </c>
      <c r="AV121" s="12" t="s">
        <v>79</v>
      </c>
      <c r="AW121" s="12" t="s">
        <v>35</v>
      </c>
      <c r="AX121" s="12" t="s">
        <v>74</v>
      </c>
      <c r="AY121" s="141" t="s">
        <v>119</v>
      </c>
    </row>
    <row r="122" spans="2:65" s="12" customFormat="1" ht="11.25">
      <c r="B122" s="139"/>
      <c r="D122" s="140" t="s">
        <v>137</v>
      </c>
      <c r="E122" s="141" t="s">
        <v>19</v>
      </c>
      <c r="F122" s="142" t="s">
        <v>142</v>
      </c>
      <c r="H122" s="141" t="s">
        <v>19</v>
      </c>
      <c r="I122" s="143"/>
      <c r="L122" s="139"/>
      <c r="M122" s="144"/>
      <c r="T122" s="145"/>
      <c r="AT122" s="141" t="s">
        <v>137</v>
      </c>
      <c r="AU122" s="141" t="s">
        <v>81</v>
      </c>
      <c r="AV122" s="12" t="s">
        <v>79</v>
      </c>
      <c r="AW122" s="12" t="s">
        <v>35</v>
      </c>
      <c r="AX122" s="12" t="s">
        <v>74</v>
      </c>
      <c r="AY122" s="141" t="s">
        <v>119</v>
      </c>
    </row>
    <row r="123" spans="2:65" s="13" customFormat="1" ht="11.25">
      <c r="B123" s="146"/>
      <c r="D123" s="140" t="s">
        <v>137</v>
      </c>
      <c r="E123" s="147" t="s">
        <v>19</v>
      </c>
      <c r="F123" s="148" t="s">
        <v>175</v>
      </c>
      <c r="H123" s="149">
        <v>54.197000000000003</v>
      </c>
      <c r="I123" s="150"/>
      <c r="L123" s="146"/>
      <c r="M123" s="151"/>
      <c r="T123" s="152"/>
      <c r="AT123" s="147" t="s">
        <v>137</v>
      </c>
      <c r="AU123" s="147" t="s">
        <v>81</v>
      </c>
      <c r="AV123" s="13" t="s">
        <v>81</v>
      </c>
      <c r="AW123" s="13" t="s">
        <v>35</v>
      </c>
      <c r="AX123" s="13" t="s">
        <v>79</v>
      </c>
      <c r="AY123" s="147" t="s">
        <v>119</v>
      </c>
    </row>
    <row r="124" spans="2:65" s="1" customFormat="1" ht="24.2" customHeight="1">
      <c r="B124" s="32"/>
      <c r="C124" s="122" t="s">
        <v>176</v>
      </c>
      <c r="D124" s="122" t="s">
        <v>122</v>
      </c>
      <c r="E124" s="123" t="s">
        <v>177</v>
      </c>
      <c r="F124" s="124" t="s">
        <v>178</v>
      </c>
      <c r="G124" s="125" t="s">
        <v>159</v>
      </c>
      <c r="H124" s="126">
        <v>54.197000000000003</v>
      </c>
      <c r="I124" s="127"/>
      <c r="J124" s="128">
        <f>ROUND(I124*H124,2)</f>
        <v>0</v>
      </c>
      <c r="K124" s="124" t="s">
        <v>126</v>
      </c>
      <c r="L124" s="32"/>
      <c r="M124" s="129" t="s">
        <v>19</v>
      </c>
      <c r="N124" s="130" t="s">
        <v>45</v>
      </c>
      <c r="P124" s="131">
        <f>O124*H124</f>
        <v>0</v>
      </c>
      <c r="Q124" s="131">
        <v>0</v>
      </c>
      <c r="R124" s="131">
        <f>Q124*H124</f>
        <v>0</v>
      </c>
      <c r="S124" s="131">
        <v>4.4999999999999998E-2</v>
      </c>
      <c r="T124" s="132">
        <f>S124*H124</f>
        <v>2.4388649999999998</v>
      </c>
      <c r="AR124" s="133" t="s">
        <v>120</v>
      </c>
      <c r="AT124" s="133" t="s">
        <v>122</v>
      </c>
      <c r="AU124" s="133" t="s">
        <v>81</v>
      </c>
      <c r="AY124" s="17" t="s">
        <v>119</v>
      </c>
      <c r="BE124" s="134">
        <f>IF(N124="základní",J124,0)</f>
        <v>0</v>
      </c>
      <c r="BF124" s="134">
        <f>IF(N124="snížená",J124,0)</f>
        <v>0</v>
      </c>
      <c r="BG124" s="134">
        <f>IF(N124="zákl. přenesená",J124,0)</f>
        <v>0</v>
      </c>
      <c r="BH124" s="134">
        <f>IF(N124="sníž. přenesená",J124,0)</f>
        <v>0</v>
      </c>
      <c r="BI124" s="134">
        <f>IF(N124="nulová",J124,0)</f>
        <v>0</v>
      </c>
      <c r="BJ124" s="17" t="s">
        <v>79</v>
      </c>
      <c r="BK124" s="134">
        <f>ROUND(I124*H124,2)</f>
        <v>0</v>
      </c>
      <c r="BL124" s="17" t="s">
        <v>120</v>
      </c>
      <c r="BM124" s="133" t="s">
        <v>179</v>
      </c>
    </row>
    <row r="125" spans="2:65" s="1" customFormat="1" ht="11.25">
      <c r="B125" s="32"/>
      <c r="D125" s="135" t="s">
        <v>128</v>
      </c>
      <c r="F125" s="136" t="s">
        <v>180</v>
      </c>
      <c r="I125" s="137"/>
      <c r="L125" s="32"/>
      <c r="M125" s="138"/>
      <c r="T125" s="53"/>
      <c r="AT125" s="17" t="s">
        <v>128</v>
      </c>
      <c r="AU125" s="17" t="s">
        <v>81</v>
      </c>
    </row>
    <row r="126" spans="2:65" s="12" customFormat="1" ht="11.25">
      <c r="B126" s="139"/>
      <c r="D126" s="140" t="s">
        <v>137</v>
      </c>
      <c r="E126" s="141" t="s">
        <v>19</v>
      </c>
      <c r="F126" s="142" t="s">
        <v>138</v>
      </c>
      <c r="H126" s="141" t="s">
        <v>19</v>
      </c>
      <c r="I126" s="143"/>
      <c r="L126" s="139"/>
      <c r="M126" s="144"/>
      <c r="T126" s="145"/>
      <c r="AT126" s="141" t="s">
        <v>137</v>
      </c>
      <c r="AU126" s="141" t="s">
        <v>81</v>
      </c>
      <c r="AV126" s="12" t="s">
        <v>79</v>
      </c>
      <c r="AW126" s="12" t="s">
        <v>35</v>
      </c>
      <c r="AX126" s="12" t="s">
        <v>74</v>
      </c>
      <c r="AY126" s="141" t="s">
        <v>119</v>
      </c>
    </row>
    <row r="127" spans="2:65" s="12" customFormat="1" ht="11.25">
      <c r="B127" s="139"/>
      <c r="D127" s="140" t="s">
        <v>137</v>
      </c>
      <c r="E127" s="141" t="s">
        <v>19</v>
      </c>
      <c r="F127" s="142" t="s">
        <v>141</v>
      </c>
      <c r="H127" s="141" t="s">
        <v>19</v>
      </c>
      <c r="I127" s="143"/>
      <c r="L127" s="139"/>
      <c r="M127" s="144"/>
      <c r="T127" s="145"/>
      <c r="AT127" s="141" t="s">
        <v>137</v>
      </c>
      <c r="AU127" s="141" t="s">
        <v>81</v>
      </c>
      <c r="AV127" s="12" t="s">
        <v>79</v>
      </c>
      <c r="AW127" s="12" t="s">
        <v>35</v>
      </c>
      <c r="AX127" s="12" t="s">
        <v>74</v>
      </c>
      <c r="AY127" s="141" t="s">
        <v>119</v>
      </c>
    </row>
    <row r="128" spans="2:65" s="12" customFormat="1" ht="11.25">
      <c r="B128" s="139"/>
      <c r="D128" s="140" t="s">
        <v>137</v>
      </c>
      <c r="E128" s="141" t="s">
        <v>19</v>
      </c>
      <c r="F128" s="142" t="s">
        <v>142</v>
      </c>
      <c r="H128" s="141" t="s">
        <v>19</v>
      </c>
      <c r="I128" s="143"/>
      <c r="L128" s="139"/>
      <c r="M128" s="144"/>
      <c r="T128" s="145"/>
      <c r="AT128" s="141" t="s">
        <v>137</v>
      </c>
      <c r="AU128" s="141" t="s">
        <v>81</v>
      </c>
      <c r="AV128" s="12" t="s">
        <v>79</v>
      </c>
      <c r="AW128" s="12" t="s">
        <v>35</v>
      </c>
      <c r="AX128" s="12" t="s">
        <v>74</v>
      </c>
      <c r="AY128" s="141" t="s">
        <v>119</v>
      </c>
    </row>
    <row r="129" spans="2:65" s="13" customFormat="1" ht="11.25">
      <c r="B129" s="146"/>
      <c r="D129" s="140" t="s">
        <v>137</v>
      </c>
      <c r="E129" s="147" t="s">
        <v>19</v>
      </c>
      <c r="F129" s="148" t="s">
        <v>175</v>
      </c>
      <c r="H129" s="149">
        <v>54.197000000000003</v>
      </c>
      <c r="I129" s="150"/>
      <c r="L129" s="146"/>
      <c r="M129" s="151"/>
      <c r="T129" s="152"/>
      <c r="AT129" s="147" t="s">
        <v>137</v>
      </c>
      <c r="AU129" s="147" t="s">
        <v>81</v>
      </c>
      <c r="AV129" s="13" t="s">
        <v>81</v>
      </c>
      <c r="AW129" s="13" t="s">
        <v>35</v>
      </c>
      <c r="AX129" s="13" t="s">
        <v>79</v>
      </c>
      <c r="AY129" s="147" t="s">
        <v>119</v>
      </c>
    </row>
    <row r="130" spans="2:65" s="1" customFormat="1" ht="16.5" customHeight="1">
      <c r="B130" s="32"/>
      <c r="C130" s="122" t="s">
        <v>181</v>
      </c>
      <c r="D130" s="122" t="s">
        <v>122</v>
      </c>
      <c r="E130" s="123" t="s">
        <v>182</v>
      </c>
      <c r="F130" s="124" t="s">
        <v>183</v>
      </c>
      <c r="G130" s="125" t="s">
        <v>134</v>
      </c>
      <c r="H130" s="126">
        <v>3.2519999999999998</v>
      </c>
      <c r="I130" s="127"/>
      <c r="J130" s="128">
        <f>ROUND(I130*H130,2)</f>
        <v>0</v>
      </c>
      <c r="K130" s="124" t="s">
        <v>184</v>
      </c>
      <c r="L130" s="32"/>
      <c r="M130" s="129" t="s">
        <v>19</v>
      </c>
      <c r="N130" s="130" t="s">
        <v>45</v>
      </c>
      <c r="P130" s="131">
        <f>O130*H130</f>
        <v>0</v>
      </c>
      <c r="Q130" s="131">
        <v>0</v>
      </c>
      <c r="R130" s="131">
        <f>Q130*H130</f>
        <v>0</v>
      </c>
      <c r="S130" s="131">
        <v>1.6</v>
      </c>
      <c r="T130" s="132">
        <f>S130*H130</f>
        <v>5.2031999999999998</v>
      </c>
      <c r="AR130" s="133" t="s">
        <v>120</v>
      </c>
      <c r="AT130" s="133" t="s">
        <v>122</v>
      </c>
      <c r="AU130" s="133" t="s">
        <v>81</v>
      </c>
      <c r="AY130" s="17" t="s">
        <v>119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7" t="s">
        <v>79</v>
      </c>
      <c r="BK130" s="134">
        <f>ROUND(I130*H130,2)</f>
        <v>0</v>
      </c>
      <c r="BL130" s="17" t="s">
        <v>120</v>
      </c>
      <c r="BM130" s="133" t="s">
        <v>185</v>
      </c>
    </row>
    <row r="131" spans="2:65" s="12" customFormat="1" ht="11.25">
      <c r="B131" s="139"/>
      <c r="D131" s="140" t="s">
        <v>137</v>
      </c>
      <c r="E131" s="141" t="s">
        <v>19</v>
      </c>
      <c r="F131" s="142" t="s">
        <v>138</v>
      </c>
      <c r="H131" s="141" t="s">
        <v>19</v>
      </c>
      <c r="I131" s="143"/>
      <c r="L131" s="139"/>
      <c r="M131" s="144"/>
      <c r="T131" s="145"/>
      <c r="AT131" s="141" t="s">
        <v>137</v>
      </c>
      <c r="AU131" s="141" t="s">
        <v>81</v>
      </c>
      <c r="AV131" s="12" t="s">
        <v>79</v>
      </c>
      <c r="AW131" s="12" t="s">
        <v>35</v>
      </c>
      <c r="AX131" s="12" t="s">
        <v>74</v>
      </c>
      <c r="AY131" s="141" t="s">
        <v>119</v>
      </c>
    </row>
    <row r="132" spans="2:65" s="12" customFormat="1" ht="11.25">
      <c r="B132" s="139"/>
      <c r="D132" s="140" t="s">
        <v>137</v>
      </c>
      <c r="E132" s="141" t="s">
        <v>19</v>
      </c>
      <c r="F132" s="142" t="s">
        <v>141</v>
      </c>
      <c r="H132" s="141" t="s">
        <v>19</v>
      </c>
      <c r="I132" s="143"/>
      <c r="L132" s="139"/>
      <c r="M132" s="144"/>
      <c r="T132" s="145"/>
      <c r="AT132" s="141" t="s">
        <v>137</v>
      </c>
      <c r="AU132" s="141" t="s">
        <v>81</v>
      </c>
      <c r="AV132" s="12" t="s">
        <v>79</v>
      </c>
      <c r="AW132" s="12" t="s">
        <v>35</v>
      </c>
      <c r="AX132" s="12" t="s">
        <v>74</v>
      </c>
      <c r="AY132" s="141" t="s">
        <v>119</v>
      </c>
    </row>
    <row r="133" spans="2:65" s="12" customFormat="1" ht="11.25">
      <c r="B133" s="139"/>
      <c r="D133" s="140" t="s">
        <v>137</v>
      </c>
      <c r="E133" s="141" t="s">
        <v>19</v>
      </c>
      <c r="F133" s="142" t="s">
        <v>142</v>
      </c>
      <c r="H133" s="141" t="s">
        <v>19</v>
      </c>
      <c r="I133" s="143"/>
      <c r="L133" s="139"/>
      <c r="M133" s="144"/>
      <c r="T133" s="145"/>
      <c r="AT133" s="141" t="s">
        <v>137</v>
      </c>
      <c r="AU133" s="141" t="s">
        <v>81</v>
      </c>
      <c r="AV133" s="12" t="s">
        <v>79</v>
      </c>
      <c r="AW133" s="12" t="s">
        <v>35</v>
      </c>
      <c r="AX133" s="12" t="s">
        <v>74</v>
      </c>
      <c r="AY133" s="141" t="s">
        <v>119</v>
      </c>
    </row>
    <row r="134" spans="2:65" s="13" customFormat="1" ht="11.25">
      <c r="B134" s="146"/>
      <c r="D134" s="140" t="s">
        <v>137</v>
      </c>
      <c r="E134" s="147" t="s">
        <v>19</v>
      </c>
      <c r="F134" s="148" t="s">
        <v>186</v>
      </c>
      <c r="H134" s="149">
        <v>3.2519999999999998</v>
      </c>
      <c r="I134" s="150"/>
      <c r="L134" s="146"/>
      <c r="M134" s="151"/>
      <c r="T134" s="152"/>
      <c r="AT134" s="147" t="s">
        <v>137</v>
      </c>
      <c r="AU134" s="147" t="s">
        <v>81</v>
      </c>
      <c r="AV134" s="13" t="s">
        <v>81</v>
      </c>
      <c r="AW134" s="13" t="s">
        <v>35</v>
      </c>
      <c r="AX134" s="13" t="s">
        <v>79</v>
      </c>
      <c r="AY134" s="147" t="s">
        <v>119</v>
      </c>
    </row>
    <row r="135" spans="2:65" s="1" customFormat="1" ht="16.5" customHeight="1">
      <c r="B135" s="32"/>
      <c r="C135" s="122" t="s">
        <v>187</v>
      </c>
      <c r="D135" s="122" t="s">
        <v>122</v>
      </c>
      <c r="E135" s="123" t="s">
        <v>188</v>
      </c>
      <c r="F135" s="124" t="s">
        <v>189</v>
      </c>
      <c r="G135" s="125" t="s">
        <v>134</v>
      </c>
      <c r="H135" s="126">
        <v>9.2140000000000004</v>
      </c>
      <c r="I135" s="127"/>
      <c r="J135" s="128">
        <f>ROUND(I135*H135,2)</f>
        <v>0</v>
      </c>
      <c r="K135" s="124" t="s">
        <v>126</v>
      </c>
      <c r="L135" s="32"/>
      <c r="M135" s="129" t="s">
        <v>19</v>
      </c>
      <c r="N135" s="130" t="s">
        <v>45</v>
      </c>
      <c r="P135" s="131">
        <f>O135*H135</f>
        <v>0</v>
      </c>
      <c r="Q135" s="131">
        <v>0</v>
      </c>
      <c r="R135" s="131">
        <f>Q135*H135</f>
        <v>0</v>
      </c>
      <c r="S135" s="131">
        <v>1.4</v>
      </c>
      <c r="T135" s="132">
        <f>S135*H135</f>
        <v>12.8996</v>
      </c>
      <c r="AR135" s="133" t="s">
        <v>120</v>
      </c>
      <c r="AT135" s="133" t="s">
        <v>122</v>
      </c>
      <c r="AU135" s="133" t="s">
        <v>81</v>
      </c>
      <c r="AY135" s="17" t="s">
        <v>119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7" t="s">
        <v>79</v>
      </c>
      <c r="BK135" s="134">
        <f>ROUND(I135*H135,2)</f>
        <v>0</v>
      </c>
      <c r="BL135" s="17" t="s">
        <v>120</v>
      </c>
      <c r="BM135" s="133" t="s">
        <v>190</v>
      </c>
    </row>
    <row r="136" spans="2:65" s="1" customFormat="1" ht="11.25">
      <c r="B136" s="32"/>
      <c r="D136" s="135" t="s">
        <v>128</v>
      </c>
      <c r="F136" s="136" t="s">
        <v>191</v>
      </c>
      <c r="I136" s="137"/>
      <c r="L136" s="32"/>
      <c r="M136" s="138"/>
      <c r="T136" s="53"/>
      <c r="AT136" s="17" t="s">
        <v>128</v>
      </c>
      <c r="AU136" s="17" t="s">
        <v>81</v>
      </c>
    </row>
    <row r="137" spans="2:65" s="12" customFormat="1" ht="11.25">
      <c r="B137" s="139"/>
      <c r="D137" s="140" t="s">
        <v>137</v>
      </c>
      <c r="E137" s="141" t="s">
        <v>19</v>
      </c>
      <c r="F137" s="142" t="s">
        <v>138</v>
      </c>
      <c r="H137" s="141" t="s">
        <v>19</v>
      </c>
      <c r="I137" s="143"/>
      <c r="L137" s="139"/>
      <c r="M137" s="144"/>
      <c r="T137" s="145"/>
      <c r="AT137" s="141" t="s">
        <v>137</v>
      </c>
      <c r="AU137" s="141" t="s">
        <v>81</v>
      </c>
      <c r="AV137" s="12" t="s">
        <v>79</v>
      </c>
      <c r="AW137" s="12" t="s">
        <v>35</v>
      </c>
      <c r="AX137" s="12" t="s">
        <v>74</v>
      </c>
      <c r="AY137" s="141" t="s">
        <v>119</v>
      </c>
    </row>
    <row r="138" spans="2:65" s="12" customFormat="1" ht="11.25">
      <c r="B138" s="139"/>
      <c r="D138" s="140" t="s">
        <v>137</v>
      </c>
      <c r="E138" s="141" t="s">
        <v>19</v>
      </c>
      <c r="F138" s="142" t="s">
        <v>141</v>
      </c>
      <c r="H138" s="141" t="s">
        <v>19</v>
      </c>
      <c r="I138" s="143"/>
      <c r="L138" s="139"/>
      <c r="M138" s="144"/>
      <c r="T138" s="145"/>
      <c r="AT138" s="141" t="s">
        <v>137</v>
      </c>
      <c r="AU138" s="141" t="s">
        <v>81</v>
      </c>
      <c r="AV138" s="12" t="s">
        <v>79</v>
      </c>
      <c r="AW138" s="12" t="s">
        <v>35</v>
      </c>
      <c r="AX138" s="12" t="s">
        <v>74</v>
      </c>
      <c r="AY138" s="141" t="s">
        <v>119</v>
      </c>
    </row>
    <row r="139" spans="2:65" s="12" customFormat="1" ht="11.25">
      <c r="B139" s="139"/>
      <c r="D139" s="140" t="s">
        <v>137</v>
      </c>
      <c r="E139" s="141" t="s">
        <v>19</v>
      </c>
      <c r="F139" s="142" t="s">
        <v>142</v>
      </c>
      <c r="H139" s="141" t="s">
        <v>19</v>
      </c>
      <c r="I139" s="143"/>
      <c r="L139" s="139"/>
      <c r="M139" s="144"/>
      <c r="T139" s="145"/>
      <c r="AT139" s="141" t="s">
        <v>137</v>
      </c>
      <c r="AU139" s="141" t="s">
        <v>81</v>
      </c>
      <c r="AV139" s="12" t="s">
        <v>79</v>
      </c>
      <c r="AW139" s="12" t="s">
        <v>35</v>
      </c>
      <c r="AX139" s="12" t="s">
        <v>74</v>
      </c>
      <c r="AY139" s="141" t="s">
        <v>119</v>
      </c>
    </row>
    <row r="140" spans="2:65" s="13" customFormat="1" ht="11.25">
      <c r="B140" s="146"/>
      <c r="D140" s="140" t="s">
        <v>137</v>
      </c>
      <c r="E140" s="147" t="s">
        <v>19</v>
      </c>
      <c r="F140" s="148" t="s">
        <v>192</v>
      </c>
      <c r="H140" s="149">
        <v>9.2140000000000004</v>
      </c>
      <c r="I140" s="150"/>
      <c r="L140" s="146"/>
      <c r="M140" s="151"/>
      <c r="T140" s="152"/>
      <c r="AT140" s="147" t="s">
        <v>137</v>
      </c>
      <c r="AU140" s="147" t="s">
        <v>81</v>
      </c>
      <c r="AV140" s="13" t="s">
        <v>81</v>
      </c>
      <c r="AW140" s="13" t="s">
        <v>35</v>
      </c>
      <c r="AX140" s="13" t="s">
        <v>79</v>
      </c>
      <c r="AY140" s="147" t="s">
        <v>119</v>
      </c>
    </row>
    <row r="141" spans="2:65" s="1" customFormat="1" ht="16.5" customHeight="1">
      <c r="B141" s="32"/>
      <c r="C141" s="122" t="s">
        <v>193</v>
      </c>
      <c r="D141" s="122" t="s">
        <v>122</v>
      </c>
      <c r="E141" s="123" t="s">
        <v>194</v>
      </c>
      <c r="F141" s="124" t="s">
        <v>195</v>
      </c>
      <c r="G141" s="125" t="s">
        <v>159</v>
      </c>
      <c r="H141" s="126">
        <v>14.582000000000001</v>
      </c>
      <c r="I141" s="127"/>
      <c r="J141" s="128">
        <f>ROUND(I141*H141,2)</f>
        <v>0</v>
      </c>
      <c r="K141" s="124" t="s">
        <v>126</v>
      </c>
      <c r="L141" s="32"/>
      <c r="M141" s="129" t="s">
        <v>19</v>
      </c>
      <c r="N141" s="130" t="s">
        <v>45</v>
      </c>
      <c r="P141" s="131">
        <f>O141*H141</f>
        <v>0</v>
      </c>
      <c r="Q141" s="131">
        <v>0</v>
      </c>
      <c r="R141" s="131">
        <f>Q141*H141</f>
        <v>0</v>
      </c>
      <c r="S141" s="131">
        <v>1.805E-2</v>
      </c>
      <c r="T141" s="132">
        <f>S141*H141</f>
        <v>0.26320510000000003</v>
      </c>
      <c r="AR141" s="133" t="s">
        <v>120</v>
      </c>
      <c r="AT141" s="133" t="s">
        <v>122</v>
      </c>
      <c r="AU141" s="133" t="s">
        <v>81</v>
      </c>
      <c r="AY141" s="17" t="s">
        <v>119</v>
      </c>
      <c r="BE141" s="134">
        <f>IF(N141="základní",J141,0)</f>
        <v>0</v>
      </c>
      <c r="BF141" s="134">
        <f>IF(N141="snížená",J141,0)</f>
        <v>0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7" t="s">
        <v>79</v>
      </c>
      <c r="BK141" s="134">
        <f>ROUND(I141*H141,2)</f>
        <v>0</v>
      </c>
      <c r="BL141" s="17" t="s">
        <v>120</v>
      </c>
      <c r="BM141" s="133" t="s">
        <v>196</v>
      </c>
    </row>
    <row r="142" spans="2:65" s="1" customFormat="1" ht="11.25">
      <c r="B142" s="32"/>
      <c r="D142" s="135" t="s">
        <v>128</v>
      </c>
      <c r="F142" s="136" t="s">
        <v>197</v>
      </c>
      <c r="I142" s="137"/>
      <c r="L142" s="32"/>
      <c r="M142" s="138"/>
      <c r="T142" s="53"/>
      <c r="AT142" s="17" t="s">
        <v>128</v>
      </c>
      <c r="AU142" s="17" t="s">
        <v>81</v>
      </c>
    </row>
    <row r="143" spans="2:65" s="1" customFormat="1" ht="19.5">
      <c r="B143" s="32"/>
      <c r="D143" s="140" t="s">
        <v>198</v>
      </c>
      <c r="F143" s="153" t="s">
        <v>199</v>
      </c>
      <c r="I143" s="137"/>
      <c r="L143" s="32"/>
      <c r="M143" s="138"/>
      <c r="T143" s="53"/>
      <c r="AT143" s="17" t="s">
        <v>198</v>
      </c>
      <c r="AU143" s="17" t="s">
        <v>81</v>
      </c>
    </row>
    <row r="144" spans="2:65" s="12" customFormat="1" ht="11.25">
      <c r="B144" s="139"/>
      <c r="D144" s="140" t="s">
        <v>137</v>
      </c>
      <c r="E144" s="141" t="s">
        <v>19</v>
      </c>
      <c r="F144" s="142" t="s">
        <v>200</v>
      </c>
      <c r="H144" s="141" t="s">
        <v>19</v>
      </c>
      <c r="I144" s="143"/>
      <c r="L144" s="139"/>
      <c r="M144" s="144"/>
      <c r="T144" s="145"/>
      <c r="AT144" s="141" t="s">
        <v>137</v>
      </c>
      <c r="AU144" s="141" t="s">
        <v>81</v>
      </c>
      <c r="AV144" s="12" t="s">
        <v>79</v>
      </c>
      <c r="AW144" s="12" t="s">
        <v>35</v>
      </c>
      <c r="AX144" s="12" t="s">
        <v>74</v>
      </c>
      <c r="AY144" s="141" t="s">
        <v>119</v>
      </c>
    </row>
    <row r="145" spans="2:65" s="13" customFormat="1" ht="11.25">
      <c r="B145" s="146"/>
      <c r="D145" s="140" t="s">
        <v>137</v>
      </c>
      <c r="E145" s="147" t="s">
        <v>19</v>
      </c>
      <c r="F145" s="148" t="s">
        <v>201</v>
      </c>
      <c r="H145" s="149">
        <v>14.582000000000001</v>
      </c>
      <c r="I145" s="150"/>
      <c r="L145" s="146"/>
      <c r="M145" s="151"/>
      <c r="T145" s="152"/>
      <c r="AT145" s="147" t="s">
        <v>137</v>
      </c>
      <c r="AU145" s="147" t="s">
        <v>81</v>
      </c>
      <c r="AV145" s="13" t="s">
        <v>81</v>
      </c>
      <c r="AW145" s="13" t="s">
        <v>35</v>
      </c>
      <c r="AX145" s="13" t="s">
        <v>79</v>
      </c>
      <c r="AY145" s="147" t="s">
        <v>119</v>
      </c>
    </row>
    <row r="146" spans="2:65" s="11" customFormat="1" ht="22.9" customHeight="1">
      <c r="B146" s="110"/>
      <c r="D146" s="111" t="s">
        <v>73</v>
      </c>
      <c r="E146" s="120" t="s">
        <v>202</v>
      </c>
      <c r="F146" s="120" t="s">
        <v>203</v>
      </c>
      <c r="I146" s="113"/>
      <c r="J146" s="121">
        <f>BK146</f>
        <v>0</v>
      </c>
      <c r="L146" s="110"/>
      <c r="M146" s="115"/>
      <c r="P146" s="116">
        <f>SUM(P147:P157)</f>
        <v>0</v>
      </c>
      <c r="R146" s="116">
        <f>SUM(R147:R157)</f>
        <v>0</v>
      </c>
      <c r="T146" s="117">
        <f>SUM(T147:T157)</f>
        <v>0</v>
      </c>
      <c r="AR146" s="111" t="s">
        <v>79</v>
      </c>
      <c r="AT146" s="118" t="s">
        <v>73</v>
      </c>
      <c r="AU146" s="118" t="s">
        <v>79</v>
      </c>
      <c r="AY146" s="111" t="s">
        <v>119</v>
      </c>
      <c r="BK146" s="119">
        <f>SUM(BK147:BK157)</f>
        <v>0</v>
      </c>
    </row>
    <row r="147" spans="2:65" s="1" customFormat="1" ht="24.2" customHeight="1">
      <c r="B147" s="32"/>
      <c r="C147" s="122" t="s">
        <v>8</v>
      </c>
      <c r="D147" s="122" t="s">
        <v>122</v>
      </c>
      <c r="E147" s="123" t="s">
        <v>204</v>
      </c>
      <c r="F147" s="124" t="s">
        <v>205</v>
      </c>
      <c r="G147" s="125" t="s">
        <v>206</v>
      </c>
      <c r="H147" s="126">
        <v>29.376000000000001</v>
      </c>
      <c r="I147" s="127"/>
      <c r="J147" s="128">
        <f>ROUND(I147*H147,2)</f>
        <v>0</v>
      </c>
      <c r="K147" s="124" t="s">
        <v>126</v>
      </c>
      <c r="L147" s="32"/>
      <c r="M147" s="129" t="s">
        <v>19</v>
      </c>
      <c r="N147" s="130" t="s">
        <v>45</v>
      </c>
      <c r="P147" s="131">
        <f>O147*H147</f>
        <v>0</v>
      </c>
      <c r="Q147" s="131">
        <v>0</v>
      </c>
      <c r="R147" s="131">
        <f>Q147*H147</f>
        <v>0</v>
      </c>
      <c r="S147" s="131">
        <v>0</v>
      </c>
      <c r="T147" s="132">
        <f>S147*H147</f>
        <v>0</v>
      </c>
      <c r="AR147" s="133" t="s">
        <v>120</v>
      </c>
      <c r="AT147" s="133" t="s">
        <v>122</v>
      </c>
      <c r="AU147" s="133" t="s">
        <v>81</v>
      </c>
      <c r="AY147" s="17" t="s">
        <v>119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7" t="s">
        <v>79</v>
      </c>
      <c r="BK147" s="134">
        <f>ROUND(I147*H147,2)</f>
        <v>0</v>
      </c>
      <c r="BL147" s="17" t="s">
        <v>120</v>
      </c>
      <c r="BM147" s="133" t="s">
        <v>207</v>
      </c>
    </row>
    <row r="148" spans="2:65" s="1" customFormat="1" ht="11.25">
      <c r="B148" s="32"/>
      <c r="D148" s="135" t="s">
        <v>128</v>
      </c>
      <c r="F148" s="136" t="s">
        <v>208</v>
      </c>
      <c r="I148" s="137"/>
      <c r="L148" s="32"/>
      <c r="M148" s="138"/>
      <c r="T148" s="53"/>
      <c r="AT148" s="17" t="s">
        <v>128</v>
      </c>
      <c r="AU148" s="17" t="s">
        <v>81</v>
      </c>
    </row>
    <row r="149" spans="2:65" s="1" customFormat="1" ht="21.75" customHeight="1">
      <c r="B149" s="32"/>
      <c r="C149" s="122" t="s">
        <v>209</v>
      </c>
      <c r="D149" s="122" t="s">
        <v>122</v>
      </c>
      <c r="E149" s="123" t="s">
        <v>210</v>
      </c>
      <c r="F149" s="124" t="s">
        <v>211</v>
      </c>
      <c r="G149" s="125" t="s">
        <v>206</v>
      </c>
      <c r="H149" s="126">
        <v>29.376000000000001</v>
      </c>
      <c r="I149" s="127"/>
      <c r="J149" s="128">
        <f>ROUND(I149*H149,2)</f>
        <v>0</v>
      </c>
      <c r="K149" s="124" t="s">
        <v>126</v>
      </c>
      <c r="L149" s="32"/>
      <c r="M149" s="129" t="s">
        <v>19</v>
      </c>
      <c r="N149" s="130" t="s">
        <v>45</v>
      </c>
      <c r="P149" s="131">
        <f>O149*H149</f>
        <v>0</v>
      </c>
      <c r="Q149" s="131">
        <v>0</v>
      </c>
      <c r="R149" s="131">
        <f>Q149*H149</f>
        <v>0</v>
      </c>
      <c r="S149" s="131">
        <v>0</v>
      </c>
      <c r="T149" s="132">
        <f>S149*H149</f>
        <v>0</v>
      </c>
      <c r="AR149" s="133" t="s">
        <v>120</v>
      </c>
      <c r="AT149" s="133" t="s">
        <v>122</v>
      </c>
      <c r="AU149" s="133" t="s">
        <v>81</v>
      </c>
      <c r="AY149" s="17" t="s">
        <v>119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7" t="s">
        <v>79</v>
      </c>
      <c r="BK149" s="134">
        <f>ROUND(I149*H149,2)</f>
        <v>0</v>
      </c>
      <c r="BL149" s="17" t="s">
        <v>120</v>
      </c>
      <c r="BM149" s="133" t="s">
        <v>212</v>
      </c>
    </row>
    <row r="150" spans="2:65" s="1" customFormat="1" ht="11.25">
      <c r="B150" s="32"/>
      <c r="D150" s="135" t="s">
        <v>128</v>
      </c>
      <c r="F150" s="136" t="s">
        <v>213</v>
      </c>
      <c r="I150" s="137"/>
      <c r="L150" s="32"/>
      <c r="M150" s="138"/>
      <c r="T150" s="53"/>
      <c r="AT150" s="17" t="s">
        <v>128</v>
      </c>
      <c r="AU150" s="17" t="s">
        <v>81</v>
      </c>
    </row>
    <row r="151" spans="2:65" s="1" customFormat="1" ht="24.2" customHeight="1">
      <c r="B151" s="32"/>
      <c r="C151" s="122" t="s">
        <v>214</v>
      </c>
      <c r="D151" s="122" t="s">
        <v>122</v>
      </c>
      <c r="E151" s="123" t="s">
        <v>215</v>
      </c>
      <c r="F151" s="124" t="s">
        <v>216</v>
      </c>
      <c r="G151" s="125" t="s">
        <v>206</v>
      </c>
      <c r="H151" s="126">
        <v>411.26400000000001</v>
      </c>
      <c r="I151" s="127"/>
      <c r="J151" s="128">
        <f>ROUND(I151*H151,2)</f>
        <v>0</v>
      </c>
      <c r="K151" s="124" t="s">
        <v>126</v>
      </c>
      <c r="L151" s="32"/>
      <c r="M151" s="129" t="s">
        <v>19</v>
      </c>
      <c r="N151" s="130" t="s">
        <v>45</v>
      </c>
      <c r="P151" s="131">
        <f>O151*H151</f>
        <v>0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120</v>
      </c>
      <c r="AT151" s="133" t="s">
        <v>122</v>
      </c>
      <c r="AU151" s="133" t="s">
        <v>81</v>
      </c>
      <c r="AY151" s="17" t="s">
        <v>119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7" t="s">
        <v>79</v>
      </c>
      <c r="BK151" s="134">
        <f>ROUND(I151*H151,2)</f>
        <v>0</v>
      </c>
      <c r="BL151" s="17" t="s">
        <v>120</v>
      </c>
      <c r="BM151" s="133" t="s">
        <v>217</v>
      </c>
    </row>
    <row r="152" spans="2:65" s="1" customFormat="1" ht="11.25">
      <c r="B152" s="32"/>
      <c r="D152" s="135" t="s">
        <v>128</v>
      </c>
      <c r="F152" s="136" t="s">
        <v>218</v>
      </c>
      <c r="I152" s="137"/>
      <c r="L152" s="32"/>
      <c r="M152" s="138"/>
      <c r="T152" s="53"/>
      <c r="AT152" s="17" t="s">
        <v>128</v>
      </c>
      <c r="AU152" s="17" t="s">
        <v>81</v>
      </c>
    </row>
    <row r="153" spans="2:65" s="13" customFormat="1" ht="11.25">
      <c r="B153" s="146"/>
      <c r="D153" s="140" t="s">
        <v>137</v>
      </c>
      <c r="F153" s="148" t="s">
        <v>219</v>
      </c>
      <c r="H153" s="149">
        <v>411.26400000000001</v>
      </c>
      <c r="I153" s="150"/>
      <c r="L153" s="146"/>
      <c r="M153" s="151"/>
      <c r="T153" s="152"/>
      <c r="AT153" s="147" t="s">
        <v>137</v>
      </c>
      <c r="AU153" s="147" t="s">
        <v>81</v>
      </c>
      <c r="AV153" s="13" t="s">
        <v>81</v>
      </c>
      <c r="AW153" s="13" t="s">
        <v>4</v>
      </c>
      <c r="AX153" s="13" t="s">
        <v>79</v>
      </c>
      <c r="AY153" s="147" t="s">
        <v>119</v>
      </c>
    </row>
    <row r="154" spans="2:65" s="1" customFormat="1" ht="16.5" customHeight="1">
      <c r="B154" s="32"/>
      <c r="C154" s="154" t="s">
        <v>220</v>
      </c>
      <c r="D154" s="154" t="s">
        <v>221</v>
      </c>
      <c r="E154" s="155" t="s">
        <v>222</v>
      </c>
      <c r="F154" s="156" t="s">
        <v>223</v>
      </c>
      <c r="G154" s="157" t="s">
        <v>206</v>
      </c>
      <c r="H154" s="158">
        <v>0.26300000000000001</v>
      </c>
      <c r="I154" s="159"/>
      <c r="J154" s="160">
        <f>ROUND(I154*H154,2)</f>
        <v>0</v>
      </c>
      <c r="K154" s="156" t="s">
        <v>126</v>
      </c>
      <c r="L154" s="161"/>
      <c r="M154" s="162" t="s">
        <v>19</v>
      </c>
      <c r="N154" s="163" t="s">
        <v>45</v>
      </c>
      <c r="P154" s="131">
        <f>O154*H154</f>
        <v>0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176</v>
      </c>
      <c r="AT154" s="133" t="s">
        <v>221</v>
      </c>
      <c r="AU154" s="133" t="s">
        <v>81</v>
      </c>
      <c r="AY154" s="17" t="s">
        <v>119</v>
      </c>
      <c r="BE154" s="134">
        <f>IF(N154="základní",J154,0)</f>
        <v>0</v>
      </c>
      <c r="BF154" s="134">
        <f>IF(N154="snížená",J154,0)</f>
        <v>0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7" t="s">
        <v>79</v>
      </c>
      <c r="BK154" s="134">
        <f>ROUND(I154*H154,2)</f>
        <v>0</v>
      </c>
      <c r="BL154" s="17" t="s">
        <v>120</v>
      </c>
      <c r="BM154" s="133" t="s">
        <v>224</v>
      </c>
    </row>
    <row r="155" spans="2:65" s="1" customFormat="1" ht="21.75" customHeight="1">
      <c r="B155" s="32"/>
      <c r="C155" s="154" t="s">
        <v>225</v>
      </c>
      <c r="D155" s="154" t="s">
        <v>221</v>
      </c>
      <c r="E155" s="155" t="s">
        <v>226</v>
      </c>
      <c r="F155" s="156" t="s">
        <v>227</v>
      </c>
      <c r="G155" s="157" t="s">
        <v>206</v>
      </c>
      <c r="H155" s="158">
        <v>21.05</v>
      </c>
      <c r="I155" s="159"/>
      <c r="J155" s="160">
        <f>ROUND(I155*H155,2)</f>
        <v>0</v>
      </c>
      <c r="K155" s="156" t="s">
        <v>126</v>
      </c>
      <c r="L155" s="161"/>
      <c r="M155" s="162" t="s">
        <v>19</v>
      </c>
      <c r="N155" s="163" t="s">
        <v>45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176</v>
      </c>
      <c r="AT155" s="133" t="s">
        <v>221</v>
      </c>
      <c r="AU155" s="133" t="s">
        <v>81</v>
      </c>
      <c r="AY155" s="17" t="s">
        <v>119</v>
      </c>
      <c r="BE155" s="134">
        <f>IF(N155="základní",J155,0)</f>
        <v>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7" t="s">
        <v>79</v>
      </c>
      <c r="BK155" s="134">
        <f>ROUND(I155*H155,2)</f>
        <v>0</v>
      </c>
      <c r="BL155" s="17" t="s">
        <v>120</v>
      </c>
      <c r="BM155" s="133" t="s">
        <v>228</v>
      </c>
    </row>
    <row r="156" spans="2:65" s="1" customFormat="1" ht="21.75" customHeight="1">
      <c r="B156" s="32"/>
      <c r="C156" s="154" t="s">
        <v>229</v>
      </c>
      <c r="D156" s="154" t="s">
        <v>221</v>
      </c>
      <c r="E156" s="155" t="s">
        <v>230</v>
      </c>
      <c r="F156" s="156" t="s">
        <v>231</v>
      </c>
      <c r="G156" s="157" t="s">
        <v>206</v>
      </c>
      <c r="H156" s="158">
        <v>5.2030000000000003</v>
      </c>
      <c r="I156" s="159"/>
      <c r="J156" s="160">
        <f>ROUND(I156*H156,2)</f>
        <v>0</v>
      </c>
      <c r="K156" s="156" t="s">
        <v>126</v>
      </c>
      <c r="L156" s="161"/>
      <c r="M156" s="162" t="s">
        <v>19</v>
      </c>
      <c r="N156" s="163" t="s">
        <v>45</v>
      </c>
      <c r="P156" s="131">
        <f>O156*H156</f>
        <v>0</v>
      </c>
      <c r="Q156" s="131">
        <v>0</v>
      </c>
      <c r="R156" s="131">
        <f>Q156*H156</f>
        <v>0</v>
      </c>
      <c r="S156" s="131">
        <v>0</v>
      </c>
      <c r="T156" s="132">
        <f>S156*H156</f>
        <v>0</v>
      </c>
      <c r="AR156" s="133" t="s">
        <v>176</v>
      </c>
      <c r="AT156" s="133" t="s">
        <v>221</v>
      </c>
      <c r="AU156" s="133" t="s">
        <v>81</v>
      </c>
      <c r="AY156" s="17" t="s">
        <v>119</v>
      </c>
      <c r="BE156" s="134">
        <f>IF(N156="základní",J156,0)</f>
        <v>0</v>
      </c>
      <c r="BF156" s="134">
        <f>IF(N156="snížená",J156,0)</f>
        <v>0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7" t="s">
        <v>79</v>
      </c>
      <c r="BK156" s="134">
        <f>ROUND(I156*H156,2)</f>
        <v>0</v>
      </c>
      <c r="BL156" s="17" t="s">
        <v>120</v>
      </c>
      <c r="BM156" s="133" t="s">
        <v>232</v>
      </c>
    </row>
    <row r="157" spans="2:65" s="1" customFormat="1" ht="24.2" customHeight="1">
      <c r="B157" s="32"/>
      <c r="C157" s="154" t="s">
        <v>233</v>
      </c>
      <c r="D157" s="154" t="s">
        <v>221</v>
      </c>
      <c r="E157" s="155" t="s">
        <v>234</v>
      </c>
      <c r="F157" s="156" t="s">
        <v>235</v>
      </c>
      <c r="G157" s="157" t="s">
        <v>206</v>
      </c>
      <c r="H157" s="158">
        <v>2.86</v>
      </c>
      <c r="I157" s="159"/>
      <c r="J157" s="160">
        <f>ROUND(I157*H157,2)</f>
        <v>0</v>
      </c>
      <c r="K157" s="156" t="s">
        <v>126</v>
      </c>
      <c r="L157" s="161"/>
      <c r="M157" s="162" t="s">
        <v>19</v>
      </c>
      <c r="N157" s="163" t="s">
        <v>45</v>
      </c>
      <c r="P157" s="131">
        <f>O157*H157</f>
        <v>0</v>
      </c>
      <c r="Q157" s="131">
        <v>0</v>
      </c>
      <c r="R157" s="131">
        <f>Q157*H157</f>
        <v>0</v>
      </c>
      <c r="S157" s="131">
        <v>0</v>
      </c>
      <c r="T157" s="132">
        <f>S157*H157</f>
        <v>0</v>
      </c>
      <c r="AR157" s="133" t="s">
        <v>176</v>
      </c>
      <c r="AT157" s="133" t="s">
        <v>221</v>
      </c>
      <c r="AU157" s="133" t="s">
        <v>81</v>
      </c>
      <c r="AY157" s="17" t="s">
        <v>119</v>
      </c>
      <c r="BE157" s="134">
        <f>IF(N157="základní",J157,0)</f>
        <v>0</v>
      </c>
      <c r="BF157" s="134">
        <f>IF(N157="snížená",J157,0)</f>
        <v>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7" t="s">
        <v>79</v>
      </c>
      <c r="BK157" s="134">
        <f>ROUND(I157*H157,2)</f>
        <v>0</v>
      </c>
      <c r="BL157" s="17" t="s">
        <v>120</v>
      </c>
      <c r="BM157" s="133" t="s">
        <v>236</v>
      </c>
    </row>
    <row r="158" spans="2:65" s="11" customFormat="1" ht="22.9" customHeight="1">
      <c r="B158" s="110"/>
      <c r="D158" s="111" t="s">
        <v>73</v>
      </c>
      <c r="E158" s="120" t="s">
        <v>237</v>
      </c>
      <c r="F158" s="120" t="s">
        <v>238</v>
      </c>
      <c r="I158" s="113"/>
      <c r="J158" s="121">
        <f>BK158</f>
        <v>0</v>
      </c>
      <c r="L158" s="110"/>
      <c r="M158" s="115"/>
      <c r="P158" s="116">
        <f>SUM(P159:P160)</f>
        <v>0</v>
      </c>
      <c r="R158" s="116">
        <f>SUM(R159:R160)</f>
        <v>0</v>
      </c>
      <c r="T158" s="117">
        <f>SUM(T159:T160)</f>
        <v>0</v>
      </c>
      <c r="AR158" s="111" t="s">
        <v>79</v>
      </c>
      <c r="AT158" s="118" t="s">
        <v>73</v>
      </c>
      <c r="AU158" s="118" t="s">
        <v>79</v>
      </c>
      <c r="AY158" s="111" t="s">
        <v>119</v>
      </c>
      <c r="BK158" s="119">
        <f>SUM(BK159:BK160)</f>
        <v>0</v>
      </c>
    </row>
    <row r="159" spans="2:65" s="1" customFormat="1" ht="37.9" customHeight="1">
      <c r="B159" s="32"/>
      <c r="C159" s="122" t="s">
        <v>239</v>
      </c>
      <c r="D159" s="122" t="s">
        <v>122</v>
      </c>
      <c r="E159" s="123" t="s">
        <v>240</v>
      </c>
      <c r="F159" s="124" t="s">
        <v>241</v>
      </c>
      <c r="G159" s="125" t="s">
        <v>206</v>
      </c>
      <c r="H159" s="126">
        <v>1.2270000000000001</v>
      </c>
      <c r="I159" s="127"/>
      <c r="J159" s="128">
        <f>ROUND(I159*H159,2)</f>
        <v>0</v>
      </c>
      <c r="K159" s="124" t="s">
        <v>126</v>
      </c>
      <c r="L159" s="32"/>
      <c r="M159" s="129" t="s">
        <v>19</v>
      </c>
      <c r="N159" s="130" t="s">
        <v>45</v>
      </c>
      <c r="P159" s="131">
        <f>O159*H159</f>
        <v>0</v>
      </c>
      <c r="Q159" s="131">
        <v>0</v>
      </c>
      <c r="R159" s="131">
        <f>Q159*H159</f>
        <v>0</v>
      </c>
      <c r="S159" s="131">
        <v>0</v>
      </c>
      <c r="T159" s="132">
        <f>S159*H159</f>
        <v>0</v>
      </c>
      <c r="AR159" s="133" t="s">
        <v>120</v>
      </c>
      <c r="AT159" s="133" t="s">
        <v>122</v>
      </c>
      <c r="AU159" s="133" t="s">
        <v>81</v>
      </c>
      <c r="AY159" s="17" t="s">
        <v>119</v>
      </c>
      <c r="BE159" s="134">
        <f>IF(N159="základní",J159,0)</f>
        <v>0</v>
      </c>
      <c r="BF159" s="134">
        <f>IF(N159="snížená",J159,0)</f>
        <v>0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7" t="s">
        <v>79</v>
      </c>
      <c r="BK159" s="134">
        <f>ROUND(I159*H159,2)</f>
        <v>0</v>
      </c>
      <c r="BL159" s="17" t="s">
        <v>120</v>
      </c>
      <c r="BM159" s="133" t="s">
        <v>242</v>
      </c>
    </row>
    <row r="160" spans="2:65" s="1" customFormat="1" ht="11.25">
      <c r="B160" s="32"/>
      <c r="D160" s="135" t="s">
        <v>128</v>
      </c>
      <c r="F160" s="136" t="s">
        <v>243</v>
      </c>
      <c r="I160" s="137"/>
      <c r="L160" s="32"/>
      <c r="M160" s="138"/>
      <c r="T160" s="53"/>
      <c r="AT160" s="17" t="s">
        <v>128</v>
      </c>
      <c r="AU160" s="17" t="s">
        <v>81</v>
      </c>
    </row>
    <row r="161" spans="2:65" s="11" customFormat="1" ht="25.9" customHeight="1">
      <c r="B161" s="110"/>
      <c r="D161" s="111" t="s">
        <v>73</v>
      </c>
      <c r="E161" s="112" t="s">
        <v>244</v>
      </c>
      <c r="F161" s="112" t="s">
        <v>245</v>
      </c>
      <c r="I161" s="113"/>
      <c r="J161" s="114">
        <f>BK161</f>
        <v>0</v>
      </c>
      <c r="L161" s="110"/>
      <c r="M161" s="115"/>
      <c r="P161" s="116">
        <f>P162+P181+P183+P216+P237</f>
        <v>0</v>
      </c>
      <c r="R161" s="116">
        <f>R162+R181+R183+R216+R237</f>
        <v>4.7064594100000008</v>
      </c>
      <c r="T161" s="117">
        <f>T162+T181+T183+T216+T237</f>
        <v>0</v>
      </c>
      <c r="AR161" s="111" t="s">
        <v>81</v>
      </c>
      <c r="AT161" s="118" t="s">
        <v>73</v>
      </c>
      <c r="AU161" s="118" t="s">
        <v>74</v>
      </c>
      <c r="AY161" s="111" t="s">
        <v>119</v>
      </c>
      <c r="BK161" s="119">
        <f>BK162+BK181+BK183+BK216+BK237</f>
        <v>0</v>
      </c>
    </row>
    <row r="162" spans="2:65" s="11" customFormat="1" ht="22.9" customHeight="1">
      <c r="B162" s="110"/>
      <c r="D162" s="111" t="s">
        <v>73</v>
      </c>
      <c r="E162" s="120" t="s">
        <v>246</v>
      </c>
      <c r="F162" s="120" t="s">
        <v>247</v>
      </c>
      <c r="I162" s="113"/>
      <c r="J162" s="121">
        <f>BK162</f>
        <v>0</v>
      </c>
      <c r="L162" s="110"/>
      <c r="M162" s="115"/>
      <c r="P162" s="116">
        <f>SUM(P163:P180)</f>
        <v>0</v>
      </c>
      <c r="R162" s="116">
        <f>SUM(R163:R180)</f>
        <v>0.47801879999999991</v>
      </c>
      <c r="T162" s="117">
        <f>SUM(T163:T180)</f>
        <v>0</v>
      </c>
      <c r="AR162" s="111" t="s">
        <v>81</v>
      </c>
      <c r="AT162" s="118" t="s">
        <v>73</v>
      </c>
      <c r="AU162" s="118" t="s">
        <v>79</v>
      </c>
      <c r="AY162" s="111" t="s">
        <v>119</v>
      </c>
      <c r="BK162" s="119">
        <f>SUM(BK163:BK180)</f>
        <v>0</v>
      </c>
    </row>
    <row r="163" spans="2:65" s="1" customFormat="1" ht="24.2" customHeight="1">
      <c r="B163" s="32"/>
      <c r="C163" s="122" t="s">
        <v>248</v>
      </c>
      <c r="D163" s="122" t="s">
        <v>122</v>
      </c>
      <c r="E163" s="123" t="s">
        <v>249</v>
      </c>
      <c r="F163" s="124" t="s">
        <v>250</v>
      </c>
      <c r="G163" s="125" t="s">
        <v>159</v>
      </c>
      <c r="H163" s="126">
        <v>108.39400000000001</v>
      </c>
      <c r="I163" s="127"/>
      <c r="J163" s="128">
        <f>ROUND(I163*H163,2)</f>
        <v>0</v>
      </c>
      <c r="K163" s="124" t="s">
        <v>126</v>
      </c>
      <c r="L163" s="32"/>
      <c r="M163" s="129" t="s">
        <v>19</v>
      </c>
      <c r="N163" s="130" t="s">
        <v>45</v>
      </c>
      <c r="P163" s="131">
        <f>O163*H163</f>
        <v>0</v>
      </c>
      <c r="Q163" s="131">
        <v>0</v>
      </c>
      <c r="R163" s="131">
        <f>Q163*H163</f>
        <v>0</v>
      </c>
      <c r="S163" s="131">
        <v>0</v>
      </c>
      <c r="T163" s="132">
        <f>S163*H163</f>
        <v>0</v>
      </c>
      <c r="AR163" s="133" t="s">
        <v>225</v>
      </c>
      <c r="AT163" s="133" t="s">
        <v>122</v>
      </c>
      <c r="AU163" s="133" t="s">
        <v>81</v>
      </c>
      <c r="AY163" s="17" t="s">
        <v>119</v>
      </c>
      <c r="BE163" s="134">
        <f>IF(N163="základní",J163,0)</f>
        <v>0</v>
      </c>
      <c r="BF163" s="134">
        <f>IF(N163="snížená",J163,0)</f>
        <v>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7" t="s">
        <v>79</v>
      </c>
      <c r="BK163" s="134">
        <f>ROUND(I163*H163,2)</f>
        <v>0</v>
      </c>
      <c r="BL163" s="17" t="s">
        <v>225</v>
      </c>
      <c r="BM163" s="133" t="s">
        <v>251</v>
      </c>
    </row>
    <row r="164" spans="2:65" s="1" customFormat="1" ht="11.25">
      <c r="B164" s="32"/>
      <c r="D164" s="135" t="s">
        <v>128</v>
      </c>
      <c r="F164" s="136" t="s">
        <v>252</v>
      </c>
      <c r="I164" s="137"/>
      <c r="L164" s="32"/>
      <c r="M164" s="138"/>
      <c r="T164" s="53"/>
      <c r="AT164" s="17" t="s">
        <v>128</v>
      </c>
      <c r="AU164" s="17" t="s">
        <v>81</v>
      </c>
    </row>
    <row r="165" spans="2:65" s="1" customFormat="1" ht="16.5" customHeight="1">
      <c r="B165" s="32"/>
      <c r="C165" s="154" t="s">
        <v>7</v>
      </c>
      <c r="D165" s="154" t="s">
        <v>221</v>
      </c>
      <c r="E165" s="155" t="s">
        <v>253</v>
      </c>
      <c r="F165" s="156" t="s">
        <v>254</v>
      </c>
      <c r="G165" s="157" t="s">
        <v>159</v>
      </c>
      <c r="H165" s="158">
        <v>56.906999999999996</v>
      </c>
      <c r="I165" s="159"/>
      <c r="J165" s="160">
        <f>ROUND(I165*H165,2)</f>
        <v>0</v>
      </c>
      <c r="K165" s="156" t="s">
        <v>126</v>
      </c>
      <c r="L165" s="161"/>
      <c r="M165" s="162" t="s">
        <v>19</v>
      </c>
      <c r="N165" s="163" t="s">
        <v>45</v>
      </c>
      <c r="P165" s="131">
        <f>O165*H165</f>
        <v>0</v>
      </c>
      <c r="Q165" s="131">
        <v>3.5999999999999999E-3</v>
      </c>
      <c r="R165" s="131">
        <f>Q165*H165</f>
        <v>0.20486519999999997</v>
      </c>
      <c r="S165" s="131">
        <v>0</v>
      </c>
      <c r="T165" s="132">
        <f>S165*H165</f>
        <v>0</v>
      </c>
      <c r="AR165" s="133" t="s">
        <v>255</v>
      </c>
      <c r="AT165" s="133" t="s">
        <v>221</v>
      </c>
      <c r="AU165" s="133" t="s">
        <v>81</v>
      </c>
      <c r="AY165" s="17" t="s">
        <v>119</v>
      </c>
      <c r="BE165" s="134">
        <f>IF(N165="základní",J165,0)</f>
        <v>0</v>
      </c>
      <c r="BF165" s="134">
        <f>IF(N165="snížená",J165,0)</f>
        <v>0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7" t="s">
        <v>79</v>
      </c>
      <c r="BK165" s="134">
        <f>ROUND(I165*H165,2)</f>
        <v>0</v>
      </c>
      <c r="BL165" s="17" t="s">
        <v>225</v>
      </c>
      <c r="BM165" s="133" t="s">
        <v>256</v>
      </c>
    </row>
    <row r="166" spans="2:65" s="12" customFormat="1" ht="11.25">
      <c r="B166" s="139"/>
      <c r="D166" s="140" t="s">
        <v>137</v>
      </c>
      <c r="E166" s="141" t="s">
        <v>19</v>
      </c>
      <c r="F166" s="142" t="s">
        <v>138</v>
      </c>
      <c r="H166" s="141" t="s">
        <v>19</v>
      </c>
      <c r="I166" s="143"/>
      <c r="L166" s="139"/>
      <c r="M166" s="144"/>
      <c r="T166" s="145"/>
      <c r="AT166" s="141" t="s">
        <v>137</v>
      </c>
      <c r="AU166" s="141" t="s">
        <v>81</v>
      </c>
      <c r="AV166" s="12" t="s">
        <v>79</v>
      </c>
      <c r="AW166" s="12" t="s">
        <v>35</v>
      </c>
      <c r="AX166" s="12" t="s">
        <v>74</v>
      </c>
      <c r="AY166" s="141" t="s">
        <v>119</v>
      </c>
    </row>
    <row r="167" spans="2:65" s="12" customFormat="1" ht="11.25">
      <c r="B167" s="139"/>
      <c r="D167" s="140" t="s">
        <v>137</v>
      </c>
      <c r="E167" s="141" t="s">
        <v>19</v>
      </c>
      <c r="F167" s="142" t="s">
        <v>257</v>
      </c>
      <c r="H167" s="141" t="s">
        <v>19</v>
      </c>
      <c r="I167" s="143"/>
      <c r="L167" s="139"/>
      <c r="M167" s="144"/>
      <c r="T167" s="145"/>
      <c r="AT167" s="141" t="s">
        <v>137</v>
      </c>
      <c r="AU167" s="141" t="s">
        <v>81</v>
      </c>
      <c r="AV167" s="12" t="s">
        <v>79</v>
      </c>
      <c r="AW167" s="12" t="s">
        <v>35</v>
      </c>
      <c r="AX167" s="12" t="s">
        <v>74</v>
      </c>
      <c r="AY167" s="141" t="s">
        <v>119</v>
      </c>
    </row>
    <row r="168" spans="2:65" s="12" customFormat="1" ht="11.25">
      <c r="B168" s="139"/>
      <c r="D168" s="140" t="s">
        <v>137</v>
      </c>
      <c r="E168" s="141" t="s">
        <v>19</v>
      </c>
      <c r="F168" s="142" t="s">
        <v>141</v>
      </c>
      <c r="H168" s="141" t="s">
        <v>19</v>
      </c>
      <c r="I168" s="143"/>
      <c r="L168" s="139"/>
      <c r="M168" s="144"/>
      <c r="T168" s="145"/>
      <c r="AT168" s="141" t="s">
        <v>137</v>
      </c>
      <c r="AU168" s="141" t="s">
        <v>81</v>
      </c>
      <c r="AV168" s="12" t="s">
        <v>79</v>
      </c>
      <c r="AW168" s="12" t="s">
        <v>35</v>
      </c>
      <c r="AX168" s="12" t="s">
        <v>74</v>
      </c>
      <c r="AY168" s="141" t="s">
        <v>119</v>
      </c>
    </row>
    <row r="169" spans="2:65" s="12" customFormat="1" ht="11.25">
      <c r="B169" s="139"/>
      <c r="D169" s="140" t="s">
        <v>137</v>
      </c>
      <c r="E169" s="141" t="s">
        <v>19</v>
      </c>
      <c r="F169" s="142" t="s">
        <v>142</v>
      </c>
      <c r="H169" s="141" t="s">
        <v>19</v>
      </c>
      <c r="I169" s="143"/>
      <c r="L169" s="139"/>
      <c r="M169" s="144"/>
      <c r="T169" s="145"/>
      <c r="AT169" s="141" t="s">
        <v>137</v>
      </c>
      <c r="AU169" s="141" t="s">
        <v>81</v>
      </c>
      <c r="AV169" s="12" t="s">
        <v>79</v>
      </c>
      <c r="AW169" s="12" t="s">
        <v>35</v>
      </c>
      <c r="AX169" s="12" t="s">
        <v>74</v>
      </c>
      <c r="AY169" s="141" t="s">
        <v>119</v>
      </c>
    </row>
    <row r="170" spans="2:65" s="13" customFormat="1" ht="11.25">
      <c r="B170" s="146"/>
      <c r="D170" s="140" t="s">
        <v>137</v>
      </c>
      <c r="E170" s="147" t="s">
        <v>19</v>
      </c>
      <c r="F170" s="148" t="s">
        <v>175</v>
      </c>
      <c r="H170" s="149">
        <v>54.197000000000003</v>
      </c>
      <c r="I170" s="150"/>
      <c r="L170" s="146"/>
      <c r="M170" s="151"/>
      <c r="T170" s="152"/>
      <c r="AT170" s="147" t="s">
        <v>137</v>
      </c>
      <c r="AU170" s="147" t="s">
        <v>81</v>
      </c>
      <c r="AV170" s="13" t="s">
        <v>81</v>
      </c>
      <c r="AW170" s="13" t="s">
        <v>35</v>
      </c>
      <c r="AX170" s="13" t="s">
        <v>79</v>
      </c>
      <c r="AY170" s="147" t="s">
        <v>119</v>
      </c>
    </row>
    <row r="171" spans="2:65" s="13" customFormat="1" ht="11.25">
      <c r="B171" s="146"/>
      <c r="D171" s="140" t="s">
        <v>137</v>
      </c>
      <c r="F171" s="148" t="s">
        <v>258</v>
      </c>
      <c r="H171" s="149">
        <v>56.906999999999996</v>
      </c>
      <c r="I171" s="150"/>
      <c r="L171" s="146"/>
      <c r="M171" s="151"/>
      <c r="T171" s="152"/>
      <c r="AT171" s="147" t="s">
        <v>137</v>
      </c>
      <c r="AU171" s="147" t="s">
        <v>81</v>
      </c>
      <c r="AV171" s="13" t="s">
        <v>81</v>
      </c>
      <c r="AW171" s="13" t="s">
        <v>4</v>
      </c>
      <c r="AX171" s="13" t="s">
        <v>79</v>
      </c>
      <c r="AY171" s="147" t="s">
        <v>119</v>
      </c>
    </row>
    <row r="172" spans="2:65" s="1" customFormat="1" ht="16.5" customHeight="1">
      <c r="B172" s="32"/>
      <c r="C172" s="154" t="s">
        <v>259</v>
      </c>
      <c r="D172" s="154" t="s">
        <v>221</v>
      </c>
      <c r="E172" s="155" t="s">
        <v>260</v>
      </c>
      <c r="F172" s="156" t="s">
        <v>261</v>
      </c>
      <c r="G172" s="157" t="s">
        <v>159</v>
      </c>
      <c r="H172" s="158">
        <v>56.906999999999996</v>
      </c>
      <c r="I172" s="159"/>
      <c r="J172" s="160">
        <f>ROUND(I172*H172,2)</f>
        <v>0</v>
      </c>
      <c r="K172" s="156" t="s">
        <v>126</v>
      </c>
      <c r="L172" s="161"/>
      <c r="M172" s="162" t="s">
        <v>19</v>
      </c>
      <c r="N172" s="163" t="s">
        <v>45</v>
      </c>
      <c r="P172" s="131">
        <f>O172*H172</f>
        <v>0</v>
      </c>
      <c r="Q172" s="131">
        <v>4.7999999999999996E-3</v>
      </c>
      <c r="R172" s="131">
        <f>Q172*H172</f>
        <v>0.27315359999999994</v>
      </c>
      <c r="S172" s="131">
        <v>0</v>
      </c>
      <c r="T172" s="132">
        <f>S172*H172</f>
        <v>0</v>
      </c>
      <c r="AR172" s="133" t="s">
        <v>255</v>
      </c>
      <c r="AT172" s="133" t="s">
        <v>221</v>
      </c>
      <c r="AU172" s="133" t="s">
        <v>81</v>
      </c>
      <c r="AY172" s="17" t="s">
        <v>119</v>
      </c>
      <c r="BE172" s="134">
        <f>IF(N172="základní",J172,0)</f>
        <v>0</v>
      </c>
      <c r="BF172" s="134">
        <f>IF(N172="snížená",J172,0)</f>
        <v>0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7" t="s">
        <v>79</v>
      </c>
      <c r="BK172" s="134">
        <f>ROUND(I172*H172,2)</f>
        <v>0</v>
      </c>
      <c r="BL172" s="17" t="s">
        <v>225</v>
      </c>
      <c r="BM172" s="133" t="s">
        <v>262</v>
      </c>
    </row>
    <row r="173" spans="2:65" s="12" customFormat="1" ht="11.25">
      <c r="B173" s="139"/>
      <c r="D173" s="140" t="s">
        <v>137</v>
      </c>
      <c r="E173" s="141" t="s">
        <v>19</v>
      </c>
      <c r="F173" s="142" t="s">
        <v>138</v>
      </c>
      <c r="H173" s="141" t="s">
        <v>19</v>
      </c>
      <c r="I173" s="143"/>
      <c r="L173" s="139"/>
      <c r="M173" s="144"/>
      <c r="T173" s="145"/>
      <c r="AT173" s="141" t="s">
        <v>137</v>
      </c>
      <c r="AU173" s="141" t="s">
        <v>81</v>
      </c>
      <c r="AV173" s="12" t="s">
        <v>79</v>
      </c>
      <c r="AW173" s="12" t="s">
        <v>35</v>
      </c>
      <c r="AX173" s="12" t="s">
        <v>74</v>
      </c>
      <c r="AY173" s="141" t="s">
        <v>119</v>
      </c>
    </row>
    <row r="174" spans="2:65" s="12" customFormat="1" ht="11.25">
      <c r="B174" s="139"/>
      <c r="D174" s="140" t="s">
        <v>137</v>
      </c>
      <c r="E174" s="141" t="s">
        <v>19</v>
      </c>
      <c r="F174" s="142" t="s">
        <v>257</v>
      </c>
      <c r="H174" s="141" t="s">
        <v>19</v>
      </c>
      <c r="I174" s="143"/>
      <c r="L174" s="139"/>
      <c r="M174" s="144"/>
      <c r="T174" s="145"/>
      <c r="AT174" s="141" t="s">
        <v>137</v>
      </c>
      <c r="AU174" s="141" t="s">
        <v>81</v>
      </c>
      <c r="AV174" s="12" t="s">
        <v>79</v>
      </c>
      <c r="AW174" s="12" t="s">
        <v>35</v>
      </c>
      <c r="AX174" s="12" t="s">
        <v>74</v>
      </c>
      <c r="AY174" s="141" t="s">
        <v>119</v>
      </c>
    </row>
    <row r="175" spans="2:65" s="12" customFormat="1" ht="11.25">
      <c r="B175" s="139"/>
      <c r="D175" s="140" t="s">
        <v>137</v>
      </c>
      <c r="E175" s="141" t="s">
        <v>19</v>
      </c>
      <c r="F175" s="142" t="s">
        <v>141</v>
      </c>
      <c r="H175" s="141" t="s">
        <v>19</v>
      </c>
      <c r="I175" s="143"/>
      <c r="L175" s="139"/>
      <c r="M175" s="144"/>
      <c r="T175" s="145"/>
      <c r="AT175" s="141" t="s">
        <v>137</v>
      </c>
      <c r="AU175" s="141" t="s">
        <v>81</v>
      </c>
      <c r="AV175" s="12" t="s">
        <v>79</v>
      </c>
      <c r="AW175" s="12" t="s">
        <v>35</v>
      </c>
      <c r="AX175" s="12" t="s">
        <v>74</v>
      </c>
      <c r="AY175" s="141" t="s">
        <v>119</v>
      </c>
    </row>
    <row r="176" spans="2:65" s="12" customFormat="1" ht="11.25">
      <c r="B176" s="139"/>
      <c r="D176" s="140" t="s">
        <v>137</v>
      </c>
      <c r="E176" s="141" t="s">
        <v>19</v>
      </c>
      <c r="F176" s="142" t="s">
        <v>142</v>
      </c>
      <c r="H176" s="141" t="s">
        <v>19</v>
      </c>
      <c r="I176" s="143"/>
      <c r="L176" s="139"/>
      <c r="M176" s="144"/>
      <c r="T176" s="145"/>
      <c r="AT176" s="141" t="s">
        <v>137</v>
      </c>
      <c r="AU176" s="141" t="s">
        <v>81</v>
      </c>
      <c r="AV176" s="12" t="s">
        <v>79</v>
      </c>
      <c r="AW176" s="12" t="s">
        <v>35</v>
      </c>
      <c r="AX176" s="12" t="s">
        <v>74</v>
      </c>
      <c r="AY176" s="141" t="s">
        <v>119</v>
      </c>
    </row>
    <row r="177" spans="2:65" s="13" customFormat="1" ht="11.25">
      <c r="B177" s="146"/>
      <c r="D177" s="140" t="s">
        <v>137</v>
      </c>
      <c r="E177" s="147" t="s">
        <v>19</v>
      </c>
      <c r="F177" s="148" t="s">
        <v>175</v>
      </c>
      <c r="H177" s="149">
        <v>54.197000000000003</v>
      </c>
      <c r="I177" s="150"/>
      <c r="L177" s="146"/>
      <c r="M177" s="151"/>
      <c r="T177" s="152"/>
      <c r="AT177" s="147" t="s">
        <v>137</v>
      </c>
      <c r="AU177" s="147" t="s">
        <v>81</v>
      </c>
      <c r="AV177" s="13" t="s">
        <v>81</v>
      </c>
      <c r="AW177" s="13" t="s">
        <v>35</v>
      </c>
      <c r="AX177" s="13" t="s">
        <v>79</v>
      </c>
      <c r="AY177" s="147" t="s">
        <v>119</v>
      </c>
    </row>
    <row r="178" spans="2:65" s="13" customFormat="1" ht="11.25">
      <c r="B178" s="146"/>
      <c r="D178" s="140" t="s">
        <v>137</v>
      </c>
      <c r="F178" s="148" t="s">
        <v>258</v>
      </c>
      <c r="H178" s="149">
        <v>56.906999999999996</v>
      </c>
      <c r="I178" s="150"/>
      <c r="L178" s="146"/>
      <c r="M178" s="151"/>
      <c r="T178" s="152"/>
      <c r="AT178" s="147" t="s">
        <v>137</v>
      </c>
      <c r="AU178" s="147" t="s">
        <v>81</v>
      </c>
      <c r="AV178" s="13" t="s">
        <v>81</v>
      </c>
      <c r="AW178" s="13" t="s">
        <v>4</v>
      </c>
      <c r="AX178" s="13" t="s">
        <v>79</v>
      </c>
      <c r="AY178" s="147" t="s">
        <v>119</v>
      </c>
    </row>
    <row r="179" spans="2:65" s="1" customFormat="1" ht="33" customHeight="1">
      <c r="B179" s="32"/>
      <c r="C179" s="122" t="s">
        <v>263</v>
      </c>
      <c r="D179" s="122" t="s">
        <v>122</v>
      </c>
      <c r="E179" s="123" t="s">
        <v>264</v>
      </c>
      <c r="F179" s="124" t="s">
        <v>265</v>
      </c>
      <c r="G179" s="125" t="s">
        <v>206</v>
      </c>
      <c r="H179" s="126">
        <v>0.47799999999999998</v>
      </c>
      <c r="I179" s="127"/>
      <c r="J179" s="128">
        <f>ROUND(I179*H179,2)</f>
        <v>0</v>
      </c>
      <c r="K179" s="124" t="s">
        <v>126</v>
      </c>
      <c r="L179" s="32"/>
      <c r="M179" s="129" t="s">
        <v>19</v>
      </c>
      <c r="N179" s="130" t="s">
        <v>45</v>
      </c>
      <c r="P179" s="131">
        <f>O179*H179</f>
        <v>0</v>
      </c>
      <c r="Q179" s="131">
        <v>0</v>
      </c>
      <c r="R179" s="131">
        <f>Q179*H179</f>
        <v>0</v>
      </c>
      <c r="S179" s="131">
        <v>0</v>
      </c>
      <c r="T179" s="132">
        <f>S179*H179</f>
        <v>0</v>
      </c>
      <c r="AR179" s="133" t="s">
        <v>225</v>
      </c>
      <c r="AT179" s="133" t="s">
        <v>122</v>
      </c>
      <c r="AU179" s="133" t="s">
        <v>81</v>
      </c>
      <c r="AY179" s="17" t="s">
        <v>119</v>
      </c>
      <c r="BE179" s="134">
        <f>IF(N179="základní",J179,0)</f>
        <v>0</v>
      </c>
      <c r="BF179" s="134">
        <f>IF(N179="snížená",J179,0)</f>
        <v>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7" t="s">
        <v>79</v>
      </c>
      <c r="BK179" s="134">
        <f>ROUND(I179*H179,2)</f>
        <v>0</v>
      </c>
      <c r="BL179" s="17" t="s">
        <v>225</v>
      </c>
      <c r="BM179" s="133" t="s">
        <v>266</v>
      </c>
    </row>
    <row r="180" spans="2:65" s="1" customFormat="1" ht="11.25">
      <c r="B180" s="32"/>
      <c r="D180" s="135" t="s">
        <v>128</v>
      </c>
      <c r="F180" s="136" t="s">
        <v>267</v>
      </c>
      <c r="I180" s="137"/>
      <c r="L180" s="32"/>
      <c r="M180" s="138"/>
      <c r="T180" s="53"/>
      <c r="AT180" s="17" t="s">
        <v>128</v>
      </c>
      <c r="AU180" s="17" t="s">
        <v>81</v>
      </c>
    </row>
    <row r="181" spans="2:65" s="11" customFormat="1" ht="22.9" customHeight="1">
      <c r="B181" s="110"/>
      <c r="D181" s="111" t="s">
        <v>73</v>
      </c>
      <c r="E181" s="120" t="s">
        <v>268</v>
      </c>
      <c r="F181" s="120" t="s">
        <v>269</v>
      </c>
      <c r="I181" s="113"/>
      <c r="J181" s="121">
        <f>BK181</f>
        <v>0</v>
      </c>
      <c r="L181" s="110"/>
      <c r="M181" s="115"/>
      <c r="P181" s="116">
        <f>P182</f>
        <v>0</v>
      </c>
      <c r="R181" s="116">
        <f>R182</f>
        <v>0</v>
      </c>
      <c r="T181" s="117">
        <f>T182</f>
        <v>0</v>
      </c>
      <c r="AR181" s="111" t="s">
        <v>81</v>
      </c>
      <c r="AT181" s="118" t="s">
        <v>73</v>
      </c>
      <c r="AU181" s="118" t="s">
        <v>79</v>
      </c>
      <c r="AY181" s="111" t="s">
        <v>119</v>
      </c>
      <c r="BK181" s="119">
        <f>BK182</f>
        <v>0</v>
      </c>
    </row>
    <row r="182" spans="2:65" s="1" customFormat="1" ht="16.5" customHeight="1">
      <c r="B182" s="32"/>
      <c r="C182" s="122" t="s">
        <v>270</v>
      </c>
      <c r="D182" s="122" t="s">
        <v>122</v>
      </c>
      <c r="E182" s="123" t="s">
        <v>271</v>
      </c>
      <c r="F182" s="124" t="s">
        <v>272</v>
      </c>
      <c r="G182" s="125" t="s">
        <v>273</v>
      </c>
      <c r="H182" s="126">
        <v>1</v>
      </c>
      <c r="I182" s="127"/>
      <c r="J182" s="128">
        <f>ROUND(I182*H182,2)</f>
        <v>0</v>
      </c>
      <c r="K182" s="124" t="s">
        <v>184</v>
      </c>
      <c r="L182" s="32"/>
      <c r="M182" s="129" t="s">
        <v>19</v>
      </c>
      <c r="N182" s="130" t="s">
        <v>45</v>
      </c>
      <c r="P182" s="131">
        <f>O182*H182</f>
        <v>0</v>
      </c>
      <c r="Q182" s="131">
        <v>0</v>
      </c>
      <c r="R182" s="131">
        <f>Q182*H182</f>
        <v>0</v>
      </c>
      <c r="S182" s="131">
        <v>0</v>
      </c>
      <c r="T182" s="132">
        <f>S182*H182</f>
        <v>0</v>
      </c>
      <c r="AR182" s="133" t="s">
        <v>225</v>
      </c>
      <c r="AT182" s="133" t="s">
        <v>122</v>
      </c>
      <c r="AU182" s="133" t="s">
        <v>81</v>
      </c>
      <c r="AY182" s="17" t="s">
        <v>119</v>
      </c>
      <c r="BE182" s="134">
        <f>IF(N182="základní",J182,0)</f>
        <v>0</v>
      </c>
      <c r="BF182" s="134">
        <f>IF(N182="snížená",J182,0)</f>
        <v>0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7" t="s">
        <v>79</v>
      </c>
      <c r="BK182" s="134">
        <f>ROUND(I182*H182,2)</f>
        <v>0</v>
      </c>
      <c r="BL182" s="17" t="s">
        <v>225</v>
      </c>
      <c r="BM182" s="133" t="s">
        <v>274</v>
      </c>
    </row>
    <row r="183" spans="2:65" s="11" customFormat="1" ht="22.9" customHeight="1">
      <c r="B183" s="110"/>
      <c r="D183" s="111" t="s">
        <v>73</v>
      </c>
      <c r="E183" s="120" t="s">
        <v>275</v>
      </c>
      <c r="F183" s="120" t="s">
        <v>276</v>
      </c>
      <c r="I183" s="113"/>
      <c r="J183" s="121">
        <f>BK183</f>
        <v>0</v>
      </c>
      <c r="L183" s="110"/>
      <c r="M183" s="115"/>
      <c r="P183" s="116">
        <f>SUM(P184:P215)</f>
        <v>0</v>
      </c>
      <c r="R183" s="116">
        <f>SUM(R184:R215)</f>
        <v>3.2822760300000002</v>
      </c>
      <c r="T183" s="117">
        <f>SUM(T184:T215)</f>
        <v>0</v>
      </c>
      <c r="AR183" s="111" t="s">
        <v>81</v>
      </c>
      <c r="AT183" s="118" t="s">
        <v>73</v>
      </c>
      <c r="AU183" s="118" t="s">
        <v>79</v>
      </c>
      <c r="AY183" s="111" t="s">
        <v>119</v>
      </c>
      <c r="BK183" s="119">
        <f>SUM(BK184:BK215)</f>
        <v>0</v>
      </c>
    </row>
    <row r="184" spans="2:65" s="1" customFormat="1" ht="21.75" customHeight="1">
      <c r="B184" s="32"/>
      <c r="C184" s="122" t="s">
        <v>277</v>
      </c>
      <c r="D184" s="122" t="s">
        <v>122</v>
      </c>
      <c r="E184" s="123" t="s">
        <v>278</v>
      </c>
      <c r="F184" s="124" t="s">
        <v>279</v>
      </c>
      <c r="G184" s="125" t="s">
        <v>134</v>
      </c>
      <c r="H184" s="126">
        <v>2.0249999999999999</v>
      </c>
      <c r="I184" s="127"/>
      <c r="J184" s="128">
        <f>ROUND(I184*H184,2)</f>
        <v>0</v>
      </c>
      <c r="K184" s="124" t="s">
        <v>126</v>
      </c>
      <c r="L184" s="32"/>
      <c r="M184" s="129" t="s">
        <v>19</v>
      </c>
      <c r="N184" s="130" t="s">
        <v>45</v>
      </c>
      <c r="P184" s="131">
        <f>O184*H184</f>
        <v>0</v>
      </c>
      <c r="Q184" s="131">
        <v>1.2199999999999999E-3</v>
      </c>
      <c r="R184" s="131">
        <f>Q184*H184</f>
        <v>2.4704999999999996E-3</v>
      </c>
      <c r="S184" s="131">
        <v>0</v>
      </c>
      <c r="T184" s="132">
        <f>S184*H184</f>
        <v>0</v>
      </c>
      <c r="AR184" s="133" t="s">
        <v>225</v>
      </c>
      <c r="AT184" s="133" t="s">
        <v>122</v>
      </c>
      <c r="AU184" s="133" t="s">
        <v>81</v>
      </c>
      <c r="AY184" s="17" t="s">
        <v>119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7" t="s">
        <v>79</v>
      </c>
      <c r="BK184" s="134">
        <f>ROUND(I184*H184,2)</f>
        <v>0</v>
      </c>
      <c r="BL184" s="17" t="s">
        <v>225</v>
      </c>
      <c r="BM184" s="133" t="s">
        <v>280</v>
      </c>
    </row>
    <row r="185" spans="2:65" s="1" customFormat="1" ht="11.25">
      <c r="B185" s="32"/>
      <c r="D185" s="135" t="s">
        <v>128</v>
      </c>
      <c r="F185" s="136" t="s">
        <v>281</v>
      </c>
      <c r="I185" s="137"/>
      <c r="L185" s="32"/>
      <c r="M185" s="138"/>
      <c r="T185" s="53"/>
      <c r="AT185" s="17" t="s">
        <v>128</v>
      </c>
      <c r="AU185" s="17" t="s">
        <v>81</v>
      </c>
    </row>
    <row r="186" spans="2:65" s="13" customFormat="1" ht="11.25">
      <c r="B186" s="146"/>
      <c r="D186" s="140" t="s">
        <v>137</v>
      </c>
      <c r="E186" s="147" t="s">
        <v>19</v>
      </c>
      <c r="F186" s="148" t="s">
        <v>282</v>
      </c>
      <c r="H186" s="149">
        <v>2.0249999999999999</v>
      </c>
      <c r="I186" s="150"/>
      <c r="L186" s="146"/>
      <c r="M186" s="151"/>
      <c r="T186" s="152"/>
      <c r="AT186" s="147" t="s">
        <v>137</v>
      </c>
      <c r="AU186" s="147" t="s">
        <v>81</v>
      </c>
      <c r="AV186" s="13" t="s">
        <v>81</v>
      </c>
      <c r="AW186" s="13" t="s">
        <v>35</v>
      </c>
      <c r="AX186" s="13" t="s">
        <v>79</v>
      </c>
      <c r="AY186" s="147" t="s">
        <v>119</v>
      </c>
    </row>
    <row r="187" spans="2:65" s="1" customFormat="1" ht="24.2" customHeight="1">
      <c r="B187" s="32"/>
      <c r="C187" s="122" t="s">
        <v>283</v>
      </c>
      <c r="D187" s="122" t="s">
        <v>122</v>
      </c>
      <c r="E187" s="123" t="s">
        <v>284</v>
      </c>
      <c r="F187" s="124" t="s">
        <v>285</v>
      </c>
      <c r="G187" s="125" t="s">
        <v>159</v>
      </c>
      <c r="H187" s="126">
        <v>54.197000000000003</v>
      </c>
      <c r="I187" s="127"/>
      <c r="J187" s="128">
        <f>ROUND(I187*H187,2)</f>
        <v>0</v>
      </c>
      <c r="K187" s="124" t="s">
        <v>126</v>
      </c>
      <c r="L187" s="32"/>
      <c r="M187" s="129" t="s">
        <v>19</v>
      </c>
      <c r="N187" s="130" t="s">
        <v>45</v>
      </c>
      <c r="P187" s="131">
        <f>O187*H187</f>
        <v>0</v>
      </c>
      <c r="Q187" s="131">
        <v>3.9910000000000001E-2</v>
      </c>
      <c r="R187" s="131">
        <f>Q187*H187</f>
        <v>2.1630022700000002</v>
      </c>
      <c r="S187" s="131">
        <v>0</v>
      </c>
      <c r="T187" s="132">
        <f>S187*H187</f>
        <v>0</v>
      </c>
      <c r="AR187" s="133" t="s">
        <v>225</v>
      </c>
      <c r="AT187" s="133" t="s">
        <v>122</v>
      </c>
      <c r="AU187" s="133" t="s">
        <v>81</v>
      </c>
      <c r="AY187" s="17" t="s">
        <v>119</v>
      </c>
      <c r="BE187" s="134">
        <f>IF(N187="základní",J187,0)</f>
        <v>0</v>
      </c>
      <c r="BF187" s="134">
        <f>IF(N187="snížená",J187,0)</f>
        <v>0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7" t="s">
        <v>79</v>
      </c>
      <c r="BK187" s="134">
        <f>ROUND(I187*H187,2)</f>
        <v>0</v>
      </c>
      <c r="BL187" s="17" t="s">
        <v>225</v>
      </c>
      <c r="BM187" s="133" t="s">
        <v>286</v>
      </c>
    </row>
    <row r="188" spans="2:65" s="1" customFormat="1" ht="11.25">
      <c r="B188" s="32"/>
      <c r="D188" s="135" t="s">
        <v>128</v>
      </c>
      <c r="F188" s="136" t="s">
        <v>287</v>
      </c>
      <c r="I188" s="137"/>
      <c r="L188" s="32"/>
      <c r="M188" s="138"/>
      <c r="T188" s="53"/>
      <c r="AT188" s="17" t="s">
        <v>128</v>
      </c>
      <c r="AU188" s="17" t="s">
        <v>81</v>
      </c>
    </row>
    <row r="189" spans="2:65" s="12" customFormat="1" ht="11.25">
      <c r="B189" s="139"/>
      <c r="D189" s="140" t="s">
        <v>137</v>
      </c>
      <c r="E189" s="141" t="s">
        <v>19</v>
      </c>
      <c r="F189" s="142" t="s">
        <v>138</v>
      </c>
      <c r="H189" s="141" t="s">
        <v>19</v>
      </c>
      <c r="I189" s="143"/>
      <c r="L189" s="139"/>
      <c r="M189" s="144"/>
      <c r="T189" s="145"/>
      <c r="AT189" s="141" t="s">
        <v>137</v>
      </c>
      <c r="AU189" s="141" t="s">
        <v>81</v>
      </c>
      <c r="AV189" s="12" t="s">
        <v>79</v>
      </c>
      <c r="AW189" s="12" t="s">
        <v>35</v>
      </c>
      <c r="AX189" s="12" t="s">
        <v>74</v>
      </c>
      <c r="AY189" s="141" t="s">
        <v>119</v>
      </c>
    </row>
    <row r="190" spans="2:65" s="12" customFormat="1" ht="11.25">
      <c r="B190" s="139"/>
      <c r="D190" s="140" t="s">
        <v>137</v>
      </c>
      <c r="E190" s="141" t="s">
        <v>19</v>
      </c>
      <c r="F190" s="142" t="s">
        <v>257</v>
      </c>
      <c r="H190" s="141" t="s">
        <v>19</v>
      </c>
      <c r="I190" s="143"/>
      <c r="L190" s="139"/>
      <c r="M190" s="144"/>
      <c r="T190" s="145"/>
      <c r="AT190" s="141" t="s">
        <v>137</v>
      </c>
      <c r="AU190" s="141" t="s">
        <v>81</v>
      </c>
      <c r="AV190" s="12" t="s">
        <v>79</v>
      </c>
      <c r="AW190" s="12" t="s">
        <v>35</v>
      </c>
      <c r="AX190" s="12" t="s">
        <v>74</v>
      </c>
      <c r="AY190" s="141" t="s">
        <v>119</v>
      </c>
    </row>
    <row r="191" spans="2:65" s="12" customFormat="1" ht="11.25">
      <c r="B191" s="139"/>
      <c r="D191" s="140" t="s">
        <v>137</v>
      </c>
      <c r="E191" s="141" t="s">
        <v>19</v>
      </c>
      <c r="F191" s="142" t="s">
        <v>141</v>
      </c>
      <c r="H191" s="141" t="s">
        <v>19</v>
      </c>
      <c r="I191" s="143"/>
      <c r="L191" s="139"/>
      <c r="M191" s="144"/>
      <c r="T191" s="145"/>
      <c r="AT191" s="141" t="s">
        <v>137</v>
      </c>
      <c r="AU191" s="141" t="s">
        <v>81</v>
      </c>
      <c r="AV191" s="12" t="s">
        <v>79</v>
      </c>
      <c r="AW191" s="12" t="s">
        <v>35</v>
      </c>
      <c r="AX191" s="12" t="s">
        <v>74</v>
      </c>
      <c r="AY191" s="141" t="s">
        <v>119</v>
      </c>
    </row>
    <row r="192" spans="2:65" s="12" customFormat="1" ht="11.25">
      <c r="B192" s="139"/>
      <c r="D192" s="140" t="s">
        <v>137</v>
      </c>
      <c r="E192" s="141" t="s">
        <v>19</v>
      </c>
      <c r="F192" s="142" t="s">
        <v>142</v>
      </c>
      <c r="H192" s="141" t="s">
        <v>19</v>
      </c>
      <c r="I192" s="143"/>
      <c r="L192" s="139"/>
      <c r="M192" s="144"/>
      <c r="T192" s="145"/>
      <c r="AT192" s="141" t="s">
        <v>137</v>
      </c>
      <c r="AU192" s="141" t="s">
        <v>81</v>
      </c>
      <c r="AV192" s="12" t="s">
        <v>79</v>
      </c>
      <c r="AW192" s="12" t="s">
        <v>35</v>
      </c>
      <c r="AX192" s="12" t="s">
        <v>74</v>
      </c>
      <c r="AY192" s="141" t="s">
        <v>119</v>
      </c>
    </row>
    <row r="193" spans="2:65" s="13" customFormat="1" ht="11.25">
      <c r="B193" s="146"/>
      <c r="D193" s="140" t="s">
        <v>137</v>
      </c>
      <c r="E193" s="147" t="s">
        <v>19</v>
      </c>
      <c r="F193" s="148" t="s">
        <v>175</v>
      </c>
      <c r="H193" s="149">
        <v>54.197000000000003</v>
      </c>
      <c r="I193" s="150"/>
      <c r="L193" s="146"/>
      <c r="M193" s="151"/>
      <c r="T193" s="152"/>
      <c r="AT193" s="147" t="s">
        <v>137</v>
      </c>
      <c r="AU193" s="147" t="s">
        <v>81</v>
      </c>
      <c r="AV193" s="13" t="s">
        <v>81</v>
      </c>
      <c r="AW193" s="13" t="s">
        <v>35</v>
      </c>
      <c r="AX193" s="13" t="s">
        <v>79</v>
      </c>
      <c r="AY193" s="147" t="s">
        <v>119</v>
      </c>
    </row>
    <row r="194" spans="2:65" s="1" customFormat="1" ht="16.5" customHeight="1">
      <c r="B194" s="32"/>
      <c r="C194" s="122" t="s">
        <v>288</v>
      </c>
      <c r="D194" s="122" t="s">
        <v>122</v>
      </c>
      <c r="E194" s="123" t="s">
        <v>289</v>
      </c>
      <c r="F194" s="124" t="s">
        <v>290</v>
      </c>
      <c r="G194" s="125" t="s">
        <v>159</v>
      </c>
      <c r="H194" s="126">
        <v>54.197000000000003</v>
      </c>
      <c r="I194" s="127"/>
      <c r="J194" s="128">
        <f>ROUND(I194*H194,2)</f>
        <v>0</v>
      </c>
      <c r="K194" s="124" t="s">
        <v>126</v>
      </c>
      <c r="L194" s="32"/>
      <c r="M194" s="129" t="s">
        <v>19</v>
      </c>
      <c r="N194" s="130" t="s">
        <v>45</v>
      </c>
      <c r="P194" s="131">
        <f>O194*H194</f>
        <v>0</v>
      </c>
      <c r="Q194" s="131">
        <v>0</v>
      </c>
      <c r="R194" s="131">
        <f>Q194*H194</f>
        <v>0</v>
      </c>
      <c r="S194" s="131">
        <v>0</v>
      </c>
      <c r="T194" s="132">
        <f>S194*H194</f>
        <v>0</v>
      </c>
      <c r="AR194" s="133" t="s">
        <v>225</v>
      </c>
      <c r="AT194" s="133" t="s">
        <v>122</v>
      </c>
      <c r="AU194" s="133" t="s">
        <v>81</v>
      </c>
      <c r="AY194" s="17" t="s">
        <v>119</v>
      </c>
      <c r="BE194" s="134">
        <f>IF(N194="základní",J194,0)</f>
        <v>0</v>
      </c>
      <c r="BF194" s="134">
        <f>IF(N194="snížená",J194,0)</f>
        <v>0</v>
      </c>
      <c r="BG194" s="134">
        <f>IF(N194="zákl. přenesená",J194,0)</f>
        <v>0</v>
      </c>
      <c r="BH194" s="134">
        <f>IF(N194="sníž. přenesená",J194,0)</f>
        <v>0</v>
      </c>
      <c r="BI194" s="134">
        <f>IF(N194="nulová",J194,0)</f>
        <v>0</v>
      </c>
      <c r="BJ194" s="17" t="s">
        <v>79</v>
      </c>
      <c r="BK194" s="134">
        <f>ROUND(I194*H194,2)</f>
        <v>0</v>
      </c>
      <c r="BL194" s="17" t="s">
        <v>225</v>
      </c>
      <c r="BM194" s="133" t="s">
        <v>291</v>
      </c>
    </row>
    <row r="195" spans="2:65" s="1" customFormat="1" ht="11.25">
      <c r="B195" s="32"/>
      <c r="D195" s="135" t="s">
        <v>128</v>
      </c>
      <c r="F195" s="136" t="s">
        <v>292</v>
      </c>
      <c r="I195" s="137"/>
      <c r="L195" s="32"/>
      <c r="M195" s="138"/>
      <c r="T195" s="53"/>
      <c r="AT195" s="17" t="s">
        <v>128</v>
      </c>
      <c r="AU195" s="17" t="s">
        <v>81</v>
      </c>
    </row>
    <row r="196" spans="2:65" s="1" customFormat="1" ht="16.5" customHeight="1">
      <c r="B196" s="32"/>
      <c r="C196" s="154" t="s">
        <v>293</v>
      </c>
      <c r="D196" s="154" t="s">
        <v>221</v>
      </c>
      <c r="E196" s="155" t="s">
        <v>294</v>
      </c>
      <c r="F196" s="156" t="s">
        <v>295</v>
      </c>
      <c r="G196" s="157" t="s">
        <v>134</v>
      </c>
      <c r="H196" s="158">
        <v>0.98</v>
      </c>
      <c r="I196" s="159"/>
      <c r="J196" s="160">
        <f>ROUND(I196*H196,2)</f>
        <v>0</v>
      </c>
      <c r="K196" s="156" t="s">
        <v>126</v>
      </c>
      <c r="L196" s="161"/>
      <c r="M196" s="162" t="s">
        <v>19</v>
      </c>
      <c r="N196" s="163" t="s">
        <v>45</v>
      </c>
      <c r="P196" s="131">
        <f>O196*H196</f>
        <v>0</v>
      </c>
      <c r="Q196" s="131">
        <v>0.55000000000000004</v>
      </c>
      <c r="R196" s="131">
        <f>Q196*H196</f>
        <v>0.53900000000000003</v>
      </c>
      <c r="S196" s="131">
        <v>0</v>
      </c>
      <c r="T196" s="132">
        <f>S196*H196</f>
        <v>0</v>
      </c>
      <c r="AR196" s="133" t="s">
        <v>255</v>
      </c>
      <c r="AT196" s="133" t="s">
        <v>221</v>
      </c>
      <c r="AU196" s="133" t="s">
        <v>81</v>
      </c>
      <c r="AY196" s="17" t="s">
        <v>119</v>
      </c>
      <c r="BE196" s="134">
        <f>IF(N196="základní",J196,0)</f>
        <v>0</v>
      </c>
      <c r="BF196" s="134">
        <f>IF(N196="snížená",J196,0)</f>
        <v>0</v>
      </c>
      <c r="BG196" s="134">
        <f>IF(N196="zákl. přenesená",J196,0)</f>
        <v>0</v>
      </c>
      <c r="BH196" s="134">
        <f>IF(N196="sníž. přenesená",J196,0)</f>
        <v>0</v>
      </c>
      <c r="BI196" s="134">
        <f>IF(N196="nulová",J196,0)</f>
        <v>0</v>
      </c>
      <c r="BJ196" s="17" t="s">
        <v>79</v>
      </c>
      <c r="BK196" s="134">
        <f>ROUND(I196*H196,2)</f>
        <v>0</v>
      </c>
      <c r="BL196" s="17" t="s">
        <v>225</v>
      </c>
      <c r="BM196" s="133" t="s">
        <v>296</v>
      </c>
    </row>
    <row r="197" spans="2:65" s="13" customFormat="1" ht="11.25">
      <c r="B197" s="146"/>
      <c r="D197" s="140" t="s">
        <v>137</v>
      </c>
      <c r="E197" s="147" t="s">
        <v>19</v>
      </c>
      <c r="F197" s="148" t="s">
        <v>297</v>
      </c>
      <c r="H197" s="149">
        <v>0.90700000000000003</v>
      </c>
      <c r="I197" s="150"/>
      <c r="L197" s="146"/>
      <c r="M197" s="151"/>
      <c r="T197" s="152"/>
      <c r="AT197" s="147" t="s">
        <v>137</v>
      </c>
      <c r="AU197" s="147" t="s">
        <v>81</v>
      </c>
      <c r="AV197" s="13" t="s">
        <v>81</v>
      </c>
      <c r="AW197" s="13" t="s">
        <v>35</v>
      </c>
      <c r="AX197" s="13" t="s">
        <v>79</v>
      </c>
      <c r="AY197" s="147" t="s">
        <v>119</v>
      </c>
    </row>
    <row r="198" spans="2:65" s="13" customFormat="1" ht="11.25">
      <c r="B198" s="146"/>
      <c r="D198" s="140" t="s">
        <v>137</v>
      </c>
      <c r="F198" s="148" t="s">
        <v>298</v>
      </c>
      <c r="H198" s="149">
        <v>0.98</v>
      </c>
      <c r="I198" s="150"/>
      <c r="L198" s="146"/>
      <c r="M198" s="151"/>
      <c r="T198" s="152"/>
      <c r="AT198" s="147" t="s">
        <v>137</v>
      </c>
      <c r="AU198" s="147" t="s">
        <v>81</v>
      </c>
      <c r="AV198" s="13" t="s">
        <v>81</v>
      </c>
      <c r="AW198" s="13" t="s">
        <v>4</v>
      </c>
      <c r="AX198" s="13" t="s">
        <v>79</v>
      </c>
      <c r="AY198" s="147" t="s">
        <v>119</v>
      </c>
    </row>
    <row r="199" spans="2:65" s="1" customFormat="1" ht="16.5" customHeight="1">
      <c r="B199" s="32"/>
      <c r="C199" s="122" t="s">
        <v>299</v>
      </c>
      <c r="D199" s="122" t="s">
        <v>122</v>
      </c>
      <c r="E199" s="123" t="s">
        <v>300</v>
      </c>
      <c r="F199" s="124" t="s">
        <v>301</v>
      </c>
      <c r="G199" s="125" t="s">
        <v>159</v>
      </c>
      <c r="H199" s="126">
        <v>2.335</v>
      </c>
      <c r="I199" s="127"/>
      <c r="J199" s="128">
        <f>ROUND(I199*H199,2)</f>
        <v>0</v>
      </c>
      <c r="K199" s="124" t="s">
        <v>126</v>
      </c>
      <c r="L199" s="32"/>
      <c r="M199" s="129" t="s">
        <v>19</v>
      </c>
      <c r="N199" s="130" t="s">
        <v>45</v>
      </c>
      <c r="P199" s="131">
        <f>O199*H199</f>
        <v>0</v>
      </c>
      <c r="Q199" s="131">
        <v>1.8000000000000001E-4</v>
      </c>
      <c r="R199" s="131">
        <f>Q199*H199</f>
        <v>4.2030000000000002E-4</v>
      </c>
      <c r="S199" s="131">
        <v>0</v>
      </c>
      <c r="T199" s="132">
        <f>S199*H199</f>
        <v>0</v>
      </c>
      <c r="AR199" s="133" t="s">
        <v>225</v>
      </c>
      <c r="AT199" s="133" t="s">
        <v>122</v>
      </c>
      <c r="AU199" s="133" t="s">
        <v>81</v>
      </c>
      <c r="AY199" s="17" t="s">
        <v>119</v>
      </c>
      <c r="BE199" s="134">
        <f>IF(N199="základní",J199,0)</f>
        <v>0</v>
      </c>
      <c r="BF199" s="134">
        <f>IF(N199="snížená",J199,0)</f>
        <v>0</v>
      </c>
      <c r="BG199" s="134">
        <f>IF(N199="zákl. přenesená",J199,0)</f>
        <v>0</v>
      </c>
      <c r="BH199" s="134">
        <f>IF(N199="sníž. přenesená",J199,0)</f>
        <v>0</v>
      </c>
      <c r="BI199" s="134">
        <f>IF(N199="nulová",J199,0)</f>
        <v>0</v>
      </c>
      <c r="BJ199" s="17" t="s">
        <v>79</v>
      </c>
      <c r="BK199" s="134">
        <f>ROUND(I199*H199,2)</f>
        <v>0</v>
      </c>
      <c r="BL199" s="17" t="s">
        <v>225</v>
      </c>
      <c r="BM199" s="133" t="s">
        <v>302</v>
      </c>
    </row>
    <row r="200" spans="2:65" s="1" customFormat="1" ht="11.25">
      <c r="B200" s="32"/>
      <c r="D200" s="135" t="s">
        <v>128</v>
      </c>
      <c r="F200" s="136" t="s">
        <v>303</v>
      </c>
      <c r="I200" s="137"/>
      <c r="L200" s="32"/>
      <c r="M200" s="138"/>
      <c r="T200" s="53"/>
      <c r="AT200" s="17" t="s">
        <v>128</v>
      </c>
      <c r="AU200" s="17" t="s">
        <v>81</v>
      </c>
    </row>
    <row r="201" spans="2:65" s="13" customFormat="1" ht="11.25">
      <c r="B201" s="146"/>
      <c r="D201" s="140" t="s">
        <v>137</v>
      </c>
      <c r="E201" s="147" t="s">
        <v>19</v>
      </c>
      <c r="F201" s="148" t="s">
        <v>304</v>
      </c>
      <c r="H201" s="149">
        <v>2.335</v>
      </c>
      <c r="I201" s="150"/>
      <c r="L201" s="146"/>
      <c r="M201" s="151"/>
      <c r="T201" s="152"/>
      <c r="AT201" s="147" t="s">
        <v>137</v>
      </c>
      <c r="AU201" s="147" t="s">
        <v>81</v>
      </c>
      <c r="AV201" s="13" t="s">
        <v>81</v>
      </c>
      <c r="AW201" s="13" t="s">
        <v>35</v>
      </c>
      <c r="AX201" s="13" t="s">
        <v>79</v>
      </c>
      <c r="AY201" s="147" t="s">
        <v>119</v>
      </c>
    </row>
    <row r="202" spans="2:65" s="1" customFormat="1" ht="24.2" customHeight="1">
      <c r="B202" s="32"/>
      <c r="C202" s="122" t="s">
        <v>305</v>
      </c>
      <c r="D202" s="122" t="s">
        <v>122</v>
      </c>
      <c r="E202" s="123" t="s">
        <v>306</v>
      </c>
      <c r="F202" s="124" t="s">
        <v>307</v>
      </c>
      <c r="G202" s="125" t="s">
        <v>308</v>
      </c>
      <c r="H202" s="126">
        <v>69.2</v>
      </c>
      <c r="I202" s="127"/>
      <c r="J202" s="128">
        <f>ROUND(I202*H202,2)</f>
        <v>0</v>
      </c>
      <c r="K202" s="124" t="s">
        <v>126</v>
      </c>
      <c r="L202" s="32"/>
      <c r="M202" s="129" t="s">
        <v>19</v>
      </c>
      <c r="N202" s="130" t="s">
        <v>45</v>
      </c>
      <c r="P202" s="131">
        <f>O202*H202</f>
        <v>0</v>
      </c>
      <c r="Q202" s="131">
        <v>0</v>
      </c>
      <c r="R202" s="131">
        <f>Q202*H202</f>
        <v>0</v>
      </c>
      <c r="S202" s="131">
        <v>0</v>
      </c>
      <c r="T202" s="132">
        <f>S202*H202</f>
        <v>0</v>
      </c>
      <c r="AR202" s="133" t="s">
        <v>225</v>
      </c>
      <c r="AT202" s="133" t="s">
        <v>122</v>
      </c>
      <c r="AU202" s="133" t="s">
        <v>81</v>
      </c>
      <c r="AY202" s="17" t="s">
        <v>119</v>
      </c>
      <c r="BE202" s="134">
        <f>IF(N202="základní",J202,0)</f>
        <v>0</v>
      </c>
      <c r="BF202" s="134">
        <f>IF(N202="snížená",J202,0)</f>
        <v>0</v>
      </c>
      <c r="BG202" s="134">
        <f>IF(N202="zákl. přenesená",J202,0)</f>
        <v>0</v>
      </c>
      <c r="BH202" s="134">
        <f>IF(N202="sníž. přenesená",J202,0)</f>
        <v>0</v>
      </c>
      <c r="BI202" s="134">
        <f>IF(N202="nulová",J202,0)</f>
        <v>0</v>
      </c>
      <c r="BJ202" s="17" t="s">
        <v>79</v>
      </c>
      <c r="BK202" s="134">
        <f>ROUND(I202*H202,2)</f>
        <v>0</v>
      </c>
      <c r="BL202" s="17" t="s">
        <v>225</v>
      </c>
      <c r="BM202" s="133" t="s">
        <v>309</v>
      </c>
    </row>
    <row r="203" spans="2:65" s="1" customFormat="1" ht="11.25">
      <c r="B203" s="32"/>
      <c r="D203" s="135" t="s">
        <v>128</v>
      </c>
      <c r="F203" s="136" t="s">
        <v>310</v>
      </c>
      <c r="I203" s="137"/>
      <c r="L203" s="32"/>
      <c r="M203" s="138"/>
      <c r="T203" s="53"/>
      <c r="AT203" s="17" t="s">
        <v>128</v>
      </c>
      <c r="AU203" s="17" t="s">
        <v>81</v>
      </c>
    </row>
    <row r="204" spans="2:65" s="13" customFormat="1" ht="11.25">
      <c r="B204" s="146"/>
      <c r="D204" s="140" t="s">
        <v>137</v>
      </c>
      <c r="E204" s="147" t="s">
        <v>19</v>
      </c>
      <c r="F204" s="148" t="s">
        <v>311</v>
      </c>
      <c r="H204" s="149">
        <v>29.6</v>
      </c>
      <c r="I204" s="150"/>
      <c r="L204" s="146"/>
      <c r="M204" s="151"/>
      <c r="T204" s="152"/>
      <c r="AT204" s="147" t="s">
        <v>137</v>
      </c>
      <c r="AU204" s="147" t="s">
        <v>81</v>
      </c>
      <c r="AV204" s="13" t="s">
        <v>81</v>
      </c>
      <c r="AW204" s="13" t="s">
        <v>35</v>
      </c>
      <c r="AX204" s="13" t="s">
        <v>74</v>
      </c>
      <c r="AY204" s="147" t="s">
        <v>119</v>
      </c>
    </row>
    <row r="205" spans="2:65" s="13" customFormat="1" ht="11.25">
      <c r="B205" s="146"/>
      <c r="D205" s="140" t="s">
        <v>137</v>
      </c>
      <c r="E205" s="147" t="s">
        <v>19</v>
      </c>
      <c r="F205" s="148" t="s">
        <v>312</v>
      </c>
      <c r="H205" s="149">
        <v>39.6</v>
      </c>
      <c r="I205" s="150"/>
      <c r="L205" s="146"/>
      <c r="M205" s="151"/>
      <c r="T205" s="152"/>
      <c r="AT205" s="147" t="s">
        <v>137</v>
      </c>
      <c r="AU205" s="147" t="s">
        <v>81</v>
      </c>
      <c r="AV205" s="13" t="s">
        <v>81</v>
      </c>
      <c r="AW205" s="13" t="s">
        <v>35</v>
      </c>
      <c r="AX205" s="13" t="s">
        <v>74</v>
      </c>
      <c r="AY205" s="147" t="s">
        <v>119</v>
      </c>
    </row>
    <row r="206" spans="2:65" s="14" customFormat="1" ht="11.25">
      <c r="B206" s="164"/>
      <c r="D206" s="140" t="s">
        <v>137</v>
      </c>
      <c r="E206" s="165" t="s">
        <v>19</v>
      </c>
      <c r="F206" s="166" t="s">
        <v>313</v>
      </c>
      <c r="H206" s="167">
        <v>69.2</v>
      </c>
      <c r="I206" s="168"/>
      <c r="L206" s="164"/>
      <c r="M206" s="169"/>
      <c r="T206" s="170"/>
      <c r="AT206" s="165" t="s">
        <v>137</v>
      </c>
      <c r="AU206" s="165" t="s">
        <v>81</v>
      </c>
      <c r="AV206" s="14" t="s">
        <v>120</v>
      </c>
      <c r="AW206" s="14" t="s">
        <v>35</v>
      </c>
      <c r="AX206" s="14" t="s">
        <v>79</v>
      </c>
      <c r="AY206" s="165" t="s">
        <v>119</v>
      </c>
    </row>
    <row r="207" spans="2:65" s="1" customFormat="1" ht="16.5" customHeight="1">
      <c r="B207" s="32"/>
      <c r="C207" s="154" t="s">
        <v>314</v>
      </c>
      <c r="D207" s="154" t="s">
        <v>221</v>
      </c>
      <c r="E207" s="155" t="s">
        <v>315</v>
      </c>
      <c r="F207" s="156" t="s">
        <v>316</v>
      </c>
      <c r="G207" s="157" t="s">
        <v>134</v>
      </c>
      <c r="H207" s="158">
        <v>1.0449999999999999</v>
      </c>
      <c r="I207" s="159"/>
      <c r="J207" s="160">
        <f>ROUND(I207*H207,2)</f>
        <v>0</v>
      </c>
      <c r="K207" s="156" t="s">
        <v>126</v>
      </c>
      <c r="L207" s="161"/>
      <c r="M207" s="162" t="s">
        <v>19</v>
      </c>
      <c r="N207" s="163" t="s">
        <v>45</v>
      </c>
      <c r="P207" s="131">
        <f>O207*H207</f>
        <v>0</v>
      </c>
      <c r="Q207" s="131">
        <v>0.55000000000000004</v>
      </c>
      <c r="R207" s="131">
        <f>Q207*H207</f>
        <v>0.57474999999999998</v>
      </c>
      <c r="S207" s="131">
        <v>0</v>
      </c>
      <c r="T207" s="132">
        <f>S207*H207</f>
        <v>0</v>
      </c>
      <c r="AR207" s="133" t="s">
        <v>255</v>
      </c>
      <c r="AT207" s="133" t="s">
        <v>221</v>
      </c>
      <c r="AU207" s="133" t="s">
        <v>81</v>
      </c>
      <c r="AY207" s="17" t="s">
        <v>119</v>
      </c>
      <c r="BE207" s="134">
        <f>IF(N207="základní",J207,0)</f>
        <v>0</v>
      </c>
      <c r="BF207" s="134">
        <f>IF(N207="snížená",J207,0)</f>
        <v>0</v>
      </c>
      <c r="BG207" s="134">
        <f>IF(N207="zákl. přenesená",J207,0)</f>
        <v>0</v>
      </c>
      <c r="BH207" s="134">
        <f>IF(N207="sníž. přenesená",J207,0)</f>
        <v>0</v>
      </c>
      <c r="BI207" s="134">
        <f>IF(N207="nulová",J207,0)</f>
        <v>0</v>
      </c>
      <c r="BJ207" s="17" t="s">
        <v>79</v>
      </c>
      <c r="BK207" s="134">
        <f>ROUND(I207*H207,2)</f>
        <v>0</v>
      </c>
      <c r="BL207" s="17" t="s">
        <v>225</v>
      </c>
      <c r="BM207" s="133" t="s">
        <v>317</v>
      </c>
    </row>
    <row r="208" spans="2:65" s="13" customFormat="1" ht="11.25">
      <c r="B208" s="146"/>
      <c r="D208" s="140" t="s">
        <v>137</v>
      </c>
      <c r="E208" s="147" t="s">
        <v>19</v>
      </c>
      <c r="F208" s="148" t="s">
        <v>318</v>
      </c>
      <c r="H208" s="149">
        <v>0.41399999999999998</v>
      </c>
      <c r="I208" s="150"/>
      <c r="L208" s="146"/>
      <c r="M208" s="151"/>
      <c r="T208" s="152"/>
      <c r="AT208" s="147" t="s">
        <v>137</v>
      </c>
      <c r="AU208" s="147" t="s">
        <v>81</v>
      </c>
      <c r="AV208" s="13" t="s">
        <v>81</v>
      </c>
      <c r="AW208" s="13" t="s">
        <v>35</v>
      </c>
      <c r="AX208" s="13" t="s">
        <v>74</v>
      </c>
      <c r="AY208" s="147" t="s">
        <v>119</v>
      </c>
    </row>
    <row r="209" spans="2:65" s="13" customFormat="1" ht="11.25">
      <c r="B209" s="146"/>
      <c r="D209" s="140" t="s">
        <v>137</v>
      </c>
      <c r="E209" s="147" t="s">
        <v>19</v>
      </c>
      <c r="F209" s="148" t="s">
        <v>319</v>
      </c>
      <c r="H209" s="149">
        <v>0.55400000000000005</v>
      </c>
      <c r="I209" s="150"/>
      <c r="L209" s="146"/>
      <c r="M209" s="151"/>
      <c r="T209" s="152"/>
      <c r="AT209" s="147" t="s">
        <v>137</v>
      </c>
      <c r="AU209" s="147" t="s">
        <v>81</v>
      </c>
      <c r="AV209" s="13" t="s">
        <v>81</v>
      </c>
      <c r="AW209" s="13" t="s">
        <v>35</v>
      </c>
      <c r="AX209" s="13" t="s">
        <v>74</v>
      </c>
      <c r="AY209" s="147" t="s">
        <v>119</v>
      </c>
    </row>
    <row r="210" spans="2:65" s="14" customFormat="1" ht="11.25">
      <c r="B210" s="164"/>
      <c r="D210" s="140" t="s">
        <v>137</v>
      </c>
      <c r="E210" s="165" t="s">
        <v>19</v>
      </c>
      <c r="F210" s="166" t="s">
        <v>313</v>
      </c>
      <c r="H210" s="167">
        <v>0.96799999999999997</v>
      </c>
      <c r="I210" s="168"/>
      <c r="L210" s="164"/>
      <c r="M210" s="169"/>
      <c r="T210" s="170"/>
      <c r="AT210" s="165" t="s">
        <v>137</v>
      </c>
      <c r="AU210" s="165" t="s">
        <v>81</v>
      </c>
      <c r="AV210" s="14" t="s">
        <v>120</v>
      </c>
      <c r="AW210" s="14" t="s">
        <v>35</v>
      </c>
      <c r="AX210" s="14" t="s">
        <v>79</v>
      </c>
      <c r="AY210" s="165" t="s">
        <v>119</v>
      </c>
    </row>
    <row r="211" spans="2:65" s="13" customFormat="1" ht="11.25">
      <c r="B211" s="146"/>
      <c r="D211" s="140" t="s">
        <v>137</v>
      </c>
      <c r="F211" s="148" t="s">
        <v>320</v>
      </c>
      <c r="H211" s="149">
        <v>1.0449999999999999</v>
      </c>
      <c r="I211" s="150"/>
      <c r="L211" s="146"/>
      <c r="M211" s="151"/>
      <c r="T211" s="152"/>
      <c r="AT211" s="147" t="s">
        <v>137</v>
      </c>
      <c r="AU211" s="147" t="s">
        <v>81</v>
      </c>
      <c r="AV211" s="13" t="s">
        <v>81</v>
      </c>
      <c r="AW211" s="13" t="s">
        <v>4</v>
      </c>
      <c r="AX211" s="13" t="s">
        <v>79</v>
      </c>
      <c r="AY211" s="147" t="s">
        <v>119</v>
      </c>
    </row>
    <row r="212" spans="2:65" s="1" customFormat="1" ht="16.5" customHeight="1">
      <c r="B212" s="32"/>
      <c r="C212" s="122" t="s">
        <v>255</v>
      </c>
      <c r="D212" s="122" t="s">
        <v>122</v>
      </c>
      <c r="E212" s="123" t="s">
        <v>321</v>
      </c>
      <c r="F212" s="124" t="s">
        <v>322</v>
      </c>
      <c r="G212" s="125" t="s">
        <v>134</v>
      </c>
      <c r="H212" s="126">
        <v>0.96799999999999997</v>
      </c>
      <c r="I212" s="127"/>
      <c r="J212" s="128">
        <f>ROUND(I212*H212,2)</f>
        <v>0</v>
      </c>
      <c r="K212" s="124" t="s">
        <v>126</v>
      </c>
      <c r="L212" s="32"/>
      <c r="M212" s="129" t="s">
        <v>19</v>
      </c>
      <c r="N212" s="130" t="s">
        <v>45</v>
      </c>
      <c r="P212" s="131">
        <f>O212*H212</f>
        <v>0</v>
      </c>
      <c r="Q212" s="131">
        <v>2.7200000000000002E-3</v>
      </c>
      <c r="R212" s="131">
        <f>Q212*H212</f>
        <v>2.6329600000000002E-3</v>
      </c>
      <c r="S212" s="131">
        <v>0</v>
      </c>
      <c r="T212" s="132">
        <f>S212*H212</f>
        <v>0</v>
      </c>
      <c r="AR212" s="133" t="s">
        <v>225</v>
      </c>
      <c r="AT212" s="133" t="s">
        <v>122</v>
      </c>
      <c r="AU212" s="133" t="s">
        <v>81</v>
      </c>
      <c r="AY212" s="17" t="s">
        <v>119</v>
      </c>
      <c r="BE212" s="134">
        <f>IF(N212="základní",J212,0)</f>
        <v>0</v>
      </c>
      <c r="BF212" s="134">
        <f>IF(N212="snížená",J212,0)</f>
        <v>0</v>
      </c>
      <c r="BG212" s="134">
        <f>IF(N212="zákl. přenesená",J212,0)</f>
        <v>0</v>
      </c>
      <c r="BH212" s="134">
        <f>IF(N212="sníž. přenesená",J212,0)</f>
        <v>0</v>
      </c>
      <c r="BI212" s="134">
        <f>IF(N212="nulová",J212,0)</f>
        <v>0</v>
      </c>
      <c r="BJ212" s="17" t="s">
        <v>79</v>
      </c>
      <c r="BK212" s="134">
        <f>ROUND(I212*H212,2)</f>
        <v>0</v>
      </c>
      <c r="BL212" s="17" t="s">
        <v>225</v>
      </c>
      <c r="BM212" s="133" t="s">
        <v>323</v>
      </c>
    </row>
    <row r="213" spans="2:65" s="1" customFormat="1" ht="11.25">
      <c r="B213" s="32"/>
      <c r="D213" s="135" t="s">
        <v>128</v>
      </c>
      <c r="F213" s="136" t="s">
        <v>324</v>
      </c>
      <c r="I213" s="137"/>
      <c r="L213" s="32"/>
      <c r="M213" s="138"/>
      <c r="T213" s="53"/>
      <c r="AT213" s="17" t="s">
        <v>128</v>
      </c>
      <c r="AU213" s="17" t="s">
        <v>81</v>
      </c>
    </row>
    <row r="214" spans="2:65" s="1" customFormat="1" ht="24.2" customHeight="1">
      <c r="B214" s="32"/>
      <c r="C214" s="122" t="s">
        <v>325</v>
      </c>
      <c r="D214" s="122" t="s">
        <v>122</v>
      </c>
      <c r="E214" s="123" t="s">
        <v>326</v>
      </c>
      <c r="F214" s="124" t="s">
        <v>327</v>
      </c>
      <c r="G214" s="125" t="s">
        <v>206</v>
      </c>
      <c r="H214" s="126">
        <v>3.282</v>
      </c>
      <c r="I214" s="127"/>
      <c r="J214" s="128">
        <f>ROUND(I214*H214,2)</f>
        <v>0</v>
      </c>
      <c r="K214" s="124" t="s">
        <v>126</v>
      </c>
      <c r="L214" s="32"/>
      <c r="M214" s="129" t="s">
        <v>19</v>
      </c>
      <c r="N214" s="130" t="s">
        <v>45</v>
      </c>
      <c r="P214" s="131">
        <f>O214*H214</f>
        <v>0</v>
      </c>
      <c r="Q214" s="131">
        <v>0</v>
      </c>
      <c r="R214" s="131">
        <f>Q214*H214</f>
        <v>0</v>
      </c>
      <c r="S214" s="131">
        <v>0</v>
      </c>
      <c r="T214" s="132">
        <f>S214*H214</f>
        <v>0</v>
      </c>
      <c r="AR214" s="133" t="s">
        <v>225</v>
      </c>
      <c r="AT214" s="133" t="s">
        <v>122</v>
      </c>
      <c r="AU214" s="133" t="s">
        <v>81</v>
      </c>
      <c r="AY214" s="17" t="s">
        <v>119</v>
      </c>
      <c r="BE214" s="134">
        <f>IF(N214="základní",J214,0)</f>
        <v>0</v>
      </c>
      <c r="BF214" s="134">
        <f>IF(N214="snížená",J214,0)</f>
        <v>0</v>
      </c>
      <c r="BG214" s="134">
        <f>IF(N214="zákl. přenesená",J214,0)</f>
        <v>0</v>
      </c>
      <c r="BH214" s="134">
        <f>IF(N214="sníž. přenesená",J214,0)</f>
        <v>0</v>
      </c>
      <c r="BI214" s="134">
        <f>IF(N214="nulová",J214,0)</f>
        <v>0</v>
      </c>
      <c r="BJ214" s="17" t="s">
        <v>79</v>
      </c>
      <c r="BK214" s="134">
        <f>ROUND(I214*H214,2)</f>
        <v>0</v>
      </c>
      <c r="BL214" s="17" t="s">
        <v>225</v>
      </c>
      <c r="BM214" s="133" t="s">
        <v>328</v>
      </c>
    </row>
    <row r="215" spans="2:65" s="1" customFormat="1" ht="11.25">
      <c r="B215" s="32"/>
      <c r="D215" s="135" t="s">
        <v>128</v>
      </c>
      <c r="F215" s="136" t="s">
        <v>329</v>
      </c>
      <c r="I215" s="137"/>
      <c r="L215" s="32"/>
      <c r="M215" s="138"/>
      <c r="T215" s="53"/>
      <c r="AT215" s="17" t="s">
        <v>128</v>
      </c>
      <c r="AU215" s="17" t="s">
        <v>81</v>
      </c>
    </row>
    <row r="216" spans="2:65" s="11" customFormat="1" ht="22.9" customHeight="1">
      <c r="B216" s="110"/>
      <c r="D216" s="111" t="s">
        <v>73</v>
      </c>
      <c r="E216" s="120" t="s">
        <v>330</v>
      </c>
      <c r="F216" s="120" t="s">
        <v>331</v>
      </c>
      <c r="I216" s="113"/>
      <c r="J216" s="121">
        <f>BK216</f>
        <v>0</v>
      </c>
      <c r="L216" s="110"/>
      <c r="M216" s="115"/>
      <c r="P216" s="116">
        <f>SUM(P217:P236)</f>
        <v>0</v>
      </c>
      <c r="R216" s="116">
        <f>SUM(R217:R236)</f>
        <v>0.92730414000000005</v>
      </c>
      <c r="T216" s="117">
        <f>SUM(T217:T236)</f>
        <v>0</v>
      </c>
      <c r="AR216" s="111" t="s">
        <v>81</v>
      </c>
      <c r="AT216" s="118" t="s">
        <v>73</v>
      </c>
      <c r="AU216" s="118" t="s">
        <v>79</v>
      </c>
      <c r="AY216" s="111" t="s">
        <v>119</v>
      </c>
      <c r="BK216" s="119">
        <f>SUM(BK217:BK236)</f>
        <v>0</v>
      </c>
    </row>
    <row r="217" spans="2:65" s="1" customFormat="1" ht="24.2" customHeight="1">
      <c r="B217" s="32"/>
      <c r="C217" s="122" t="s">
        <v>332</v>
      </c>
      <c r="D217" s="122" t="s">
        <v>122</v>
      </c>
      <c r="E217" s="123" t="s">
        <v>333</v>
      </c>
      <c r="F217" s="124" t="s">
        <v>334</v>
      </c>
      <c r="G217" s="125" t="s">
        <v>159</v>
      </c>
      <c r="H217" s="126">
        <v>54.197000000000003</v>
      </c>
      <c r="I217" s="127"/>
      <c r="J217" s="128">
        <f>ROUND(I217*H217,2)</f>
        <v>0</v>
      </c>
      <c r="K217" s="124" t="s">
        <v>126</v>
      </c>
      <c r="L217" s="32"/>
      <c r="M217" s="129" t="s">
        <v>19</v>
      </c>
      <c r="N217" s="130" t="s">
        <v>45</v>
      </c>
      <c r="P217" s="131">
        <f>O217*H217</f>
        <v>0</v>
      </c>
      <c r="Q217" s="131">
        <v>1.6920000000000001E-2</v>
      </c>
      <c r="R217" s="131">
        <f>Q217*H217</f>
        <v>0.91701324000000006</v>
      </c>
      <c r="S217" s="131">
        <v>0</v>
      </c>
      <c r="T217" s="132">
        <f>S217*H217</f>
        <v>0</v>
      </c>
      <c r="AR217" s="133" t="s">
        <v>225</v>
      </c>
      <c r="AT217" s="133" t="s">
        <v>122</v>
      </c>
      <c r="AU217" s="133" t="s">
        <v>81</v>
      </c>
      <c r="AY217" s="17" t="s">
        <v>119</v>
      </c>
      <c r="BE217" s="134">
        <f>IF(N217="základní",J217,0)</f>
        <v>0</v>
      </c>
      <c r="BF217" s="134">
        <f>IF(N217="snížená",J217,0)</f>
        <v>0</v>
      </c>
      <c r="BG217" s="134">
        <f>IF(N217="zákl. přenesená",J217,0)</f>
        <v>0</v>
      </c>
      <c r="BH217" s="134">
        <f>IF(N217="sníž. přenesená",J217,0)</f>
        <v>0</v>
      </c>
      <c r="BI217" s="134">
        <f>IF(N217="nulová",J217,0)</f>
        <v>0</v>
      </c>
      <c r="BJ217" s="17" t="s">
        <v>79</v>
      </c>
      <c r="BK217" s="134">
        <f>ROUND(I217*H217,2)</f>
        <v>0</v>
      </c>
      <c r="BL217" s="17" t="s">
        <v>225</v>
      </c>
      <c r="BM217" s="133" t="s">
        <v>335</v>
      </c>
    </row>
    <row r="218" spans="2:65" s="1" customFormat="1" ht="11.25">
      <c r="B218" s="32"/>
      <c r="D218" s="135" t="s">
        <v>128</v>
      </c>
      <c r="F218" s="136" t="s">
        <v>336</v>
      </c>
      <c r="I218" s="137"/>
      <c r="L218" s="32"/>
      <c r="M218" s="138"/>
      <c r="T218" s="53"/>
      <c r="AT218" s="17" t="s">
        <v>128</v>
      </c>
      <c r="AU218" s="17" t="s">
        <v>81</v>
      </c>
    </row>
    <row r="219" spans="2:65" s="12" customFormat="1" ht="11.25">
      <c r="B219" s="139"/>
      <c r="D219" s="140" t="s">
        <v>137</v>
      </c>
      <c r="E219" s="141" t="s">
        <v>19</v>
      </c>
      <c r="F219" s="142" t="s">
        <v>138</v>
      </c>
      <c r="H219" s="141" t="s">
        <v>19</v>
      </c>
      <c r="I219" s="143"/>
      <c r="L219" s="139"/>
      <c r="M219" s="144"/>
      <c r="T219" s="145"/>
      <c r="AT219" s="141" t="s">
        <v>137</v>
      </c>
      <c r="AU219" s="141" t="s">
        <v>81</v>
      </c>
      <c r="AV219" s="12" t="s">
        <v>79</v>
      </c>
      <c r="AW219" s="12" t="s">
        <v>35</v>
      </c>
      <c r="AX219" s="12" t="s">
        <v>74</v>
      </c>
      <c r="AY219" s="141" t="s">
        <v>119</v>
      </c>
    </row>
    <row r="220" spans="2:65" s="12" customFormat="1" ht="11.25">
      <c r="B220" s="139"/>
      <c r="D220" s="140" t="s">
        <v>137</v>
      </c>
      <c r="E220" s="141" t="s">
        <v>19</v>
      </c>
      <c r="F220" s="142" t="s">
        <v>257</v>
      </c>
      <c r="H220" s="141" t="s">
        <v>19</v>
      </c>
      <c r="I220" s="143"/>
      <c r="L220" s="139"/>
      <c r="M220" s="144"/>
      <c r="T220" s="145"/>
      <c r="AT220" s="141" t="s">
        <v>137</v>
      </c>
      <c r="AU220" s="141" t="s">
        <v>81</v>
      </c>
      <c r="AV220" s="12" t="s">
        <v>79</v>
      </c>
      <c r="AW220" s="12" t="s">
        <v>35</v>
      </c>
      <c r="AX220" s="12" t="s">
        <v>74</v>
      </c>
      <c r="AY220" s="141" t="s">
        <v>119</v>
      </c>
    </row>
    <row r="221" spans="2:65" s="12" customFormat="1" ht="11.25">
      <c r="B221" s="139"/>
      <c r="D221" s="140" t="s">
        <v>137</v>
      </c>
      <c r="E221" s="141" t="s">
        <v>19</v>
      </c>
      <c r="F221" s="142" t="s">
        <v>141</v>
      </c>
      <c r="H221" s="141" t="s">
        <v>19</v>
      </c>
      <c r="I221" s="143"/>
      <c r="L221" s="139"/>
      <c r="M221" s="144"/>
      <c r="T221" s="145"/>
      <c r="AT221" s="141" t="s">
        <v>137</v>
      </c>
      <c r="AU221" s="141" t="s">
        <v>81</v>
      </c>
      <c r="AV221" s="12" t="s">
        <v>79</v>
      </c>
      <c r="AW221" s="12" t="s">
        <v>35</v>
      </c>
      <c r="AX221" s="12" t="s">
        <v>74</v>
      </c>
      <c r="AY221" s="141" t="s">
        <v>119</v>
      </c>
    </row>
    <row r="222" spans="2:65" s="12" customFormat="1" ht="11.25">
      <c r="B222" s="139"/>
      <c r="D222" s="140" t="s">
        <v>137</v>
      </c>
      <c r="E222" s="141" t="s">
        <v>19</v>
      </c>
      <c r="F222" s="142" t="s">
        <v>142</v>
      </c>
      <c r="H222" s="141" t="s">
        <v>19</v>
      </c>
      <c r="I222" s="143"/>
      <c r="L222" s="139"/>
      <c r="M222" s="144"/>
      <c r="T222" s="145"/>
      <c r="AT222" s="141" t="s">
        <v>137</v>
      </c>
      <c r="AU222" s="141" t="s">
        <v>81</v>
      </c>
      <c r="AV222" s="12" t="s">
        <v>79</v>
      </c>
      <c r="AW222" s="12" t="s">
        <v>35</v>
      </c>
      <c r="AX222" s="12" t="s">
        <v>74</v>
      </c>
      <c r="AY222" s="141" t="s">
        <v>119</v>
      </c>
    </row>
    <row r="223" spans="2:65" s="13" customFormat="1" ht="11.25">
      <c r="B223" s="146"/>
      <c r="D223" s="140" t="s">
        <v>137</v>
      </c>
      <c r="E223" s="147" t="s">
        <v>19</v>
      </c>
      <c r="F223" s="148" t="s">
        <v>175</v>
      </c>
      <c r="H223" s="149">
        <v>54.197000000000003</v>
      </c>
      <c r="I223" s="150"/>
      <c r="L223" s="146"/>
      <c r="M223" s="151"/>
      <c r="T223" s="152"/>
      <c r="AT223" s="147" t="s">
        <v>137</v>
      </c>
      <c r="AU223" s="147" t="s">
        <v>81</v>
      </c>
      <c r="AV223" s="13" t="s">
        <v>81</v>
      </c>
      <c r="AW223" s="13" t="s">
        <v>35</v>
      </c>
      <c r="AX223" s="13" t="s">
        <v>79</v>
      </c>
      <c r="AY223" s="147" t="s">
        <v>119</v>
      </c>
    </row>
    <row r="224" spans="2:65" s="1" customFormat="1" ht="24.2" customHeight="1">
      <c r="B224" s="32"/>
      <c r="C224" s="122" t="s">
        <v>337</v>
      </c>
      <c r="D224" s="122" t="s">
        <v>122</v>
      </c>
      <c r="E224" s="123" t="s">
        <v>338</v>
      </c>
      <c r="F224" s="124" t="s">
        <v>339</v>
      </c>
      <c r="G224" s="125" t="s">
        <v>159</v>
      </c>
      <c r="H224" s="126">
        <v>54.197000000000003</v>
      </c>
      <c r="I224" s="127"/>
      <c r="J224" s="128">
        <f>ROUND(I224*H224,2)</f>
        <v>0</v>
      </c>
      <c r="K224" s="124" t="s">
        <v>126</v>
      </c>
      <c r="L224" s="32"/>
      <c r="M224" s="129" t="s">
        <v>19</v>
      </c>
      <c r="N224" s="130" t="s">
        <v>45</v>
      </c>
      <c r="P224" s="131">
        <f>O224*H224</f>
        <v>0</v>
      </c>
      <c r="Q224" s="131">
        <v>1E-4</v>
      </c>
      <c r="R224" s="131">
        <f>Q224*H224</f>
        <v>5.4197000000000004E-3</v>
      </c>
      <c r="S224" s="131">
        <v>0</v>
      </c>
      <c r="T224" s="132">
        <f>S224*H224</f>
        <v>0</v>
      </c>
      <c r="AR224" s="133" t="s">
        <v>225</v>
      </c>
      <c r="AT224" s="133" t="s">
        <v>122</v>
      </c>
      <c r="AU224" s="133" t="s">
        <v>81</v>
      </c>
      <c r="AY224" s="17" t="s">
        <v>119</v>
      </c>
      <c r="BE224" s="134">
        <f>IF(N224="základní",J224,0)</f>
        <v>0</v>
      </c>
      <c r="BF224" s="134">
        <f>IF(N224="snížená",J224,0)</f>
        <v>0</v>
      </c>
      <c r="BG224" s="134">
        <f>IF(N224="zákl. přenesená",J224,0)</f>
        <v>0</v>
      </c>
      <c r="BH224" s="134">
        <f>IF(N224="sníž. přenesená",J224,0)</f>
        <v>0</v>
      </c>
      <c r="BI224" s="134">
        <f>IF(N224="nulová",J224,0)</f>
        <v>0</v>
      </c>
      <c r="BJ224" s="17" t="s">
        <v>79</v>
      </c>
      <c r="BK224" s="134">
        <f>ROUND(I224*H224,2)</f>
        <v>0</v>
      </c>
      <c r="BL224" s="17" t="s">
        <v>225</v>
      </c>
      <c r="BM224" s="133" t="s">
        <v>340</v>
      </c>
    </row>
    <row r="225" spans="2:65" s="1" customFormat="1" ht="11.25">
      <c r="B225" s="32"/>
      <c r="D225" s="135" t="s">
        <v>128</v>
      </c>
      <c r="F225" s="136" t="s">
        <v>341</v>
      </c>
      <c r="I225" s="137"/>
      <c r="L225" s="32"/>
      <c r="M225" s="138"/>
      <c r="T225" s="53"/>
      <c r="AT225" s="17" t="s">
        <v>128</v>
      </c>
      <c r="AU225" s="17" t="s">
        <v>81</v>
      </c>
    </row>
    <row r="226" spans="2:65" s="1" customFormat="1" ht="24.2" customHeight="1">
      <c r="B226" s="32"/>
      <c r="C226" s="122" t="s">
        <v>342</v>
      </c>
      <c r="D226" s="122" t="s">
        <v>122</v>
      </c>
      <c r="E226" s="123" t="s">
        <v>343</v>
      </c>
      <c r="F226" s="124" t="s">
        <v>344</v>
      </c>
      <c r="G226" s="125" t="s">
        <v>159</v>
      </c>
      <c r="H226" s="126">
        <v>54.197000000000003</v>
      </c>
      <c r="I226" s="127"/>
      <c r="J226" s="128">
        <f>ROUND(I226*H226,2)</f>
        <v>0</v>
      </c>
      <c r="K226" s="124" t="s">
        <v>126</v>
      </c>
      <c r="L226" s="32"/>
      <c r="M226" s="129" t="s">
        <v>19</v>
      </c>
      <c r="N226" s="130" t="s">
        <v>45</v>
      </c>
      <c r="P226" s="131">
        <f>O226*H226</f>
        <v>0</v>
      </c>
      <c r="Q226" s="131">
        <v>0</v>
      </c>
      <c r="R226" s="131">
        <f>Q226*H226</f>
        <v>0</v>
      </c>
      <c r="S226" s="131">
        <v>0</v>
      </c>
      <c r="T226" s="132">
        <f>S226*H226</f>
        <v>0</v>
      </c>
      <c r="AR226" s="133" t="s">
        <v>225</v>
      </c>
      <c r="AT226" s="133" t="s">
        <v>122</v>
      </c>
      <c r="AU226" s="133" t="s">
        <v>81</v>
      </c>
      <c r="AY226" s="17" t="s">
        <v>119</v>
      </c>
      <c r="BE226" s="134">
        <f>IF(N226="základní",J226,0)</f>
        <v>0</v>
      </c>
      <c r="BF226" s="134">
        <f>IF(N226="snížená",J226,0)</f>
        <v>0</v>
      </c>
      <c r="BG226" s="134">
        <f>IF(N226="zákl. přenesená",J226,0)</f>
        <v>0</v>
      </c>
      <c r="BH226" s="134">
        <f>IF(N226="sníž. přenesená",J226,0)</f>
        <v>0</v>
      </c>
      <c r="BI226" s="134">
        <f>IF(N226="nulová",J226,0)</f>
        <v>0</v>
      </c>
      <c r="BJ226" s="17" t="s">
        <v>79</v>
      </c>
      <c r="BK226" s="134">
        <f>ROUND(I226*H226,2)</f>
        <v>0</v>
      </c>
      <c r="BL226" s="17" t="s">
        <v>225</v>
      </c>
      <c r="BM226" s="133" t="s">
        <v>345</v>
      </c>
    </row>
    <row r="227" spans="2:65" s="1" customFormat="1" ht="11.25">
      <c r="B227" s="32"/>
      <c r="D227" s="135" t="s">
        <v>128</v>
      </c>
      <c r="F227" s="136" t="s">
        <v>346</v>
      </c>
      <c r="I227" s="137"/>
      <c r="L227" s="32"/>
      <c r="M227" s="138"/>
      <c r="T227" s="53"/>
      <c r="AT227" s="17" t="s">
        <v>128</v>
      </c>
      <c r="AU227" s="17" t="s">
        <v>81</v>
      </c>
    </row>
    <row r="228" spans="2:65" s="1" customFormat="1" ht="16.5" customHeight="1">
      <c r="B228" s="32"/>
      <c r="C228" s="154" t="s">
        <v>347</v>
      </c>
      <c r="D228" s="154" t="s">
        <v>221</v>
      </c>
      <c r="E228" s="155" t="s">
        <v>348</v>
      </c>
      <c r="F228" s="156" t="s">
        <v>349</v>
      </c>
      <c r="G228" s="157" t="s">
        <v>159</v>
      </c>
      <c r="H228" s="158">
        <v>60.89</v>
      </c>
      <c r="I228" s="159"/>
      <c r="J228" s="160">
        <f>ROUND(I228*H228,2)</f>
        <v>0</v>
      </c>
      <c r="K228" s="156" t="s">
        <v>126</v>
      </c>
      <c r="L228" s="161"/>
      <c r="M228" s="162" t="s">
        <v>19</v>
      </c>
      <c r="N228" s="163" t="s">
        <v>45</v>
      </c>
      <c r="P228" s="131">
        <f>O228*H228</f>
        <v>0</v>
      </c>
      <c r="Q228" s="131">
        <v>8.0000000000000007E-5</v>
      </c>
      <c r="R228" s="131">
        <f>Q228*H228</f>
        <v>4.8712000000000009E-3</v>
      </c>
      <c r="S228" s="131">
        <v>0</v>
      </c>
      <c r="T228" s="132">
        <f>S228*H228</f>
        <v>0</v>
      </c>
      <c r="AR228" s="133" t="s">
        <v>255</v>
      </c>
      <c r="AT228" s="133" t="s">
        <v>221</v>
      </c>
      <c r="AU228" s="133" t="s">
        <v>81</v>
      </c>
      <c r="AY228" s="17" t="s">
        <v>119</v>
      </c>
      <c r="BE228" s="134">
        <f>IF(N228="základní",J228,0)</f>
        <v>0</v>
      </c>
      <c r="BF228" s="134">
        <f>IF(N228="snížená",J228,0)</f>
        <v>0</v>
      </c>
      <c r="BG228" s="134">
        <f>IF(N228="zákl. přenesená",J228,0)</f>
        <v>0</v>
      </c>
      <c r="BH228" s="134">
        <f>IF(N228="sníž. přenesená",J228,0)</f>
        <v>0</v>
      </c>
      <c r="BI228" s="134">
        <f>IF(N228="nulová",J228,0)</f>
        <v>0</v>
      </c>
      <c r="BJ228" s="17" t="s">
        <v>79</v>
      </c>
      <c r="BK228" s="134">
        <f>ROUND(I228*H228,2)</f>
        <v>0</v>
      </c>
      <c r="BL228" s="17" t="s">
        <v>225</v>
      </c>
      <c r="BM228" s="133" t="s">
        <v>350</v>
      </c>
    </row>
    <row r="229" spans="2:65" s="12" customFormat="1" ht="11.25">
      <c r="B229" s="139"/>
      <c r="D229" s="140" t="s">
        <v>137</v>
      </c>
      <c r="E229" s="141" t="s">
        <v>19</v>
      </c>
      <c r="F229" s="142" t="s">
        <v>138</v>
      </c>
      <c r="H229" s="141" t="s">
        <v>19</v>
      </c>
      <c r="I229" s="143"/>
      <c r="L229" s="139"/>
      <c r="M229" s="144"/>
      <c r="T229" s="145"/>
      <c r="AT229" s="141" t="s">
        <v>137</v>
      </c>
      <c r="AU229" s="141" t="s">
        <v>81</v>
      </c>
      <c r="AV229" s="12" t="s">
        <v>79</v>
      </c>
      <c r="AW229" s="12" t="s">
        <v>35</v>
      </c>
      <c r="AX229" s="12" t="s">
        <v>74</v>
      </c>
      <c r="AY229" s="141" t="s">
        <v>119</v>
      </c>
    </row>
    <row r="230" spans="2:65" s="12" customFormat="1" ht="11.25">
      <c r="B230" s="139"/>
      <c r="D230" s="140" t="s">
        <v>137</v>
      </c>
      <c r="E230" s="141" t="s">
        <v>19</v>
      </c>
      <c r="F230" s="142" t="s">
        <v>257</v>
      </c>
      <c r="H230" s="141" t="s">
        <v>19</v>
      </c>
      <c r="I230" s="143"/>
      <c r="L230" s="139"/>
      <c r="M230" s="144"/>
      <c r="T230" s="145"/>
      <c r="AT230" s="141" t="s">
        <v>137</v>
      </c>
      <c r="AU230" s="141" t="s">
        <v>81</v>
      </c>
      <c r="AV230" s="12" t="s">
        <v>79</v>
      </c>
      <c r="AW230" s="12" t="s">
        <v>35</v>
      </c>
      <c r="AX230" s="12" t="s">
        <v>74</v>
      </c>
      <c r="AY230" s="141" t="s">
        <v>119</v>
      </c>
    </row>
    <row r="231" spans="2:65" s="12" customFormat="1" ht="11.25">
      <c r="B231" s="139"/>
      <c r="D231" s="140" t="s">
        <v>137</v>
      </c>
      <c r="E231" s="141" t="s">
        <v>19</v>
      </c>
      <c r="F231" s="142" t="s">
        <v>141</v>
      </c>
      <c r="H231" s="141" t="s">
        <v>19</v>
      </c>
      <c r="I231" s="143"/>
      <c r="L231" s="139"/>
      <c r="M231" s="144"/>
      <c r="T231" s="145"/>
      <c r="AT231" s="141" t="s">
        <v>137</v>
      </c>
      <c r="AU231" s="141" t="s">
        <v>81</v>
      </c>
      <c r="AV231" s="12" t="s">
        <v>79</v>
      </c>
      <c r="AW231" s="12" t="s">
        <v>35</v>
      </c>
      <c r="AX231" s="12" t="s">
        <v>74</v>
      </c>
      <c r="AY231" s="141" t="s">
        <v>119</v>
      </c>
    </row>
    <row r="232" spans="2:65" s="12" customFormat="1" ht="11.25">
      <c r="B232" s="139"/>
      <c r="D232" s="140" t="s">
        <v>137</v>
      </c>
      <c r="E232" s="141" t="s">
        <v>19</v>
      </c>
      <c r="F232" s="142" t="s">
        <v>142</v>
      </c>
      <c r="H232" s="141" t="s">
        <v>19</v>
      </c>
      <c r="I232" s="143"/>
      <c r="L232" s="139"/>
      <c r="M232" s="144"/>
      <c r="T232" s="145"/>
      <c r="AT232" s="141" t="s">
        <v>137</v>
      </c>
      <c r="AU232" s="141" t="s">
        <v>81</v>
      </c>
      <c r="AV232" s="12" t="s">
        <v>79</v>
      </c>
      <c r="AW232" s="12" t="s">
        <v>35</v>
      </c>
      <c r="AX232" s="12" t="s">
        <v>74</v>
      </c>
      <c r="AY232" s="141" t="s">
        <v>119</v>
      </c>
    </row>
    <row r="233" spans="2:65" s="13" customFormat="1" ht="11.25">
      <c r="B233" s="146"/>
      <c r="D233" s="140" t="s">
        <v>137</v>
      </c>
      <c r="E233" s="147" t="s">
        <v>19</v>
      </c>
      <c r="F233" s="148" t="s">
        <v>175</v>
      </c>
      <c r="H233" s="149">
        <v>54.197000000000003</v>
      </c>
      <c r="I233" s="150"/>
      <c r="L233" s="146"/>
      <c r="M233" s="151"/>
      <c r="T233" s="152"/>
      <c r="AT233" s="147" t="s">
        <v>137</v>
      </c>
      <c r="AU233" s="147" t="s">
        <v>81</v>
      </c>
      <c r="AV233" s="13" t="s">
        <v>81</v>
      </c>
      <c r="AW233" s="13" t="s">
        <v>35</v>
      </c>
      <c r="AX233" s="13" t="s">
        <v>79</v>
      </c>
      <c r="AY233" s="147" t="s">
        <v>119</v>
      </c>
    </row>
    <row r="234" spans="2:65" s="13" customFormat="1" ht="11.25">
      <c r="B234" s="146"/>
      <c r="D234" s="140" t="s">
        <v>137</v>
      </c>
      <c r="F234" s="148" t="s">
        <v>351</v>
      </c>
      <c r="H234" s="149">
        <v>60.89</v>
      </c>
      <c r="I234" s="150"/>
      <c r="L234" s="146"/>
      <c r="M234" s="151"/>
      <c r="T234" s="152"/>
      <c r="AT234" s="147" t="s">
        <v>137</v>
      </c>
      <c r="AU234" s="147" t="s">
        <v>81</v>
      </c>
      <c r="AV234" s="13" t="s">
        <v>81</v>
      </c>
      <c r="AW234" s="13" t="s">
        <v>4</v>
      </c>
      <c r="AX234" s="13" t="s">
        <v>79</v>
      </c>
      <c r="AY234" s="147" t="s">
        <v>119</v>
      </c>
    </row>
    <row r="235" spans="2:65" s="1" customFormat="1" ht="37.9" customHeight="1">
      <c r="B235" s="32"/>
      <c r="C235" s="122" t="s">
        <v>352</v>
      </c>
      <c r="D235" s="122" t="s">
        <v>122</v>
      </c>
      <c r="E235" s="123" t="s">
        <v>353</v>
      </c>
      <c r="F235" s="124" t="s">
        <v>354</v>
      </c>
      <c r="G235" s="125" t="s">
        <v>206</v>
      </c>
      <c r="H235" s="126">
        <v>0.92700000000000005</v>
      </c>
      <c r="I235" s="127"/>
      <c r="J235" s="128">
        <f>ROUND(I235*H235,2)</f>
        <v>0</v>
      </c>
      <c r="K235" s="124" t="s">
        <v>126</v>
      </c>
      <c r="L235" s="32"/>
      <c r="M235" s="129" t="s">
        <v>19</v>
      </c>
      <c r="N235" s="130" t="s">
        <v>45</v>
      </c>
      <c r="P235" s="131">
        <f>O235*H235</f>
        <v>0</v>
      </c>
      <c r="Q235" s="131">
        <v>0</v>
      </c>
      <c r="R235" s="131">
        <f>Q235*H235</f>
        <v>0</v>
      </c>
      <c r="S235" s="131">
        <v>0</v>
      </c>
      <c r="T235" s="132">
        <f>S235*H235</f>
        <v>0</v>
      </c>
      <c r="AR235" s="133" t="s">
        <v>225</v>
      </c>
      <c r="AT235" s="133" t="s">
        <v>122</v>
      </c>
      <c r="AU235" s="133" t="s">
        <v>81</v>
      </c>
      <c r="AY235" s="17" t="s">
        <v>119</v>
      </c>
      <c r="BE235" s="134">
        <f>IF(N235="základní",J235,0)</f>
        <v>0</v>
      </c>
      <c r="BF235" s="134">
        <f>IF(N235="snížená",J235,0)</f>
        <v>0</v>
      </c>
      <c r="BG235" s="134">
        <f>IF(N235="zákl. přenesená",J235,0)</f>
        <v>0</v>
      </c>
      <c r="BH235" s="134">
        <f>IF(N235="sníž. přenesená",J235,0)</f>
        <v>0</v>
      </c>
      <c r="BI235" s="134">
        <f>IF(N235="nulová",J235,0)</f>
        <v>0</v>
      </c>
      <c r="BJ235" s="17" t="s">
        <v>79</v>
      </c>
      <c r="BK235" s="134">
        <f>ROUND(I235*H235,2)</f>
        <v>0</v>
      </c>
      <c r="BL235" s="17" t="s">
        <v>225</v>
      </c>
      <c r="BM235" s="133" t="s">
        <v>355</v>
      </c>
    </row>
    <row r="236" spans="2:65" s="1" customFormat="1" ht="11.25">
      <c r="B236" s="32"/>
      <c r="D236" s="135" t="s">
        <v>128</v>
      </c>
      <c r="F236" s="136" t="s">
        <v>356</v>
      </c>
      <c r="I236" s="137"/>
      <c r="L236" s="32"/>
      <c r="M236" s="138"/>
      <c r="T236" s="53"/>
      <c r="AT236" s="17" t="s">
        <v>128</v>
      </c>
      <c r="AU236" s="17" t="s">
        <v>81</v>
      </c>
    </row>
    <row r="237" spans="2:65" s="11" customFormat="1" ht="22.9" customHeight="1">
      <c r="B237" s="110"/>
      <c r="D237" s="111" t="s">
        <v>73</v>
      </c>
      <c r="E237" s="120" t="s">
        <v>357</v>
      </c>
      <c r="F237" s="120" t="s">
        <v>358</v>
      </c>
      <c r="I237" s="113"/>
      <c r="J237" s="121">
        <f>BK237</f>
        <v>0</v>
      </c>
      <c r="L237" s="110"/>
      <c r="M237" s="115"/>
      <c r="P237" s="116">
        <f>SUM(P238:P241)</f>
        <v>0</v>
      </c>
      <c r="R237" s="116">
        <f>SUM(R238:R241)</f>
        <v>1.8860439999999999E-2</v>
      </c>
      <c r="T237" s="117">
        <f>SUM(T238:T241)</f>
        <v>0</v>
      </c>
      <c r="AR237" s="111" t="s">
        <v>81</v>
      </c>
      <c r="AT237" s="118" t="s">
        <v>73</v>
      </c>
      <c r="AU237" s="118" t="s">
        <v>79</v>
      </c>
      <c r="AY237" s="111" t="s">
        <v>119</v>
      </c>
      <c r="BK237" s="119">
        <f>SUM(BK238:BK241)</f>
        <v>0</v>
      </c>
    </row>
    <row r="238" spans="2:65" s="1" customFormat="1" ht="24.2" customHeight="1">
      <c r="B238" s="32"/>
      <c r="C238" s="122" t="s">
        <v>359</v>
      </c>
      <c r="D238" s="122" t="s">
        <v>122</v>
      </c>
      <c r="E238" s="123" t="s">
        <v>360</v>
      </c>
      <c r="F238" s="124" t="s">
        <v>361</v>
      </c>
      <c r="G238" s="125" t="s">
        <v>159</v>
      </c>
      <c r="H238" s="126">
        <v>65.036000000000001</v>
      </c>
      <c r="I238" s="127"/>
      <c r="J238" s="128">
        <f>ROUND(I238*H238,2)</f>
        <v>0</v>
      </c>
      <c r="K238" s="124" t="s">
        <v>126</v>
      </c>
      <c r="L238" s="32"/>
      <c r="M238" s="129" t="s">
        <v>19</v>
      </c>
      <c r="N238" s="130" t="s">
        <v>45</v>
      </c>
      <c r="P238" s="131">
        <f>O238*H238</f>
        <v>0</v>
      </c>
      <c r="Q238" s="131">
        <v>2.9E-4</v>
      </c>
      <c r="R238" s="131">
        <f>Q238*H238</f>
        <v>1.8860439999999999E-2</v>
      </c>
      <c r="S238" s="131">
        <v>0</v>
      </c>
      <c r="T238" s="132">
        <f>S238*H238</f>
        <v>0</v>
      </c>
      <c r="AR238" s="133" t="s">
        <v>225</v>
      </c>
      <c r="AT238" s="133" t="s">
        <v>122</v>
      </c>
      <c r="AU238" s="133" t="s">
        <v>81</v>
      </c>
      <c r="AY238" s="17" t="s">
        <v>119</v>
      </c>
      <c r="BE238" s="134">
        <f>IF(N238="základní",J238,0)</f>
        <v>0</v>
      </c>
      <c r="BF238" s="134">
        <f>IF(N238="snížená",J238,0)</f>
        <v>0</v>
      </c>
      <c r="BG238" s="134">
        <f>IF(N238="zákl. přenesená",J238,0)</f>
        <v>0</v>
      </c>
      <c r="BH238" s="134">
        <f>IF(N238="sníž. přenesená",J238,0)</f>
        <v>0</v>
      </c>
      <c r="BI238" s="134">
        <f>IF(N238="nulová",J238,0)</f>
        <v>0</v>
      </c>
      <c r="BJ238" s="17" t="s">
        <v>79</v>
      </c>
      <c r="BK238" s="134">
        <f>ROUND(I238*H238,2)</f>
        <v>0</v>
      </c>
      <c r="BL238" s="17" t="s">
        <v>225</v>
      </c>
      <c r="BM238" s="133" t="s">
        <v>362</v>
      </c>
    </row>
    <row r="239" spans="2:65" s="1" customFormat="1" ht="11.25">
      <c r="B239" s="32"/>
      <c r="D239" s="135" t="s">
        <v>128</v>
      </c>
      <c r="F239" s="136" t="s">
        <v>363</v>
      </c>
      <c r="I239" s="137"/>
      <c r="L239" s="32"/>
      <c r="M239" s="138"/>
      <c r="T239" s="53"/>
      <c r="AT239" s="17" t="s">
        <v>128</v>
      </c>
      <c r="AU239" s="17" t="s">
        <v>81</v>
      </c>
    </row>
    <row r="240" spans="2:65" s="13" customFormat="1" ht="11.25">
      <c r="B240" s="146"/>
      <c r="D240" s="140" t="s">
        <v>137</v>
      </c>
      <c r="E240" s="147" t="s">
        <v>19</v>
      </c>
      <c r="F240" s="148" t="s">
        <v>364</v>
      </c>
      <c r="H240" s="149">
        <v>54.197000000000003</v>
      </c>
      <c r="I240" s="150"/>
      <c r="L240" s="146"/>
      <c r="M240" s="151"/>
      <c r="T240" s="152"/>
      <c r="AT240" s="147" t="s">
        <v>137</v>
      </c>
      <c r="AU240" s="147" t="s">
        <v>81</v>
      </c>
      <c r="AV240" s="13" t="s">
        <v>81</v>
      </c>
      <c r="AW240" s="13" t="s">
        <v>35</v>
      </c>
      <c r="AX240" s="13" t="s">
        <v>79</v>
      </c>
      <c r="AY240" s="147" t="s">
        <v>119</v>
      </c>
    </row>
    <row r="241" spans="2:65" s="13" customFormat="1" ht="11.25">
      <c r="B241" s="146"/>
      <c r="D241" s="140" t="s">
        <v>137</v>
      </c>
      <c r="F241" s="148" t="s">
        <v>365</v>
      </c>
      <c r="H241" s="149">
        <v>65.036000000000001</v>
      </c>
      <c r="I241" s="150"/>
      <c r="L241" s="146"/>
      <c r="M241" s="151"/>
      <c r="T241" s="152"/>
      <c r="AT241" s="147" t="s">
        <v>137</v>
      </c>
      <c r="AU241" s="147" t="s">
        <v>81</v>
      </c>
      <c r="AV241" s="13" t="s">
        <v>81</v>
      </c>
      <c r="AW241" s="13" t="s">
        <v>4</v>
      </c>
      <c r="AX241" s="13" t="s">
        <v>79</v>
      </c>
      <c r="AY241" s="147" t="s">
        <v>119</v>
      </c>
    </row>
    <row r="242" spans="2:65" s="11" customFormat="1" ht="25.9" customHeight="1">
      <c r="B242" s="110"/>
      <c r="D242" s="111" t="s">
        <v>73</v>
      </c>
      <c r="E242" s="112" t="s">
        <v>366</v>
      </c>
      <c r="F242" s="112" t="s">
        <v>367</v>
      </c>
      <c r="I242" s="113"/>
      <c r="J242" s="114">
        <f>BK242</f>
        <v>0</v>
      </c>
      <c r="L242" s="110"/>
      <c r="M242" s="115"/>
      <c r="P242" s="116">
        <f>P243+P247+P251</f>
        <v>0</v>
      </c>
      <c r="R242" s="116">
        <f>R243+R247+R251</f>
        <v>0</v>
      </c>
      <c r="T242" s="117">
        <f>T243+T247+T251</f>
        <v>0</v>
      </c>
      <c r="AR242" s="111" t="s">
        <v>156</v>
      </c>
      <c r="AT242" s="118" t="s">
        <v>73</v>
      </c>
      <c r="AU242" s="118" t="s">
        <v>74</v>
      </c>
      <c r="AY242" s="111" t="s">
        <v>119</v>
      </c>
      <c r="BK242" s="119">
        <f>BK243+BK247+BK251</f>
        <v>0</v>
      </c>
    </row>
    <row r="243" spans="2:65" s="11" customFormat="1" ht="22.9" customHeight="1">
      <c r="B243" s="110"/>
      <c r="D243" s="111" t="s">
        <v>73</v>
      </c>
      <c r="E243" s="120" t="s">
        <v>368</v>
      </c>
      <c r="F243" s="120" t="s">
        <v>369</v>
      </c>
      <c r="I243" s="113"/>
      <c r="J243" s="121">
        <f>BK243</f>
        <v>0</v>
      </c>
      <c r="L243" s="110"/>
      <c r="M243" s="115"/>
      <c r="P243" s="116">
        <f>SUM(P244:P246)</f>
        <v>0</v>
      </c>
      <c r="R243" s="116">
        <f>SUM(R244:R246)</f>
        <v>0</v>
      </c>
      <c r="T243" s="117">
        <f>SUM(T244:T246)</f>
        <v>0</v>
      </c>
      <c r="AR243" s="111" t="s">
        <v>156</v>
      </c>
      <c r="AT243" s="118" t="s">
        <v>73</v>
      </c>
      <c r="AU243" s="118" t="s">
        <v>79</v>
      </c>
      <c r="AY243" s="111" t="s">
        <v>119</v>
      </c>
      <c r="BK243" s="119">
        <f>SUM(BK244:BK246)</f>
        <v>0</v>
      </c>
    </row>
    <row r="244" spans="2:65" s="1" customFormat="1" ht="16.5" customHeight="1">
      <c r="B244" s="32"/>
      <c r="C244" s="122" t="s">
        <v>370</v>
      </c>
      <c r="D244" s="122" t="s">
        <v>122</v>
      </c>
      <c r="E244" s="123" t="s">
        <v>371</v>
      </c>
      <c r="F244" s="124" t="s">
        <v>372</v>
      </c>
      <c r="G244" s="125" t="s">
        <v>273</v>
      </c>
      <c r="H244" s="126">
        <v>1</v>
      </c>
      <c r="I244" s="127"/>
      <c r="J244" s="128">
        <f>ROUND(I244*H244,2)</f>
        <v>0</v>
      </c>
      <c r="K244" s="124" t="s">
        <v>126</v>
      </c>
      <c r="L244" s="32"/>
      <c r="M244" s="129" t="s">
        <v>19</v>
      </c>
      <c r="N244" s="130" t="s">
        <v>45</v>
      </c>
      <c r="P244" s="131">
        <f>O244*H244</f>
        <v>0</v>
      </c>
      <c r="Q244" s="131">
        <v>0</v>
      </c>
      <c r="R244" s="131">
        <f>Q244*H244</f>
        <v>0</v>
      </c>
      <c r="S244" s="131">
        <v>0</v>
      </c>
      <c r="T244" s="132">
        <f>S244*H244</f>
        <v>0</v>
      </c>
      <c r="AR244" s="133" t="s">
        <v>373</v>
      </c>
      <c r="AT244" s="133" t="s">
        <v>122</v>
      </c>
      <c r="AU244" s="133" t="s">
        <v>81</v>
      </c>
      <c r="AY244" s="17" t="s">
        <v>119</v>
      </c>
      <c r="BE244" s="134">
        <f>IF(N244="základní",J244,0)</f>
        <v>0</v>
      </c>
      <c r="BF244" s="134">
        <f>IF(N244="snížená",J244,0)</f>
        <v>0</v>
      </c>
      <c r="BG244" s="134">
        <f>IF(N244="zákl. přenesená",J244,0)</f>
        <v>0</v>
      </c>
      <c r="BH244" s="134">
        <f>IF(N244="sníž. přenesená",J244,0)</f>
        <v>0</v>
      </c>
      <c r="BI244" s="134">
        <f>IF(N244="nulová",J244,0)</f>
        <v>0</v>
      </c>
      <c r="BJ244" s="17" t="s">
        <v>79</v>
      </c>
      <c r="BK244" s="134">
        <f>ROUND(I244*H244,2)</f>
        <v>0</v>
      </c>
      <c r="BL244" s="17" t="s">
        <v>373</v>
      </c>
      <c r="BM244" s="133" t="s">
        <v>374</v>
      </c>
    </row>
    <row r="245" spans="2:65" s="1" customFormat="1" ht="11.25">
      <c r="B245" s="32"/>
      <c r="D245" s="135" t="s">
        <v>128</v>
      </c>
      <c r="F245" s="136" t="s">
        <v>375</v>
      </c>
      <c r="I245" s="137"/>
      <c r="L245" s="32"/>
      <c r="M245" s="138"/>
      <c r="T245" s="53"/>
      <c r="AT245" s="17" t="s">
        <v>128</v>
      </c>
      <c r="AU245" s="17" t="s">
        <v>81</v>
      </c>
    </row>
    <row r="246" spans="2:65" s="13" customFormat="1" ht="11.25">
      <c r="B246" s="146"/>
      <c r="D246" s="140" t="s">
        <v>137</v>
      </c>
      <c r="E246" s="147" t="s">
        <v>19</v>
      </c>
      <c r="F246" s="148" t="s">
        <v>376</v>
      </c>
      <c r="H246" s="149">
        <v>1</v>
      </c>
      <c r="I246" s="150"/>
      <c r="L246" s="146"/>
      <c r="M246" s="151"/>
      <c r="T246" s="152"/>
      <c r="AT246" s="147" t="s">
        <v>137</v>
      </c>
      <c r="AU246" s="147" t="s">
        <v>81</v>
      </c>
      <c r="AV246" s="13" t="s">
        <v>81</v>
      </c>
      <c r="AW246" s="13" t="s">
        <v>35</v>
      </c>
      <c r="AX246" s="13" t="s">
        <v>79</v>
      </c>
      <c r="AY246" s="147" t="s">
        <v>119</v>
      </c>
    </row>
    <row r="247" spans="2:65" s="11" customFormat="1" ht="22.9" customHeight="1">
      <c r="B247" s="110"/>
      <c r="D247" s="111" t="s">
        <v>73</v>
      </c>
      <c r="E247" s="120" t="s">
        <v>377</v>
      </c>
      <c r="F247" s="120" t="s">
        <v>378</v>
      </c>
      <c r="I247" s="113"/>
      <c r="J247" s="121">
        <f>BK247</f>
        <v>0</v>
      </c>
      <c r="L247" s="110"/>
      <c r="M247" s="115"/>
      <c r="P247" s="116">
        <f>SUM(P248:P250)</f>
        <v>0</v>
      </c>
      <c r="R247" s="116">
        <f>SUM(R248:R250)</f>
        <v>0</v>
      </c>
      <c r="T247" s="117">
        <f>SUM(T248:T250)</f>
        <v>0</v>
      </c>
      <c r="AR247" s="111" t="s">
        <v>156</v>
      </c>
      <c r="AT247" s="118" t="s">
        <v>73</v>
      </c>
      <c r="AU247" s="118" t="s">
        <v>79</v>
      </c>
      <c r="AY247" s="111" t="s">
        <v>119</v>
      </c>
      <c r="BK247" s="119">
        <f>SUM(BK248:BK250)</f>
        <v>0</v>
      </c>
    </row>
    <row r="248" spans="2:65" s="1" customFormat="1" ht="16.5" customHeight="1">
      <c r="B248" s="32"/>
      <c r="C248" s="122" t="s">
        <v>379</v>
      </c>
      <c r="D248" s="122" t="s">
        <v>122</v>
      </c>
      <c r="E248" s="123" t="s">
        <v>380</v>
      </c>
      <c r="F248" s="124" t="s">
        <v>378</v>
      </c>
      <c r="G248" s="125" t="s">
        <v>273</v>
      </c>
      <c r="H248" s="126">
        <v>1</v>
      </c>
      <c r="I248" s="127"/>
      <c r="J248" s="128">
        <f>ROUND(I248*H248,2)</f>
        <v>0</v>
      </c>
      <c r="K248" s="124" t="s">
        <v>126</v>
      </c>
      <c r="L248" s="32"/>
      <c r="M248" s="129" t="s">
        <v>19</v>
      </c>
      <c r="N248" s="130" t="s">
        <v>45</v>
      </c>
      <c r="P248" s="131">
        <f>O248*H248</f>
        <v>0</v>
      </c>
      <c r="Q248" s="131">
        <v>0</v>
      </c>
      <c r="R248" s="131">
        <f>Q248*H248</f>
        <v>0</v>
      </c>
      <c r="S248" s="131">
        <v>0</v>
      </c>
      <c r="T248" s="132">
        <f>S248*H248</f>
        <v>0</v>
      </c>
      <c r="AR248" s="133" t="s">
        <v>373</v>
      </c>
      <c r="AT248" s="133" t="s">
        <v>122</v>
      </c>
      <c r="AU248" s="133" t="s">
        <v>81</v>
      </c>
      <c r="AY248" s="17" t="s">
        <v>119</v>
      </c>
      <c r="BE248" s="134">
        <f>IF(N248="základní",J248,0)</f>
        <v>0</v>
      </c>
      <c r="BF248" s="134">
        <f>IF(N248="snížená",J248,0)</f>
        <v>0</v>
      </c>
      <c r="BG248" s="134">
        <f>IF(N248="zákl. přenesená",J248,0)</f>
        <v>0</v>
      </c>
      <c r="BH248" s="134">
        <f>IF(N248="sníž. přenesená",J248,0)</f>
        <v>0</v>
      </c>
      <c r="BI248" s="134">
        <f>IF(N248="nulová",J248,0)</f>
        <v>0</v>
      </c>
      <c r="BJ248" s="17" t="s">
        <v>79</v>
      </c>
      <c r="BK248" s="134">
        <f>ROUND(I248*H248,2)</f>
        <v>0</v>
      </c>
      <c r="BL248" s="17" t="s">
        <v>373</v>
      </c>
      <c r="BM248" s="133" t="s">
        <v>381</v>
      </c>
    </row>
    <row r="249" spans="2:65" s="1" customFormat="1" ht="11.25">
      <c r="B249" s="32"/>
      <c r="D249" s="135" t="s">
        <v>128</v>
      </c>
      <c r="F249" s="136" t="s">
        <v>382</v>
      </c>
      <c r="I249" s="137"/>
      <c r="L249" s="32"/>
      <c r="M249" s="138"/>
      <c r="T249" s="53"/>
      <c r="AT249" s="17" t="s">
        <v>128</v>
      </c>
      <c r="AU249" s="17" t="s">
        <v>81</v>
      </c>
    </row>
    <row r="250" spans="2:65" s="1" customFormat="1" ht="107.25">
      <c r="B250" s="32"/>
      <c r="D250" s="140" t="s">
        <v>198</v>
      </c>
      <c r="F250" s="153" t="s">
        <v>383</v>
      </c>
      <c r="I250" s="137"/>
      <c r="L250" s="32"/>
      <c r="M250" s="138"/>
      <c r="T250" s="53"/>
      <c r="AT250" s="17" t="s">
        <v>198</v>
      </c>
      <c r="AU250" s="17" t="s">
        <v>81</v>
      </c>
    </row>
    <row r="251" spans="2:65" s="11" customFormat="1" ht="22.9" customHeight="1">
      <c r="B251" s="110"/>
      <c r="D251" s="111" t="s">
        <v>73</v>
      </c>
      <c r="E251" s="120" t="s">
        <v>384</v>
      </c>
      <c r="F251" s="120" t="s">
        <v>385</v>
      </c>
      <c r="I251" s="113"/>
      <c r="J251" s="121">
        <f>BK251</f>
        <v>0</v>
      </c>
      <c r="L251" s="110"/>
      <c r="M251" s="115"/>
      <c r="P251" s="116">
        <f>SUM(P252:P253)</f>
        <v>0</v>
      </c>
      <c r="R251" s="116">
        <f>SUM(R252:R253)</f>
        <v>0</v>
      </c>
      <c r="T251" s="117">
        <f>SUM(T252:T253)</f>
        <v>0</v>
      </c>
      <c r="AR251" s="111" t="s">
        <v>156</v>
      </c>
      <c r="AT251" s="118" t="s">
        <v>73</v>
      </c>
      <c r="AU251" s="118" t="s">
        <v>79</v>
      </c>
      <c r="AY251" s="111" t="s">
        <v>119</v>
      </c>
      <c r="BK251" s="119">
        <f>SUM(BK252:BK253)</f>
        <v>0</v>
      </c>
    </row>
    <row r="252" spans="2:65" s="1" customFormat="1" ht="16.5" customHeight="1">
      <c r="B252" s="32"/>
      <c r="C252" s="122" t="s">
        <v>386</v>
      </c>
      <c r="D252" s="122" t="s">
        <v>122</v>
      </c>
      <c r="E252" s="123" t="s">
        <v>387</v>
      </c>
      <c r="F252" s="124" t="s">
        <v>388</v>
      </c>
      <c r="G252" s="125" t="s">
        <v>273</v>
      </c>
      <c r="H252" s="126">
        <v>1</v>
      </c>
      <c r="I252" s="127"/>
      <c r="J252" s="128">
        <f>ROUND(I252*H252,2)</f>
        <v>0</v>
      </c>
      <c r="K252" s="124" t="s">
        <v>126</v>
      </c>
      <c r="L252" s="32"/>
      <c r="M252" s="129" t="s">
        <v>19</v>
      </c>
      <c r="N252" s="130" t="s">
        <v>45</v>
      </c>
      <c r="P252" s="131">
        <f>O252*H252</f>
        <v>0</v>
      </c>
      <c r="Q252" s="131">
        <v>0</v>
      </c>
      <c r="R252" s="131">
        <f>Q252*H252</f>
        <v>0</v>
      </c>
      <c r="S252" s="131">
        <v>0</v>
      </c>
      <c r="T252" s="132">
        <f>S252*H252</f>
        <v>0</v>
      </c>
      <c r="AR252" s="133" t="s">
        <v>373</v>
      </c>
      <c r="AT252" s="133" t="s">
        <v>122</v>
      </c>
      <c r="AU252" s="133" t="s">
        <v>81</v>
      </c>
      <c r="AY252" s="17" t="s">
        <v>119</v>
      </c>
      <c r="BE252" s="134">
        <f>IF(N252="základní",J252,0)</f>
        <v>0</v>
      </c>
      <c r="BF252" s="134">
        <f>IF(N252="snížená",J252,0)</f>
        <v>0</v>
      </c>
      <c r="BG252" s="134">
        <f>IF(N252="zákl. přenesená",J252,0)</f>
        <v>0</v>
      </c>
      <c r="BH252" s="134">
        <f>IF(N252="sníž. přenesená",J252,0)</f>
        <v>0</v>
      </c>
      <c r="BI252" s="134">
        <f>IF(N252="nulová",J252,0)</f>
        <v>0</v>
      </c>
      <c r="BJ252" s="17" t="s">
        <v>79</v>
      </c>
      <c r="BK252" s="134">
        <f>ROUND(I252*H252,2)</f>
        <v>0</v>
      </c>
      <c r="BL252" s="17" t="s">
        <v>373</v>
      </c>
      <c r="BM252" s="133" t="s">
        <v>389</v>
      </c>
    </row>
    <row r="253" spans="2:65" s="1" customFormat="1" ht="11.25">
      <c r="B253" s="32"/>
      <c r="D253" s="135" t="s">
        <v>128</v>
      </c>
      <c r="F253" s="136" t="s">
        <v>390</v>
      </c>
      <c r="I253" s="137"/>
      <c r="L253" s="32"/>
      <c r="M253" s="171"/>
      <c r="N253" s="172"/>
      <c r="O253" s="172"/>
      <c r="P253" s="172"/>
      <c r="Q253" s="172"/>
      <c r="R253" s="172"/>
      <c r="S253" s="172"/>
      <c r="T253" s="173"/>
      <c r="AT253" s="17" t="s">
        <v>128</v>
      </c>
      <c r="AU253" s="17" t="s">
        <v>81</v>
      </c>
    </row>
    <row r="254" spans="2:65" s="1" customFormat="1" ht="6.95" customHeight="1">
      <c r="B254" s="41"/>
      <c r="C254" s="42"/>
      <c r="D254" s="42"/>
      <c r="E254" s="42"/>
      <c r="F254" s="42"/>
      <c r="G254" s="42"/>
      <c r="H254" s="42"/>
      <c r="I254" s="42"/>
      <c r="J254" s="42"/>
      <c r="K254" s="42"/>
      <c r="L254" s="32"/>
    </row>
  </sheetData>
  <sheetProtection algorithmName="SHA-512" hashValue="+JPr6YBqnTuKBXa6tKeKFGpZO0nMljedIIY7IIg13wBCcAmpftK/jKiZxd7Dn/8CkQ97d2kWkzqrmGII5slPzQ==" saltValue="DBnU23AbbanNTmd+8nCThvxFyowsi0dYVw2F+vmgizXxVUKwK33reFSkOMEOQDaSjl7AL7WudXsUmt27vL1y1A==" spinCount="100000" sheet="1" objects="1" scenarios="1" formatColumns="0" formatRows="0" autoFilter="0"/>
  <autoFilter ref="C89:K253" xr:uid="{00000000-0009-0000-0000-000001000000}"/>
  <mergeCells count="6">
    <mergeCell ref="L2:V2"/>
    <mergeCell ref="E7:H7"/>
    <mergeCell ref="E16:H16"/>
    <mergeCell ref="E25:H25"/>
    <mergeCell ref="E46:H46"/>
    <mergeCell ref="E82:H82"/>
  </mergeCells>
  <hyperlinks>
    <hyperlink ref="F94" r:id="rId1" xr:uid="{00000000-0004-0000-0100-000000000000}"/>
    <hyperlink ref="F97" r:id="rId2" xr:uid="{00000000-0004-0000-0100-000001000000}"/>
    <hyperlink ref="F105" r:id="rId3" xr:uid="{00000000-0004-0000-0100-000002000000}"/>
    <hyperlink ref="F108" r:id="rId4" xr:uid="{00000000-0004-0000-0100-000003000000}"/>
    <hyperlink ref="F111" r:id="rId5" xr:uid="{00000000-0004-0000-0100-000004000000}"/>
    <hyperlink ref="F114" r:id="rId6" xr:uid="{00000000-0004-0000-0100-000005000000}"/>
    <hyperlink ref="F119" r:id="rId7" xr:uid="{00000000-0004-0000-0100-000006000000}"/>
    <hyperlink ref="F125" r:id="rId8" xr:uid="{00000000-0004-0000-0100-000007000000}"/>
    <hyperlink ref="F136" r:id="rId9" xr:uid="{00000000-0004-0000-0100-000008000000}"/>
    <hyperlink ref="F142" r:id="rId10" xr:uid="{00000000-0004-0000-0100-000009000000}"/>
    <hyperlink ref="F148" r:id="rId11" xr:uid="{00000000-0004-0000-0100-00000A000000}"/>
    <hyperlink ref="F150" r:id="rId12" xr:uid="{00000000-0004-0000-0100-00000B000000}"/>
    <hyperlink ref="F152" r:id="rId13" xr:uid="{00000000-0004-0000-0100-00000C000000}"/>
    <hyperlink ref="F160" r:id="rId14" xr:uid="{00000000-0004-0000-0100-00000D000000}"/>
    <hyperlink ref="F164" r:id="rId15" xr:uid="{00000000-0004-0000-0100-00000E000000}"/>
    <hyperlink ref="F180" r:id="rId16" xr:uid="{00000000-0004-0000-0100-00000F000000}"/>
    <hyperlink ref="F185" r:id="rId17" xr:uid="{00000000-0004-0000-0100-000010000000}"/>
    <hyperlink ref="F188" r:id="rId18" xr:uid="{00000000-0004-0000-0100-000011000000}"/>
    <hyperlink ref="F195" r:id="rId19" xr:uid="{00000000-0004-0000-0100-000012000000}"/>
    <hyperlink ref="F200" r:id="rId20" xr:uid="{00000000-0004-0000-0100-000013000000}"/>
    <hyperlink ref="F203" r:id="rId21" xr:uid="{00000000-0004-0000-0100-000014000000}"/>
    <hyperlink ref="F213" r:id="rId22" xr:uid="{00000000-0004-0000-0100-000015000000}"/>
    <hyperlink ref="F215" r:id="rId23" xr:uid="{00000000-0004-0000-0100-000016000000}"/>
    <hyperlink ref="F218" r:id="rId24" xr:uid="{00000000-0004-0000-0100-000017000000}"/>
    <hyperlink ref="F225" r:id="rId25" xr:uid="{00000000-0004-0000-0100-000018000000}"/>
    <hyperlink ref="F227" r:id="rId26" xr:uid="{00000000-0004-0000-0100-000019000000}"/>
    <hyperlink ref="F236" r:id="rId27" xr:uid="{00000000-0004-0000-0100-00001A000000}"/>
    <hyperlink ref="F239" r:id="rId28" xr:uid="{00000000-0004-0000-0100-00001B000000}"/>
    <hyperlink ref="F245" r:id="rId29" xr:uid="{00000000-0004-0000-0100-00001C000000}"/>
    <hyperlink ref="F249" r:id="rId30" xr:uid="{00000000-0004-0000-0100-00001D000000}"/>
    <hyperlink ref="F253" r:id="rId31" xr:uid="{00000000-0004-0000-0100-00001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25"/>
  <cols>
    <col min="1" max="1" width="8.33203125" style="174" customWidth="1"/>
    <col min="2" max="2" width="1.6640625" style="174" customWidth="1"/>
    <col min="3" max="4" width="5" style="174" customWidth="1"/>
    <col min="5" max="5" width="11.6640625" style="174" customWidth="1"/>
    <col min="6" max="6" width="9.1640625" style="174" customWidth="1"/>
    <col min="7" max="7" width="5" style="174" customWidth="1"/>
    <col min="8" max="8" width="77.83203125" style="174" customWidth="1"/>
    <col min="9" max="10" width="20" style="174" customWidth="1"/>
    <col min="11" max="11" width="1.6640625" style="174" customWidth="1"/>
  </cols>
  <sheetData>
    <row r="1" spans="2:11" customFormat="1" ht="37.5" customHeight="1"/>
    <row r="2" spans="2:11" customFormat="1" ht="7.5" customHeight="1">
      <c r="B2" s="175"/>
      <c r="C2" s="176"/>
      <c r="D2" s="176"/>
      <c r="E2" s="176"/>
      <c r="F2" s="176"/>
      <c r="G2" s="176"/>
      <c r="H2" s="176"/>
      <c r="I2" s="176"/>
      <c r="J2" s="176"/>
      <c r="K2" s="177"/>
    </row>
    <row r="3" spans="2:11" s="15" customFormat="1" ht="45" customHeight="1">
      <c r="B3" s="178"/>
      <c r="C3" s="300" t="s">
        <v>391</v>
      </c>
      <c r="D3" s="300"/>
      <c r="E3" s="300"/>
      <c r="F3" s="300"/>
      <c r="G3" s="300"/>
      <c r="H3" s="300"/>
      <c r="I3" s="300"/>
      <c r="J3" s="300"/>
      <c r="K3" s="179"/>
    </row>
    <row r="4" spans="2:11" customFormat="1" ht="25.5" customHeight="1">
      <c r="B4" s="180"/>
      <c r="C4" s="299" t="s">
        <v>392</v>
      </c>
      <c r="D4" s="299"/>
      <c r="E4" s="299"/>
      <c r="F4" s="299"/>
      <c r="G4" s="299"/>
      <c r="H4" s="299"/>
      <c r="I4" s="299"/>
      <c r="J4" s="299"/>
      <c r="K4" s="181"/>
    </row>
    <row r="5" spans="2:11" customFormat="1" ht="5.25" customHeight="1">
      <c r="B5" s="180"/>
      <c r="C5" s="182"/>
      <c r="D5" s="182"/>
      <c r="E5" s="182"/>
      <c r="F5" s="182"/>
      <c r="G5" s="182"/>
      <c r="H5" s="182"/>
      <c r="I5" s="182"/>
      <c r="J5" s="182"/>
      <c r="K5" s="181"/>
    </row>
    <row r="6" spans="2:11" customFormat="1" ht="15" customHeight="1">
      <c r="B6" s="180"/>
      <c r="C6" s="298" t="s">
        <v>393</v>
      </c>
      <c r="D6" s="298"/>
      <c r="E6" s="298"/>
      <c r="F6" s="298"/>
      <c r="G6" s="298"/>
      <c r="H6" s="298"/>
      <c r="I6" s="298"/>
      <c r="J6" s="298"/>
      <c r="K6" s="181"/>
    </row>
    <row r="7" spans="2:11" customFormat="1" ht="15" customHeight="1">
      <c r="B7" s="184"/>
      <c r="C7" s="298" t="s">
        <v>394</v>
      </c>
      <c r="D7" s="298"/>
      <c r="E7" s="298"/>
      <c r="F7" s="298"/>
      <c r="G7" s="298"/>
      <c r="H7" s="298"/>
      <c r="I7" s="298"/>
      <c r="J7" s="298"/>
      <c r="K7" s="181"/>
    </row>
    <row r="8" spans="2:11" customFormat="1" ht="12.75" customHeight="1">
      <c r="B8" s="184"/>
      <c r="C8" s="183"/>
      <c r="D8" s="183"/>
      <c r="E8" s="183"/>
      <c r="F8" s="183"/>
      <c r="G8" s="183"/>
      <c r="H8" s="183"/>
      <c r="I8" s="183"/>
      <c r="J8" s="183"/>
      <c r="K8" s="181"/>
    </row>
    <row r="9" spans="2:11" customFormat="1" ht="15" customHeight="1">
      <c r="B9" s="184"/>
      <c r="C9" s="298" t="s">
        <v>395</v>
      </c>
      <c r="D9" s="298"/>
      <c r="E9" s="298"/>
      <c r="F9" s="298"/>
      <c r="G9" s="298"/>
      <c r="H9" s="298"/>
      <c r="I9" s="298"/>
      <c r="J9" s="298"/>
      <c r="K9" s="181"/>
    </row>
    <row r="10" spans="2:11" customFormat="1" ht="15" customHeight="1">
      <c r="B10" s="184"/>
      <c r="C10" s="183"/>
      <c r="D10" s="298" t="s">
        <v>396</v>
      </c>
      <c r="E10" s="298"/>
      <c r="F10" s="298"/>
      <c r="G10" s="298"/>
      <c r="H10" s="298"/>
      <c r="I10" s="298"/>
      <c r="J10" s="298"/>
      <c r="K10" s="181"/>
    </row>
    <row r="11" spans="2:11" customFormat="1" ht="15" customHeight="1">
      <c r="B11" s="184"/>
      <c r="C11" s="185"/>
      <c r="D11" s="298" t="s">
        <v>397</v>
      </c>
      <c r="E11" s="298"/>
      <c r="F11" s="298"/>
      <c r="G11" s="298"/>
      <c r="H11" s="298"/>
      <c r="I11" s="298"/>
      <c r="J11" s="298"/>
      <c r="K11" s="181"/>
    </row>
    <row r="12" spans="2:11" customFormat="1" ht="15" customHeight="1">
      <c r="B12" s="184"/>
      <c r="C12" s="185"/>
      <c r="D12" s="183"/>
      <c r="E12" s="183"/>
      <c r="F12" s="183"/>
      <c r="G12" s="183"/>
      <c r="H12" s="183"/>
      <c r="I12" s="183"/>
      <c r="J12" s="183"/>
      <c r="K12" s="181"/>
    </row>
    <row r="13" spans="2:11" customFormat="1" ht="15" customHeight="1">
      <c r="B13" s="184"/>
      <c r="C13" s="185"/>
      <c r="D13" s="186" t="s">
        <v>398</v>
      </c>
      <c r="E13" s="183"/>
      <c r="F13" s="183"/>
      <c r="G13" s="183"/>
      <c r="H13" s="183"/>
      <c r="I13" s="183"/>
      <c r="J13" s="183"/>
      <c r="K13" s="181"/>
    </row>
    <row r="14" spans="2:11" customFormat="1" ht="12.75" customHeight="1">
      <c r="B14" s="184"/>
      <c r="C14" s="185"/>
      <c r="D14" s="185"/>
      <c r="E14" s="185"/>
      <c r="F14" s="185"/>
      <c r="G14" s="185"/>
      <c r="H14" s="185"/>
      <c r="I14" s="185"/>
      <c r="J14" s="185"/>
      <c r="K14" s="181"/>
    </row>
    <row r="15" spans="2:11" customFormat="1" ht="15" customHeight="1">
      <c r="B15" s="184"/>
      <c r="C15" s="185"/>
      <c r="D15" s="298" t="s">
        <v>399</v>
      </c>
      <c r="E15" s="298"/>
      <c r="F15" s="298"/>
      <c r="G15" s="298"/>
      <c r="H15" s="298"/>
      <c r="I15" s="298"/>
      <c r="J15" s="298"/>
      <c r="K15" s="181"/>
    </row>
    <row r="16" spans="2:11" customFormat="1" ht="15" customHeight="1">
      <c r="B16" s="184"/>
      <c r="C16" s="185"/>
      <c r="D16" s="298" t="s">
        <v>400</v>
      </c>
      <c r="E16" s="298"/>
      <c r="F16" s="298"/>
      <c r="G16" s="298"/>
      <c r="H16" s="298"/>
      <c r="I16" s="298"/>
      <c r="J16" s="298"/>
      <c r="K16" s="181"/>
    </row>
    <row r="17" spans="2:11" customFormat="1" ht="15" customHeight="1">
      <c r="B17" s="184"/>
      <c r="C17" s="185"/>
      <c r="D17" s="298" t="s">
        <v>401</v>
      </c>
      <c r="E17" s="298"/>
      <c r="F17" s="298"/>
      <c r="G17" s="298"/>
      <c r="H17" s="298"/>
      <c r="I17" s="298"/>
      <c r="J17" s="298"/>
      <c r="K17" s="181"/>
    </row>
    <row r="18" spans="2:11" customFormat="1" ht="15" customHeight="1">
      <c r="B18" s="184"/>
      <c r="C18" s="185"/>
      <c r="D18" s="185"/>
      <c r="E18" s="187" t="s">
        <v>78</v>
      </c>
      <c r="F18" s="298" t="s">
        <v>402</v>
      </c>
      <c r="G18" s="298"/>
      <c r="H18" s="298"/>
      <c r="I18" s="298"/>
      <c r="J18" s="298"/>
      <c r="K18" s="181"/>
    </row>
    <row r="19" spans="2:11" customFormat="1" ht="15" customHeight="1">
      <c r="B19" s="184"/>
      <c r="C19" s="185"/>
      <c r="D19" s="185"/>
      <c r="E19" s="187" t="s">
        <v>403</v>
      </c>
      <c r="F19" s="298" t="s">
        <v>404</v>
      </c>
      <c r="G19" s="298"/>
      <c r="H19" s="298"/>
      <c r="I19" s="298"/>
      <c r="J19" s="298"/>
      <c r="K19" s="181"/>
    </row>
    <row r="20" spans="2:11" customFormat="1" ht="15" customHeight="1">
      <c r="B20" s="184"/>
      <c r="C20" s="185"/>
      <c r="D20" s="185"/>
      <c r="E20" s="187" t="s">
        <v>405</v>
      </c>
      <c r="F20" s="298" t="s">
        <v>406</v>
      </c>
      <c r="G20" s="298"/>
      <c r="H20" s="298"/>
      <c r="I20" s="298"/>
      <c r="J20" s="298"/>
      <c r="K20" s="181"/>
    </row>
    <row r="21" spans="2:11" customFormat="1" ht="15" customHeight="1">
      <c r="B21" s="184"/>
      <c r="C21" s="185"/>
      <c r="D21" s="185"/>
      <c r="E21" s="187" t="s">
        <v>407</v>
      </c>
      <c r="F21" s="298" t="s">
        <v>408</v>
      </c>
      <c r="G21" s="298"/>
      <c r="H21" s="298"/>
      <c r="I21" s="298"/>
      <c r="J21" s="298"/>
      <c r="K21" s="181"/>
    </row>
    <row r="22" spans="2:11" customFormat="1" ht="15" customHeight="1">
      <c r="B22" s="184"/>
      <c r="C22" s="185"/>
      <c r="D22" s="185"/>
      <c r="E22" s="187" t="s">
        <v>409</v>
      </c>
      <c r="F22" s="298" t="s">
        <v>410</v>
      </c>
      <c r="G22" s="298"/>
      <c r="H22" s="298"/>
      <c r="I22" s="298"/>
      <c r="J22" s="298"/>
      <c r="K22" s="181"/>
    </row>
    <row r="23" spans="2:11" customFormat="1" ht="15" customHeight="1">
      <c r="B23" s="184"/>
      <c r="C23" s="185"/>
      <c r="D23" s="185"/>
      <c r="E23" s="187" t="s">
        <v>411</v>
      </c>
      <c r="F23" s="298" t="s">
        <v>412</v>
      </c>
      <c r="G23" s="298"/>
      <c r="H23" s="298"/>
      <c r="I23" s="298"/>
      <c r="J23" s="298"/>
      <c r="K23" s="181"/>
    </row>
    <row r="24" spans="2:11" customFormat="1" ht="12.75" customHeight="1">
      <c r="B24" s="184"/>
      <c r="C24" s="185"/>
      <c r="D24" s="185"/>
      <c r="E24" s="185"/>
      <c r="F24" s="185"/>
      <c r="G24" s="185"/>
      <c r="H24" s="185"/>
      <c r="I24" s="185"/>
      <c r="J24" s="185"/>
      <c r="K24" s="181"/>
    </row>
    <row r="25" spans="2:11" customFormat="1" ht="15" customHeight="1">
      <c r="B25" s="184"/>
      <c r="C25" s="298" t="s">
        <v>413</v>
      </c>
      <c r="D25" s="298"/>
      <c r="E25" s="298"/>
      <c r="F25" s="298"/>
      <c r="G25" s="298"/>
      <c r="H25" s="298"/>
      <c r="I25" s="298"/>
      <c r="J25" s="298"/>
      <c r="K25" s="181"/>
    </row>
    <row r="26" spans="2:11" customFormat="1" ht="15" customHeight="1">
      <c r="B26" s="184"/>
      <c r="C26" s="298" t="s">
        <v>414</v>
      </c>
      <c r="D26" s="298"/>
      <c r="E26" s="298"/>
      <c r="F26" s="298"/>
      <c r="G26" s="298"/>
      <c r="H26" s="298"/>
      <c r="I26" s="298"/>
      <c r="J26" s="298"/>
      <c r="K26" s="181"/>
    </row>
    <row r="27" spans="2:11" customFormat="1" ht="15" customHeight="1">
      <c r="B27" s="184"/>
      <c r="C27" s="183"/>
      <c r="D27" s="298" t="s">
        <v>415</v>
      </c>
      <c r="E27" s="298"/>
      <c r="F27" s="298"/>
      <c r="G27" s="298"/>
      <c r="H27" s="298"/>
      <c r="I27" s="298"/>
      <c r="J27" s="298"/>
      <c r="K27" s="181"/>
    </row>
    <row r="28" spans="2:11" customFormat="1" ht="15" customHeight="1">
      <c r="B28" s="184"/>
      <c r="C28" s="185"/>
      <c r="D28" s="298" t="s">
        <v>416</v>
      </c>
      <c r="E28" s="298"/>
      <c r="F28" s="298"/>
      <c r="G28" s="298"/>
      <c r="H28" s="298"/>
      <c r="I28" s="298"/>
      <c r="J28" s="298"/>
      <c r="K28" s="181"/>
    </row>
    <row r="29" spans="2:11" customFormat="1" ht="12.75" customHeight="1">
      <c r="B29" s="184"/>
      <c r="C29" s="185"/>
      <c r="D29" s="185"/>
      <c r="E29" s="185"/>
      <c r="F29" s="185"/>
      <c r="G29" s="185"/>
      <c r="H29" s="185"/>
      <c r="I29" s="185"/>
      <c r="J29" s="185"/>
      <c r="K29" s="181"/>
    </row>
    <row r="30" spans="2:11" customFormat="1" ht="15" customHeight="1">
      <c r="B30" s="184"/>
      <c r="C30" s="185"/>
      <c r="D30" s="298" t="s">
        <v>417</v>
      </c>
      <c r="E30" s="298"/>
      <c r="F30" s="298"/>
      <c r="G30" s="298"/>
      <c r="H30" s="298"/>
      <c r="I30" s="298"/>
      <c r="J30" s="298"/>
      <c r="K30" s="181"/>
    </row>
    <row r="31" spans="2:11" customFormat="1" ht="15" customHeight="1">
      <c r="B31" s="184"/>
      <c r="C31" s="185"/>
      <c r="D31" s="298" t="s">
        <v>418</v>
      </c>
      <c r="E31" s="298"/>
      <c r="F31" s="298"/>
      <c r="G31" s="298"/>
      <c r="H31" s="298"/>
      <c r="I31" s="298"/>
      <c r="J31" s="298"/>
      <c r="K31" s="181"/>
    </row>
    <row r="32" spans="2:11" customFormat="1" ht="12.75" customHeight="1">
      <c r="B32" s="184"/>
      <c r="C32" s="185"/>
      <c r="D32" s="185"/>
      <c r="E32" s="185"/>
      <c r="F32" s="185"/>
      <c r="G32" s="185"/>
      <c r="H32" s="185"/>
      <c r="I32" s="185"/>
      <c r="J32" s="185"/>
      <c r="K32" s="181"/>
    </row>
    <row r="33" spans="2:11" customFormat="1" ht="15" customHeight="1">
      <c r="B33" s="184"/>
      <c r="C33" s="185"/>
      <c r="D33" s="298" t="s">
        <v>419</v>
      </c>
      <c r="E33" s="298"/>
      <c r="F33" s="298"/>
      <c r="G33" s="298"/>
      <c r="H33" s="298"/>
      <c r="I33" s="298"/>
      <c r="J33" s="298"/>
      <c r="K33" s="181"/>
    </row>
    <row r="34" spans="2:11" customFormat="1" ht="15" customHeight="1">
      <c r="B34" s="184"/>
      <c r="C34" s="185"/>
      <c r="D34" s="298" t="s">
        <v>420</v>
      </c>
      <c r="E34" s="298"/>
      <c r="F34" s="298"/>
      <c r="G34" s="298"/>
      <c r="H34" s="298"/>
      <c r="I34" s="298"/>
      <c r="J34" s="298"/>
      <c r="K34" s="181"/>
    </row>
    <row r="35" spans="2:11" customFormat="1" ht="15" customHeight="1">
      <c r="B35" s="184"/>
      <c r="C35" s="185"/>
      <c r="D35" s="298" t="s">
        <v>421</v>
      </c>
      <c r="E35" s="298"/>
      <c r="F35" s="298"/>
      <c r="G35" s="298"/>
      <c r="H35" s="298"/>
      <c r="I35" s="298"/>
      <c r="J35" s="298"/>
      <c r="K35" s="181"/>
    </row>
    <row r="36" spans="2:11" customFormat="1" ht="15" customHeight="1">
      <c r="B36" s="184"/>
      <c r="C36" s="185"/>
      <c r="D36" s="183"/>
      <c r="E36" s="186" t="s">
        <v>105</v>
      </c>
      <c r="F36" s="183"/>
      <c r="G36" s="298" t="s">
        <v>422</v>
      </c>
      <c r="H36" s="298"/>
      <c r="I36" s="298"/>
      <c r="J36" s="298"/>
      <c r="K36" s="181"/>
    </row>
    <row r="37" spans="2:11" customFormat="1" ht="30.75" customHeight="1">
      <c r="B37" s="184"/>
      <c r="C37" s="185"/>
      <c r="D37" s="183"/>
      <c r="E37" s="186" t="s">
        <v>423</v>
      </c>
      <c r="F37" s="183"/>
      <c r="G37" s="298" t="s">
        <v>424</v>
      </c>
      <c r="H37" s="298"/>
      <c r="I37" s="298"/>
      <c r="J37" s="298"/>
      <c r="K37" s="181"/>
    </row>
    <row r="38" spans="2:11" customFormat="1" ht="15" customHeight="1">
      <c r="B38" s="184"/>
      <c r="C38" s="185"/>
      <c r="D38" s="183"/>
      <c r="E38" s="186" t="s">
        <v>55</v>
      </c>
      <c r="F38" s="183"/>
      <c r="G38" s="298" t="s">
        <v>425</v>
      </c>
      <c r="H38" s="298"/>
      <c r="I38" s="298"/>
      <c r="J38" s="298"/>
      <c r="K38" s="181"/>
    </row>
    <row r="39" spans="2:11" customFormat="1" ht="15" customHeight="1">
      <c r="B39" s="184"/>
      <c r="C39" s="185"/>
      <c r="D39" s="183"/>
      <c r="E39" s="186" t="s">
        <v>56</v>
      </c>
      <c r="F39" s="183"/>
      <c r="G39" s="298" t="s">
        <v>426</v>
      </c>
      <c r="H39" s="298"/>
      <c r="I39" s="298"/>
      <c r="J39" s="298"/>
      <c r="K39" s="181"/>
    </row>
    <row r="40" spans="2:11" customFormat="1" ht="15" customHeight="1">
      <c r="B40" s="184"/>
      <c r="C40" s="185"/>
      <c r="D40" s="183"/>
      <c r="E40" s="186" t="s">
        <v>106</v>
      </c>
      <c r="F40" s="183"/>
      <c r="G40" s="298" t="s">
        <v>427</v>
      </c>
      <c r="H40" s="298"/>
      <c r="I40" s="298"/>
      <c r="J40" s="298"/>
      <c r="K40" s="181"/>
    </row>
    <row r="41" spans="2:11" customFormat="1" ht="15" customHeight="1">
      <c r="B41" s="184"/>
      <c r="C41" s="185"/>
      <c r="D41" s="183"/>
      <c r="E41" s="186" t="s">
        <v>107</v>
      </c>
      <c r="F41" s="183"/>
      <c r="G41" s="298" t="s">
        <v>428</v>
      </c>
      <c r="H41" s="298"/>
      <c r="I41" s="298"/>
      <c r="J41" s="298"/>
      <c r="K41" s="181"/>
    </row>
    <row r="42" spans="2:11" customFormat="1" ht="15" customHeight="1">
      <c r="B42" s="184"/>
      <c r="C42" s="185"/>
      <c r="D42" s="183"/>
      <c r="E42" s="186" t="s">
        <v>429</v>
      </c>
      <c r="F42" s="183"/>
      <c r="G42" s="298" t="s">
        <v>430</v>
      </c>
      <c r="H42" s="298"/>
      <c r="I42" s="298"/>
      <c r="J42" s="298"/>
      <c r="K42" s="181"/>
    </row>
    <row r="43" spans="2:11" customFormat="1" ht="15" customHeight="1">
      <c r="B43" s="184"/>
      <c r="C43" s="185"/>
      <c r="D43" s="183"/>
      <c r="E43" s="186"/>
      <c r="F43" s="183"/>
      <c r="G43" s="298" t="s">
        <v>431</v>
      </c>
      <c r="H43" s="298"/>
      <c r="I43" s="298"/>
      <c r="J43" s="298"/>
      <c r="K43" s="181"/>
    </row>
    <row r="44" spans="2:11" customFormat="1" ht="15" customHeight="1">
      <c r="B44" s="184"/>
      <c r="C44" s="185"/>
      <c r="D44" s="183"/>
      <c r="E44" s="186" t="s">
        <v>432</v>
      </c>
      <c r="F44" s="183"/>
      <c r="G44" s="298" t="s">
        <v>433</v>
      </c>
      <c r="H44" s="298"/>
      <c r="I44" s="298"/>
      <c r="J44" s="298"/>
      <c r="K44" s="181"/>
    </row>
    <row r="45" spans="2:11" customFormat="1" ht="15" customHeight="1">
      <c r="B45" s="184"/>
      <c r="C45" s="185"/>
      <c r="D45" s="183"/>
      <c r="E45" s="186" t="s">
        <v>109</v>
      </c>
      <c r="F45" s="183"/>
      <c r="G45" s="298" t="s">
        <v>434</v>
      </c>
      <c r="H45" s="298"/>
      <c r="I45" s="298"/>
      <c r="J45" s="298"/>
      <c r="K45" s="181"/>
    </row>
    <row r="46" spans="2:11" customFormat="1" ht="12.75" customHeight="1">
      <c r="B46" s="184"/>
      <c r="C46" s="185"/>
      <c r="D46" s="183"/>
      <c r="E46" s="183"/>
      <c r="F46" s="183"/>
      <c r="G46" s="183"/>
      <c r="H46" s="183"/>
      <c r="I46" s="183"/>
      <c r="J46" s="183"/>
      <c r="K46" s="181"/>
    </row>
    <row r="47" spans="2:11" customFormat="1" ht="15" customHeight="1">
      <c r="B47" s="184"/>
      <c r="C47" s="185"/>
      <c r="D47" s="298" t="s">
        <v>435</v>
      </c>
      <c r="E47" s="298"/>
      <c r="F47" s="298"/>
      <c r="G47" s="298"/>
      <c r="H47" s="298"/>
      <c r="I47" s="298"/>
      <c r="J47" s="298"/>
      <c r="K47" s="181"/>
    </row>
    <row r="48" spans="2:11" customFormat="1" ht="15" customHeight="1">
      <c r="B48" s="184"/>
      <c r="C48" s="185"/>
      <c r="D48" s="185"/>
      <c r="E48" s="298" t="s">
        <v>436</v>
      </c>
      <c r="F48" s="298"/>
      <c r="G48" s="298"/>
      <c r="H48" s="298"/>
      <c r="I48" s="298"/>
      <c r="J48" s="298"/>
      <c r="K48" s="181"/>
    </row>
    <row r="49" spans="2:11" customFormat="1" ht="15" customHeight="1">
      <c r="B49" s="184"/>
      <c r="C49" s="185"/>
      <c r="D49" s="185"/>
      <c r="E49" s="298" t="s">
        <v>437</v>
      </c>
      <c r="F49" s="298"/>
      <c r="G49" s="298"/>
      <c r="H49" s="298"/>
      <c r="I49" s="298"/>
      <c r="J49" s="298"/>
      <c r="K49" s="181"/>
    </row>
    <row r="50" spans="2:11" customFormat="1" ht="15" customHeight="1">
      <c r="B50" s="184"/>
      <c r="C50" s="185"/>
      <c r="D50" s="185"/>
      <c r="E50" s="298" t="s">
        <v>438</v>
      </c>
      <c r="F50" s="298"/>
      <c r="G50" s="298"/>
      <c r="H50" s="298"/>
      <c r="I50" s="298"/>
      <c r="J50" s="298"/>
      <c r="K50" s="181"/>
    </row>
    <row r="51" spans="2:11" customFormat="1" ht="15" customHeight="1">
      <c r="B51" s="184"/>
      <c r="C51" s="185"/>
      <c r="D51" s="298" t="s">
        <v>439</v>
      </c>
      <c r="E51" s="298"/>
      <c r="F51" s="298"/>
      <c r="G51" s="298"/>
      <c r="H51" s="298"/>
      <c r="I51" s="298"/>
      <c r="J51" s="298"/>
      <c r="K51" s="181"/>
    </row>
    <row r="52" spans="2:11" customFormat="1" ht="25.5" customHeight="1">
      <c r="B52" s="180"/>
      <c r="C52" s="299" t="s">
        <v>440</v>
      </c>
      <c r="D52" s="299"/>
      <c r="E52" s="299"/>
      <c r="F52" s="299"/>
      <c r="G52" s="299"/>
      <c r="H52" s="299"/>
      <c r="I52" s="299"/>
      <c r="J52" s="299"/>
      <c r="K52" s="181"/>
    </row>
    <row r="53" spans="2:11" customFormat="1" ht="5.25" customHeight="1">
      <c r="B53" s="180"/>
      <c r="C53" s="182"/>
      <c r="D53" s="182"/>
      <c r="E53" s="182"/>
      <c r="F53" s="182"/>
      <c r="G53" s="182"/>
      <c r="H53" s="182"/>
      <c r="I53" s="182"/>
      <c r="J53" s="182"/>
      <c r="K53" s="181"/>
    </row>
    <row r="54" spans="2:11" customFormat="1" ht="15" customHeight="1">
      <c r="B54" s="180"/>
      <c r="C54" s="298" t="s">
        <v>441</v>
      </c>
      <c r="D54" s="298"/>
      <c r="E54" s="298"/>
      <c r="F54" s="298"/>
      <c r="G54" s="298"/>
      <c r="H54" s="298"/>
      <c r="I54" s="298"/>
      <c r="J54" s="298"/>
      <c r="K54" s="181"/>
    </row>
    <row r="55" spans="2:11" customFormat="1" ht="15" customHeight="1">
      <c r="B55" s="180"/>
      <c r="C55" s="298" t="s">
        <v>442</v>
      </c>
      <c r="D55" s="298"/>
      <c r="E55" s="298"/>
      <c r="F55" s="298"/>
      <c r="G55" s="298"/>
      <c r="H55" s="298"/>
      <c r="I55" s="298"/>
      <c r="J55" s="298"/>
      <c r="K55" s="181"/>
    </row>
    <row r="56" spans="2:11" customFormat="1" ht="12.75" customHeight="1">
      <c r="B56" s="180"/>
      <c r="C56" s="183"/>
      <c r="D56" s="183"/>
      <c r="E56" s="183"/>
      <c r="F56" s="183"/>
      <c r="G56" s="183"/>
      <c r="H56" s="183"/>
      <c r="I56" s="183"/>
      <c r="J56" s="183"/>
      <c r="K56" s="181"/>
    </row>
    <row r="57" spans="2:11" customFormat="1" ht="15" customHeight="1">
      <c r="B57" s="180"/>
      <c r="C57" s="298" t="s">
        <v>443</v>
      </c>
      <c r="D57" s="298"/>
      <c r="E57" s="298"/>
      <c r="F57" s="298"/>
      <c r="G57" s="298"/>
      <c r="H57" s="298"/>
      <c r="I57" s="298"/>
      <c r="J57" s="298"/>
      <c r="K57" s="181"/>
    </row>
    <row r="58" spans="2:11" customFormat="1" ht="15" customHeight="1">
      <c r="B58" s="180"/>
      <c r="C58" s="185"/>
      <c r="D58" s="298" t="s">
        <v>444</v>
      </c>
      <c r="E58" s="298"/>
      <c r="F58" s="298"/>
      <c r="G58" s="298"/>
      <c r="H58" s="298"/>
      <c r="I58" s="298"/>
      <c r="J58" s="298"/>
      <c r="K58" s="181"/>
    </row>
    <row r="59" spans="2:11" customFormat="1" ht="15" customHeight="1">
      <c r="B59" s="180"/>
      <c r="C59" s="185"/>
      <c r="D59" s="298" t="s">
        <v>445</v>
      </c>
      <c r="E59" s="298"/>
      <c r="F59" s="298"/>
      <c r="G59" s="298"/>
      <c r="H59" s="298"/>
      <c r="I59" s="298"/>
      <c r="J59" s="298"/>
      <c r="K59" s="181"/>
    </row>
    <row r="60" spans="2:11" customFormat="1" ht="15" customHeight="1">
      <c r="B60" s="180"/>
      <c r="C60" s="185"/>
      <c r="D60" s="298" t="s">
        <v>446</v>
      </c>
      <c r="E60" s="298"/>
      <c r="F60" s="298"/>
      <c r="G60" s="298"/>
      <c r="H60" s="298"/>
      <c r="I60" s="298"/>
      <c r="J60" s="298"/>
      <c r="K60" s="181"/>
    </row>
    <row r="61" spans="2:11" customFormat="1" ht="15" customHeight="1">
      <c r="B61" s="180"/>
      <c r="C61" s="185"/>
      <c r="D61" s="298" t="s">
        <v>447</v>
      </c>
      <c r="E61" s="298"/>
      <c r="F61" s="298"/>
      <c r="G61" s="298"/>
      <c r="H61" s="298"/>
      <c r="I61" s="298"/>
      <c r="J61" s="298"/>
      <c r="K61" s="181"/>
    </row>
    <row r="62" spans="2:11" customFormat="1" ht="15" customHeight="1">
      <c r="B62" s="180"/>
      <c r="C62" s="185"/>
      <c r="D62" s="301" t="s">
        <v>448</v>
      </c>
      <c r="E62" s="301"/>
      <c r="F62" s="301"/>
      <c r="G62" s="301"/>
      <c r="H62" s="301"/>
      <c r="I62" s="301"/>
      <c r="J62" s="301"/>
      <c r="K62" s="181"/>
    </row>
    <row r="63" spans="2:11" customFormat="1" ht="15" customHeight="1">
      <c r="B63" s="180"/>
      <c r="C63" s="185"/>
      <c r="D63" s="298" t="s">
        <v>449</v>
      </c>
      <c r="E63" s="298"/>
      <c r="F63" s="298"/>
      <c r="G63" s="298"/>
      <c r="H63" s="298"/>
      <c r="I63" s="298"/>
      <c r="J63" s="298"/>
      <c r="K63" s="181"/>
    </row>
    <row r="64" spans="2:11" customFormat="1" ht="12.75" customHeight="1">
      <c r="B64" s="180"/>
      <c r="C64" s="185"/>
      <c r="D64" s="185"/>
      <c r="E64" s="188"/>
      <c r="F64" s="185"/>
      <c r="G64" s="185"/>
      <c r="H64" s="185"/>
      <c r="I64" s="185"/>
      <c r="J64" s="185"/>
      <c r="K64" s="181"/>
    </row>
    <row r="65" spans="2:11" customFormat="1" ht="15" customHeight="1">
      <c r="B65" s="180"/>
      <c r="C65" s="185"/>
      <c r="D65" s="298" t="s">
        <v>450</v>
      </c>
      <c r="E65" s="298"/>
      <c r="F65" s="298"/>
      <c r="G65" s="298"/>
      <c r="H65" s="298"/>
      <c r="I65" s="298"/>
      <c r="J65" s="298"/>
      <c r="K65" s="181"/>
    </row>
    <row r="66" spans="2:11" customFormat="1" ht="15" customHeight="1">
      <c r="B66" s="180"/>
      <c r="C66" s="185"/>
      <c r="D66" s="301" t="s">
        <v>451</v>
      </c>
      <c r="E66" s="301"/>
      <c r="F66" s="301"/>
      <c r="G66" s="301"/>
      <c r="H66" s="301"/>
      <c r="I66" s="301"/>
      <c r="J66" s="301"/>
      <c r="K66" s="181"/>
    </row>
    <row r="67" spans="2:11" customFormat="1" ht="15" customHeight="1">
      <c r="B67" s="180"/>
      <c r="C67" s="185"/>
      <c r="D67" s="298" t="s">
        <v>452</v>
      </c>
      <c r="E67" s="298"/>
      <c r="F67" s="298"/>
      <c r="G67" s="298"/>
      <c r="H67" s="298"/>
      <c r="I67" s="298"/>
      <c r="J67" s="298"/>
      <c r="K67" s="181"/>
    </row>
    <row r="68" spans="2:11" customFormat="1" ht="15" customHeight="1">
      <c r="B68" s="180"/>
      <c r="C68" s="185"/>
      <c r="D68" s="298" t="s">
        <v>453</v>
      </c>
      <c r="E68" s="298"/>
      <c r="F68" s="298"/>
      <c r="G68" s="298"/>
      <c r="H68" s="298"/>
      <c r="I68" s="298"/>
      <c r="J68" s="298"/>
      <c r="K68" s="181"/>
    </row>
    <row r="69" spans="2:11" customFormat="1" ht="15" customHeight="1">
      <c r="B69" s="180"/>
      <c r="C69" s="185"/>
      <c r="D69" s="298" t="s">
        <v>454</v>
      </c>
      <c r="E69" s="298"/>
      <c r="F69" s="298"/>
      <c r="G69" s="298"/>
      <c r="H69" s="298"/>
      <c r="I69" s="298"/>
      <c r="J69" s="298"/>
      <c r="K69" s="181"/>
    </row>
    <row r="70" spans="2:11" customFormat="1" ht="15" customHeight="1">
      <c r="B70" s="180"/>
      <c r="C70" s="185"/>
      <c r="D70" s="298" t="s">
        <v>455</v>
      </c>
      <c r="E70" s="298"/>
      <c r="F70" s="298"/>
      <c r="G70" s="298"/>
      <c r="H70" s="298"/>
      <c r="I70" s="298"/>
      <c r="J70" s="298"/>
      <c r="K70" s="181"/>
    </row>
    <row r="71" spans="2:11" customFormat="1" ht="12.75" customHeight="1">
      <c r="B71" s="189"/>
      <c r="C71" s="190"/>
      <c r="D71" s="190"/>
      <c r="E71" s="190"/>
      <c r="F71" s="190"/>
      <c r="G71" s="190"/>
      <c r="H71" s="190"/>
      <c r="I71" s="190"/>
      <c r="J71" s="190"/>
      <c r="K71" s="191"/>
    </row>
    <row r="72" spans="2:11" customFormat="1" ht="18.75" customHeight="1">
      <c r="B72" s="192"/>
      <c r="C72" s="192"/>
      <c r="D72" s="192"/>
      <c r="E72" s="192"/>
      <c r="F72" s="192"/>
      <c r="G72" s="192"/>
      <c r="H72" s="192"/>
      <c r="I72" s="192"/>
      <c r="J72" s="192"/>
      <c r="K72" s="193"/>
    </row>
    <row r="73" spans="2:11" customFormat="1" ht="18.75" customHeight="1">
      <c r="B73" s="193"/>
      <c r="C73" s="193"/>
      <c r="D73" s="193"/>
      <c r="E73" s="193"/>
      <c r="F73" s="193"/>
      <c r="G73" s="193"/>
      <c r="H73" s="193"/>
      <c r="I73" s="193"/>
      <c r="J73" s="193"/>
      <c r="K73" s="193"/>
    </row>
    <row r="74" spans="2:11" customFormat="1" ht="7.5" customHeight="1">
      <c r="B74" s="194"/>
      <c r="C74" s="195"/>
      <c r="D74" s="195"/>
      <c r="E74" s="195"/>
      <c r="F74" s="195"/>
      <c r="G74" s="195"/>
      <c r="H74" s="195"/>
      <c r="I74" s="195"/>
      <c r="J74" s="195"/>
      <c r="K74" s="196"/>
    </row>
    <row r="75" spans="2:11" customFormat="1" ht="45" customHeight="1">
      <c r="B75" s="197"/>
      <c r="C75" s="302" t="s">
        <v>456</v>
      </c>
      <c r="D75" s="302"/>
      <c r="E75" s="302"/>
      <c r="F75" s="302"/>
      <c r="G75" s="302"/>
      <c r="H75" s="302"/>
      <c r="I75" s="302"/>
      <c r="J75" s="302"/>
      <c r="K75" s="198"/>
    </row>
    <row r="76" spans="2:11" customFormat="1" ht="17.25" customHeight="1">
      <c r="B76" s="197"/>
      <c r="C76" s="199" t="s">
        <v>457</v>
      </c>
      <c r="D76" s="199"/>
      <c r="E76" s="199"/>
      <c r="F76" s="199" t="s">
        <v>458</v>
      </c>
      <c r="G76" s="200"/>
      <c r="H76" s="199" t="s">
        <v>56</v>
      </c>
      <c r="I76" s="199" t="s">
        <v>59</v>
      </c>
      <c r="J76" s="199" t="s">
        <v>459</v>
      </c>
      <c r="K76" s="198"/>
    </row>
    <row r="77" spans="2:11" customFormat="1" ht="17.25" customHeight="1">
      <c r="B77" s="197"/>
      <c r="C77" s="201" t="s">
        <v>460</v>
      </c>
      <c r="D77" s="201"/>
      <c r="E77" s="201"/>
      <c r="F77" s="202" t="s">
        <v>461</v>
      </c>
      <c r="G77" s="203"/>
      <c r="H77" s="201"/>
      <c r="I77" s="201"/>
      <c r="J77" s="201" t="s">
        <v>462</v>
      </c>
      <c r="K77" s="198"/>
    </row>
    <row r="78" spans="2:11" customFormat="1" ht="5.25" customHeight="1">
      <c r="B78" s="197"/>
      <c r="C78" s="204"/>
      <c r="D78" s="204"/>
      <c r="E78" s="204"/>
      <c r="F78" s="204"/>
      <c r="G78" s="205"/>
      <c r="H78" s="204"/>
      <c r="I78" s="204"/>
      <c r="J78" s="204"/>
      <c r="K78" s="198"/>
    </row>
    <row r="79" spans="2:11" customFormat="1" ht="15" customHeight="1">
      <c r="B79" s="197"/>
      <c r="C79" s="186" t="s">
        <v>55</v>
      </c>
      <c r="D79" s="206"/>
      <c r="E79" s="206"/>
      <c r="F79" s="207" t="s">
        <v>463</v>
      </c>
      <c r="G79" s="208"/>
      <c r="H79" s="186" t="s">
        <v>464</v>
      </c>
      <c r="I79" s="186" t="s">
        <v>465</v>
      </c>
      <c r="J79" s="186">
        <v>20</v>
      </c>
      <c r="K79" s="198"/>
    </row>
    <row r="80" spans="2:11" customFormat="1" ht="15" customHeight="1">
      <c r="B80" s="197"/>
      <c r="C80" s="186" t="s">
        <v>466</v>
      </c>
      <c r="D80" s="186"/>
      <c r="E80" s="186"/>
      <c r="F80" s="207" t="s">
        <v>463</v>
      </c>
      <c r="G80" s="208"/>
      <c r="H80" s="186" t="s">
        <v>467</v>
      </c>
      <c r="I80" s="186" t="s">
        <v>465</v>
      </c>
      <c r="J80" s="186">
        <v>120</v>
      </c>
      <c r="K80" s="198"/>
    </row>
    <row r="81" spans="2:11" customFormat="1" ht="15" customHeight="1">
      <c r="B81" s="209"/>
      <c r="C81" s="186" t="s">
        <v>468</v>
      </c>
      <c r="D81" s="186"/>
      <c r="E81" s="186"/>
      <c r="F81" s="207" t="s">
        <v>469</v>
      </c>
      <c r="G81" s="208"/>
      <c r="H81" s="186" t="s">
        <v>470</v>
      </c>
      <c r="I81" s="186" t="s">
        <v>465</v>
      </c>
      <c r="J81" s="186">
        <v>50</v>
      </c>
      <c r="K81" s="198"/>
    </row>
    <row r="82" spans="2:11" customFormat="1" ht="15" customHeight="1">
      <c r="B82" s="209"/>
      <c r="C82" s="186" t="s">
        <v>471</v>
      </c>
      <c r="D82" s="186"/>
      <c r="E82" s="186"/>
      <c r="F82" s="207" t="s">
        <v>463</v>
      </c>
      <c r="G82" s="208"/>
      <c r="H82" s="186" t="s">
        <v>472</v>
      </c>
      <c r="I82" s="186" t="s">
        <v>473</v>
      </c>
      <c r="J82" s="186"/>
      <c r="K82" s="198"/>
    </row>
    <row r="83" spans="2:11" customFormat="1" ht="15" customHeight="1">
      <c r="B83" s="209"/>
      <c r="C83" s="186" t="s">
        <v>474</v>
      </c>
      <c r="D83" s="186"/>
      <c r="E83" s="186"/>
      <c r="F83" s="207" t="s">
        <v>469</v>
      </c>
      <c r="G83" s="186"/>
      <c r="H83" s="186" t="s">
        <v>475</v>
      </c>
      <c r="I83" s="186" t="s">
        <v>465</v>
      </c>
      <c r="J83" s="186">
        <v>15</v>
      </c>
      <c r="K83" s="198"/>
    </row>
    <row r="84" spans="2:11" customFormat="1" ht="15" customHeight="1">
      <c r="B84" s="209"/>
      <c r="C84" s="186" t="s">
        <v>476</v>
      </c>
      <c r="D84" s="186"/>
      <c r="E84" s="186"/>
      <c r="F84" s="207" t="s">
        <v>469</v>
      </c>
      <c r="G84" s="186"/>
      <c r="H84" s="186" t="s">
        <v>477</v>
      </c>
      <c r="I84" s="186" t="s">
        <v>465</v>
      </c>
      <c r="J84" s="186">
        <v>15</v>
      </c>
      <c r="K84" s="198"/>
    </row>
    <row r="85" spans="2:11" customFormat="1" ht="15" customHeight="1">
      <c r="B85" s="209"/>
      <c r="C85" s="186" t="s">
        <v>478</v>
      </c>
      <c r="D85" s="186"/>
      <c r="E85" s="186"/>
      <c r="F85" s="207" t="s">
        <v>469</v>
      </c>
      <c r="G85" s="186"/>
      <c r="H85" s="186" t="s">
        <v>479</v>
      </c>
      <c r="I85" s="186" t="s">
        <v>465</v>
      </c>
      <c r="J85" s="186">
        <v>20</v>
      </c>
      <c r="K85" s="198"/>
    </row>
    <row r="86" spans="2:11" customFormat="1" ht="15" customHeight="1">
      <c r="B86" s="209"/>
      <c r="C86" s="186" t="s">
        <v>480</v>
      </c>
      <c r="D86" s="186"/>
      <c r="E86" s="186"/>
      <c r="F86" s="207" t="s">
        <v>469</v>
      </c>
      <c r="G86" s="186"/>
      <c r="H86" s="186" t="s">
        <v>481</v>
      </c>
      <c r="I86" s="186" t="s">
        <v>465</v>
      </c>
      <c r="J86" s="186">
        <v>20</v>
      </c>
      <c r="K86" s="198"/>
    </row>
    <row r="87" spans="2:11" customFormat="1" ht="15" customHeight="1">
      <c r="B87" s="209"/>
      <c r="C87" s="186" t="s">
        <v>482</v>
      </c>
      <c r="D87" s="186"/>
      <c r="E87" s="186"/>
      <c r="F87" s="207" t="s">
        <v>469</v>
      </c>
      <c r="G87" s="208"/>
      <c r="H87" s="186" t="s">
        <v>483</v>
      </c>
      <c r="I87" s="186" t="s">
        <v>465</v>
      </c>
      <c r="J87" s="186">
        <v>50</v>
      </c>
      <c r="K87" s="198"/>
    </row>
    <row r="88" spans="2:11" customFormat="1" ht="15" customHeight="1">
      <c r="B88" s="209"/>
      <c r="C88" s="186" t="s">
        <v>484</v>
      </c>
      <c r="D88" s="186"/>
      <c r="E88" s="186"/>
      <c r="F88" s="207" t="s">
        <v>469</v>
      </c>
      <c r="G88" s="208"/>
      <c r="H88" s="186" t="s">
        <v>485</v>
      </c>
      <c r="I88" s="186" t="s">
        <v>465</v>
      </c>
      <c r="J88" s="186">
        <v>20</v>
      </c>
      <c r="K88" s="198"/>
    </row>
    <row r="89" spans="2:11" customFormat="1" ht="15" customHeight="1">
      <c r="B89" s="209"/>
      <c r="C89" s="186" t="s">
        <v>486</v>
      </c>
      <c r="D89" s="186"/>
      <c r="E89" s="186"/>
      <c r="F89" s="207" t="s">
        <v>469</v>
      </c>
      <c r="G89" s="208"/>
      <c r="H89" s="186" t="s">
        <v>487</v>
      </c>
      <c r="I89" s="186" t="s">
        <v>465</v>
      </c>
      <c r="J89" s="186">
        <v>20</v>
      </c>
      <c r="K89" s="198"/>
    </row>
    <row r="90" spans="2:11" customFormat="1" ht="15" customHeight="1">
      <c r="B90" s="209"/>
      <c r="C90" s="186" t="s">
        <v>488</v>
      </c>
      <c r="D90" s="186"/>
      <c r="E90" s="186"/>
      <c r="F90" s="207" t="s">
        <v>469</v>
      </c>
      <c r="G90" s="208"/>
      <c r="H90" s="186" t="s">
        <v>489</v>
      </c>
      <c r="I90" s="186" t="s">
        <v>465</v>
      </c>
      <c r="J90" s="186">
        <v>50</v>
      </c>
      <c r="K90" s="198"/>
    </row>
    <row r="91" spans="2:11" customFormat="1" ht="15" customHeight="1">
      <c r="B91" s="209"/>
      <c r="C91" s="186" t="s">
        <v>490</v>
      </c>
      <c r="D91" s="186"/>
      <c r="E91" s="186"/>
      <c r="F91" s="207" t="s">
        <v>469</v>
      </c>
      <c r="G91" s="208"/>
      <c r="H91" s="186" t="s">
        <v>490</v>
      </c>
      <c r="I91" s="186" t="s">
        <v>465</v>
      </c>
      <c r="J91" s="186">
        <v>50</v>
      </c>
      <c r="K91" s="198"/>
    </row>
    <row r="92" spans="2:11" customFormat="1" ht="15" customHeight="1">
      <c r="B92" s="209"/>
      <c r="C92" s="186" t="s">
        <v>491</v>
      </c>
      <c r="D92" s="186"/>
      <c r="E92" s="186"/>
      <c r="F92" s="207" t="s">
        <v>469</v>
      </c>
      <c r="G92" s="208"/>
      <c r="H92" s="186" t="s">
        <v>492</v>
      </c>
      <c r="I92" s="186" t="s">
        <v>465</v>
      </c>
      <c r="J92" s="186">
        <v>255</v>
      </c>
      <c r="K92" s="198"/>
    </row>
    <row r="93" spans="2:11" customFormat="1" ht="15" customHeight="1">
      <c r="B93" s="209"/>
      <c r="C93" s="186" t="s">
        <v>493</v>
      </c>
      <c r="D93" s="186"/>
      <c r="E93" s="186"/>
      <c r="F93" s="207" t="s">
        <v>463</v>
      </c>
      <c r="G93" s="208"/>
      <c r="H93" s="186" t="s">
        <v>494</v>
      </c>
      <c r="I93" s="186" t="s">
        <v>495</v>
      </c>
      <c r="J93" s="186"/>
      <c r="K93" s="198"/>
    </row>
    <row r="94" spans="2:11" customFormat="1" ht="15" customHeight="1">
      <c r="B94" s="209"/>
      <c r="C94" s="186" t="s">
        <v>496</v>
      </c>
      <c r="D94" s="186"/>
      <c r="E94" s="186"/>
      <c r="F94" s="207" t="s">
        <v>463</v>
      </c>
      <c r="G94" s="208"/>
      <c r="H94" s="186" t="s">
        <v>497</v>
      </c>
      <c r="I94" s="186" t="s">
        <v>498</v>
      </c>
      <c r="J94" s="186"/>
      <c r="K94" s="198"/>
    </row>
    <row r="95" spans="2:11" customFormat="1" ht="15" customHeight="1">
      <c r="B95" s="209"/>
      <c r="C95" s="186" t="s">
        <v>499</v>
      </c>
      <c r="D95" s="186"/>
      <c r="E95" s="186"/>
      <c r="F95" s="207" t="s">
        <v>463</v>
      </c>
      <c r="G95" s="208"/>
      <c r="H95" s="186" t="s">
        <v>499</v>
      </c>
      <c r="I95" s="186" t="s">
        <v>498</v>
      </c>
      <c r="J95" s="186"/>
      <c r="K95" s="198"/>
    </row>
    <row r="96" spans="2:11" customFormat="1" ht="15" customHeight="1">
      <c r="B96" s="209"/>
      <c r="C96" s="186" t="s">
        <v>40</v>
      </c>
      <c r="D96" s="186"/>
      <c r="E96" s="186"/>
      <c r="F96" s="207" t="s">
        <v>463</v>
      </c>
      <c r="G96" s="208"/>
      <c r="H96" s="186" t="s">
        <v>500</v>
      </c>
      <c r="I96" s="186" t="s">
        <v>498</v>
      </c>
      <c r="J96" s="186"/>
      <c r="K96" s="198"/>
    </row>
    <row r="97" spans="2:11" customFormat="1" ht="15" customHeight="1">
      <c r="B97" s="209"/>
      <c r="C97" s="186" t="s">
        <v>50</v>
      </c>
      <c r="D97" s="186"/>
      <c r="E97" s="186"/>
      <c r="F97" s="207" t="s">
        <v>463</v>
      </c>
      <c r="G97" s="208"/>
      <c r="H97" s="186" t="s">
        <v>501</v>
      </c>
      <c r="I97" s="186" t="s">
        <v>498</v>
      </c>
      <c r="J97" s="186"/>
      <c r="K97" s="198"/>
    </row>
    <row r="98" spans="2:11" customFormat="1" ht="15" customHeight="1">
      <c r="B98" s="210"/>
      <c r="C98" s="211"/>
      <c r="D98" s="211"/>
      <c r="E98" s="211"/>
      <c r="F98" s="211"/>
      <c r="G98" s="211"/>
      <c r="H98" s="211"/>
      <c r="I98" s="211"/>
      <c r="J98" s="211"/>
      <c r="K98" s="212"/>
    </row>
    <row r="99" spans="2:11" customFormat="1" ht="18.75" customHeight="1">
      <c r="B99" s="213"/>
      <c r="C99" s="214"/>
      <c r="D99" s="214"/>
      <c r="E99" s="214"/>
      <c r="F99" s="214"/>
      <c r="G99" s="214"/>
      <c r="H99" s="214"/>
      <c r="I99" s="214"/>
      <c r="J99" s="214"/>
      <c r="K99" s="213"/>
    </row>
    <row r="100" spans="2:11" customFormat="1" ht="18.75" customHeight="1"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</row>
    <row r="101" spans="2:11" customFormat="1" ht="7.5" customHeight="1">
      <c r="B101" s="194"/>
      <c r="C101" s="195"/>
      <c r="D101" s="195"/>
      <c r="E101" s="195"/>
      <c r="F101" s="195"/>
      <c r="G101" s="195"/>
      <c r="H101" s="195"/>
      <c r="I101" s="195"/>
      <c r="J101" s="195"/>
      <c r="K101" s="196"/>
    </row>
    <row r="102" spans="2:11" customFormat="1" ht="45" customHeight="1">
      <c r="B102" s="197"/>
      <c r="C102" s="302" t="s">
        <v>502</v>
      </c>
      <c r="D102" s="302"/>
      <c r="E102" s="302"/>
      <c r="F102" s="302"/>
      <c r="G102" s="302"/>
      <c r="H102" s="302"/>
      <c r="I102" s="302"/>
      <c r="J102" s="302"/>
      <c r="K102" s="198"/>
    </row>
    <row r="103" spans="2:11" customFormat="1" ht="17.25" customHeight="1">
      <c r="B103" s="197"/>
      <c r="C103" s="199" t="s">
        <v>457</v>
      </c>
      <c r="D103" s="199"/>
      <c r="E103" s="199"/>
      <c r="F103" s="199" t="s">
        <v>458</v>
      </c>
      <c r="G103" s="200"/>
      <c r="H103" s="199" t="s">
        <v>56</v>
      </c>
      <c r="I103" s="199" t="s">
        <v>59</v>
      </c>
      <c r="J103" s="199" t="s">
        <v>459</v>
      </c>
      <c r="K103" s="198"/>
    </row>
    <row r="104" spans="2:11" customFormat="1" ht="17.25" customHeight="1">
      <c r="B104" s="197"/>
      <c r="C104" s="201" t="s">
        <v>460</v>
      </c>
      <c r="D104" s="201"/>
      <c r="E104" s="201"/>
      <c r="F104" s="202" t="s">
        <v>461</v>
      </c>
      <c r="G104" s="203"/>
      <c r="H104" s="201"/>
      <c r="I104" s="201"/>
      <c r="J104" s="201" t="s">
        <v>462</v>
      </c>
      <c r="K104" s="198"/>
    </row>
    <row r="105" spans="2:11" customFormat="1" ht="5.25" customHeight="1">
      <c r="B105" s="197"/>
      <c r="C105" s="199"/>
      <c r="D105" s="199"/>
      <c r="E105" s="199"/>
      <c r="F105" s="199"/>
      <c r="G105" s="215"/>
      <c r="H105" s="199"/>
      <c r="I105" s="199"/>
      <c r="J105" s="199"/>
      <c r="K105" s="198"/>
    </row>
    <row r="106" spans="2:11" customFormat="1" ht="15" customHeight="1">
      <c r="B106" s="197"/>
      <c r="C106" s="186" t="s">
        <v>55</v>
      </c>
      <c r="D106" s="206"/>
      <c r="E106" s="206"/>
      <c r="F106" s="207" t="s">
        <v>463</v>
      </c>
      <c r="G106" s="186"/>
      <c r="H106" s="186" t="s">
        <v>503</v>
      </c>
      <c r="I106" s="186" t="s">
        <v>465</v>
      </c>
      <c r="J106" s="186">
        <v>20</v>
      </c>
      <c r="K106" s="198"/>
    </row>
    <row r="107" spans="2:11" customFormat="1" ht="15" customHeight="1">
      <c r="B107" s="197"/>
      <c r="C107" s="186" t="s">
        <v>466</v>
      </c>
      <c r="D107" s="186"/>
      <c r="E107" s="186"/>
      <c r="F107" s="207" t="s">
        <v>463</v>
      </c>
      <c r="G107" s="186"/>
      <c r="H107" s="186" t="s">
        <v>503</v>
      </c>
      <c r="I107" s="186" t="s">
        <v>465</v>
      </c>
      <c r="J107" s="186">
        <v>120</v>
      </c>
      <c r="K107" s="198"/>
    </row>
    <row r="108" spans="2:11" customFormat="1" ht="15" customHeight="1">
      <c r="B108" s="209"/>
      <c r="C108" s="186" t="s">
        <v>468</v>
      </c>
      <c r="D108" s="186"/>
      <c r="E108" s="186"/>
      <c r="F108" s="207" t="s">
        <v>469</v>
      </c>
      <c r="G108" s="186"/>
      <c r="H108" s="186" t="s">
        <v>503</v>
      </c>
      <c r="I108" s="186" t="s">
        <v>465</v>
      </c>
      <c r="J108" s="186">
        <v>50</v>
      </c>
      <c r="K108" s="198"/>
    </row>
    <row r="109" spans="2:11" customFormat="1" ht="15" customHeight="1">
      <c r="B109" s="209"/>
      <c r="C109" s="186" t="s">
        <v>471</v>
      </c>
      <c r="D109" s="186"/>
      <c r="E109" s="186"/>
      <c r="F109" s="207" t="s">
        <v>463</v>
      </c>
      <c r="G109" s="186"/>
      <c r="H109" s="186" t="s">
        <v>503</v>
      </c>
      <c r="I109" s="186" t="s">
        <v>473</v>
      </c>
      <c r="J109" s="186"/>
      <c r="K109" s="198"/>
    </row>
    <row r="110" spans="2:11" customFormat="1" ht="15" customHeight="1">
      <c r="B110" s="209"/>
      <c r="C110" s="186" t="s">
        <v>482</v>
      </c>
      <c r="D110" s="186"/>
      <c r="E110" s="186"/>
      <c r="F110" s="207" t="s">
        <v>469</v>
      </c>
      <c r="G110" s="186"/>
      <c r="H110" s="186" t="s">
        <v>503</v>
      </c>
      <c r="I110" s="186" t="s">
        <v>465</v>
      </c>
      <c r="J110" s="186">
        <v>50</v>
      </c>
      <c r="K110" s="198"/>
    </row>
    <row r="111" spans="2:11" customFormat="1" ht="15" customHeight="1">
      <c r="B111" s="209"/>
      <c r="C111" s="186" t="s">
        <v>490</v>
      </c>
      <c r="D111" s="186"/>
      <c r="E111" s="186"/>
      <c r="F111" s="207" t="s">
        <v>469</v>
      </c>
      <c r="G111" s="186"/>
      <c r="H111" s="186" t="s">
        <v>503</v>
      </c>
      <c r="I111" s="186" t="s">
        <v>465</v>
      </c>
      <c r="J111" s="186">
        <v>50</v>
      </c>
      <c r="K111" s="198"/>
    </row>
    <row r="112" spans="2:11" customFormat="1" ht="15" customHeight="1">
      <c r="B112" s="209"/>
      <c r="C112" s="186" t="s">
        <v>488</v>
      </c>
      <c r="D112" s="186"/>
      <c r="E112" s="186"/>
      <c r="F112" s="207" t="s">
        <v>469</v>
      </c>
      <c r="G112" s="186"/>
      <c r="H112" s="186" t="s">
        <v>503</v>
      </c>
      <c r="I112" s="186" t="s">
        <v>465</v>
      </c>
      <c r="J112" s="186">
        <v>50</v>
      </c>
      <c r="K112" s="198"/>
    </row>
    <row r="113" spans="2:11" customFormat="1" ht="15" customHeight="1">
      <c r="B113" s="209"/>
      <c r="C113" s="186" t="s">
        <v>55</v>
      </c>
      <c r="D113" s="186"/>
      <c r="E113" s="186"/>
      <c r="F113" s="207" t="s">
        <v>463</v>
      </c>
      <c r="G113" s="186"/>
      <c r="H113" s="186" t="s">
        <v>504</v>
      </c>
      <c r="I113" s="186" t="s">
        <v>465</v>
      </c>
      <c r="J113" s="186">
        <v>20</v>
      </c>
      <c r="K113" s="198"/>
    </row>
    <row r="114" spans="2:11" customFormat="1" ht="15" customHeight="1">
      <c r="B114" s="209"/>
      <c r="C114" s="186" t="s">
        <v>505</v>
      </c>
      <c r="D114" s="186"/>
      <c r="E114" s="186"/>
      <c r="F114" s="207" t="s">
        <v>463</v>
      </c>
      <c r="G114" s="186"/>
      <c r="H114" s="186" t="s">
        <v>506</v>
      </c>
      <c r="I114" s="186" t="s">
        <v>465</v>
      </c>
      <c r="J114" s="186">
        <v>120</v>
      </c>
      <c r="K114" s="198"/>
    </row>
    <row r="115" spans="2:11" customFormat="1" ht="15" customHeight="1">
      <c r="B115" s="209"/>
      <c r="C115" s="186" t="s">
        <v>40</v>
      </c>
      <c r="D115" s="186"/>
      <c r="E115" s="186"/>
      <c r="F115" s="207" t="s">
        <v>463</v>
      </c>
      <c r="G115" s="186"/>
      <c r="H115" s="186" t="s">
        <v>507</v>
      </c>
      <c r="I115" s="186" t="s">
        <v>498</v>
      </c>
      <c r="J115" s="186"/>
      <c r="K115" s="198"/>
    </row>
    <row r="116" spans="2:11" customFormat="1" ht="15" customHeight="1">
      <c r="B116" s="209"/>
      <c r="C116" s="186" t="s">
        <v>50</v>
      </c>
      <c r="D116" s="186"/>
      <c r="E116" s="186"/>
      <c r="F116" s="207" t="s">
        <v>463</v>
      </c>
      <c r="G116" s="186"/>
      <c r="H116" s="186" t="s">
        <v>508</v>
      </c>
      <c r="I116" s="186" t="s">
        <v>498</v>
      </c>
      <c r="J116" s="186"/>
      <c r="K116" s="198"/>
    </row>
    <row r="117" spans="2:11" customFormat="1" ht="15" customHeight="1">
      <c r="B117" s="209"/>
      <c r="C117" s="186" t="s">
        <v>59</v>
      </c>
      <c r="D117" s="186"/>
      <c r="E117" s="186"/>
      <c r="F117" s="207" t="s">
        <v>463</v>
      </c>
      <c r="G117" s="186"/>
      <c r="H117" s="186" t="s">
        <v>509</v>
      </c>
      <c r="I117" s="186" t="s">
        <v>510</v>
      </c>
      <c r="J117" s="186"/>
      <c r="K117" s="198"/>
    </row>
    <row r="118" spans="2:11" customFormat="1" ht="15" customHeight="1">
      <c r="B118" s="210"/>
      <c r="C118" s="216"/>
      <c r="D118" s="216"/>
      <c r="E118" s="216"/>
      <c r="F118" s="216"/>
      <c r="G118" s="216"/>
      <c r="H118" s="216"/>
      <c r="I118" s="216"/>
      <c r="J118" s="216"/>
      <c r="K118" s="212"/>
    </row>
    <row r="119" spans="2:11" customFormat="1" ht="18.75" customHeight="1">
      <c r="B119" s="217"/>
      <c r="C119" s="218"/>
      <c r="D119" s="218"/>
      <c r="E119" s="218"/>
      <c r="F119" s="219"/>
      <c r="G119" s="218"/>
      <c r="H119" s="218"/>
      <c r="I119" s="218"/>
      <c r="J119" s="218"/>
      <c r="K119" s="217"/>
    </row>
    <row r="120" spans="2:11" customFormat="1" ht="18.75" customHeight="1"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</row>
    <row r="121" spans="2:11" customFormat="1" ht="7.5" customHeight="1">
      <c r="B121" s="220"/>
      <c r="C121" s="221"/>
      <c r="D121" s="221"/>
      <c r="E121" s="221"/>
      <c r="F121" s="221"/>
      <c r="G121" s="221"/>
      <c r="H121" s="221"/>
      <c r="I121" s="221"/>
      <c r="J121" s="221"/>
      <c r="K121" s="222"/>
    </row>
    <row r="122" spans="2:11" customFormat="1" ht="45" customHeight="1">
      <c r="B122" s="223"/>
      <c r="C122" s="300" t="s">
        <v>511</v>
      </c>
      <c r="D122" s="300"/>
      <c r="E122" s="300"/>
      <c r="F122" s="300"/>
      <c r="G122" s="300"/>
      <c r="H122" s="300"/>
      <c r="I122" s="300"/>
      <c r="J122" s="300"/>
      <c r="K122" s="224"/>
    </row>
    <row r="123" spans="2:11" customFormat="1" ht="17.25" customHeight="1">
      <c r="B123" s="225"/>
      <c r="C123" s="199" t="s">
        <v>457</v>
      </c>
      <c r="D123" s="199"/>
      <c r="E123" s="199"/>
      <c r="F123" s="199" t="s">
        <v>458</v>
      </c>
      <c r="G123" s="200"/>
      <c r="H123" s="199" t="s">
        <v>56</v>
      </c>
      <c r="I123" s="199" t="s">
        <v>59</v>
      </c>
      <c r="J123" s="199" t="s">
        <v>459</v>
      </c>
      <c r="K123" s="226"/>
    </row>
    <row r="124" spans="2:11" customFormat="1" ht="17.25" customHeight="1">
      <c r="B124" s="225"/>
      <c r="C124" s="201" t="s">
        <v>460</v>
      </c>
      <c r="D124" s="201"/>
      <c r="E124" s="201"/>
      <c r="F124" s="202" t="s">
        <v>461</v>
      </c>
      <c r="G124" s="203"/>
      <c r="H124" s="201"/>
      <c r="I124" s="201"/>
      <c r="J124" s="201" t="s">
        <v>462</v>
      </c>
      <c r="K124" s="226"/>
    </row>
    <row r="125" spans="2:11" customFormat="1" ht="5.25" customHeight="1">
      <c r="B125" s="227"/>
      <c r="C125" s="204"/>
      <c r="D125" s="204"/>
      <c r="E125" s="204"/>
      <c r="F125" s="204"/>
      <c r="G125" s="228"/>
      <c r="H125" s="204"/>
      <c r="I125" s="204"/>
      <c r="J125" s="204"/>
      <c r="K125" s="229"/>
    </row>
    <row r="126" spans="2:11" customFormat="1" ht="15" customHeight="1">
      <c r="B126" s="227"/>
      <c r="C126" s="186" t="s">
        <v>466</v>
      </c>
      <c r="D126" s="206"/>
      <c r="E126" s="206"/>
      <c r="F126" s="207" t="s">
        <v>463</v>
      </c>
      <c r="G126" s="186"/>
      <c r="H126" s="186" t="s">
        <v>503</v>
      </c>
      <c r="I126" s="186" t="s">
        <v>465</v>
      </c>
      <c r="J126" s="186">
        <v>120</v>
      </c>
      <c r="K126" s="230"/>
    </row>
    <row r="127" spans="2:11" customFormat="1" ht="15" customHeight="1">
      <c r="B127" s="227"/>
      <c r="C127" s="186" t="s">
        <v>512</v>
      </c>
      <c r="D127" s="186"/>
      <c r="E127" s="186"/>
      <c r="F127" s="207" t="s">
        <v>463</v>
      </c>
      <c r="G127" s="186"/>
      <c r="H127" s="186" t="s">
        <v>513</v>
      </c>
      <c r="I127" s="186" t="s">
        <v>465</v>
      </c>
      <c r="J127" s="186" t="s">
        <v>514</v>
      </c>
      <c r="K127" s="230"/>
    </row>
    <row r="128" spans="2:11" customFormat="1" ht="15" customHeight="1">
      <c r="B128" s="227"/>
      <c r="C128" s="186" t="s">
        <v>411</v>
      </c>
      <c r="D128" s="186"/>
      <c r="E128" s="186"/>
      <c r="F128" s="207" t="s">
        <v>463</v>
      </c>
      <c r="G128" s="186"/>
      <c r="H128" s="186" t="s">
        <v>515</v>
      </c>
      <c r="I128" s="186" t="s">
        <v>465</v>
      </c>
      <c r="J128" s="186" t="s">
        <v>514</v>
      </c>
      <c r="K128" s="230"/>
    </row>
    <row r="129" spans="2:11" customFormat="1" ht="15" customHeight="1">
      <c r="B129" s="227"/>
      <c r="C129" s="186" t="s">
        <v>474</v>
      </c>
      <c r="D129" s="186"/>
      <c r="E129" s="186"/>
      <c r="F129" s="207" t="s">
        <v>469</v>
      </c>
      <c r="G129" s="186"/>
      <c r="H129" s="186" t="s">
        <v>475</v>
      </c>
      <c r="I129" s="186" t="s">
        <v>465</v>
      </c>
      <c r="J129" s="186">
        <v>15</v>
      </c>
      <c r="K129" s="230"/>
    </row>
    <row r="130" spans="2:11" customFormat="1" ht="15" customHeight="1">
      <c r="B130" s="227"/>
      <c r="C130" s="186" t="s">
        <v>476</v>
      </c>
      <c r="D130" s="186"/>
      <c r="E130" s="186"/>
      <c r="F130" s="207" t="s">
        <v>469</v>
      </c>
      <c r="G130" s="186"/>
      <c r="H130" s="186" t="s">
        <v>477</v>
      </c>
      <c r="I130" s="186" t="s">
        <v>465</v>
      </c>
      <c r="J130" s="186">
        <v>15</v>
      </c>
      <c r="K130" s="230"/>
    </row>
    <row r="131" spans="2:11" customFormat="1" ht="15" customHeight="1">
      <c r="B131" s="227"/>
      <c r="C131" s="186" t="s">
        <v>478</v>
      </c>
      <c r="D131" s="186"/>
      <c r="E131" s="186"/>
      <c r="F131" s="207" t="s">
        <v>469</v>
      </c>
      <c r="G131" s="186"/>
      <c r="H131" s="186" t="s">
        <v>479</v>
      </c>
      <c r="I131" s="186" t="s">
        <v>465</v>
      </c>
      <c r="J131" s="186">
        <v>20</v>
      </c>
      <c r="K131" s="230"/>
    </row>
    <row r="132" spans="2:11" customFormat="1" ht="15" customHeight="1">
      <c r="B132" s="227"/>
      <c r="C132" s="186" t="s">
        <v>480</v>
      </c>
      <c r="D132" s="186"/>
      <c r="E132" s="186"/>
      <c r="F132" s="207" t="s">
        <v>469</v>
      </c>
      <c r="G132" s="186"/>
      <c r="H132" s="186" t="s">
        <v>481</v>
      </c>
      <c r="I132" s="186" t="s">
        <v>465</v>
      </c>
      <c r="J132" s="186">
        <v>20</v>
      </c>
      <c r="K132" s="230"/>
    </row>
    <row r="133" spans="2:11" customFormat="1" ht="15" customHeight="1">
      <c r="B133" s="227"/>
      <c r="C133" s="186" t="s">
        <v>468</v>
      </c>
      <c r="D133" s="186"/>
      <c r="E133" s="186"/>
      <c r="F133" s="207" t="s">
        <v>469</v>
      </c>
      <c r="G133" s="186"/>
      <c r="H133" s="186" t="s">
        <v>503</v>
      </c>
      <c r="I133" s="186" t="s">
        <v>465</v>
      </c>
      <c r="J133" s="186">
        <v>50</v>
      </c>
      <c r="K133" s="230"/>
    </row>
    <row r="134" spans="2:11" customFormat="1" ht="15" customHeight="1">
      <c r="B134" s="227"/>
      <c r="C134" s="186" t="s">
        <v>482</v>
      </c>
      <c r="D134" s="186"/>
      <c r="E134" s="186"/>
      <c r="F134" s="207" t="s">
        <v>469</v>
      </c>
      <c r="G134" s="186"/>
      <c r="H134" s="186" t="s">
        <v>503</v>
      </c>
      <c r="I134" s="186" t="s">
        <v>465</v>
      </c>
      <c r="J134" s="186">
        <v>50</v>
      </c>
      <c r="K134" s="230"/>
    </row>
    <row r="135" spans="2:11" customFormat="1" ht="15" customHeight="1">
      <c r="B135" s="227"/>
      <c r="C135" s="186" t="s">
        <v>488</v>
      </c>
      <c r="D135" s="186"/>
      <c r="E135" s="186"/>
      <c r="F135" s="207" t="s">
        <v>469</v>
      </c>
      <c r="G135" s="186"/>
      <c r="H135" s="186" t="s">
        <v>503</v>
      </c>
      <c r="I135" s="186" t="s">
        <v>465</v>
      </c>
      <c r="J135" s="186">
        <v>50</v>
      </c>
      <c r="K135" s="230"/>
    </row>
    <row r="136" spans="2:11" customFormat="1" ht="15" customHeight="1">
      <c r="B136" s="227"/>
      <c r="C136" s="186" t="s">
        <v>490</v>
      </c>
      <c r="D136" s="186"/>
      <c r="E136" s="186"/>
      <c r="F136" s="207" t="s">
        <v>469</v>
      </c>
      <c r="G136" s="186"/>
      <c r="H136" s="186" t="s">
        <v>503</v>
      </c>
      <c r="I136" s="186" t="s">
        <v>465</v>
      </c>
      <c r="J136" s="186">
        <v>50</v>
      </c>
      <c r="K136" s="230"/>
    </row>
    <row r="137" spans="2:11" customFormat="1" ht="15" customHeight="1">
      <c r="B137" s="227"/>
      <c r="C137" s="186" t="s">
        <v>491</v>
      </c>
      <c r="D137" s="186"/>
      <c r="E137" s="186"/>
      <c r="F137" s="207" t="s">
        <v>469</v>
      </c>
      <c r="G137" s="186"/>
      <c r="H137" s="186" t="s">
        <v>516</v>
      </c>
      <c r="I137" s="186" t="s">
        <v>465</v>
      </c>
      <c r="J137" s="186">
        <v>255</v>
      </c>
      <c r="K137" s="230"/>
    </row>
    <row r="138" spans="2:11" customFormat="1" ht="15" customHeight="1">
      <c r="B138" s="227"/>
      <c r="C138" s="186" t="s">
        <v>493</v>
      </c>
      <c r="D138" s="186"/>
      <c r="E138" s="186"/>
      <c r="F138" s="207" t="s">
        <v>463</v>
      </c>
      <c r="G138" s="186"/>
      <c r="H138" s="186" t="s">
        <v>517</v>
      </c>
      <c r="I138" s="186" t="s">
        <v>495</v>
      </c>
      <c r="J138" s="186"/>
      <c r="K138" s="230"/>
    </row>
    <row r="139" spans="2:11" customFormat="1" ht="15" customHeight="1">
      <c r="B139" s="227"/>
      <c r="C139" s="186" t="s">
        <v>496</v>
      </c>
      <c r="D139" s="186"/>
      <c r="E139" s="186"/>
      <c r="F139" s="207" t="s">
        <v>463</v>
      </c>
      <c r="G139" s="186"/>
      <c r="H139" s="186" t="s">
        <v>518</v>
      </c>
      <c r="I139" s="186" t="s">
        <v>498</v>
      </c>
      <c r="J139" s="186"/>
      <c r="K139" s="230"/>
    </row>
    <row r="140" spans="2:11" customFormat="1" ht="15" customHeight="1">
      <c r="B140" s="227"/>
      <c r="C140" s="186" t="s">
        <v>499</v>
      </c>
      <c r="D140" s="186"/>
      <c r="E140" s="186"/>
      <c r="F140" s="207" t="s">
        <v>463</v>
      </c>
      <c r="G140" s="186"/>
      <c r="H140" s="186" t="s">
        <v>499</v>
      </c>
      <c r="I140" s="186" t="s">
        <v>498</v>
      </c>
      <c r="J140" s="186"/>
      <c r="K140" s="230"/>
    </row>
    <row r="141" spans="2:11" customFormat="1" ht="15" customHeight="1">
      <c r="B141" s="227"/>
      <c r="C141" s="186" t="s">
        <v>40</v>
      </c>
      <c r="D141" s="186"/>
      <c r="E141" s="186"/>
      <c r="F141" s="207" t="s">
        <v>463</v>
      </c>
      <c r="G141" s="186"/>
      <c r="H141" s="186" t="s">
        <v>519</v>
      </c>
      <c r="I141" s="186" t="s">
        <v>498</v>
      </c>
      <c r="J141" s="186"/>
      <c r="K141" s="230"/>
    </row>
    <row r="142" spans="2:11" customFormat="1" ht="15" customHeight="1">
      <c r="B142" s="227"/>
      <c r="C142" s="186" t="s">
        <v>520</v>
      </c>
      <c r="D142" s="186"/>
      <c r="E142" s="186"/>
      <c r="F142" s="207" t="s">
        <v>463</v>
      </c>
      <c r="G142" s="186"/>
      <c r="H142" s="186" t="s">
        <v>521</v>
      </c>
      <c r="I142" s="186" t="s">
        <v>498</v>
      </c>
      <c r="J142" s="186"/>
      <c r="K142" s="230"/>
    </row>
    <row r="143" spans="2:11" customFormat="1" ht="15" customHeight="1">
      <c r="B143" s="231"/>
      <c r="C143" s="232"/>
      <c r="D143" s="232"/>
      <c r="E143" s="232"/>
      <c r="F143" s="232"/>
      <c r="G143" s="232"/>
      <c r="H143" s="232"/>
      <c r="I143" s="232"/>
      <c r="J143" s="232"/>
      <c r="K143" s="233"/>
    </row>
    <row r="144" spans="2:11" customFormat="1" ht="18.75" customHeight="1">
      <c r="B144" s="218"/>
      <c r="C144" s="218"/>
      <c r="D144" s="218"/>
      <c r="E144" s="218"/>
      <c r="F144" s="219"/>
      <c r="G144" s="218"/>
      <c r="H144" s="218"/>
      <c r="I144" s="218"/>
      <c r="J144" s="218"/>
      <c r="K144" s="218"/>
    </row>
    <row r="145" spans="2:11" customFormat="1" ht="18.75" customHeight="1"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</row>
    <row r="146" spans="2:11" customFormat="1" ht="7.5" customHeight="1">
      <c r="B146" s="194"/>
      <c r="C146" s="195"/>
      <c r="D146" s="195"/>
      <c r="E146" s="195"/>
      <c r="F146" s="195"/>
      <c r="G146" s="195"/>
      <c r="H146" s="195"/>
      <c r="I146" s="195"/>
      <c r="J146" s="195"/>
      <c r="K146" s="196"/>
    </row>
    <row r="147" spans="2:11" customFormat="1" ht="45" customHeight="1">
      <c r="B147" s="197"/>
      <c r="C147" s="302" t="s">
        <v>522</v>
      </c>
      <c r="D147" s="302"/>
      <c r="E147" s="302"/>
      <c r="F147" s="302"/>
      <c r="G147" s="302"/>
      <c r="H147" s="302"/>
      <c r="I147" s="302"/>
      <c r="J147" s="302"/>
      <c r="K147" s="198"/>
    </row>
    <row r="148" spans="2:11" customFormat="1" ht="17.25" customHeight="1">
      <c r="B148" s="197"/>
      <c r="C148" s="199" t="s">
        <v>457</v>
      </c>
      <c r="D148" s="199"/>
      <c r="E148" s="199"/>
      <c r="F148" s="199" t="s">
        <v>458</v>
      </c>
      <c r="G148" s="200"/>
      <c r="H148" s="199" t="s">
        <v>56</v>
      </c>
      <c r="I148" s="199" t="s">
        <v>59</v>
      </c>
      <c r="J148" s="199" t="s">
        <v>459</v>
      </c>
      <c r="K148" s="198"/>
    </row>
    <row r="149" spans="2:11" customFormat="1" ht="17.25" customHeight="1">
      <c r="B149" s="197"/>
      <c r="C149" s="201" t="s">
        <v>460</v>
      </c>
      <c r="D149" s="201"/>
      <c r="E149" s="201"/>
      <c r="F149" s="202" t="s">
        <v>461</v>
      </c>
      <c r="G149" s="203"/>
      <c r="H149" s="201"/>
      <c r="I149" s="201"/>
      <c r="J149" s="201" t="s">
        <v>462</v>
      </c>
      <c r="K149" s="198"/>
    </row>
    <row r="150" spans="2:11" customFormat="1" ht="5.25" customHeight="1">
      <c r="B150" s="209"/>
      <c r="C150" s="204"/>
      <c r="D150" s="204"/>
      <c r="E150" s="204"/>
      <c r="F150" s="204"/>
      <c r="G150" s="205"/>
      <c r="H150" s="204"/>
      <c r="I150" s="204"/>
      <c r="J150" s="204"/>
      <c r="K150" s="230"/>
    </row>
    <row r="151" spans="2:11" customFormat="1" ht="15" customHeight="1">
      <c r="B151" s="209"/>
      <c r="C151" s="234" t="s">
        <v>466</v>
      </c>
      <c r="D151" s="186"/>
      <c r="E151" s="186"/>
      <c r="F151" s="235" t="s">
        <v>463</v>
      </c>
      <c r="G151" s="186"/>
      <c r="H151" s="234" t="s">
        <v>503</v>
      </c>
      <c r="I151" s="234" t="s">
        <v>465</v>
      </c>
      <c r="J151" s="234">
        <v>120</v>
      </c>
      <c r="K151" s="230"/>
    </row>
    <row r="152" spans="2:11" customFormat="1" ht="15" customHeight="1">
      <c r="B152" s="209"/>
      <c r="C152" s="234" t="s">
        <v>512</v>
      </c>
      <c r="D152" s="186"/>
      <c r="E152" s="186"/>
      <c r="F152" s="235" t="s">
        <v>463</v>
      </c>
      <c r="G152" s="186"/>
      <c r="H152" s="234" t="s">
        <v>523</v>
      </c>
      <c r="I152" s="234" t="s">
        <v>465</v>
      </c>
      <c r="J152" s="234" t="s">
        <v>514</v>
      </c>
      <c r="K152" s="230"/>
    </row>
    <row r="153" spans="2:11" customFormat="1" ht="15" customHeight="1">
      <c r="B153" s="209"/>
      <c r="C153" s="234" t="s">
        <v>411</v>
      </c>
      <c r="D153" s="186"/>
      <c r="E153" s="186"/>
      <c r="F153" s="235" t="s">
        <v>463</v>
      </c>
      <c r="G153" s="186"/>
      <c r="H153" s="234" t="s">
        <v>524</v>
      </c>
      <c r="I153" s="234" t="s">
        <v>465</v>
      </c>
      <c r="J153" s="234" t="s">
        <v>514</v>
      </c>
      <c r="K153" s="230"/>
    </row>
    <row r="154" spans="2:11" customFormat="1" ht="15" customHeight="1">
      <c r="B154" s="209"/>
      <c r="C154" s="234" t="s">
        <v>468</v>
      </c>
      <c r="D154" s="186"/>
      <c r="E154" s="186"/>
      <c r="F154" s="235" t="s">
        <v>469</v>
      </c>
      <c r="G154" s="186"/>
      <c r="H154" s="234" t="s">
        <v>503</v>
      </c>
      <c r="I154" s="234" t="s">
        <v>465</v>
      </c>
      <c r="J154" s="234">
        <v>50</v>
      </c>
      <c r="K154" s="230"/>
    </row>
    <row r="155" spans="2:11" customFormat="1" ht="15" customHeight="1">
      <c r="B155" s="209"/>
      <c r="C155" s="234" t="s">
        <v>471</v>
      </c>
      <c r="D155" s="186"/>
      <c r="E155" s="186"/>
      <c r="F155" s="235" t="s">
        <v>463</v>
      </c>
      <c r="G155" s="186"/>
      <c r="H155" s="234" t="s">
        <v>503</v>
      </c>
      <c r="I155" s="234" t="s">
        <v>473</v>
      </c>
      <c r="J155" s="234"/>
      <c r="K155" s="230"/>
    </row>
    <row r="156" spans="2:11" customFormat="1" ht="15" customHeight="1">
      <c r="B156" s="209"/>
      <c r="C156" s="234" t="s">
        <v>482</v>
      </c>
      <c r="D156" s="186"/>
      <c r="E156" s="186"/>
      <c r="F156" s="235" t="s">
        <v>469</v>
      </c>
      <c r="G156" s="186"/>
      <c r="H156" s="234" t="s">
        <v>503</v>
      </c>
      <c r="I156" s="234" t="s">
        <v>465</v>
      </c>
      <c r="J156" s="234">
        <v>50</v>
      </c>
      <c r="K156" s="230"/>
    </row>
    <row r="157" spans="2:11" customFormat="1" ht="15" customHeight="1">
      <c r="B157" s="209"/>
      <c r="C157" s="234" t="s">
        <v>490</v>
      </c>
      <c r="D157" s="186"/>
      <c r="E157" s="186"/>
      <c r="F157" s="235" t="s">
        <v>469</v>
      </c>
      <c r="G157" s="186"/>
      <c r="H157" s="234" t="s">
        <v>503</v>
      </c>
      <c r="I157" s="234" t="s">
        <v>465</v>
      </c>
      <c r="J157" s="234">
        <v>50</v>
      </c>
      <c r="K157" s="230"/>
    </row>
    <row r="158" spans="2:11" customFormat="1" ht="15" customHeight="1">
      <c r="B158" s="209"/>
      <c r="C158" s="234" t="s">
        <v>488</v>
      </c>
      <c r="D158" s="186"/>
      <c r="E158" s="186"/>
      <c r="F158" s="235" t="s">
        <v>469</v>
      </c>
      <c r="G158" s="186"/>
      <c r="H158" s="234" t="s">
        <v>503</v>
      </c>
      <c r="I158" s="234" t="s">
        <v>465</v>
      </c>
      <c r="J158" s="234">
        <v>50</v>
      </c>
      <c r="K158" s="230"/>
    </row>
    <row r="159" spans="2:11" customFormat="1" ht="15" customHeight="1">
      <c r="B159" s="209"/>
      <c r="C159" s="234" t="s">
        <v>84</v>
      </c>
      <c r="D159" s="186"/>
      <c r="E159" s="186"/>
      <c r="F159" s="235" t="s">
        <v>463</v>
      </c>
      <c r="G159" s="186"/>
      <c r="H159" s="234" t="s">
        <v>525</v>
      </c>
      <c r="I159" s="234" t="s">
        <v>465</v>
      </c>
      <c r="J159" s="234" t="s">
        <v>526</v>
      </c>
      <c r="K159" s="230"/>
    </row>
    <row r="160" spans="2:11" customFormat="1" ht="15" customHeight="1">
      <c r="B160" s="209"/>
      <c r="C160" s="234" t="s">
        <v>527</v>
      </c>
      <c r="D160" s="186"/>
      <c r="E160" s="186"/>
      <c r="F160" s="235" t="s">
        <v>463</v>
      </c>
      <c r="G160" s="186"/>
      <c r="H160" s="234" t="s">
        <v>528</v>
      </c>
      <c r="I160" s="234" t="s">
        <v>498</v>
      </c>
      <c r="J160" s="234"/>
      <c r="K160" s="230"/>
    </row>
    <row r="161" spans="2:11" customFormat="1" ht="15" customHeight="1">
      <c r="B161" s="236"/>
      <c r="C161" s="216"/>
      <c r="D161" s="216"/>
      <c r="E161" s="216"/>
      <c r="F161" s="216"/>
      <c r="G161" s="216"/>
      <c r="H161" s="216"/>
      <c r="I161" s="216"/>
      <c r="J161" s="216"/>
      <c r="K161" s="237"/>
    </row>
    <row r="162" spans="2:11" customFormat="1" ht="18.75" customHeight="1">
      <c r="B162" s="218"/>
      <c r="C162" s="228"/>
      <c r="D162" s="228"/>
      <c r="E162" s="228"/>
      <c r="F162" s="238"/>
      <c r="G162" s="228"/>
      <c r="H162" s="228"/>
      <c r="I162" s="228"/>
      <c r="J162" s="228"/>
      <c r="K162" s="218"/>
    </row>
    <row r="163" spans="2:11" customFormat="1" ht="18.75" customHeight="1"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</row>
    <row r="164" spans="2:11" customFormat="1" ht="7.5" customHeight="1">
      <c r="B164" s="175"/>
      <c r="C164" s="176"/>
      <c r="D164" s="176"/>
      <c r="E164" s="176"/>
      <c r="F164" s="176"/>
      <c r="G164" s="176"/>
      <c r="H164" s="176"/>
      <c r="I164" s="176"/>
      <c r="J164" s="176"/>
      <c r="K164" s="177"/>
    </row>
    <row r="165" spans="2:11" customFormat="1" ht="45" customHeight="1">
      <c r="B165" s="178"/>
      <c r="C165" s="300" t="s">
        <v>529</v>
      </c>
      <c r="D165" s="300"/>
      <c r="E165" s="300"/>
      <c r="F165" s="300"/>
      <c r="G165" s="300"/>
      <c r="H165" s="300"/>
      <c r="I165" s="300"/>
      <c r="J165" s="300"/>
      <c r="K165" s="179"/>
    </row>
    <row r="166" spans="2:11" customFormat="1" ht="17.25" customHeight="1">
      <c r="B166" s="178"/>
      <c r="C166" s="199" t="s">
        <v>457</v>
      </c>
      <c r="D166" s="199"/>
      <c r="E166" s="199"/>
      <c r="F166" s="199" t="s">
        <v>458</v>
      </c>
      <c r="G166" s="239"/>
      <c r="H166" s="240" t="s">
        <v>56</v>
      </c>
      <c r="I166" s="240" t="s">
        <v>59</v>
      </c>
      <c r="J166" s="199" t="s">
        <v>459</v>
      </c>
      <c r="K166" s="179"/>
    </row>
    <row r="167" spans="2:11" customFormat="1" ht="17.25" customHeight="1">
      <c r="B167" s="180"/>
      <c r="C167" s="201" t="s">
        <v>460</v>
      </c>
      <c r="D167" s="201"/>
      <c r="E167" s="201"/>
      <c r="F167" s="202" t="s">
        <v>461</v>
      </c>
      <c r="G167" s="241"/>
      <c r="H167" s="242"/>
      <c r="I167" s="242"/>
      <c r="J167" s="201" t="s">
        <v>462</v>
      </c>
      <c r="K167" s="181"/>
    </row>
    <row r="168" spans="2:11" customFormat="1" ht="5.25" customHeight="1">
      <c r="B168" s="209"/>
      <c r="C168" s="204"/>
      <c r="D168" s="204"/>
      <c r="E168" s="204"/>
      <c r="F168" s="204"/>
      <c r="G168" s="205"/>
      <c r="H168" s="204"/>
      <c r="I168" s="204"/>
      <c r="J168" s="204"/>
      <c r="K168" s="230"/>
    </row>
    <row r="169" spans="2:11" customFormat="1" ht="15" customHeight="1">
      <c r="B169" s="209"/>
      <c r="C169" s="186" t="s">
        <v>466</v>
      </c>
      <c r="D169" s="186"/>
      <c r="E169" s="186"/>
      <c r="F169" s="207" t="s">
        <v>463</v>
      </c>
      <c r="G169" s="186"/>
      <c r="H169" s="186" t="s">
        <v>503</v>
      </c>
      <c r="I169" s="186" t="s">
        <v>465</v>
      </c>
      <c r="J169" s="186">
        <v>120</v>
      </c>
      <c r="K169" s="230"/>
    </row>
    <row r="170" spans="2:11" customFormat="1" ht="15" customHeight="1">
      <c r="B170" s="209"/>
      <c r="C170" s="186" t="s">
        <v>512</v>
      </c>
      <c r="D170" s="186"/>
      <c r="E170" s="186"/>
      <c r="F170" s="207" t="s">
        <v>463</v>
      </c>
      <c r="G170" s="186"/>
      <c r="H170" s="186" t="s">
        <v>513</v>
      </c>
      <c r="I170" s="186" t="s">
        <v>465</v>
      </c>
      <c r="J170" s="186" t="s">
        <v>514</v>
      </c>
      <c r="K170" s="230"/>
    </row>
    <row r="171" spans="2:11" customFormat="1" ht="15" customHeight="1">
      <c r="B171" s="209"/>
      <c r="C171" s="186" t="s">
        <v>411</v>
      </c>
      <c r="D171" s="186"/>
      <c r="E171" s="186"/>
      <c r="F171" s="207" t="s">
        <v>463</v>
      </c>
      <c r="G171" s="186"/>
      <c r="H171" s="186" t="s">
        <v>530</v>
      </c>
      <c r="I171" s="186" t="s">
        <v>465</v>
      </c>
      <c r="J171" s="186" t="s">
        <v>514</v>
      </c>
      <c r="K171" s="230"/>
    </row>
    <row r="172" spans="2:11" customFormat="1" ht="15" customHeight="1">
      <c r="B172" s="209"/>
      <c r="C172" s="186" t="s">
        <v>468</v>
      </c>
      <c r="D172" s="186"/>
      <c r="E172" s="186"/>
      <c r="F172" s="207" t="s">
        <v>469</v>
      </c>
      <c r="G172" s="186"/>
      <c r="H172" s="186" t="s">
        <v>530</v>
      </c>
      <c r="I172" s="186" t="s">
        <v>465</v>
      </c>
      <c r="J172" s="186">
        <v>50</v>
      </c>
      <c r="K172" s="230"/>
    </row>
    <row r="173" spans="2:11" customFormat="1" ht="15" customHeight="1">
      <c r="B173" s="209"/>
      <c r="C173" s="186" t="s">
        <v>471</v>
      </c>
      <c r="D173" s="186"/>
      <c r="E173" s="186"/>
      <c r="F173" s="207" t="s">
        <v>463</v>
      </c>
      <c r="G173" s="186"/>
      <c r="H173" s="186" t="s">
        <v>530</v>
      </c>
      <c r="I173" s="186" t="s">
        <v>473</v>
      </c>
      <c r="J173" s="186"/>
      <c r="K173" s="230"/>
    </row>
    <row r="174" spans="2:11" customFormat="1" ht="15" customHeight="1">
      <c r="B174" s="209"/>
      <c r="C174" s="186" t="s">
        <v>482</v>
      </c>
      <c r="D174" s="186"/>
      <c r="E174" s="186"/>
      <c r="F174" s="207" t="s">
        <v>469</v>
      </c>
      <c r="G174" s="186"/>
      <c r="H174" s="186" t="s">
        <v>530</v>
      </c>
      <c r="I174" s="186" t="s">
        <v>465</v>
      </c>
      <c r="J174" s="186">
        <v>50</v>
      </c>
      <c r="K174" s="230"/>
    </row>
    <row r="175" spans="2:11" customFormat="1" ht="15" customHeight="1">
      <c r="B175" s="209"/>
      <c r="C175" s="186" t="s">
        <v>490</v>
      </c>
      <c r="D175" s="186"/>
      <c r="E175" s="186"/>
      <c r="F175" s="207" t="s">
        <v>469</v>
      </c>
      <c r="G175" s="186"/>
      <c r="H175" s="186" t="s">
        <v>530</v>
      </c>
      <c r="I175" s="186" t="s">
        <v>465</v>
      </c>
      <c r="J175" s="186">
        <v>50</v>
      </c>
      <c r="K175" s="230"/>
    </row>
    <row r="176" spans="2:11" customFormat="1" ht="15" customHeight="1">
      <c r="B176" s="209"/>
      <c r="C176" s="186" t="s">
        <v>488</v>
      </c>
      <c r="D176" s="186"/>
      <c r="E176" s="186"/>
      <c r="F176" s="207" t="s">
        <v>469</v>
      </c>
      <c r="G176" s="186"/>
      <c r="H176" s="186" t="s">
        <v>530</v>
      </c>
      <c r="I176" s="186" t="s">
        <v>465</v>
      </c>
      <c r="J176" s="186">
        <v>50</v>
      </c>
      <c r="K176" s="230"/>
    </row>
    <row r="177" spans="2:11" customFormat="1" ht="15" customHeight="1">
      <c r="B177" s="209"/>
      <c r="C177" s="186" t="s">
        <v>105</v>
      </c>
      <c r="D177" s="186"/>
      <c r="E177" s="186"/>
      <c r="F177" s="207" t="s">
        <v>463</v>
      </c>
      <c r="G177" s="186"/>
      <c r="H177" s="186" t="s">
        <v>531</v>
      </c>
      <c r="I177" s="186" t="s">
        <v>532</v>
      </c>
      <c r="J177" s="186"/>
      <c r="K177" s="230"/>
    </row>
    <row r="178" spans="2:11" customFormat="1" ht="15" customHeight="1">
      <c r="B178" s="209"/>
      <c r="C178" s="186" t="s">
        <v>59</v>
      </c>
      <c r="D178" s="186"/>
      <c r="E178" s="186"/>
      <c r="F178" s="207" t="s">
        <v>463</v>
      </c>
      <c r="G178" s="186"/>
      <c r="H178" s="186" t="s">
        <v>533</v>
      </c>
      <c r="I178" s="186" t="s">
        <v>534</v>
      </c>
      <c r="J178" s="186">
        <v>1</v>
      </c>
      <c r="K178" s="230"/>
    </row>
    <row r="179" spans="2:11" customFormat="1" ht="15" customHeight="1">
      <c r="B179" s="209"/>
      <c r="C179" s="186" t="s">
        <v>55</v>
      </c>
      <c r="D179" s="186"/>
      <c r="E179" s="186"/>
      <c r="F179" s="207" t="s">
        <v>463</v>
      </c>
      <c r="G179" s="186"/>
      <c r="H179" s="186" t="s">
        <v>535</v>
      </c>
      <c r="I179" s="186" t="s">
        <v>465</v>
      </c>
      <c r="J179" s="186">
        <v>20</v>
      </c>
      <c r="K179" s="230"/>
    </row>
    <row r="180" spans="2:11" customFormat="1" ht="15" customHeight="1">
      <c r="B180" s="209"/>
      <c r="C180" s="186" t="s">
        <v>56</v>
      </c>
      <c r="D180" s="186"/>
      <c r="E180" s="186"/>
      <c r="F180" s="207" t="s">
        <v>463</v>
      </c>
      <c r="G180" s="186"/>
      <c r="H180" s="186" t="s">
        <v>536</v>
      </c>
      <c r="I180" s="186" t="s">
        <v>465</v>
      </c>
      <c r="J180" s="186">
        <v>255</v>
      </c>
      <c r="K180" s="230"/>
    </row>
    <row r="181" spans="2:11" customFormat="1" ht="15" customHeight="1">
      <c r="B181" s="209"/>
      <c r="C181" s="186" t="s">
        <v>106</v>
      </c>
      <c r="D181" s="186"/>
      <c r="E181" s="186"/>
      <c r="F181" s="207" t="s">
        <v>463</v>
      </c>
      <c r="G181" s="186"/>
      <c r="H181" s="186" t="s">
        <v>427</v>
      </c>
      <c r="I181" s="186" t="s">
        <v>465</v>
      </c>
      <c r="J181" s="186">
        <v>10</v>
      </c>
      <c r="K181" s="230"/>
    </row>
    <row r="182" spans="2:11" customFormat="1" ht="15" customHeight="1">
      <c r="B182" s="209"/>
      <c r="C182" s="186" t="s">
        <v>107</v>
      </c>
      <c r="D182" s="186"/>
      <c r="E182" s="186"/>
      <c r="F182" s="207" t="s">
        <v>463</v>
      </c>
      <c r="G182" s="186"/>
      <c r="H182" s="186" t="s">
        <v>537</v>
      </c>
      <c r="I182" s="186" t="s">
        <v>498</v>
      </c>
      <c r="J182" s="186"/>
      <c r="K182" s="230"/>
    </row>
    <row r="183" spans="2:11" customFormat="1" ht="15" customHeight="1">
      <c r="B183" s="209"/>
      <c r="C183" s="186" t="s">
        <v>538</v>
      </c>
      <c r="D183" s="186"/>
      <c r="E183" s="186"/>
      <c r="F183" s="207" t="s">
        <v>463</v>
      </c>
      <c r="G183" s="186"/>
      <c r="H183" s="186" t="s">
        <v>539</v>
      </c>
      <c r="I183" s="186" t="s">
        <v>498</v>
      </c>
      <c r="J183" s="186"/>
      <c r="K183" s="230"/>
    </row>
    <row r="184" spans="2:11" customFormat="1" ht="15" customHeight="1">
      <c r="B184" s="209"/>
      <c r="C184" s="186" t="s">
        <v>527</v>
      </c>
      <c r="D184" s="186"/>
      <c r="E184" s="186"/>
      <c r="F184" s="207" t="s">
        <v>463</v>
      </c>
      <c r="G184" s="186"/>
      <c r="H184" s="186" t="s">
        <v>540</v>
      </c>
      <c r="I184" s="186" t="s">
        <v>498</v>
      </c>
      <c r="J184" s="186"/>
      <c r="K184" s="230"/>
    </row>
    <row r="185" spans="2:11" customFormat="1" ht="15" customHeight="1">
      <c r="B185" s="209"/>
      <c r="C185" s="186" t="s">
        <v>109</v>
      </c>
      <c r="D185" s="186"/>
      <c r="E185" s="186"/>
      <c r="F185" s="207" t="s">
        <v>469</v>
      </c>
      <c r="G185" s="186"/>
      <c r="H185" s="186" t="s">
        <v>541</v>
      </c>
      <c r="I185" s="186" t="s">
        <v>465</v>
      </c>
      <c r="J185" s="186">
        <v>50</v>
      </c>
      <c r="K185" s="230"/>
    </row>
    <row r="186" spans="2:11" customFormat="1" ht="15" customHeight="1">
      <c r="B186" s="209"/>
      <c r="C186" s="186" t="s">
        <v>542</v>
      </c>
      <c r="D186" s="186"/>
      <c r="E186" s="186"/>
      <c r="F186" s="207" t="s">
        <v>469</v>
      </c>
      <c r="G186" s="186"/>
      <c r="H186" s="186" t="s">
        <v>543</v>
      </c>
      <c r="I186" s="186" t="s">
        <v>544</v>
      </c>
      <c r="J186" s="186"/>
      <c r="K186" s="230"/>
    </row>
    <row r="187" spans="2:11" customFormat="1" ht="15" customHeight="1">
      <c r="B187" s="209"/>
      <c r="C187" s="186" t="s">
        <v>545</v>
      </c>
      <c r="D187" s="186"/>
      <c r="E187" s="186"/>
      <c r="F187" s="207" t="s">
        <v>469</v>
      </c>
      <c r="G187" s="186"/>
      <c r="H187" s="186" t="s">
        <v>546</v>
      </c>
      <c r="I187" s="186" t="s">
        <v>544</v>
      </c>
      <c r="J187" s="186"/>
      <c r="K187" s="230"/>
    </row>
    <row r="188" spans="2:11" customFormat="1" ht="15" customHeight="1">
      <c r="B188" s="209"/>
      <c r="C188" s="186" t="s">
        <v>547</v>
      </c>
      <c r="D188" s="186"/>
      <c r="E188" s="186"/>
      <c r="F188" s="207" t="s">
        <v>469</v>
      </c>
      <c r="G188" s="186"/>
      <c r="H188" s="186" t="s">
        <v>548</v>
      </c>
      <c r="I188" s="186" t="s">
        <v>544</v>
      </c>
      <c r="J188" s="186"/>
      <c r="K188" s="230"/>
    </row>
    <row r="189" spans="2:11" customFormat="1" ht="15" customHeight="1">
      <c r="B189" s="209"/>
      <c r="C189" s="243" t="s">
        <v>549</v>
      </c>
      <c r="D189" s="186"/>
      <c r="E189" s="186"/>
      <c r="F189" s="207" t="s">
        <v>469</v>
      </c>
      <c r="G189" s="186"/>
      <c r="H189" s="186" t="s">
        <v>550</v>
      </c>
      <c r="I189" s="186" t="s">
        <v>551</v>
      </c>
      <c r="J189" s="244" t="s">
        <v>552</v>
      </c>
      <c r="K189" s="230"/>
    </row>
    <row r="190" spans="2:11" customFormat="1" ht="15" customHeight="1">
      <c r="B190" s="245"/>
      <c r="C190" s="246" t="s">
        <v>553</v>
      </c>
      <c r="D190" s="247"/>
      <c r="E190" s="247"/>
      <c r="F190" s="248" t="s">
        <v>469</v>
      </c>
      <c r="G190" s="247"/>
      <c r="H190" s="247" t="s">
        <v>554</v>
      </c>
      <c r="I190" s="247" t="s">
        <v>551</v>
      </c>
      <c r="J190" s="249" t="s">
        <v>552</v>
      </c>
      <c r="K190" s="250"/>
    </row>
    <row r="191" spans="2:11" customFormat="1" ht="15" customHeight="1">
      <c r="B191" s="209"/>
      <c r="C191" s="243" t="s">
        <v>44</v>
      </c>
      <c r="D191" s="186"/>
      <c r="E191" s="186"/>
      <c r="F191" s="207" t="s">
        <v>463</v>
      </c>
      <c r="G191" s="186"/>
      <c r="H191" s="183" t="s">
        <v>555</v>
      </c>
      <c r="I191" s="186" t="s">
        <v>556</v>
      </c>
      <c r="J191" s="186"/>
      <c r="K191" s="230"/>
    </row>
    <row r="192" spans="2:11" customFormat="1" ht="15" customHeight="1">
      <c r="B192" s="209"/>
      <c r="C192" s="243" t="s">
        <v>557</v>
      </c>
      <c r="D192" s="186"/>
      <c r="E192" s="186"/>
      <c r="F192" s="207" t="s">
        <v>463</v>
      </c>
      <c r="G192" s="186"/>
      <c r="H192" s="186" t="s">
        <v>558</v>
      </c>
      <c r="I192" s="186" t="s">
        <v>498</v>
      </c>
      <c r="J192" s="186"/>
      <c r="K192" s="230"/>
    </row>
    <row r="193" spans="2:11" customFormat="1" ht="15" customHeight="1">
      <c r="B193" s="209"/>
      <c r="C193" s="243" t="s">
        <v>559</v>
      </c>
      <c r="D193" s="186"/>
      <c r="E193" s="186"/>
      <c r="F193" s="207" t="s">
        <v>463</v>
      </c>
      <c r="G193" s="186"/>
      <c r="H193" s="186" t="s">
        <v>560</v>
      </c>
      <c r="I193" s="186" t="s">
        <v>498</v>
      </c>
      <c r="J193" s="186"/>
      <c r="K193" s="230"/>
    </row>
    <row r="194" spans="2:11" customFormat="1" ht="15" customHeight="1">
      <c r="B194" s="209"/>
      <c r="C194" s="243" t="s">
        <v>561</v>
      </c>
      <c r="D194" s="186"/>
      <c r="E194" s="186"/>
      <c r="F194" s="207" t="s">
        <v>469</v>
      </c>
      <c r="G194" s="186"/>
      <c r="H194" s="186" t="s">
        <v>562</v>
      </c>
      <c r="I194" s="186" t="s">
        <v>498</v>
      </c>
      <c r="J194" s="186"/>
      <c r="K194" s="230"/>
    </row>
    <row r="195" spans="2:11" customFormat="1" ht="15" customHeight="1">
      <c r="B195" s="236"/>
      <c r="C195" s="251"/>
      <c r="D195" s="216"/>
      <c r="E195" s="216"/>
      <c r="F195" s="216"/>
      <c r="G195" s="216"/>
      <c r="H195" s="216"/>
      <c r="I195" s="216"/>
      <c r="J195" s="216"/>
      <c r="K195" s="237"/>
    </row>
    <row r="196" spans="2:11" customFormat="1" ht="18.75" customHeight="1">
      <c r="B196" s="218"/>
      <c r="C196" s="228"/>
      <c r="D196" s="228"/>
      <c r="E196" s="228"/>
      <c r="F196" s="238"/>
      <c r="G196" s="228"/>
      <c r="H196" s="228"/>
      <c r="I196" s="228"/>
      <c r="J196" s="228"/>
      <c r="K196" s="218"/>
    </row>
    <row r="197" spans="2:11" customFormat="1" ht="18.75" customHeight="1">
      <c r="B197" s="218"/>
      <c r="C197" s="228"/>
      <c r="D197" s="228"/>
      <c r="E197" s="228"/>
      <c r="F197" s="238"/>
      <c r="G197" s="228"/>
      <c r="H197" s="228"/>
      <c r="I197" s="228"/>
      <c r="J197" s="228"/>
      <c r="K197" s="218"/>
    </row>
    <row r="198" spans="2:11" customFormat="1" ht="18.75" customHeight="1"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</row>
    <row r="199" spans="2:11" customFormat="1" ht="13.5">
      <c r="B199" s="175"/>
      <c r="C199" s="176"/>
      <c r="D199" s="176"/>
      <c r="E199" s="176"/>
      <c r="F199" s="176"/>
      <c r="G199" s="176"/>
      <c r="H199" s="176"/>
      <c r="I199" s="176"/>
      <c r="J199" s="176"/>
      <c r="K199" s="177"/>
    </row>
    <row r="200" spans="2:11" customFormat="1" ht="21">
      <c r="B200" s="178"/>
      <c r="C200" s="300" t="s">
        <v>563</v>
      </c>
      <c r="D200" s="300"/>
      <c r="E200" s="300"/>
      <c r="F200" s="300"/>
      <c r="G200" s="300"/>
      <c r="H200" s="300"/>
      <c r="I200" s="300"/>
      <c r="J200" s="300"/>
      <c r="K200" s="179"/>
    </row>
    <row r="201" spans="2:11" customFormat="1" ht="25.5" customHeight="1">
      <c r="B201" s="178"/>
      <c r="C201" s="252" t="s">
        <v>564</v>
      </c>
      <c r="D201" s="252"/>
      <c r="E201" s="252"/>
      <c r="F201" s="252" t="s">
        <v>565</v>
      </c>
      <c r="G201" s="253"/>
      <c r="H201" s="303" t="s">
        <v>566</v>
      </c>
      <c r="I201" s="303"/>
      <c r="J201" s="303"/>
      <c r="K201" s="179"/>
    </row>
    <row r="202" spans="2:11" customFormat="1" ht="5.25" customHeight="1">
      <c r="B202" s="209"/>
      <c r="C202" s="204"/>
      <c r="D202" s="204"/>
      <c r="E202" s="204"/>
      <c r="F202" s="204"/>
      <c r="G202" s="228"/>
      <c r="H202" s="204"/>
      <c r="I202" s="204"/>
      <c r="J202" s="204"/>
      <c r="K202" s="230"/>
    </row>
    <row r="203" spans="2:11" customFormat="1" ht="15" customHeight="1">
      <c r="B203" s="209"/>
      <c r="C203" s="186" t="s">
        <v>556</v>
      </c>
      <c r="D203" s="186"/>
      <c r="E203" s="186"/>
      <c r="F203" s="207" t="s">
        <v>45</v>
      </c>
      <c r="G203" s="186"/>
      <c r="H203" s="304" t="s">
        <v>567</v>
      </c>
      <c r="I203" s="304"/>
      <c r="J203" s="304"/>
      <c r="K203" s="230"/>
    </row>
    <row r="204" spans="2:11" customFormat="1" ht="15" customHeight="1">
      <c r="B204" s="209"/>
      <c r="C204" s="186"/>
      <c r="D204" s="186"/>
      <c r="E204" s="186"/>
      <c r="F204" s="207" t="s">
        <v>46</v>
      </c>
      <c r="G204" s="186"/>
      <c r="H204" s="304" t="s">
        <v>568</v>
      </c>
      <c r="I204" s="304"/>
      <c r="J204" s="304"/>
      <c r="K204" s="230"/>
    </row>
    <row r="205" spans="2:11" customFormat="1" ht="15" customHeight="1">
      <c r="B205" s="209"/>
      <c r="C205" s="186"/>
      <c r="D205" s="186"/>
      <c r="E205" s="186"/>
      <c r="F205" s="207" t="s">
        <v>49</v>
      </c>
      <c r="G205" s="186"/>
      <c r="H205" s="304" t="s">
        <v>569</v>
      </c>
      <c r="I205" s="304"/>
      <c r="J205" s="304"/>
      <c r="K205" s="230"/>
    </row>
    <row r="206" spans="2:11" customFormat="1" ht="15" customHeight="1">
      <c r="B206" s="209"/>
      <c r="C206" s="186"/>
      <c r="D206" s="186"/>
      <c r="E206" s="186"/>
      <c r="F206" s="207" t="s">
        <v>47</v>
      </c>
      <c r="G206" s="186"/>
      <c r="H206" s="304" t="s">
        <v>570</v>
      </c>
      <c r="I206" s="304"/>
      <c r="J206" s="304"/>
      <c r="K206" s="230"/>
    </row>
    <row r="207" spans="2:11" customFormat="1" ht="15" customHeight="1">
      <c r="B207" s="209"/>
      <c r="C207" s="186"/>
      <c r="D207" s="186"/>
      <c r="E207" s="186"/>
      <c r="F207" s="207" t="s">
        <v>48</v>
      </c>
      <c r="G207" s="186"/>
      <c r="H207" s="304" t="s">
        <v>571</v>
      </c>
      <c r="I207" s="304"/>
      <c r="J207" s="304"/>
      <c r="K207" s="230"/>
    </row>
    <row r="208" spans="2:11" customFormat="1" ht="15" customHeight="1">
      <c r="B208" s="209"/>
      <c r="C208" s="186"/>
      <c r="D208" s="186"/>
      <c r="E208" s="186"/>
      <c r="F208" s="207"/>
      <c r="G208" s="186"/>
      <c r="H208" s="186"/>
      <c r="I208" s="186"/>
      <c r="J208" s="186"/>
      <c r="K208" s="230"/>
    </row>
    <row r="209" spans="2:11" customFormat="1" ht="15" customHeight="1">
      <c r="B209" s="209"/>
      <c r="C209" s="186" t="s">
        <v>510</v>
      </c>
      <c r="D209" s="186"/>
      <c r="E209" s="186"/>
      <c r="F209" s="207" t="s">
        <v>78</v>
      </c>
      <c r="G209" s="186"/>
      <c r="H209" s="304" t="s">
        <v>572</v>
      </c>
      <c r="I209" s="304"/>
      <c r="J209" s="304"/>
      <c r="K209" s="230"/>
    </row>
    <row r="210" spans="2:11" customFormat="1" ht="15" customHeight="1">
      <c r="B210" s="209"/>
      <c r="C210" s="186"/>
      <c r="D210" s="186"/>
      <c r="E210" s="186"/>
      <c r="F210" s="207" t="s">
        <v>405</v>
      </c>
      <c r="G210" s="186"/>
      <c r="H210" s="304" t="s">
        <v>406</v>
      </c>
      <c r="I210" s="304"/>
      <c r="J210" s="304"/>
      <c r="K210" s="230"/>
    </row>
    <row r="211" spans="2:11" customFormat="1" ht="15" customHeight="1">
      <c r="B211" s="209"/>
      <c r="C211" s="186"/>
      <c r="D211" s="186"/>
      <c r="E211" s="186"/>
      <c r="F211" s="207" t="s">
        <v>403</v>
      </c>
      <c r="G211" s="186"/>
      <c r="H211" s="304" t="s">
        <v>573</v>
      </c>
      <c r="I211" s="304"/>
      <c r="J211" s="304"/>
      <c r="K211" s="230"/>
    </row>
    <row r="212" spans="2:11" customFormat="1" ht="15" customHeight="1">
      <c r="B212" s="254"/>
      <c r="C212" s="186"/>
      <c r="D212" s="186"/>
      <c r="E212" s="186"/>
      <c r="F212" s="207" t="s">
        <v>407</v>
      </c>
      <c r="G212" s="243"/>
      <c r="H212" s="305" t="s">
        <v>408</v>
      </c>
      <c r="I212" s="305"/>
      <c r="J212" s="305"/>
      <c r="K212" s="255"/>
    </row>
    <row r="213" spans="2:11" customFormat="1" ht="15" customHeight="1">
      <c r="B213" s="254"/>
      <c r="C213" s="186"/>
      <c r="D213" s="186"/>
      <c r="E213" s="186"/>
      <c r="F213" s="207" t="s">
        <v>409</v>
      </c>
      <c r="G213" s="243"/>
      <c r="H213" s="305" t="s">
        <v>574</v>
      </c>
      <c r="I213" s="305"/>
      <c r="J213" s="305"/>
      <c r="K213" s="255"/>
    </row>
    <row r="214" spans="2:11" customFormat="1" ht="15" customHeight="1">
      <c r="B214" s="254"/>
      <c r="C214" s="186"/>
      <c r="D214" s="186"/>
      <c r="E214" s="186"/>
      <c r="F214" s="207"/>
      <c r="G214" s="243"/>
      <c r="H214" s="234"/>
      <c r="I214" s="234"/>
      <c r="J214" s="234"/>
      <c r="K214" s="255"/>
    </row>
    <row r="215" spans="2:11" customFormat="1" ht="15" customHeight="1">
      <c r="B215" s="254"/>
      <c r="C215" s="186" t="s">
        <v>534</v>
      </c>
      <c r="D215" s="186"/>
      <c r="E215" s="186"/>
      <c r="F215" s="207">
        <v>1</v>
      </c>
      <c r="G215" s="243"/>
      <c r="H215" s="305" t="s">
        <v>575</v>
      </c>
      <c r="I215" s="305"/>
      <c r="J215" s="305"/>
      <c r="K215" s="255"/>
    </row>
    <row r="216" spans="2:11" customFormat="1" ht="15" customHeight="1">
      <c r="B216" s="254"/>
      <c r="C216" s="186"/>
      <c r="D216" s="186"/>
      <c r="E216" s="186"/>
      <c r="F216" s="207">
        <v>2</v>
      </c>
      <c r="G216" s="243"/>
      <c r="H216" s="305" t="s">
        <v>576</v>
      </c>
      <c r="I216" s="305"/>
      <c r="J216" s="305"/>
      <c r="K216" s="255"/>
    </row>
    <row r="217" spans="2:11" customFormat="1" ht="15" customHeight="1">
      <c r="B217" s="254"/>
      <c r="C217" s="186"/>
      <c r="D217" s="186"/>
      <c r="E217" s="186"/>
      <c r="F217" s="207">
        <v>3</v>
      </c>
      <c r="G217" s="243"/>
      <c r="H217" s="305" t="s">
        <v>577</v>
      </c>
      <c r="I217" s="305"/>
      <c r="J217" s="305"/>
      <c r="K217" s="255"/>
    </row>
    <row r="218" spans="2:11" customFormat="1" ht="15" customHeight="1">
      <c r="B218" s="254"/>
      <c r="C218" s="186"/>
      <c r="D218" s="186"/>
      <c r="E218" s="186"/>
      <c r="F218" s="207">
        <v>4</v>
      </c>
      <c r="G218" s="243"/>
      <c r="H218" s="305" t="s">
        <v>578</v>
      </c>
      <c r="I218" s="305"/>
      <c r="J218" s="305"/>
      <c r="K218" s="255"/>
    </row>
    <row r="219" spans="2:11" customFormat="1" ht="12.75" customHeight="1">
      <c r="B219" s="256"/>
      <c r="C219" s="257"/>
      <c r="D219" s="257"/>
      <c r="E219" s="257"/>
      <c r="F219" s="257"/>
      <c r="G219" s="257"/>
      <c r="H219" s="257"/>
      <c r="I219" s="257"/>
      <c r="J219" s="257"/>
      <c r="K219" s="25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KM01 - ZŠ Bezručova, Děčí...</vt:lpstr>
      <vt:lpstr>Pokyny pro vyplnění</vt:lpstr>
      <vt:lpstr>'KM01 - ZŠ Bezručova, Děčí...'!Názvy_tisku</vt:lpstr>
      <vt:lpstr>'Rekapitulace stavby'!Názvy_tisku</vt:lpstr>
      <vt:lpstr>'KM01 - ZŠ Bezručova, Děčí...'!Oblast_tisku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TATA\pc</dc:creator>
  <cp:lastModifiedBy>Pospíšilová Petra</cp:lastModifiedBy>
  <dcterms:created xsi:type="dcterms:W3CDTF">2026-02-12T10:53:54Z</dcterms:created>
  <dcterms:modified xsi:type="dcterms:W3CDTF">2026-02-12T11:37:03Z</dcterms:modified>
</cp:coreProperties>
</file>