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avprac\Desktop\Fotbalové stadiony\nátěry Ústecká vedlejší tribuny PD\"/>
    </mc:Choice>
  </mc:AlternateContent>
  <xr:revisionPtr revIDLastSave="0" documentId="8_{232637EB-F935-4CC7-9D63-464FD903042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804-2025 - Oprava nátěrů ..." sheetId="2" r:id="rId2"/>
    <sheet name="Seznam figur" sheetId="3" r:id="rId3"/>
  </sheets>
  <definedNames>
    <definedName name="_xlnm._FilterDatabase" localSheetId="1" hidden="1">'804-2025 - Oprava nátěrů ...'!$C$119:$K$149</definedName>
    <definedName name="_xlnm.Print_Titles" localSheetId="1">'804-2025 - Oprava nátěrů ...'!$119:$119</definedName>
    <definedName name="_xlnm.Print_Titles" localSheetId="0">'Rekapitulace stavby'!$92:$92</definedName>
    <definedName name="_xlnm.Print_Titles" localSheetId="2">'Seznam figur'!$9:$9</definedName>
    <definedName name="_xlnm.Print_Area" localSheetId="1">'804-2025 - Oprava nátěrů ...'!$C$4:$J$76,'804-2025 - Oprava nátěrů ...'!$C$82:$J$103,'804-2025 - Oprava nátěrů ...'!$C$109:$J$149</definedName>
    <definedName name="_xlnm.Print_Area" localSheetId="0">'Rekapitulace stavby'!$D$4:$AO$76,'Rekapitulace stavby'!$C$82:$AQ$96</definedName>
    <definedName name="_xlnm.Print_Area" localSheetId="2">'Seznam figur'!$C$4:$G$16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35" i="2"/>
  <c r="J34" i="2"/>
  <c r="AY95" i="1"/>
  <c r="J33" i="2"/>
  <c r="AX95" i="1"/>
  <c r="BI149" i="2"/>
  <c r="BH149" i="2"/>
  <c r="BG149" i="2"/>
  <c r="BF149" i="2"/>
  <c r="T149" i="2"/>
  <c r="T148" i="2"/>
  <c r="R149" i="2"/>
  <c r="R148" i="2"/>
  <c r="P149" i="2"/>
  <c r="P148" i="2"/>
  <c r="BI147" i="2"/>
  <c r="BH147" i="2"/>
  <c r="BG147" i="2"/>
  <c r="BF147" i="2"/>
  <c r="T147" i="2"/>
  <c r="T146" i="2"/>
  <c r="R147" i="2"/>
  <c r="R146" i="2"/>
  <c r="P147" i="2"/>
  <c r="P146" i="2"/>
  <c r="BI145" i="2"/>
  <c r="BH145" i="2"/>
  <c r="BG145" i="2"/>
  <c r="BF145" i="2"/>
  <c r="T145" i="2"/>
  <c r="T144" i="2"/>
  <c r="T143" i="2"/>
  <c r="R145" i="2"/>
  <c r="R144" i="2"/>
  <c r="R143" i="2"/>
  <c r="P145" i="2"/>
  <c r="P144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J117" i="2"/>
  <c r="J116" i="2"/>
  <c r="F116" i="2"/>
  <c r="F114" i="2"/>
  <c r="E112" i="2"/>
  <c r="J90" i="2"/>
  <c r="J89" i="2"/>
  <c r="F89" i="2"/>
  <c r="F87" i="2"/>
  <c r="E85" i="2"/>
  <c r="J16" i="2"/>
  <c r="E16" i="2"/>
  <c r="F117" i="2"/>
  <c r="J15" i="2"/>
  <c r="J10" i="2"/>
  <c r="J114" i="2"/>
  <c r="L90" i="1"/>
  <c r="AM90" i="1"/>
  <c r="AM89" i="1"/>
  <c r="L89" i="1"/>
  <c r="AM87" i="1"/>
  <c r="L87" i="1"/>
  <c r="L85" i="1"/>
  <c r="L84" i="1"/>
  <c r="J147" i="2"/>
  <c r="J123" i="2"/>
  <c r="J145" i="2"/>
  <c r="J140" i="2"/>
  <c r="BK128" i="2"/>
  <c r="BK123" i="2"/>
  <c r="J135" i="2"/>
  <c r="J132" i="2"/>
  <c r="BK137" i="2"/>
  <c r="BK149" i="2"/>
  <c r="BK145" i="2"/>
  <c r="BK140" i="2"/>
  <c r="J130" i="2"/>
  <c r="BK125" i="2"/>
  <c r="BK135" i="2"/>
  <c r="J149" i="2"/>
  <c r="J125" i="2"/>
  <c r="BK147" i="2"/>
  <c r="BK130" i="2"/>
  <c r="J128" i="2"/>
  <c r="AS94" i="1"/>
  <c r="BK132" i="2"/>
  <c r="J137" i="2"/>
  <c r="T122" i="2"/>
  <c r="T121" i="2"/>
  <c r="P134" i="2"/>
  <c r="P133" i="2"/>
  <c r="P120" i="2"/>
  <c r="AU95" i="1"/>
  <c r="AU94" i="1"/>
  <c r="P122" i="2"/>
  <c r="P121" i="2"/>
  <c r="BK134" i="2"/>
  <c r="BK133" i="2"/>
  <c r="J133" i="2"/>
  <c r="J97" i="2"/>
  <c r="R134" i="2"/>
  <c r="R133" i="2"/>
  <c r="BK122" i="2"/>
  <c r="J122" i="2"/>
  <c r="J96" i="2"/>
  <c r="R122" i="2"/>
  <c r="R121" i="2"/>
  <c r="R120" i="2"/>
  <c r="T134" i="2"/>
  <c r="T133" i="2"/>
  <c r="BK146" i="2"/>
  <c r="J146" i="2"/>
  <c r="J101" i="2"/>
  <c r="BK148" i="2"/>
  <c r="J148" i="2"/>
  <c r="J102" i="2"/>
  <c r="BK144" i="2"/>
  <c r="J144" i="2"/>
  <c r="J100" i="2"/>
  <c r="BE135" i="2"/>
  <c r="BE132" i="2"/>
  <c r="BE149" i="2"/>
  <c r="F90" i="2"/>
  <c r="BE123" i="2"/>
  <c r="BE125" i="2"/>
  <c r="BE128" i="2"/>
  <c r="BE130" i="2"/>
  <c r="BE140" i="2"/>
  <c r="BE145" i="2"/>
  <c r="J87" i="2"/>
  <c r="BE137" i="2"/>
  <c r="BE147" i="2"/>
  <c r="F32" i="2"/>
  <c r="BA95" i="1"/>
  <c r="BA94" i="1"/>
  <c r="W30" i="1"/>
  <c r="F35" i="2"/>
  <c r="BD95" i="1"/>
  <c r="BD94" i="1"/>
  <c r="W33" i="1"/>
  <c r="J32" i="2"/>
  <c r="AW95" i="1"/>
  <c r="F33" i="2"/>
  <c r="BB95" i="1"/>
  <c r="BB94" i="1"/>
  <c r="AX94" i="1"/>
  <c r="F34" i="2"/>
  <c r="BC95" i="1"/>
  <c r="BC94" i="1"/>
  <c r="W32" i="1"/>
  <c r="T120" i="2"/>
  <c r="J134" i="2"/>
  <c r="J98" i="2"/>
  <c r="BK143" i="2"/>
  <c r="J143" i="2"/>
  <c r="J99" i="2"/>
  <c r="BK121" i="2"/>
  <c r="J121" i="2"/>
  <c r="J95" i="2"/>
  <c r="AW94" i="1"/>
  <c r="AK30" i="1"/>
  <c r="W31" i="1"/>
  <c r="AY94" i="1"/>
  <c r="F31" i="2"/>
  <c r="AZ95" i="1"/>
  <c r="AZ94" i="1"/>
  <c r="AV94" i="1"/>
  <c r="AK29" i="1"/>
  <c r="J31" i="2"/>
  <c r="AV95" i="1"/>
  <c r="AT95" i="1"/>
  <c r="BK120" i="2"/>
  <c r="J120" i="2"/>
  <c r="J28" i="2"/>
  <c r="AG95" i="1"/>
  <c r="AG94" i="1"/>
  <c r="W29" i="1"/>
  <c r="AT94" i="1"/>
  <c r="AN94" i="1"/>
  <c r="AK26" i="1"/>
  <c r="AK35" i="1"/>
  <c r="J37" i="2"/>
  <c r="J94" i="2"/>
  <c r="AN95" i="1"/>
</calcChain>
</file>

<file path=xl/sharedStrings.xml><?xml version="1.0" encoding="utf-8"?>
<sst xmlns="http://schemas.openxmlformats.org/spreadsheetml/2006/main" count="586" uniqueCount="183">
  <si>
    <t>Export Komplet</t>
  </si>
  <si>
    <t/>
  </si>
  <si>
    <t>2.0</t>
  </si>
  <si>
    <t>False</t>
  </si>
  <si>
    <t>{838277eb-c8e1-46d1-8963-d54282d0155b}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</si>
  <si>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</si>
  <si>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</si>
  <si>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</si>
  <si>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</si>
  <si>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</si>
  <si>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</si>
  <si>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</si>
  <si>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</si>
  <si>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804/2025</t>
  </si>
  <si>
    <t>Stavba:</t>
  </si>
  <si>
    <t>Oprava nátěrů ocelových konstrukcí vedlejších tribun u fotbalového hřiště FK Junior</t>
  </si>
  <si>
    <t>KSO:</t>
  </si>
  <si>
    <t>CC-CZ:</t>
  </si>
  <si>
    <t>Místo:</t>
  </si>
  <si>
    <t>p.p.č. 3717/1</t>
  </si>
  <si>
    <t>Datum:</t>
  </si>
  <si>
    <t>31. 10. 2025</t>
  </si>
  <si>
    <t>Zadavatel:</t>
  </si>
  <si>
    <t>IČ:</t>
  </si>
  <si>
    <t>Statutární město Děčín</t>
  </si>
  <si>
    <t>DIČ:</t>
  </si>
  <si>
    <t>Zhotovitel:</t>
  </si>
  <si>
    <t xml:space="preserve"> </t>
  </si>
  <si>
    <t>Projektant:</t>
  </si>
  <si>
    <t>NORDARCH s.r.o.</t>
  </si>
  <si>
    <t>True</t>
  </si>
  <si>
    <t>Zpracovatel:</t>
  </si>
  <si>
    <t>Ing. Jan Duben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</si>
  <si>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</si>
  <si>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</si>
  <si>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</si>
  <si>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</si>
  <si>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</si>
  <si>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</si>
  <si>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</si>
  <si>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</si>
  <si>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</si>
  <si>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</si>
  <si>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</si>
  <si>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</si>
  <si>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</si>
  <si>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</si>
  <si>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</si>
  <si>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</si>
  <si>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</si>
  <si>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</si>
  <si>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</si>
  <si>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</si>
  <si>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</si>
  <si>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</si>
  <si>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</si>
  <si>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</si>
  <si>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</si>
  <si>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</si>
  <si>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</si>
  <si>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</si>
  <si>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</si>
  <si>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</si>
  <si>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</si>
  <si>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</si>
  <si>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</si>
  <si>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</si>
  <si>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</si>
  <si>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</si>
  <si>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</si>
  <si>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</si>
  <si>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</si>
  <si>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</si>
  <si>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</si>
  <si>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</si>
  <si>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</si>
  <si>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</si>
  <si>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</si>
  <si>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</si>
  <si>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</si>
  <si>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</si>
  <si>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lešení</t>
  </si>
  <si>
    <t>506,5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</si>
  <si>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</si>
  <si>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</si>
  <si>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</si>
  <si>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</si>
  <si>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</si>
  <si>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</si>
  <si>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</si>
  <si>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</si>
  <si>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</si>
  <si>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</si>
  <si>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</si>
  <si>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</si>
  <si>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</si>
  <si>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</si>
  <si>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</si>
  <si>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</si>
  <si>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</si>
  <si>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</si>
  <si>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</si>
  <si>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</si>
  <si>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</si>
  <si>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</si>
  <si>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</si>
  <si>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</si>
  <si>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</si>
  <si>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</si>
  <si>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</si>
  <si>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</si>
  <si>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</si>
  <si>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</si>
  <si>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</si>
  <si>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</si>
  <si>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</si>
  <si>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</si>
  <si>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941111111</t>
  </si>
  <si>
    <t>Montáž lešení řadového trubkového lehkého s podlahami zatížení do 200 kg/m2 š od 0,6 do 0,9 m v do 10 m</t>
  </si>
  <si>
    <t>m2</t>
  </si>
  <si>
    <t>4</t>
  </si>
  <si>
    <t>-979130794</t>
  </si>
  <si>
    <t>VV</t>
  </si>
  <si>
    <t>2,5*(4*13+4*10+4,7+4,6)*2</t>
  </si>
  <si>
    <t>941111211</t>
  </si>
  <si>
    <t>Příplatek k lešení řadovému trubkovému lehkému s podlahami do 200 kg/m2 š od 0,6 do 0,9 m v do 10 m za každý den použití</t>
  </si>
  <si>
    <t>-865214829</t>
  </si>
  <si>
    <t>předpoklad provádění prací 30 dní</t>
  </si>
  <si>
    <t>lešení*30</t>
  </si>
  <si>
    <t>3</t>
  </si>
  <si>
    <t>941111811</t>
  </si>
  <si>
    <t>Demontáž lešení řadového trubkového lehkého s podlahami zatížení do 200 kg/m2 š od 0,6 do 0,9 m v do 10 m</t>
  </si>
  <si>
    <t>1840191333</t>
  </si>
  <si>
    <t>985131211</t>
  </si>
  <si>
    <t>Očištění ploch stěn, rubu kleneb a podlah sušeným křemičitým pískem</t>
  </si>
  <si>
    <t>-1556831224</t>
  </si>
  <si>
    <t>"dle výpisu prvků" 265,32</t>
  </si>
  <si>
    <t>5</t>
  </si>
  <si>
    <t>985999R01</t>
  </si>
  <si>
    <t>Doplnění kotvení trapézového plechu ke střešním vazničkám</t>
  </si>
  <si>
    <t>soubor</t>
  </si>
  <si>
    <t>245354814</t>
  </si>
  <si>
    <t>PSV</t>
  </si>
  <si>
    <t>Práce a dodávky PSV</t>
  </si>
  <si>
    <t>783</t>
  </si>
  <si>
    <t>Dokončovací práce - nátěry</t>
  </si>
  <si>
    <t>6</t>
  </si>
  <si>
    <t>783301311</t>
  </si>
  <si>
    <t>Odmaštění zámečnických konstrukcí vodou ředitelným odmašťovačem</t>
  </si>
  <si>
    <t>16</t>
  </si>
  <si>
    <t>1932640011</t>
  </si>
  <si>
    <t>7</t>
  </si>
  <si>
    <t>783314101</t>
  </si>
  <si>
    <t>Základní jednonásobný syntetický nátěr zámečnických konstrukcí</t>
  </si>
  <si>
    <t>-444359273</t>
  </si>
  <si>
    <t>dva nátěry v celkové tloušťce min. 160 mikronů</t>
  </si>
  <si>
    <t>"dle výpisu prvků" 265,32*2</t>
  </si>
  <si>
    <t>8</t>
  </si>
  <si>
    <t>783347101</t>
  </si>
  <si>
    <t>Krycí jednonásobný polyuretanový nátěr zámečnických konstrukcí</t>
  </si>
  <si>
    <t>363708093</t>
  </si>
  <si>
    <t>nátěr v tloušťce min. 60 mikronů</t>
  </si>
  <si>
    <t>VRN</t>
  </si>
  <si>
    <t>Vedlejší rozpočtové náklady</t>
  </si>
  <si>
    <t>VRN3</t>
  </si>
  <si>
    <t>Zařízení staveniště</t>
  </si>
  <si>
    <t>030001000</t>
  </si>
  <si>
    <t>Kč</t>
  </si>
  <si>
    <t>1024</t>
  </si>
  <si>
    <t>843382726</t>
  </si>
  <si>
    <t>VRN6</t>
  </si>
  <si>
    <t>Územní vlivy</t>
  </si>
  <si>
    <t>10</t>
  </si>
  <si>
    <t>060001000</t>
  </si>
  <si>
    <t>1597684692</t>
  </si>
  <si>
    <t>VRN7</t>
  </si>
  <si>
    <t>Provozní vlivy</t>
  </si>
  <si>
    <t>11</t>
  </si>
  <si>
    <t>070001000</t>
  </si>
  <si>
    <t>472429654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</si>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</sst>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/>
    </xf>
    <xf numFmtId="167" fontId="32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1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61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189" t="s">
        <v>13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8"/>
      <c r="BS5" s="15" t="s">
        <v>6</v>
      </c>
    </row>
    <row r="6" spans="1:74" ht="36.950000000000003" customHeight="1">
      <c r="B6" s="18"/>
      <c r="D6" s="23" t="s">
        <v>14</v>
      </c>
      <c r="K6" s="190" t="s">
        <v>15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5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399999999999999" customHeight="1">
      <c r="B11" s="18"/>
      <c r="E11" s="22" t="s">
        <v>24</v>
      </c>
      <c r="AK11" s="24" t="s">
        <v>25</v>
      </c>
      <c r="AN11" s="22" t="s">
        <v>1</v>
      </c>
      <c r="AR11" s="18"/>
      <c r="BS11" s="15" t="s">
        <v>6</v>
      </c>
    </row>
    <row r="12" spans="1:74" ht="6.95" customHeight="1">
      <c r="B12" s="18"/>
      <c r="AR12" s="18"/>
      <c r="BS12" s="15" t="s">
        <v>6</v>
      </c>
    </row>
    <row r="13" spans="1:74" ht="12" customHeight="1">
      <c r="B13" s="18"/>
      <c r="D13" s="24" t="s">
        <v>26</v>
      </c>
      <c r="AK13" s="24" t="s">
        <v>23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27</v>
      </c>
      <c r="AK14" s="24" t="s">
        <v>25</v>
      </c>
      <c r="AN14" s="22" t="s">
        <v>1</v>
      </c>
      <c r="AR14" s="18"/>
      <c r="BS14" s="15" t="s">
        <v>6</v>
      </c>
    </row>
    <row r="15" spans="1:74" ht="6.95" customHeight="1">
      <c r="B15" s="18"/>
      <c r="AR15" s="18"/>
      <c r="BS15" s="15" t="s">
        <v>3</v>
      </c>
    </row>
    <row r="16" spans="1:74" ht="12" customHeight="1">
      <c r="B16" s="18"/>
      <c r="D16" s="24" t="s">
        <v>28</v>
      </c>
      <c r="AK16" s="24" t="s">
        <v>23</v>
      </c>
      <c r="AN16" s="22" t="s">
        <v>1</v>
      </c>
      <c r="AR16" s="18"/>
      <c r="BS16" s="15" t="s">
        <v>3</v>
      </c>
    </row>
    <row r="17" spans="2:71" ht="18.399999999999999" customHeight="1">
      <c r="B17" s="18"/>
      <c r="E17" s="22" t="s">
        <v>29</v>
      </c>
      <c r="AK17" s="24" t="s">
        <v>25</v>
      </c>
      <c r="AN17" s="22" t="s">
        <v>1</v>
      </c>
      <c r="AR17" s="18"/>
      <c r="BS17" s="15" t="s">
        <v>30</v>
      </c>
    </row>
    <row r="18" spans="2:71" ht="6.95" customHeight="1">
      <c r="B18" s="18"/>
      <c r="AR18" s="18"/>
      <c r="BS18" s="15" t="s">
        <v>6</v>
      </c>
    </row>
    <row r="19" spans="2:71" ht="12" customHeight="1">
      <c r="B19" s="18"/>
      <c r="D19" s="24" t="s">
        <v>31</v>
      </c>
      <c r="AK19" s="24" t="s">
        <v>23</v>
      </c>
      <c r="AN19" s="22" t="s">
        <v>1</v>
      </c>
      <c r="AR19" s="18"/>
      <c r="BS19" s="15" t="s">
        <v>6</v>
      </c>
    </row>
    <row r="20" spans="2:71" ht="18.399999999999999" customHeight="1">
      <c r="B20" s="18"/>
      <c r="E20" s="22" t="s">
        <v>32</v>
      </c>
      <c r="AK20" s="24" t="s">
        <v>25</v>
      </c>
      <c r="AN20" s="22" t="s">
        <v>1</v>
      </c>
      <c r="AR20" s="18"/>
      <c r="BS20" s="15" t="s">
        <v>30</v>
      </c>
    </row>
    <row r="21" spans="2:71" ht="6.95" customHeight="1">
      <c r="B21" s="18"/>
      <c r="AR21" s="18"/>
    </row>
    <row r="22" spans="2:71" ht="12" customHeight="1">
      <c r="B22" s="18"/>
      <c r="D22" s="24" t="s">
        <v>33</v>
      </c>
      <c r="AR22" s="18"/>
    </row>
    <row r="23" spans="2:71" ht="16.5" customHeight="1">
      <c r="B23" s="18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8"/>
    </row>
    <row r="24" spans="2:71" ht="6.95" customHeight="1">
      <c r="B24" s="18"/>
      <c r="AR24" s="18"/>
    </row>
    <row r="25" spans="2:71" ht="6.95" customHeight="1">
      <c r="B25" s="18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8"/>
    </row>
    <row r="26" spans="2:71" s="1" customFormat="1" ht="25.9" customHeight="1">
      <c r="B26" s="26"/>
      <c r="D26" s="27" t="s">
        <v>34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92">
        <f>ROUND(AG94,2)</f>
        <v>0</v>
      </c>
      <c r="AL26" s="193"/>
      <c r="AM26" s="193"/>
      <c r="AN26" s="193"/>
      <c r="AO26" s="193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94" t="s">
        <v>35</v>
      </c>
      <c r="M28" s="194"/>
      <c r="N28" s="194"/>
      <c r="O28" s="194"/>
      <c r="P28" s="194"/>
      <c r="W28" s="194" t="s">
        <v>36</v>
      </c>
      <c r="X28" s="194"/>
      <c r="Y28" s="194"/>
      <c r="Z28" s="194"/>
      <c r="AA28" s="194"/>
      <c r="AB28" s="194"/>
      <c r="AC28" s="194"/>
      <c r="AD28" s="194"/>
      <c r="AE28" s="194"/>
      <c r="AK28" s="194" t="s">
        <v>37</v>
      </c>
      <c r="AL28" s="194"/>
      <c r="AM28" s="194"/>
      <c r="AN28" s="194"/>
      <c r="AO28" s="194"/>
      <c r="AR28" s="26"/>
    </row>
    <row r="29" spans="2:71" s="2" customFormat="1" ht="14.45" customHeight="1">
      <c r="B29" s="29"/>
      <c r="D29" s="24" t="s">
        <v>38</v>
      </c>
      <c r="F29" s="24" t="s">
        <v>39</v>
      </c>
      <c r="L29" s="184">
        <v>0.21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29"/>
    </row>
    <row r="30" spans="2:71" s="2" customFormat="1" ht="14.45" customHeight="1">
      <c r="B30" s="29"/>
      <c r="F30" s="24" t="s">
        <v>40</v>
      </c>
      <c r="L30" s="184">
        <v>0.12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29"/>
    </row>
    <row r="31" spans="2:71" s="2" customFormat="1" ht="14.45" hidden="1" customHeight="1">
      <c r="B31" s="29"/>
      <c r="F31" s="24" t="s">
        <v>41</v>
      </c>
      <c r="L31" s="184">
        <v>0.21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29"/>
    </row>
    <row r="32" spans="2:71" s="2" customFormat="1" ht="14.45" hidden="1" customHeight="1">
      <c r="B32" s="29"/>
      <c r="F32" s="24" t="s">
        <v>42</v>
      </c>
      <c r="L32" s="184">
        <v>0.12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29"/>
    </row>
    <row r="33" spans="2:44" s="2" customFormat="1" ht="14.45" hidden="1" customHeight="1">
      <c r="B33" s="29"/>
      <c r="F33" s="24" t="s">
        <v>43</v>
      </c>
      <c r="L33" s="184">
        <v>0</v>
      </c>
      <c r="M33" s="183"/>
      <c r="N33" s="183"/>
      <c r="O33" s="183"/>
      <c r="P33" s="183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K33" s="182">
        <v>0</v>
      </c>
      <c r="AL33" s="183"/>
      <c r="AM33" s="183"/>
      <c r="AN33" s="183"/>
      <c r="AO33" s="183"/>
      <c r="AR33" s="29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0"/>
      <c r="D35" s="31" t="s">
        <v>44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45</v>
      </c>
      <c r="U35" s="32"/>
      <c r="V35" s="32"/>
      <c r="W35" s="32"/>
      <c r="X35" s="185" t="s">
        <v>46</v>
      </c>
      <c r="Y35" s="186"/>
      <c r="Z35" s="186"/>
      <c r="AA35" s="186"/>
      <c r="AB35" s="186"/>
      <c r="AC35" s="32"/>
      <c r="AD35" s="32"/>
      <c r="AE35" s="32"/>
      <c r="AF35" s="32"/>
      <c r="AG35" s="32"/>
      <c r="AH35" s="32"/>
      <c r="AI35" s="32"/>
      <c r="AJ35" s="32"/>
      <c r="AK35" s="187">
        <f>SUM(AK26:AK33)</f>
        <v>0</v>
      </c>
      <c r="AL35" s="186"/>
      <c r="AM35" s="186"/>
      <c r="AN35" s="186"/>
      <c r="AO35" s="188"/>
      <c r="AP35" s="30"/>
      <c r="AQ35" s="30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8"/>
      <c r="AR38" s="18"/>
    </row>
    <row r="39" spans="2:44" ht="14.45" customHeight="1">
      <c r="B39" s="18"/>
      <c r="AR39" s="18"/>
    </row>
    <row r="40" spans="2:44" ht="14.45" customHeight="1">
      <c r="B40" s="18"/>
      <c r="AR40" s="18"/>
    </row>
    <row r="41" spans="2:44" ht="14.45" customHeight="1">
      <c r="B41" s="18"/>
      <c r="AR41" s="18"/>
    </row>
    <row r="42" spans="2:44" ht="14.45" customHeight="1">
      <c r="B42" s="18"/>
      <c r="AR42" s="18"/>
    </row>
    <row r="43" spans="2:44" ht="14.45" customHeight="1">
      <c r="B43" s="18"/>
      <c r="AR43" s="18"/>
    </row>
    <row r="44" spans="2:44" ht="14.45" customHeight="1">
      <c r="B44" s="18"/>
      <c r="AR44" s="18"/>
    </row>
    <row r="45" spans="2:44" ht="14.45" customHeight="1">
      <c r="B45" s="18"/>
      <c r="AR45" s="18"/>
    </row>
    <row r="46" spans="2:44" ht="14.45" customHeight="1">
      <c r="B46" s="18"/>
      <c r="AR46" s="18"/>
    </row>
    <row r="47" spans="2:44" ht="14.45" customHeight="1">
      <c r="B47" s="18"/>
      <c r="AR47" s="18"/>
    </row>
    <row r="48" spans="2:44" ht="14.45" customHeight="1">
      <c r="B48" s="18"/>
      <c r="AR48" s="18"/>
    </row>
    <row r="49" spans="2:44" s="1" customFormat="1" ht="14.45" customHeight="1">
      <c r="B49" s="26"/>
      <c r="D49" s="34" t="s">
        <v>47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48</v>
      </c>
      <c r="AI49" s="35"/>
      <c r="AJ49" s="35"/>
      <c r="AK49" s="35"/>
      <c r="AL49" s="35"/>
      <c r="AM49" s="35"/>
      <c r="AN49" s="35"/>
      <c r="AO49" s="35"/>
      <c r="AR49" s="26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26"/>
      <c r="D60" s="36" t="s">
        <v>49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6" t="s">
        <v>50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6" t="s">
        <v>49</v>
      </c>
      <c r="AI60" s="28"/>
      <c r="AJ60" s="28"/>
      <c r="AK60" s="28"/>
      <c r="AL60" s="28"/>
      <c r="AM60" s="36" t="s">
        <v>50</v>
      </c>
      <c r="AN60" s="28"/>
      <c r="AO60" s="28"/>
      <c r="AR60" s="26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26"/>
      <c r="D64" s="34" t="s">
        <v>51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52</v>
      </c>
      <c r="AI64" s="35"/>
      <c r="AJ64" s="35"/>
      <c r="AK64" s="35"/>
      <c r="AL64" s="35"/>
      <c r="AM64" s="35"/>
      <c r="AN64" s="35"/>
      <c r="AO64" s="35"/>
      <c r="AR64" s="26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26"/>
      <c r="D75" s="36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6" t="s">
        <v>50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6" t="s">
        <v>49</v>
      </c>
      <c r="AI75" s="28"/>
      <c r="AJ75" s="28"/>
      <c r="AK75" s="28"/>
      <c r="AL75" s="28"/>
      <c r="AM75" s="36" t="s">
        <v>50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6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6"/>
    </row>
    <row r="82" spans="1:90" s="1" customFormat="1" ht="24.95" customHeight="1">
      <c r="B82" s="26"/>
      <c r="C82" s="19" t="s">
        <v>53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1"/>
      <c r="C84" s="24" t="s">
        <v>12</v>
      </c>
      <c r="L84" s="3" t="str">
        <f>K5</f>
        <v>804/2025</v>
      </c>
      <c r="AR84" s="41"/>
    </row>
    <row r="85" spans="1:90" s="4" customFormat="1" ht="36.950000000000003" customHeight="1">
      <c r="B85" s="42"/>
      <c r="C85" s="43" t="s">
        <v>14</v>
      </c>
      <c r="L85" s="173" t="str">
        <f>K6</f>
        <v>Oprava nátěrů ocelových konstrukcí vedlejších tribun u fotbalového hřiště FK Junior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2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4" t="s">
        <v>18</v>
      </c>
      <c r="L87" s="44" t="str">
        <f>IF(K8="","",K8)</f>
        <v>p.p.č. 3717/1</v>
      </c>
      <c r="AI87" s="24" t="s">
        <v>20</v>
      </c>
      <c r="AM87" s="175" t="str">
        <f>IF(AN8= "","",AN8)</f>
        <v>31. 10. 2025</v>
      </c>
      <c r="AN87" s="175"/>
      <c r="AR87" s="26"/>
    </row>
    <row r="88" spans="1:90" s="1" customFormat="1" ht="6.95" customHeight="1">
      <c r="B88" s="26"/>
      <c r="AR88" s="26"/>
    </row>
    <row r="89" spans="1:90" s="1" customFormat="1" ht="15.2" customHeight="1">
      <c r="B89" s="26"/>
      <c r="C89" s="24" t="s">
        <v>22</v>
      </c>
      <c r="L89" s="3" t="str">
        <f>IF(E11= "","",E11)</f>
        <v>Statutární město Děčín</v>
      </c>
      <c r="AI89" s="24" t="s">
        <v>28</v>
      </c>
      <c r="AM89" s="176" t="str">
        <f>IF(E17="","",E17)</f>
        <v>NORDARCH s.r.o.</v>
      </c>
      <c r="AN89" s="177"/>
      <c r="AO89" s="177"/>
      <c r="AP89" s="177"/>
      <c r="AR89" s="26"/>
      <c r="AS89" s="178" t="s">
        <v>54</v>
      </c>
      <c r="AT89" s="17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2" customHeight="1">
      <c r="B90" s="26"/>
      <c r="C90" s="24" t="s">
        <v>26</v>
      </c>
      <c r="L90" s="3" t="str">
        <f>IF(E14="","",E14)</f>
        <v xml:space="preserve"> </v>
      </c>
      <c r="AI90" s="24" t="s">
        <v>31</v>
      </c>
      <c r="AM90" s="176" t="str">
        <f>IF(E20="","",E20)</f>
        <v>Ing. Jan Duben</v>
      </c>
      <c r="AN90" s="177"/>
      <c r="AO90" s="177"/>
      <c r="AP90" s="177"/>
      <c r="AR90" s="26"/>
      <c r="AS90" s="180"/>
      <c r="AT90" s="181"/>
      <c r="BD90" s="48"/>
    </row>
    <row r="91" spans="1:90" s="1" customFormat="1" ht="10.9" customHeight="1">
      <c r="B91" s="26"/>
      <c r="AR91" s="26"/>
      <c r="AS91" s="180"/>
      <c r="AT91" s="181"/>
      <c r="BD91" s="48"/>
    </row>
    <row r="92" spans="1:90" s="1" customFormat="1" ht="29.25" customHeight="1">
      <c r="B92" s="26"/>
      <c r="C92" s="163" t="s">
        <v>55</v>
      </c>
      <c r="D92" s="164"/>
      <c r="E92" s="164"/>
      <c r="F92" s="164"/>
      <c r="G92" s="164"/>
      <c r="H92" s="49"/>
      <c r="I92" s="165" t="s">
        <v>56</v>
      </c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6" t="s">
        <v>57</v>
      </c>
      <c r="AH92" s="164"/>
      <c r="AI92" s="164"/>
      <c r="AJ92" s="164"/>
      <c r="AK92" s="164"/>
      <c r="AL92" s="164"/>
      <c r="AM92" s="164"/>
      <c r="AN92" s="165" t="s">
        <v>58</v>
      </c>
      <c r="AO92" s="164"/>
      <c r="AP92" s="167"/>
      <c r="AQ92" s="50" t="s">
        <v>59</v>
      </c>
      <c r="AR92" s="26"/>
      <c r="AS92" s="51" t="s">
        <v>60</v>
      </c>
      <c r="AT92" s="52" t="s">
        <v>61</v>
      </c>
      <c r="AU92" s="52" t="s">
        <v>62</v>
      </c>
      <c r="AV92" s="52" t="s">
        <v>63</v>
      </c>
      <c r="AW92" s="52" t="s">
        <v>64</v>
      </c>
      <c r="AX92" s="52" t="s">
        <v>65</v>
      </c>
      <c r="AY92" s="52" t="s">
        <v>66</v>
      </c>
      <c r="AZ92" s="52" t="s">
        <v>67</v>
      </c>
      <c r="BA92" s="52" t="s">
        <v>68</v>
      </c>
      <c r="BB92" s="52" t="s">
        <v>69</v>
      </c>
      <c r="BC92" s="52" t="s">
        <v>70</v>
      </c>
      <c r="BD92" s="53" t="s">
        <v>71</v>
      </c>
    </row>
    <row r="93" spans="1:90" s="1" customFormat="1" ht="10.9" customHeight="1">
      <c r="B93" s="26"/>
      <c r="AR93" s="26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>
      <c r="B94" s="55"/>
      <c r="C94" s="56" t="s">
        <v>72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71">
        <f>ROUND(AG95,2)</f>
        <v>0</v>
      </c>
      <c r="AH94" s="171"/>
      <c r="AI94" s="171"/>
      <c r="AJ94" s="171"/>
      <c r="AK94" s="171"/>
      <c r="AL94" s="171"/>
      <c r="AM94" s="171"/>
      <c r="AN94" s="172">
        <f>SUM(AG94,AT94)</f>
        <v>0</v>
      </c>
      <c r="AO94" s="172"/>
      <c r="AP94" s="172"/>
      <c r="AQ94" s="58" t="s">
        <v>1</v>
      </c>
      <c r="AR94" s="55"/>
      <c r="AS94" s="59">
        <f>ROUND(AS95,2)</f>
        <v>0</v>
      </c>
      <c r="AT94" s="60">
        <f>ROUND(SUM(AV94:AW94),2)</f>
        <v>0</v>
      </c>
      <c r="AU94" s="61">
        <f>ROUND(AU95,5)</f>
        <v>359.31689999999998</v>
      </c>
      <c r="AV94" s="60">
        <f>ROUND(AZ94*L29,2)</f>
        <v>0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>ROUND(AZ95,2)</f>
        <v>0</v>
      </c>
      <c r="BA94" s="60">
        <f>ROUND(BA95,2)</f>
        <v>0</v>
      </c>
      <c r="BB94" s="60">
        <f>ROUND(BB95,2)</f>
        <v>0</v>
      </c>
      <c r="BC94" s="60">
        <f>ROUND(BC95,2)</f>
        <v>0</v>
      </c>
      <c r="BD94" s="62">
        <f>ROUND(BD95,2)</f>
        <v>0</v>
      </c>
      <c r="BS94" s="63" t="s">
        <v>73</v>
      </c>
      <c r="BT94" s="63" t="s">
        <v>74</v>
      </c>
      <c r="BV94" s="63" t="s">
        <v>75</v>
      </c>
      <c r="BW94" s="63" t="s">
        <v>4</v>
      </c>
      <c r="BX94" s="63" t="s">
        <v>76</v>
      </c>
      <c r="CL94" s="63" t="s">
        <v>1</v>
      </c>
    </row>
    <row r="95" spans="1:90" s="6" customFormat="1" ht="37.5" customHeight="1">
      <c r="A95" s="64" t="s">
        <v>77</v>
      </c>
      <c r="B95" s="65"/>
      <c r="C95" s="66"/>
      <c r="D95" s="170" t="s">
        <v>13</v>
      </c>
      <c r="E95" s="170"/>
      <c r="F95" s="170"/>
      <c r="G95" s="170"/>
      <c r="H95" s="170"/>
      <c r="I95" s="67"/>
      <c r="J95" s="170" t="s">
        <v>15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'804-2025 - Oprava nátěrů ...'!J28</f>
        <v>0</v>
      </c>
      <c r="AH95" s="169"/>
      <c r="AI95" s="169"/>
      <c r="AJ95" s="169"/>
      <c r="AK95" s="169"/>
      <c r="AL95" s="169"/>
      <c r="AM95" s="169"/>
      <c r="AN95" s="168">
        <f>SUM(AG95,AT95)</f>
        <v>0</v>
      </c>
      <c r="AO95" s="169"/>
      <c r="AP95" s="169"/>
      <c r="AQ95" s="68" t="s">
        <v>78</v>
      </c>
      <c r="AR95" s="65"/>
      <c r="AS95" s="69">
        <v>0</v>
      </c>
      <c r="AT95" s="70">
        <f>ROUND(SUM(AV95:AW95),2)</f>
        <v>0</v>
      </c>
      <c r="AU95" s="71">
        <f>'804-2025 - Oprava nátěrů ...'!P120</f>
        <v>359.31690000000003</v>
      </c>
      <c r="AV95" s="70">
        <f>'804-2025 - Oprava nátěrů ...'!J31</f>
        <v>0</v>
      </c>
      <c r="AW95" s="70">
        <f>'804-2025 - Oprava nátěrů ...'!J32</f>
        <v>0</v>
      </c>
      <c r="AX95" s="70">
        <f>'804-2025 - Oprava nátěrů ...'!J33</f>
        <v>0</v>
      </c>
      <c r="AY95" s="70">
        <f>'804-2025 - Oprava nátěrů ...'!J34</f>
        <v>0</v>
      </c>
      <c r="AZ95" s="70">
        <f>'804-2025 - Oprava nátěrů ...'!F31</f>
        <v>0</v>
      </c>
      <c r="BA95" s="70">
        <f>'804-2025 - Oprava nátěrů ...'!F32</f>
        <v>0</v>
      </c>
      <c r="BB95" s="70">
        <f>'804-2025 - Oprava nátěrů ...'!F33</f>
        <v>0</v>
      </c>
      <c r="BC95" s="70">
        <f>'804-2025 - Oprava nátěrů ...'!F34</f>
        <v>0</v>
      </c>
      <c r="BD95" s="72">
        <f>'804-2025 - Oprava nátěrů ...'!F35</f>
        <v>0</v>
      </c>
      <c r="BT95" s="73" t="s">
        <v>79</v>
      </c>
      <c r="BU95" s="73" t="s">
        <v>80</v>
      </c>
      <c r="BV95" s="73" t="s">
        <v>75</v>
      </c>
      <c r="BW95" s="73" t="s">
        <v>4</v>
      </c>
      <c r="BX95" s="73" t="s">
        <v>76</v>
      </c>
      <c r="CL95" s="73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804-2025 - Oprava nátěrů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0"/>
  <sheetViews>
    <sheetView showGridLines="0" tabSelected="1" topLeftCell="A94" workbookViewId="0">
      <selection activeCell="W92" sqref="W9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61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5" t="s">
        <v>4</v>
      </c>
      <c r="AZ2" s="74" t="s">
        <v>81</v>
      </c>
      <c r="BA2" s="74" t="s">
        <v>1</v>
      </c>
      <c r="BB2" s="74" t="s">
        <v>1</v>
      </c>
      <c r="BC2" s="74" t="s">
        <v>82</v>
      </c>
      <c r="BD2" s="74" t="s">
        <v>83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56" ht="24.95" customHeight="1">
      <c r="B4" s="18"/>
      <c r="D4" s="19" t="s">
        <v>84</v>
      </c>
      <c r="L4" s="18"/>
      <c r="M4" s="75" t="s">
        <v>10</v>
      </c>
      <c r="AT4" s="15" t="s">
        <v>3</v>
      </c>
    </row>
    <row r="5" spans="2:56" ht="6.95" customHeight="1">
      <c r="B5" s="18"/>
      <c r="L5" s="18"/>
    </row>
    <row r="6" spans="2:56" s="1" customFormat="1" ht="12" customHeight="1">
      <c r="B6" s="26"/>
      <c r="D6" s="24" t="s">
        <v>14</v>
      </c>
      <c r="L6" s="26"/>
    </row>
    <row r="7" spans="2:56" s="1" customFormat="1" ht="30" customHeight="1">
      <c r="B7" s="26"/>
      <c r="E7" s="173" t="s">
        <v>15</v>
      </c>
      <c r="F7" s="195"/>
      <c r="G7" s="195"/>
      <c r="H7" s="195"/>
      <c r="L7" s="26"/>
    </row>
    <row r="8" spans="2:56" s="1" customFormat="1">
      <c r="B8" s="26"/>
      <c r="L8" s="26"/>
    </row>
    <row r="9" spans="2:56" s="1" customFormat="1" ht="12" customHeight="1">
      <c r="B9" s="26"/>
      <c r="D9" s="24" t="s">
        <v>16</v>
      </c>
      <c r="F9" s="22" t="s">
        <v>1</v>
      </c>
      <c r="I9" s="24" t="s">
        <v>17</v>
      </c>
      <c r="J9" s="22" t="s">
        <v>1</v>
      </c>
      <c r="L9" s="26"/>
    </row>
    <row r="10" spans="2:56" s="1" customFormat="1" ht="12" customHeight="1">
      <c r="B10" s="26"/>
      <c r="D10" s="24" t="s">
        <v>18</v>
      </c>
      <c r="F10" s="22" t="s">
        <v>19</v>
      </c>
      <c r="I10" s="24" t="s">
        <v>20</v>
      </c>
      <c r="J10" s="45" t="str">
        <f>'Rekapitulace stavby'!AN8</f>
        <v>31. 10. 2025</v>
      </c>
      <c r="L10" s="26"/>
    </row>
    <row r="11" spans="2:56" s="1" customFormat="1" ht="10.9" customHeight="1">
      <c r="B11" s="26"/>
      <c r="L11" s="26"/>
    </row>
    <row r="12" spans="2:56" s="1" customFormat="1" ht="12" customHeight="1">
      <c r="B12" s="26"/>
      <c r="D12" s="24" t="s">
        <v>22</v>
      </c>
      <c r="I12" s="24" t="s">
        <v>23</v>
      </c>
      <c r="J12" s="22" t="s">
        <v>1</v>
      </c>
      <c r="L12" s="26"/>
    </row>
    <row r="13" spans="2:56" s="1" customFormat="1" ht="18" customHeight="1">
      <c r="B13" s="26"/>
      <c r="E13" s="22" t="s">
        <v>24</v>
      </c>
      <c r="I13" s="24" t="s">
        <v>25</v>
      </c>
      <c r="J13" s="22" t="s">
        <v>1</v>
      </c>
      <c r="L13" s="26"/>
    </row>
    <row r="14" spans="2:56" s="1" customFormat="1" ht="6.95" customHeight="1">
      <c r="B14" s="26"/>
      <c r="L14" s="26"/>
    </row>
    <row r="15" spans="2:56" s="1" customFormat="1" ht="12" customHeight="1">
      <c r="B15" s="26"/>
      <c r="D15" s="24" t="s">
        <v>26</v>
      </c>
      <c r="I15" s="24" t="s">
        <v>23</v>
      </c>
      <c r="J15" s="22" t="str">
        <f>'Rekapitulace stavby'!AN13</f>
        <v/>
      </c>
      <c r="L15" s="26"/>
    </row>
    <row r="16" spans="2:56" s="1" customFormat="1" ht="18" customHeight="1">
      <c r="B16" s="26"/>
      <c r="E16" s="189" t="str">
        <f>'Rekapitulace stavby'!E14</f>
        <v xml:space="preserve"> </v>
      </c>
      <c r="F16" s="189"/>
      <c r="G16" s="189"/>
      <c r="H16" s="189"/>
      <c r="I16" s="24" t="s">
        <v>25</v>
      </c>
      <c r="J16" s="22" t="str">
        <f>'Rekapitulace stavby'!AN14</f>
        <v/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4" t="s">
        <v>28</v>
      </c>
      <c r="I18" s="24" t="s">
        <v>23</v>
      </c>
      <c r="J18" s="22" t="s">
        <v>1</v>
      </c>
      <c r="L18" s="26"/>
    </row>
    <row r="19" spans="2:12" s="1" customFormat="1" ht="18" customHeight="1">
      <c r="B19" s="26"/>
      <c r="E19" s="22" t="s">
        <v>29</v>
      </c>
      <c r="I19" s="24" t="s">
        <v>25</v>
      </c>
      <c r="J19" s="22" t="s">
        <v>1</v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4" t="s">
        <v>31</v>
      </c>
      <c r="I21" s="24" t="s">
        <v>23</v>
      </c>
      <c r="J21" s="22" t="s">
        <v>1</v>
      </c>
      <c r="L21" s="26"/>
    </row>
    <row r="22" spans="2:12" s="1" customFormat="1" ht="18" customHeight="1">
      <c r="B22" s="26"/>
      <c r="E22" s="22" t="s">
        <v>32</v>
      </c>
      <c r="I22" s="24" t="s">
        <v>25</v>
      </c>
      <c r="J22" s="22" t="s">
        <v>1</v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4" t="s">
        <v>33</v>
      </c>
      <c r="L24" s="26"/>
    </row>
    <row r="25" spans="2:12" s="7" customFormat="1" ht="16.5" customHeight="1">
      <c r="B25" s="76"/>
      <c r="E25" s="191" t="s">
        <v>1</v>
      </c>
      <c r="F25" s="191"/>
      <c r="G25" s="191"/>
      <c r="H25" s="191"/>
      <c r="L25" s="76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6"/>
      <c r="E27" s="46"/>
      <c r="F27" s="46"/>
      <c r="G27" s="46"/>
      <c r="H27" s="46"/>
      <c r="I27" s="46"/>
      <c r="J27" s="46"/>
      <c r="K27" s="46"/>
      <c r="L27" s="26"/>
    </row>
    <row r="28" spans="2:12" s="1" customFormat="1" ht="25.35" customHeight="1">
      <c r="B28" s="26"/>
      <c r="D28" s="128" t="s">
        <v>34</v>
      </c>
      <c r="J28" s="127">
        <f>ROUND(J120, 2)</f>
        <v>0</v>
      </c>
      <c r="L28" s="26"/>
    </row>
    <row r="29" spans="2:12" s="1" customFormat="1" ht="6.95" customHeight="1">
      <c r="B29" s="26"/>
      <c r="D29" s="46"/>
      <c r="E29" s="46"/>
      <c r="F29" s="46"/>
      <c r="G29" s="46"/>
      <c r="H29" s="46"/>
      <c r="I29" s="46"/>
      <c r="J29" s="46"/>
      <c r="K29" s="46"/>
      <c r="L29" s="26"/>
    </row>
    <row r="30" spans="2:12" s="1" customFormat="1" ht="14.45" customHeight="1">
      <c r="B30" s="26"/>
      <c r="F30" s="125" t="s">
        <v>36</v>
      </c>
      <c r="I30" s="125" t="s">
        <v>35</v>
      </c>
      <c r="J30" s="125" t="s">
        <v>37</v>
      </c>
      <c r="L30" s="26"/>
    </row>
    <row r="31" spans="2:12" s="1" customFormat="1" ht="14.45" customHeight="1">
      <c r="B31" s="26"/>
      <c r="D31" s="126" t="s">
        <v>38</v>
      </c>
      <c r="E31" s="24" t="s">
        <v>39</v>
      </c>
      <c r="F31" s="129">
        <f>ROUND((SUM(BE120:BE149)),  2)</f>
        <v>0</v>
      </c>
      <c r="I31" s="130">
        <v>0.21</v>
      </c>
      <c r="J31" s="129">
        <f>ROUND(((SUM(BE120:BE149))*I31),  2)</f>
        <v>0</v>
      </c>
      <c r="L31" s="26"/>
    </row>
    <row r="32" spans="2:12" s="1" customFormat="1" ht="14.45" customHeight="1">
      <c r="B32" s="26"/>
      <c r="E32" s="24" t="s">
        <v>40</v>
      </c>
      <c r="F32" s="129">
        <f>ROUND((SUM(BF120:BF149)),  2)</f>
        <v>0</v>
      </c>
      <c r="I32" s="130">
        <v>0.12</v>
      </c>
      <c r="J32" s="129">
        <f>ROUND(((SUM(BF120:BF149))*I32),  2)</f>
        <v>0</v>
      </c>
      <c r="L32" s="26"/>
    </row>
    <row r="33" spans="2:12" s="1" customFormat="1" ht="14.45" hidden="1" customHeight="1">
      <c r="B33" s="26"/>
      <c r="E33" s="24" t="s">
        <v>41</v>
      </c>
      <c r="F33" s="129">
        <f>ROUND((SUM(BG120:BG149)),  2)</f>
        <v>0</v>
      </c>
      <c r="I33" s="130">
        <v>0.21</v>
      </c>
      <c r="J33" s="129">
        <f>0</f>
        <v>0</v>
      </c>
      <c r="L33" s="26"/>
    </row>
    <row r="34" spans="2:12" s="1" customFormat="1" ht="14.45" hidden="1" customHeight="1">
      <c r="B34" s="26"/>
      <c r="E34" s="24" t="s">
        <v>42</v>
      </c>
      <c r="F34" s="129">
        <f>ROUND((SUM(BH120:BH149)),  2)</f>
        <v>0</v>
      </c>
      <c r="I34" s="130">
        <v>0.12</v>
      </c>
      <c r="J34" s="129">
        <f>0</f>
        <v>0</v>
      </c>
      <c r="L34" s="26"/>
    </row>
    <row r="35" spans="2:12" s="1" customFormat="1" ht="14.45" hidden="1" customHeight="1">
      <c r="B35" s="26"/>
      <c r="E35" s="24" t="s">
        <v>43</v>
      </c>
      <c r="F35" s="129">
        <f>ROUND((SUM(BI120:BI149)),  2)</f>
        <v>0</v>
      </c>
      <c r="I35" s="130">
        <v>0</v>
      </c>
      <c r="J35" s="129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77"/>
      <c r="D37" s="131" t="s">
        <v>44</v>
      </c>
      <c r="E37" s="49"/>
      <c r="F37" s="49"/>
      <c r="G37" s="132" t="s">
        <v>45</v>
      </c>
      <c r="H37" s="133" t="s">
        <v>46</v>
      </c>
      <c r="I37" s="49"/>
      <c r="J37" s="134">
        <f>SUM(J28:J35)</f>
        <v>0</v>
      </c>
      <c r="K37" s="78"/>
      <c r="L37" s="26"/>
    </row>
    <row r="38" spans="2:12" s="1" customFormat="1" ht="14.45" customHeight="1">
      <c r="B38" s="26"/>
      <c r="L38" s="26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6"/>
      <c r="D50" s="34" t="s">
        <v>47</v>
      </c>
      <c r="E50" s="35"/>
      <c r="F50" s="35"/>
      <c r="G50" s="34" t="s">
        <v>48</v>
      </c>
      <c r="H50" s="35"/>
      <c r="I50" s="35"/>
      <c r="J50" s="35"/>
      <c r="K50" s="35"/>
      <c r="L50" s="26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6"/>
      <c r="D61" s="36" t="s">
        <v>49</v>
      </c>
      <c r="E61" s="28"/>
      <c r="F61" s="135" t="s">
        <v>50</v>
      </c>
      <c r="G61" s="36" t="s">
        <v>49</v>
      </c>
      <c r="H61" s="28"/>
      <c r="I61" s="28"/>
      <c r="J61" s="136" t="s">
        <v>50</v>
      </c>
      <c r="K61" s="28"/>
      <c r="L61" s="26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6"/>
      <c r="D65" s="34" t="s">
        <v>51</v>
      </c>
      <c r="E65" s="35"/>
      <c r="F65" s="35"/>
      <c r="G65" s="34" t="s">
        <v>52</v>
      </c>
      <c r="H65" s="35"/>
      <c r="I65" s="35"/>
      <c r="J65" s="35"/>
      <c r="K65" s="35"/>
      <c r="L65" s="26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6"/>
      <c r="D76" s="36" t="s">
        <v>49</v>
      </c>
      <c r="E76" s="28"/>
      <c r="F76" s="135" t="s">
        <v>50</v>
      </c>
      <c r="G76" s="36" t="s">
        <v>49</v>
      </c>
      <c r="H76" s="28"/>
      <c r="I76" s="28"/>
      <c r="J76" s="136" t="s">
        <v>50</v>
      </c>
      <c r="K76" s="28"/>
      <c r="L76" s="26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6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6"/>
    </row>
    <row r="82" spans="2:47" s="1" customFormat="1" ht="24.95" customHeight="1">
      <c r="B82" s="26"/>
      <c r="C82" s="19" t="s">
        <v>85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4" t="s">
        <v>14</v>
      </c>
      <c r="L84" s="26"/>
    </row>
    <row r="85" spans="2:47" s="1" customFormat="1" ht="30" customHeight="1">
      <c r="B85" s="26"/>
      <c r="E85" s="173" t="str">
        <f>E7</f>
        <v>Oprava nátěrů ocelových konstrukcí vedlejších tribun u fotbalového hřiště FK Junior</v>
      </c>
      <c r="F85" s="195"/>
      <c r="G85" s="195"/>
      <c r="H85" s="195"/>
      <c r="L85" s="26"/>
    </row>
    <row r="86" spans="2:47" s="1" customFormat="1" ht="6.95" customHeight="1">
      <c r="B86" s="26"/>
      <c r="L86" s="26"/>
    </row>
    <row r="87" spans="2:47" s="1" customFormat="1" ht="12" customHeight="1">
      <c r="B87" s="26"/>
      <c r="C87" s="24" t="s">
        <v>18</v>
      </c>
      <c r="F87" s="22" t="str">
        <f>F10</f>
        <v>p.p.č. 3717/1</v>
      </c>
      <c r="I87" s="24" t="s">
        <v>20</v>
      </c>
      <c r="J87" s="45" t="str">
        <f>IF(J10="","",J10)</f>
        <v>31. 10. 2025</v>
      </c>
      <c r="L87" s="26"/>
    </row>
    <row r="88" spans="2:47" s="1" customFormat="1" ht="6.95" customHeight="1">
      <c r="B88" s="26"/>
      <c r="L88" s="26"/>
    </row>
    <row r="89" spans="2:47" s="1" customFormat="1" ht="15.2" customHeight="1">
      <c r="B89" s="26"/>
      <c r="C89" s="24" t="s">
        <v>22</v>
      </c>
      <c r="F89" s="22" t="str">
        <f>E13</f>
        <v>Statutární město Děčín</v>
      </c>
      <c r="I89" s="24" t="s">
        <v>28</v>
      </c>
      <c r="J89" s="124" t="str">
        <f>E19</f>
        <v>NORDARCH s.r.o.</v>
      </c>
      <c r="L89" s="26"/>
    </row>
    <row r="90" spans="2:47" s="1" customFormat="1" ht="15.2" customHeight="1">
      <c r="B90" s="26"/>
      <c r="C90" s="24" t="s">
        <v>26</v>
      </c>
      <c r="F90" s="22" t="str">
        <f>IF(E16="","",E16)</f>
        <v xml:space="preserve"> </v>
      </c>
      <c r="I90" s="24" t="s">
        <v>31</v>
      </c>
      <c r="J90" s="124" t="str">
        <f>E22</f>
        <v>Ing. Jan Duben</v>
      </c>
      <c r="L90" s="26"/>
    </row>
    <row r="91" spans="2:47" s="1" customFormat="1" ht="10.35" customHeight="1">
      <c r="B91" s="26"/>
      <c r="L91" s="26"/>
    </row>
    <row r="92" spans="2:47" s="1" customFormat="1" ht="29.25" customHeight="1">
      <c r="B92" s="26"/>
      <c r="C92" s="137" t="s">
        <v>86</v>
      </c>
      <c r="D92" s="77"/>
      <c r="E92" s="77"/>
      <c r="F92" s="77"/>
      <c r="G92" s="77"/>
      <c r="H92" s="77"/>
      <c r="I92" s="77"/>
      <c r="J92" s="138" t="s">
        <v>87</v>
      </c>
      <c r="K92" s="77"/>
      <c r="L92" s="26"/>
    </row>
    <row r="93" spans="2:47" s="1" customFormat="1" ht="10.35" customHeight="1">
      <c r="B93" s="26"/>
      <c r="L93" s="26"/>
    </row>
    <row r="94" spans="2:47" s="1" customFormat="1" ht="22.9" customHeight="1">
      <c r="B94" s="26"/>
      <c r="C94" s="139" t="s">
        <v>88</v>
      </c>
      <c r="J94" s="127">
        <f>J120</f>
        <v>0</v>
      </c>
      <c r="L94" s="26"/>
      <c r="AU94" s="15" t="s">
        <v>89</v>
      </c>
    </row>
    <row r="95" spans="2:47" s="8" customFormat="1" ht="24.95" customHeight="1">
      <c r="B95" s="79"/>
      <c r="D95" s="140" t="s">
        <v>90</v>
      </c>
      <c r="E95" s="141"/>
      <c r="F95" s="141"/>
      <c r="G95" s="141"/>
      <c r="H95" s="141"/>
      <c r="I95" s="141"/>
      <c r="J95" s="142">
        <f>J121</f>
        <v>0</v>
      </c>
      <c r="L95" s="79"/>
    </row>
    <row r="96" spans="2:47" s="9" customFormat="1" ht="19.899999999999999" customHeight="1">
      <c r="B96" s="80"/>
      <c r="D96" s="143" t="s">
        <v>91</v>
      </c>
      <c r="E96" s="144"/>
      <c r="F96" s="144"/>
      <c r="G96" s="144"/>
      <c r="H96" s="144"/>
      <c r="I96" s="144"/>
      <c r="J96" s="145">
        <f>J122</f>
        <v>0</v>
      </c>
      <c r="L96" s="80"/>
    </row>
    <row r="97" spans="2:12" s="8" customFormat="1" ht="24.95" customHeight="1">
      <c r="B97" s="79"/>
      <c r="D97" s="140" t="s">
        <v>92</v>
      </c>
      <c r="E97" s="141"/>
      <c r="F97" s="141"/>
      <c r="G97" s="141"/>
      <c r="H97" s="141"/>
      <c r="I97" s="141"/>
      <c r="J97" s="142">
        <f>J133</f>
        <v>0</v>
      </c>
      <c r="L97" s="79"/>
    </row>
    <row r="98" spans="2:12" s="9" customFormat="1" ht="19.899999999999999" customHeight="1">
      <c r="B98" s="80"/>
      <c r="D98" s="143" t="s">
        <v>93</v>
      </c>
      <c r="E98" s="144"/>
      <c r="F98" s="144"/>
      <c r="G98" s="144"/>
      <c r="H98" s="144"/>
      <c r="I98" s="144"/>
      <c r="J98" s="145">
        <f>J134</f>
        <v>0</v>
      </c>
      <c r="L98" s="80"/>
    </row>
    <row r="99" spans="2:12" s="8" customFormat="1" ht="24.95" customHeight="1">
      <c r="B99" s="79"/>
      <c r="D99" s="140" t="s">
        <v>94</v>
      </c>
      <c r="E99" s="141"/>
      <c r="F99" s="141"/>
      <c r="G99" s="141"/>
      <c r="H99" s="141"/>
      <c r="I99" s="141"/>
      <c r="J99" s="142">
        <f>J143</f>
        <v>0</v>
      </c>
      <c r="L99" s="79"/>
    </row>
    <row r="100" spans="2:12" s="9" customFormat="1" ht="19.899999999999999" customHeight="1">
      <c r="B100" s="80"/>
      <c r="D100" s="143" t="s">
        <v>95</v>
      </c>
      <c r="E100" s="144"/>
      <c r="F100" s="144"/>
      <c r="G100" s="144"/>
      <c r="H100" s="144"/>
      <c r="I100" s="144"/>
      <c r="J100" s="145">
        <f>J144</f>
        <v>0</v>
      </c>
      <c r="L100" s="80"/>
    </row>
    <row r="101" spans="2:12" s="9" customFormat="1" ht="19.899999999999999" customHeight="1">
      <c r="B101" s="80"/>
      <c r="D101" s="143" t="s">
        <v>96</v>
      </c>
      <c r="E101" s="144"/>
      <c r="F101" s="144"/>
      <c r="G101" s="144"/>
      <c r="H101" s="144"/>
      <c r="I101" s="144"/>
      <c r="J101" s="145">
        <f>J146</f>
        <v>0</v>
      </c>
      <c r="L101" s="80"/>
    </row>
    <row r="102" spans="2:12" s="9" customFormat="1" ht="19.899999999999999" customHeight="1">
      <c r="B102" s="80"/>
      <c r="D102" s="143" t="s">
        <v>97</v>
      </c>
      <c r="E102" s="144"/>
      <c r="F102" s="144"/>
      <c r="G102" s="144"/>
      <c r="H102" s="144"/>
      <c r="I102" s="144"/>
      <c r="J102" s="145">
        <f>J148</f>
        <v>0</v>
      </c>
      <c r="L102" s="80"/>
    </row>
    <row r="103" spans="2:12" s="1" customFormat="1" ht="21.75" customHeight="1">
      <c r="B103" s="26"/>
      <c r="L103" s="26"/>
    </row>
    <row r="104" spans="2:12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6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6"/>
    </row>
    <row r="109" spans="2:12" s="1" customFormat="1" ht="24.95" customHeight="1">
      <c r="B109" s="26"/>
      <c r="C109" s="19" t="s">
        <v>98</v>
      </c>
      <c r="L109" s="26"/>
    </row>
    <row r="110" spans="2:12" s="1" customFormat="1" ht="6.95" customHeight="1">
      <c r="B110" s="26"/>
      <c r="L110" s="26"/>
    </row>
    <row r="111" spans="2:12" s="1" customFormat="1" ht="12" customHeight="1">
      <c r="B111" s="26"/>
      <c r="C111" s="24" t="s">
        <v>14</v>
      </c>
      <c r="L111" s="26"/>
    </row>
    <row r="112" spans="2:12" s="1" customFormat="1" ht="30" customHeight="1">
      <c r="B112" s="26"/>
      <c r="E112" s="173" t="str">
        <f>E7</f>
        <v>Oprava nátěrů ocelových konstrukcí vedlejších tribun u fotbalového hřiště FK Junior</v>
      </c>
      <c r="F112" s="195"/>
      <c r="G112" s="195"/>
      <c r="H112" s="195"/>
      <c r="L112" s="26"/>
    </row>
    <row r="113" spans="2:65" s="1" customFormat="1" ht="6.95" customHeight="1">
      <c r="B113" s="26"/>
      <c r="L113" s="26"/>
    </row>
    <row r="114" spans="2:65" s="1" customFormat="1" ht="12" customHeight="1">
      <c r="B114" s="26"/>
      <c r="C114" s="24" t="s">
        <v>18</v>
      </c>
      <c r="F114" s="22" t="str">
        <f>F10</f>
        <v>p.p.č. 3717/1</v>
      </c>
      <c r="I114" s="24" t="s">
        <v>20</v>
      </c>
      <c r="J114" s="45" t="str">
        <f>IF(J10="","",J10)</f>
        <v>31. 10. 2025</v>
      </c>
      <c r="L114" s="26"/>
    </row>
    <row r="115" spans="2:65" s="1" customFormat="1" ht="6.95" customHeight="1">
      <c r="B115" s="26"/>
      <c r="L115" s="26"/>
    </row>
    <row r="116" spans="2:65" s="1" customFormat="1" ht="15.2" customHeight="1">
      <c r="B116" s="26"/>
      <c r="C116" s="24" t="s">
        <v>22</v>
      </c>
      <c r="F116" s="22" t="str">
        <f>E13</f>
        <v>Statutární město Děčín</v>
      </c>
      <c r="I116" s="24" t="s">
        <v>28</v>
      </c>
      <c r="J116" s="124" t="str">
        <f>E19</f>
        <v>NORDARCH s.r.o.</v>
      </c>
      <c r="L116" s="26"/>
    </row>
    <row r="117" spans="2:65" s="1" customFormat="1" ht="15.2" customHeight="1">
      <c r="B117" s="26"/>
      <c r="C117" s="24" t="s">
        <v>26</v>
      </c>
      <c r="F117" s="22" t="str">
        <f>IF(E16="","",E16)</f>
        <v xml:space="preserve"> </v>
      </c>
      <c r="I117" s="24" t="s">
        <v>31</v>
      </c>
      <c r="J117" s="124" t="str">
        <f>E22</f>
        <v>Ing. Jan Duben</v>
      </c>
      <c r="L117" s="26"/>
    </row>
    <row r="118" spans="2:65" s="1" customFormat="1" ht="10.35" customHeight="1">
      <c r="B118" s="26"/>
      <c r="L118" s="26"/>
    </row>
    <row r="119" spans="2:65" s="10" customFormat="1" ht="29.25" customHeight="1">
      <c r="B119" s="81"/>
      <c r="C119" s="82" t="s">
        <v>99</v>
      </c>
      <c r="D119" s="83" t="s">
        <v>59</v>
      </c>
      <c r="E119" s="83" t="s">
        <v>55</v>
      </c>
      <c r="F119" s="83" t="s">
        <v>56</v>
      </c>
      <c r="G119" s="83" t="s">
        <v>100</v>
      </c>
      <c r="H119" s="83" t="s">
        <v>101</v>
      </c>
      <c r="I119" s="83" t="s">
        <v>102</v>
      </c>
      <c r="J119" s="84" t="s">
        <v>87</v>
      </c>
      <c r="K119" s="85" t="s">
        <v>103</v>
      </c>
      <c r="L119" s="81"/>
      <c r="M119" s="51" t="s">
        <v>1</v>
      </c>
      <c r="N119" s="52" t="s">
        <v>38</v>
      </c>
      <c r="O119" s="52" t="s">
        <v>104</v>
      </c>
      <c r="P119" s="52" t="s">
        <v>105</v>
      </c>
      <c r="Q119" s="52" t="s">
        <v>106</v>
      </c>
      <c r="R119" s="52" t="s">
        <v>107</v>
      </c>
      <c r="S119" s="52" t="s">
        <v>108</v>
      </c>
      <c r="T119" s="53" t="s">
        <v>109</v>
      </c>
    </row>
    <row r="120" spans="2:65" s="1" customFormat="1" ht="22.9" customHeight="1">
      <c r="B120" s="26"/>
      <c r="C120" s="56" t="s">
        <v>110</v>
      </c>
      <c r="J120" s="146">
        <f>BK120</f>
        <v>0</v>
      </c>
      <c r="L120" s="26"/>
      <c r="M120" s="54"/>
      <c r="N120" s="46"/>
      <c r="O120" s="46"/>
      <c r="P120" s="86">
        <f>P121+P133+P143</f>
        <v>359.31690000000003</v>
      </c>
      <c r="Q120" s="46"/>
      <c r="R120" s="86">
        <f>R121+R133+R143</f>
        <v>12.902754</v>
      </c>
      <c r="S120" s="46"/>
      <c r="T120" s="87">
        <f>T121+T133+T143</f>
        <v>12.78336</v>
      </c>
      <c r="AT120" s="15" t="s">
        <v>73</v>
      </c>
      <c r="AU120" s="15" t="s">
        <v>89</v>
      </c>
      <c r="BK120" s="88">
        <f>BK121+BK133+BK143</f>
        <v>0</v>
      </c>
    </row>
    <row r="121" spans="2:65" s="11" customFormat="1" ht="25.9" customHeight="1">
      <c r="B121" s="89"/>
      <c r="D121" s="90" t="s">
        <v>73</v>
      </c>
      <c r="E121" s="147" t="s">
        <v>111</v>
      </c>
      <c r="F121" s="147" t="s">
        <v>112</v>
      </c>
      <c r="J121" s="148">
        <f>BK121</f>
        <v>0</v>
      </c>
      <c r="L121" s="89"/>
      <c r="M121" s="91"/>
      <c r="P121" s="92">
        <f>P122</f>
        <v>180.75654000000003</v>
      </c>
      <c r="R121" s="92">
        <f>R122</f>
        <v>12.78336</v>
      </c>
      <c r="T121" s="93">
        <f>T122</f>
        <v>12.78336</v>
      </c>
      <c r="AR121" s="90" t="s">
        <v>79</v>
      </c>
      <c r="AT121" s="94" t="s">
        <v>73</v>
      </c>
      <c r="AU121" s="94" t="s">
        <v>74</v>
      </c>
      <c r="AY121" s="90" t="s">
        <v>113</v>
      </c>
      <c r="BK121" s="95">
        <f>BK122</f>
        <v>0</v>
      </c>
    </row>
    <row r="122" spans="2:65" s="11" customFormat="1" ht="22.9" customHeight="1">
      <c r="B122" s="89"/>
      <c r="D122" s="90" t="s">
        <v>73</v>
      </c>
      <c r="E122" s="149" t="s">
        <v>114</v>
      </c>
      <c r="F122" s="149" t="s">
        <v>115</v>
      </c>
      <c r="J122" s="150">
        <f>BK122</f>
        <v>0</v>
      </c>
      <c r="L122" s="89"/>
      <c r="M122" s="91"/>
      <c r="P122" s="92">
        <f>SUM(P123:P132)</f>
        <v>180.75654000000003</v>
      </c>
      <c r="R122" s="92">
        <f>SUM(R123:R132)</f>
        <v>12.78336</v>
      </c>
      <c r="T122" s="93">
        <f>SUM(T123:T132)</f>
        <v>12.78336</v>
      </c>
      <c r="AR122" s="90" t="s">
        <v>79</v>
      </c>
      <c r="AT122" s="94" t="s">
        <v>73</v>
      </c>
      <c r="AU122" s="94" t="s">
        <v>79</v>
      </c>
      <c r="AY122" s="90" t="s">
        <v>113</v>
      </c>
      <c r="BK122" s="95">
        <f>SUM(BK123:BK132)</f>
        <v>0</v>
      </c>
    </row>
    <row r="123" spans="2:65" s="1" customFormat="1" ht="37.9" customHeight="1">
      <c r="B123" s="96"/>
      <c r="C123" s="151" t="s">
        <v>79</v>
      </c>
      <c r="D123" s="151" t="s">
        <v>116</v>
      </c>
      <c r="E123" s="152" t="s">
        <v>117</v>
      </c>
      <c r="F123" s="153" t="s">
        <v>118</v>
      </c>
      <c r="G123" s="154" t="s">
        <v>119</v>
      </c>
      <c r="H123" s="155">
        <v>506.5</v>
      </c>
      <c r="I123" s="156"/>
      <c r="J123" s="156">
        <f>ROUND(I123*H123,2)</f>
        <v>0</v>
      </c>
      <c r="K123" s="97"/>
      <c r="L123" s="26"/>
      <c r="M123" s="98" t="s">
        <v>1</v>
      </c>
      <c r="N123" s="99" t="s">
        <v>39</v>
      </c>
      <c r="O123" s="100">
        <v>0.14000000000000001</v>
      </c>
      <c r="P123" s="100">
        <f>O123*H123</f>
        <v>70.910000000000011</v>
      </c>
      <c r="Q123" s="100">
        <v>0</v>
      </c>
      <c r="R123" s="100">
        <f>Q123*H123</f>
        <v>0</v>
      </c>
      <c r="S123" s="100">
        <v>0</v>
      </c>
      <c r="T123" s="101">
        <f>S123*H123</f>
        <v>0</v>
      </c>
      <c r="AR123" s="102" t="s">
        <v>120</v>
      </c>
      <c r="AT123" s="102" t="s">
        <v>116</v>
      </c>
      <c r="AU123" s="102" t="s">
        <v>83</v>
      </c>
      <c r="AY123" s="15" t="s">
        <v>113</v>
      </c>
      <c r="BE123" s="103">
        <f>IF(N123="základní",J123,0)</f>
        <v>0</v>
      </c>
      <c r="BF123" s="103">
        <f>IF(N123="snížená",J123,0)</f>
        <v>0</v>
      </c>
      <c r="BG123" s="103">
        <f>IF(N123="zákl. přenesená",J123,0)</f>
        <v>0</v>
      </c>
      <c r="BH123" s="103">
        <f>IF(N123="sníž. přenesená",J123,0)</f>
        <v>0</v>
      </c>
      <c r="BI123" s="103">
        <f>IF(N123="nulová",J123,0)</f>
        <v>0</v>
      </c>
      <c r="BJ123" s="15" t="s">
        <v>79</v>
      </c>
      <c r="BK123" s="103">
        <f>ROUND(I123*H123,2)</f>
        <v>0</v>
      </c>
      <c r="BL123" s="15" t="s">
        <v>120</v>
      </c>
      <c r="BM123" s="102" t="s">
        <v>121</v>
      </c>
    </row>
    <row r="124" spans="2:65" s="12" customFormat="1">
      <c r="B124" s="104"/>
      <c r="D124" s="157" t="s">
        <v>122</v>
      </c>
      <c r="E124" s="105" t="s">
        <v>81</v>
      </c>
      <c r="F124" s="158" t="s">
        <v>123</v>
      </c>
      <c r="H124" s="159">
        <v>506.5</v>
      </c>
      <c r="L124" s="104"/>
      <c r="M124" s="106"/>
      <c r="T124" s="107"/>
      <c r="AT124" s="105" t="s">
        <v>122</v>
      </c>
      <c r="AU124" s="105" t="s">
        <v>83</v>
      </c>
      <c r="AV124" s="12" t="s">
        <v>83</v>
      </c>
      <c r="AW124" s="12" t="s">
        <v>30</v>
      </c>
      <c r="AX124" s="12" t="s">
        <v>79</v>
      </c>
      <c r="AY124" s="105" t="s">
        <v>113</v>
      </c>
    </row>
    <row r="125" spans="2:65" s="1" customFormat="1" ht="37.9" customHeight="1">
      <c r="B125" s="96"/>
      <c r="C125" s="151" t="s">
        <v>83</v>
      </c>
      <c r="D125" s="151" t="s">
        <v>116</v>
      </c>
      <c r="E125" s="152" t="s">
        <v>124</v>
      </c>
      <c r="F125" s="153" t="s">
        <v>125</v>
      </c>
      <c r="G125" s="154" t="s">
        <v>119</v>
      </c>
      <c r="H125" s="155">
        <v>15195</v>
      </c>
      <c r="I125" s="156"/>
      <c r="J125" s="156">
        <f>ROUND(I125*H125,2)</f>
        <v>0</v>
      </c>
      <c r="K125" s="97"/>
      <c r="L125" s="26"/>
      <c r="M125" s="98" t="s">
        <v>1</v>
      </c>
      <c r="N125" s="99" t="s">
        <v>39</v>
      </c>
      <c r="O125" s="100">
        <v>0</v>
      </c>
      <c r="P125" s="100">
        <f>O125*H125</f>
        <v>0</v>
      </c>
      <c r="Q125" s="100">
        <v>0</v>
      </c>
      <c r="R125" s="100">
        <f>Q125*H125</f>
        <v>0</v>
      </c>
      <c r="S125" s="100">
        <v>0</v>
      </c>
      <c r="T125" s="101">
        <f>S125*H125</f>
        <v>0</v>
      </c>
      <c r="AR125" s="102" t="s">
        <v>120</v>
      </c>
      <c r="AT125" s="102" t="s">
        <v>116</v>
      </c>
      <c r="AU125" s="102" t="s">
        <v>83</v>
      </c>
      <c r="AY125" s="15" t="s">
        <v>113</v>
      </c>
      <c r="BE125" s="103">
        <f>IF(N125="základní",J125,0)</f>
        <v>0</v>
      </c>
      <c r="BF125" s="103">
        <f>IF(N125="snížená",J125,0)</f>
        <v>0</v>
      </c>
      <c r="BG125" s="103">
        <f>IF(N125="zákl. přenesená",J125,0)</f>
        <v>0</v>
      </c>
      <c r="BH125" s="103">
        <f>IF(N125="sníž. přenesená",J125,0)</f>
        <v>0</v>
      </c>
      <c r="BI125" s="103">
        <f>IF(N125="nulová",J125,0)</f>
        <v>0</v>
      </c>
      <c r="BJ125" s="15" t="s">
        <v>79</v>
      </c>
      <c r="BK125" s="103">
        <f>ROUND(I125*H125,2)</f>
        <v>0</v>
      </c>
      <c r="BL125" s="15" t="s">
        <v>120</v>
      </c>
      <c r="BM125" s="102" t="s">
        <v>126</v>
      </c>
    </row>
    <row r="126" spans="2:65" s="13" customFormat="1">
      <c r="B126" s="108"/>
      <c r="D126" s="157" t="s">
        <v>122</v>
      </c>
      <c r="E126" s="109" t="s">
        <v>1</v>
      </c>
      <c r="F126" s="160" t="s">
        <v>127</v>
      </c>
      <c r="H126" s="109" t="s">
        <v>1</v>
      </c>
      <c r="L126" s="108"/>
      <c r="M126" s="110"/>
      <c r="T126" s="111"/>
      <c r="AT126" s="109" t="s">
        <v>122</v>
      </c>
      <c r="AU126" s="109" t="s">
        <v>83</v>
      </c>
      <c r="AV126" s="13" t="s">
        <v>79</v>
      </c>
      <c r="AW126" s="13" t="s">
        <v>30</v>
      </c>
      <c r="AX126" s="13" t="s">
        <v>74</v>
      </c>
      <c r="AY126" s="109" t="s">
        <v>113</v>
      </c>
    </row>
    <row r="127" spans="2:65" s="12" customFormat="1">
      <c r="B127" s="104"/>
      <c r="D127" s="157" t="s">
        <v>122</v>
      </c>
      <c r="E127" s="105" t="s">
        <v>1</v>
      </c>
      <c r="F127" s="158" t="s">
        <v>128</v>
      </c>
      <c r="H127" s="159">
        <v>15195</v>
      </c>
      <c r="L127" s="104"/>
      <c r="M127" s="106"/>
      <c r="T127" s="107"/>
      <c r="AT127" s="105" t="s">
        <v>122</v>
      </c>
      <c r="AU127" s="105" t="s">
        <v>83</v>
      </c>
      <c r="AV127" s="12" t="s">
        <v>83</v>
      </c>
      <c r="AW127" s="12" t="s">
        <v>30</v>
      </c>
      <c r="AX127" s="12" t="s">
        <v>79</v>
      </c>
      <c r="AY127" s="105" t="s">
        <v>113</v>
      </c>
    </row>
    <row r="128" spans="2:65" s="1" customFormat="1" ht="37.9" customHeight="1">
      <c r="B128" s="96"/>
      <c r="C128" s="151" t="s">
        <v>129</v>
      </c>
      <c r="D128" s="151" t="s">
        <v>116</v>
      </c>
      <c r="E128" s="152" t="s">
        <v>130</v>
      </c>
      <c r="F128" s="153" t="s">
        <v>131</v>
      </c>
      <c r="G128" s="154" t="s">
        <v>119</v>
      </c>
      <c r="H128" s="155">
        <v>506.5</v>
      </c>
      <c r="I128" s="156"/>
      <c r="J128" s="156">
        <f>ROUND(I128*H128,2)</f>
        <v>0</v>
      </c>
      <c r="K128" s="97"/>
      <c r="L128" s="26"/>
      <c r="M128" s="98" t="s">
        <v>1</v>
      </c>
      <c r="N128" s="99" t="s">
        <v>39</v>
      </c>
      <c r="O128" s="100">
        <v>8.6999999999999994E-2</v>
      </c>
      <c r="P128" s="100">
        <f>O128*H128</f>
        <v>44.0655</v>
      </c>
      <c r="Q128" s="100">
        <v>0</v>
      </c>
      <c r="R128" s="100">
        <f>Q128*H128</f>
        <v>0</v>
      </c>
      <c r="S128" s="100">
        <v>0</v>
      </c>
      <c r="T128" s="101">
        <f>S128*H128</f>
        <v>0</v>
      </c>
      <c r="AR128" s="102" t="s">
        <v>120</v>
      </c>
      <c r="AT128" s="102" t="s">
        <v>116</v>
      </c>
      <c r="AU128" s="102" t="s">
        <v>83</v>
      </c>
      <c r="AY128" s="15" t="s">
        <v>113</v>
      </c>
      <c r="BE128" s="103">
        <f>IF(N128="základní",J128,0)</f>
        <v>0</v>
      </c>
      <c r="BF128" s="103">
        <f>IF(N128="snížená",J128,0)</f>
        <v>0</v>
      </c>
      <c r="BG128" s="103">
        <f>IF(N128="zákl. přenesená",J128,0)</f>
        <v>0</v>
      </c>
      <c r="BH128" s="103">
        <f>IF(N128="sníž. přenesená",J128,0)</f>
        <v>0</v>
      </c>
      <c r="BI128" s="103">
        <f>IF(N128="nulová",J128,0)</f>
        <v>0</v>
      </c>
      <c r="BJ128" s="15" t="s">
        <v>79</v>
      </c>
      <c r="BK128" s="103">
        <f>ROUND(I128*H128,2)</f>
        <v>0</v>
      </c>
      <c r="BL128" s="15" t="s">
        <v>120</v>
      </c>
      <c r="BM128" s="102" t="s">
        <v>132</v>
      </c>
    </row>
    <row r="129" spans="2:65" s="12" customFormat="1">
      <c r="B129" s="104"/>
      <c r="D129" s="157" t="s">
        <v>122</v>
      </c>
      <c r="E129" s="105" t="s">
        <v>1</v>
      </c>
      <c r="F129" s="158" t="s">
        <v>81</v>
      </c>
      <c r="H129" s="159">
        <v>506.5</v>
      </c>
      <c r="L129" s="104"/>
      <c r="M129" s="106"/>
      <c r="T129" s="107"/>
      <c r="AT129" s="105" t="s">
        <v>122</v>
      </c>
      <c r="AU129" s="105" t="s">
        <v>83</v>
      </c>
      <c r="AV129" s="12" t="s">
        <v>83</v>
      </c>
      <c r="AW129" s="12" t="s">
        <v>30</v>
      </c>
      <c r="AX129" s="12" t="s">
        <v>79</v>
      </c>
      <c r="AY129" s="105" t="s">
        <v>113</v>
      </c>
    </row>
    <row r="130" spans="2:65" s="1" customFormat="1" ht="24.2" customHeight="1">
      <c r="B130" s="96"/>
      <c r="C130" s="151" t="s">
        <v>120</v>
      </c>
      <c r="D130" s="151" t="s">
        <v>116</v>
      </c>
      <c r="E130" s="152" t="s">
        <v>133</v>
      </c>
      <c r="F130" s="153" t="s">
        <v>134</v>
      </c>
      <c r="G130" s="154" t="s">
        <v>119</v>
      </c>
      <c r="H130" s="155">
        <v>265.32</v>
      </c>
      <c r="I130" s="156"/>
      <c r="J130" s="156">
        <f>ROUND(I130*H130,2)</f>
        <v>0</v>
      </c>
      <c r="K130" s="97"/>
      <c r="L130" s="26"/>
      <c r="M130" s="98" t="s">
        <v>1</v>
      </c>
      <c r="N130" s="99" t="s">
        <v>39</v>
      </c>
      <c r="O130" s="100">
        <v>0.247</v>
      </c>
      <c r="P130" s="100">
        <f>O130*H130</f>
        <v>65.534040000000005</v>
      </c>
      <c r="Q130" s="100">
        <v>4.8000000000000001E-2</v>
      </c>
      <c r="R130" s="100">
        <f>Q130*H130</f>
        <v>12.73536</v>
      </c>
      <c r="S130" s="100">
        <v>4.8000000000000001E-2</v>
      </c>
      <c r="T130" s="101">
        <f>S130*H130</f>
        <v>12.73536</v>
      </c>
      <c r="AR130" s="102" t="s">
        <v>120</v>
      </c>
      <c r="AT130" s="102" t="s">
        <v>116</v>
      </c>
      <c r="AU130" s="102" t="s">
        <v>83</v>
      </c>
      <c r="AY130" s="15" t="s">
        <v>113</v>
      </c>
      <c r="BE130" s="103">
        <f>IF(N130="základní",J130,0)</f>
        <v>0</v>
      </c>
      <c r="BF130" s="103">
        <f>IF(N130="snížená",J130,0)</f>
        <v>0</v>
      </c>
      <c r="BG130" s="103">
        <f>IF(N130="zákl. přenesená",J130,0)</f>
        <v>0</v>
      </c>
      <c r="BH130" s="103">
        <f>IF(N130="sníž. přenesená",J130,0)</f>
        <v>0</v>
      </c>
      <c r="BI130" s="103">
        <f>IF(N130="nulová",J130,0)</f>
        <v>0</v>
      </c>
      <c r="BJ130" s="15" t="s">
        <v>79</v>
      </c>
      <c r="BK130" s="103">
        <f>ROUND(I130*H130,2)</f>
        <v>0</v>
      </c>
      <c r="BL130" s="15" t="s">
        <v>120</v>
      </c>
      <c r="BM130" s="102" t="s">
        <v>135</v>
      </c>
    </row>
    <row r="131" spans="2:65" s="12" customFormat="1">
      <c r="B131" s="104"/>
      <c r="D131" s="157" t="s">
        <v>122</v>
      </c>
      <c r="E131" s="105" t="s">
        <v>1</v>
      </c>
      <c r="F131" s="158" t="s">
        <v>136</v>
      </c>
      <c r="H131" s="159">
        <v>265.32</v>
      </c>
      <c r="L131" s="104"/>
      <c r="M131" s="106"/>
      <c r="T131" s="107"/>
      <c r="AT131" s="105" t="s">
        <v>122</v>
      </c>
      <c r="AU131" s="105" t="s">
        <v>83</v>
      </c>
      <c r="AV131" s="12" t="s">
        <v>83</v>
      </c>
      <c r="AW131" s="12" t="s">
        <v>30</v>
      </c>
      <c r="AX131" s="12" t="s">
        <v>79</v>
      </c>
      <c r="AY131" s="105" t="s">
        <v>113</v>
      </c>
    </row>
    <row r="132" spans="2:65" s="1" customFormat="1" ht="24.2" customHeight="1">
      <c r="B132" s="96"/>
      <c r="C132" s="151" t="s">
        <v>137</v>
      </c>
      <c r="D132" s="151" t="s">
        <v>116</v>
      </c>
      <c r="E132" s="152" t="s">
        <v>138</v>
      </c>
      <c r="F132" s="153" t="s">
        <v>139</v>
      </c>
      <c r="G132" s="154" t="s">
        <v>140</v>
      </c>
      <c r="H132" s="155">
        <v>1</v>
      </c>
      <c r="I132" s="156"/>
      <c r="J132" s="156">
        <f>ROUND(I132*H132,2)</f>
        <v>0</v>
      </c>
      <c r="K132" s="97"/>
      <c r="L132" s="26"/>
      <c r="M132" s="98" t="s">
        <v>1</v>
      </c>
      <c r="N132" s="99" t="s">
        <v>39</v>
      </c>
      <c r="O132" s="100">
        <v>0.247</v>
      </c>
      <c r="P132" s="100">
        <f>O132*H132</f>
        <v>0.247</v>
      </c>
      <c r="Q132" s="100">
        <v>4.8000000000000001E-2</v>
      </c>
      <c r="R132" s="100">
        <f>Q132*H132</f>
        <v>4.8000000000000001E-2</v>
      </c>
      <c r="S132" s="100">
        <v>4.8000000000000001E-2</v>
      </c>
      <c r="T132" s="101">
        <f>S132*H132</f>
        <v>4.8000000000000001E-2</v>
      </c>
      <c r="AR132" s="102" t="s">
        <v>120</v>
      </c>
      <c r="AT132" s="102" t="s">
        <v>116</v>
      </c>
      <c r="AU132" s="102" t="s">
        <v>83</v>
      </c>
      <c r="AY132" s="15" t="s">
        <v>113</v>
      </c>
      <c r="BE132" s="103">
        <f>IF(N132="základní",J132,0)</f>
        <v>0</v>
      </c>
      <c r="BF132" s="103">
        <f>IF(N132="snížená",J132,0)</f>
        <v>0</v>
      </c>
      <c r="BG132" s="103">
        <f>IF(N132="zákl. přenesená",J132,0)</f>
        <v>0</v>
      </c>
      <c r="BH132" s="103">
        <f>IF(N132="sníž. přenesená",J132,0)</f>
        <v>0</v>
      </c>
      <c r="BI132" s="103">
        <f>IF(N132="nulová",J132,0)</f>
        <v>0</v>
      </c>
      <c r="BJ132" s="15" t="s">
        <v>79</v>
      </c>
      <c r="BK132" s="103">
        <f>ROUND(I132*H132,2)</f>
        <v>0</v>
      </c>
      <c r="BL132" s="15" t="s">
        <v>120</v>
      </c>
      <c r="BM132" s="102" t="s">
        <v>141</v>
      </c>
    </row>
    <row r="133" spans="2:65" s="11" customFormat="1" ht="25.9" customHeight="1">
      <c r="B133" s="89"/>
      <c r="D133" s="90" t="s">
        <v>73</v>
      </c>
      <c r="E133" s="147" t="s">
        <v>142</v>
      </c>
      <c r="F133" s="147" t="s">
        <v>143</v>
      </c>
      <c r="J133" s="148">
        <f>BK133</f>
        <v>0</v>
      </c>
      <c r="L133" s="89"/>
      <c r="M133" s="91"/>
      <c r="P133" s="92">
        <f>P134</f>
        <v>178.56036</v>
      </c>
      <c r="R133" s="92">
        <f>R134</f>
        <v>0.119394</v>
      </c>
      <c r="T133" s="93">
        <f>T134</f>
        <v>0</v>
      </c>
      <c r="AR133" s="90" t="s">
        <v>83</v>
      </c>
      <c r="AT133" s="94" t="s">
        <v>73</v>
      </c>
      <c r="AU133" s="94" t="s">
        <v>74</v>
      </c>
      <c r="AY133" s="90" t="s">
        <v>113</v>
      </c>
      <c r="BK133" s="95">
        <f>BK134</f>
        <v>0</v>
      </c>
    </row>
    <row r="134" spans="2:65" s="11" customFormat="1" ht="22.9" customHeight="1">
      <c r="B134" s="89"/>
      <c r="D134" s="90" t="s">
        <v>73</v>
      </c>
      <c r="E134" s="149" t="s">
        <v>144</v>
      </c>
      <c r="F134" s="149" t="s">
        <v>145</v>
      </c>
      <c r="J134" s="150">
        <f>BK134</f>
        <v>0</v>
      </c>
      <c r="L134" s="89"/>
      <c r="M134" s="91"/>
      <c r="P134" s="92">
        <f>SUM(P135:P142)</f>
        <v>178.56036</v>
      </c>
      <c r="R134" s="92">
        <f>SUM(R135:R142)</f>
        <v>0.119394</v>
      </c>
      <c r="T134" s="93">
        <f>SUM(T135:T142)</f>
        <v>0</v>
      </c>
      <c r="AR134" s="90" t="s">
        <v>83</v>
      </c>
      <c r="AT134" s="94" t="s">
        <v>73</v>
      </c>
      <c r="AU134" s="94" t="s">
        <v>79</v>
      </c>
      <c r="AY134" s="90" t="s">
        <v>113</v>
      </c>
      <c r="BK134" s="95">
        <f>SUM(BK135:BK142)</f>
        <v>0</v>
      </c>
    </row>
    <row r="135" spans="2:65" s="1" customFormat="1" ht="24.2" customHeight="1">
      <c r="B135" s="96"/>
      <c r="C135" s="151" t="s">
        <v>146</v>
      </c>
      <c r="D135" s="151" t="s">
        <v>116</v>
      </c>
      <c r="E135" s="152" t="s">
        <v>147</v>
      </c>
      <c r="F135" s="153" t="s">
        <v>148</v>
      </c>
      <c r="G135" s="154" t="s">
        <v>119</v>
      </c>
      <c r="H135" s="155">
        <v>265.32</v>
      </c>
      <c r="I135" s="156"/>
      <c r="J135" s="156">
        <f>ROUND(I135*H135,2)</f>
        <v>0</v>
      </c>
      <c r="K135" s="97"/>
      <c r="L135" s="26"/>
      <c r="M135" s="98" t="s">
        <v>1</v>
      </c>
      <c r="N135" s="99" t="s">
        <v>39</v>
      </c>
      <c r="O135" s="100">
        <v>0.13300000000000001</v>
      </c>
      <c r="P135" s="100">
        <f>O135*H135</f>
        <v>35.287559999999999</v>
      </c>
      <c r="Q135" s="100">
        <v>8.0000000000000007E-5</v>
      </c>
      <c r="R135" s="100">
        <f>Q135*H135</f>
        <v>2.1225600000000001E-2</v>
      </c>
      <c r="S135" s="100">
        <v>0</v>
      </c>
      <c r="T135" s="101">
        <f>S135*H135</f>
        <v>0</v>
      </c>
      <c r="AR135" s="102" t="s">
        <v>149</v>
      </c>
      <c r="AT135" s="102" t="s">
        <v>116</v>
      </c>
      <c r="AU135" s="102" t="s">
        <v>83</v>
      </c>
      <c r="AY135" s="15" t="s">
        <v>113</v>
      </c>
      <c r="BE135" s="103">
        <f>IF(N135="základní",J135,0)</f>
        <v>0</v>
      </c>
      <c r="BF135" s="103">
        <f>IF(N135="snížená",J135,0)</f>
        <v>0</v>
      </c>
      <c r="BG135" s="103">
        <f>IF(N135="zákl. přenesená",J135,0)</f>
        <v>0</v>
      </c>
      <c r="BH135" s="103">
        <f>IF(N135="sníž. přenesená",J135,0)</f>
        <v>0</v>
      </c>
      <c r="BI135" s="103">
        <f>IF(N135="nulová",J135,0)</f>
        <v>0</v>
      </c>
      <c r="BJ135" s="15" t="s">
        <v>79</v>
      </c>
      <c r="BK135" s="103">
        <f>ROUND(I135*H135,2)</f>
        <v>0</v>
      </c>
      <c r="BL135" s="15" t="s">
        <v>149</v>
      </c>
      <c r="BM135" s="102" t="s">
        <v>150</v>
      </c>
    </row>
    <row r="136" spans="2:65" s="12" customFormat="1">
      <c r="B136" s="104"/>
      <c r="D136" s="157" t="s">
        <v>122</v>
      </c>
      <c r="E136" s="105" t="s">
        <v>1</v>
      </c>
      <c r="F136" s="158" t="s">
        <v>136</v>
      </c>
      <c r="H136" s="159">
        <v>265.32</v>
      </c>
      <c r="L136" s="104"/>
      <c r="M136" s="106"/>
      <c r="T136" s="107"/>
      <c r="AT136" s="105" t="s">
        <v>122</v>
      </c>
      <c r="AU136" s="105" t="s">
        <v>83</v>
      </c>
      <c r="AV136" s="12" t="s">
        <v>83</v>
      </c>
      <c r="AW136" s="12" t="s">
        <v>30</v>
      </c>
      <c r="AX136" s="12" t="s">
        <v>79</v>
      </c>
      <c r="AY136" s="105" t="s">
        <v>113</v>
      </c>
    </row>
    <row r="137" spans="2:65" s="1" customFormat="1" ht="24.2" customHeight="1">
      <c r="B137" s="96"/>
      <c r="C137" s="151" t="s">
        <v>151</v>
      </c>
      <c r="D137" s="151" t="s">
        <v>116</v>
      </c>
      <c r="E137" s="152" t="s">
        <v>152</v>
      </c>
      <c r="F137" s="153" t="s">
        <v>153</v>
      </c>
      <c r="G137" s="154" t="s">
        <v>119</v>
      </c>
      <c r="H137" s="155">
        <v>530.64</v>
      </c>
      <c r="I137" s="156"/>
      <c r="J137" s="156">
        <f>ROUND(I137*H137,2)</f>
        <v>0</v>
      </c>
      <c r="K137" s="97"/>
      <c r="L137" s="26"/>
      <c r="M137" s="98" t="s">
        <v>1</v>
      </c>
      <c r="N137" s="99" t="s">
        <v>39</v>
      </c>
      <c r="O137" s="100">
        <v>0.184</v>
      </c>
      <c r="P137" s="100">
        <f>O137*H137</f>
        <v>97.63776</v>
      </c>
      <c r="Q137" s="100">
        <v>1.3999999999999999E-4</v>
      </c>
      <c r="R137" s="100">
        <f>Q137*H137</f>
        <v>7.4289599999999997E-2</v>
      </c>
      <c r="S137" s="100">
        <v>0</v>
      </c>
      <c r="T137" s="101">
        <f>S137*H137</f>
        <v>0</v>
      </c>
      <c r="AR137" s="102" t="s">
        <v>149</v>
      </c>
      <c r="AT137" s="102" t="s">
        <v>116</v>
      </c>
      <c r="AU137" s="102" t="s">
        <v>83</v>
      </c>
      <c r="AY137" s="15" t="s">
        <v>113</v>
      </c>
      <c r="BE137" s="103">
        <f>IF(N137="základní",J137,0)</f>
        <v>0</v>
      </c>
      <c r="BF137" s="103">
        <f>IF(N137="snížená",J137,0)</f>
        <v>0</v>
      </c>
      <c r="BG137" s="103">
        <f>IF(N137="zákl. přenesená",J137,0)</f>
        <v>0</v>
      </c>
      <c r="BH137" s="103">
        <f>IF(N137="sníž. přenesená",J137,0)</f>
        <v>0</v>
      </c>
      <c r="BI137" s="103">
        <f>IF(N137="nulová",J137,0)</f>
        <v>0</v>
      </c>
      <c r="BJ137" s="15" t="s">
        <v>79</v>
      </c>
      <c r="BK137" s="103">
        <f>ROUND(I137*H137,2)</f>
        <v>0</v>
      </c>
      <c r="BL137" s="15" t="s">
        <v>149</v>
      </c>
      <c r="BM137" s="102" t="s">
        <v>154</v>
      </c>
    </row>
    <row r="138" spans="2:65" s="13" customFormat="1">
      <c r="B138" s="108"/>
      <c r="D138" s="157" t="s">
        <v>122</v>
      </c>
      <c r="E138" s="109" t="s">
        <v>1</v>
      </c>
      <c r="F138" s="160" t="s">
        <v>155</v>
      </c>
      <c r="H138" s="109" t="s">
        <v>1</v>
      </c>
      <c r="L138" s="108"/>
      <c r="M138" s="110"/>
      <c r="T138" s="111"/>
      <c r="AT138" s="109" t="s">
        <v>122</v>
      </c>
      <c r="AU138" s="109" t="s">
        <v>83</v>
      </c>
      <c r="AV138" s="13" t="s">
        <v>79</v>
      </c>
      <c r="AW138" s="13" t="s">
        <v>30</v>
      </c>
      <c r="AX138" s="13" t="s">
        <v>74</v>
      </c>
      <c r="AY138" s="109" t="s">
        <v>113</v>
      </c>
    </row>
    <row r="139" spans="2:65" s="12" customFormat="1">
      <c r="B139" s="104"/>
      <c r="D139" s="157" t="s">
        <v>122</v>
      </c>
      <c r="E139" s="105" t="s">
        <v>1</v>
      </c>
      <c r="F139" s="158" t="s">
        <v>156</v>
      </c>
      <c r="H139" s="159">
        <v>530.64</v>
      </c>
      <c r="L139" s="104"/>
      <c r="M139" s="106"/>
      <c r="T139" s="107"/>
      <c r="AT139" s="105" t="s">
        <v>122</v>
      </c>
      <c r="AU139" s="105" t="s">
        <v>83</v>
      </c>
      <c r="AV139" s="12" t="s">
        <v>83</v>
      </c>
      <c r="AW139" s="12" t="s">
        <v>30</v>
      </c>
      <c r="AX139" s="12" t="s">
        <v>79</v>
      </c>
      <c r="AY139" s="105" t="s">
        <v>113</v>
      </c>
    </row>
    <row r="140" spans="2:65" s="1" customFormat="1" ht="24.2" customHeight="1">
      <c r="B140" s="96"/>
      <c r="C140" s="151" t="s">
        <v>157</v>
      </c>
      <c r="D140" s="151" t="s">
        <v>116</v>
      </c>
      <c r="E140" s="152" t="s">
        <v>158</v>
      </c>
      <c r="F140" s="153" t="s">
        <v>159</v>
      </c>
      <c r="G140" s="154" t="s">
        <v>119</v>
      </c>
      <c r="H140" s="155">
        <v>265.32</v>
      </c>
      <c r="I140" s="156"/>
      <c r="J140" s="156">
        <f>ROUND(I140*H140,2)</f>
        <v>0</v>
      </c>
      <c r="K140" s="97"/>
      <c r="L140" s="26"/>
      <c r="M140" s="98" t="s">
        <v>1</v>
      </c>
      <c r="N140" s="99" t="s">
        <v>39</v>
      </c>
      <c r="O140" s="100">
        <v>0.17199999999999999</v>
      </c>
      <c r="P140" s="100">
        <f>O140*H140</f>
        <v>45.635039999999996</v>
      </c>
      <c r="Q140" s="100">
        <v>9.0000000000000006E-5</v>
      </c>
      <c r="R140" s="100">
        <f>Q140*H140</f>
        <v>2.3878800000000002E-2</v>
      </c>
      <c r="S140" s="100">
        <v>0</v>
      </c>
      <c r="T140" s="101">
        <f>S140*H140</f>
        <v>0</v>
      </c>
      <c r="AR140" s="102" t="s">
        <v>149</v>
      </c>
      <c r="AT140" s="102" t="s">
        <v>116</v>
      </c>
      <c r="AU140" s="102" t="s">
        <v>83</v>
      </c>
      <c r="AY140" s="15" t="s">
        <v>113</v>
      </c>
      <c r="BE140" s="103">
        <f>IF(N140="základní",J140,0)</f>
        <v>0</v>
      </c>
      <c r="BF140" s="103">
        <f>IF(N140="snížená",J140,0)</f>
        <v>0</v>
      </c>
      <c r="BG140" s="103">
        <f>IF(N140="zákl. přenesená",J140,0)</f>
        <v>0</v>
      </c>
      <c r="BH140" s="103">
        <f>IF(N140="sníž. přenesená",J140,0)</f>
        <v>0</v>
      </c>
      <c r="BI140" s="103">
        <f>IF(N140="nulová",J140,0)</f>
        <v>0</v>
      </c>
      <c r="BJ140" s="15" t="s">
        <v>79</v>
      </c>
      <c r="BK140" s="103">
        <f>ROUND(I140*H140,2)</f>
        <v>0</v>
      </c>
      <c r="BL140" s="15" t="s">
        <v>149</v>
      </c>
      <c r="BM140" s="102" t="s">
        <v>160</v>
      </c>
    </row>
    <row r="141" spans="2:65" s="13" customFormat="1">
      <c r="B141" s="108"/>
      <c r="D141" s="157" t="s">
        <v>122</v>
      </c>
      <c r="E141" s="109" t="s">
        <v>1</v>
      </c>
      <c r="F141" s="160" t="s">
        <v>161</v>
      </c>
      <c r="H141" s="109" t="s">
        <v>1</v>
      </c>
      <c r="L141" s="108"/>
      <c r="M141" s="110"/>
      <c r="T141" s="111"/>
      <c r="AT141" s="109" t="s">
        <v>122</v>
      </c>
      <c r="AU141" s="109" t="s">
        <v>83</v>
      </c>
      <c r="AV141" s="13" t="s">
        <v>79</v>
      </c>
      <c r="AW141" s="13" t="s">
        <v>30</v>
      </c>
      <c r="AX141" s="13" t="s">
        <v>74</v>
      </c>
      <c r="AY141" s="109" t="s">
        <v>113</v>
      </c>
    </row>
    <row r="142" spans="2:65" s="12" customFormat="1">
      <c r="B142" s="104"/>
      <c r="D142" s="157" t="s">
        <v>122</v>
      </c>
      <c r="E142" s="105" t="s">
        <v>1</v>
      </c>
      <c r="F142" s="158" t="s">
        <v>136</v>
      </c>
      <c r="H142" s="159">
        <v>265.32</v>
      </c>
      <c r="L142" s="104"/>
      <c r="M142" s="106"/>
      <c r="T142" s="107"/>
      <c r="AT142" s="105" t="s">
        <v>122</v>
      </c>
      <c r="AU142" s="105" t="s">
        <v>83</v>
      </c>
      <c r="AV142" s="12" t="s">
        <v>83</v>
      </c>
      <c r="AW142" s="12" t="s">
        <v>30</v>
      </c>
      <c r="AX142" s="12" t="s">
        <v>79</v>
      </c>
      <c r="AY142" s="105" t="s">
        <v>113</v>
      </c>
    </row>
    <row r="143" spans="2:65" s="11" customFormat="1" ht="25.9" customHeight="1">
      <c r="B143" s="89"/>
      <c r="D143" s="90" t="s">
        <v>73</v>
      </c>
      <c r="E143" s="147" t="s">
        <v>162</v>
      </c>
      <c r="F143" s="147" t="s">
        <v>163</v>
      </c>
      <c r="J143" s="148">
        <f>BK143</f>
        <v>0</v>
      </c>
      <c r="L143" s="89"/>
      <c r="M143" s="91"/>
      <c r="P143" s="92">
        <f>P144+P146+P148</f>
        <v>0</v>
      </c>
      <c r="R143" s="92">
        <f>R144+R146+R148</f>
        <v>0</v>
      </c>
      <c r="T143" s="93">
        <f>T144+T146+T148</f>
        <v>0</v>
      </c>
      <c r="AR143" s="90" t="s">
        <v>137</v>
      </c>
      <c r="AT143" s="94" t="s">
        <v>73</v>
      </c>
      <c r="AU143" s="94" t="s">
        <v>74</v>
      </c>
      <c r="AY143" s="90" t="s">
        <v>113</v>
      </c>
      <c r="BK143" s="95">
        <f>BK144+BK146+BK148</f>
        <v>0</v>
      </c>
    </row>
    <row r="144" spans="2:65" s="11" customFormat="1" ht="22.9" customHeight="1">
      <c r="B144" s="89"/>
      <c r="D144" s="90" t="s">
        <v>73</v>
      </c>
      <c r="E144" s="149" t="s">
        <v>164</v>
      </c>
      <c r="F144" s="149" t="s">
        <v>165</v>
      </c>
      <c r="J144" s="150">
        <f>BK144</f>
        <v>0</v>
      </c>
      <c r="L144" s="89"/>
      <c r="M144" s="91"/>
      <c r="P144" s="92">
        <f>P145</f>
        <v>0</v>
      </c>
      <c r="R144" s="92">
        <f>R145</f>
        <v>0</v>
      </c>
      <c r="T144" s="93">
        <f>T145</f>
        <v>0</v>
      </c>
      <c r="AR144" s="90" t="s">
        <v>137</v>
      </c>
      <c r="AT144" s="94" t="s">
        <v>73</v>
      </c>
      <c r="AU144" s="94" t="s">
        <v>79</v>
      </c>
      <c r="AY144" s="90" t="s">
        <v>113</v>
      </c>
      <c r="BK144" s="95">
        <f>BK145</f>
        <v>0</v>
      </c>
    </row>
    <row r="145" spans="2:65" s="1" customFormat="1" ht="16.5" customHeight="1">
      <c r="B145" s="96"/>
      <c r="C145" s="151" t="s">
        <v>114</v>
      </c>
      <c r="D145" s="151" t="s">
        <v>116</v>
      </c>
      <c r="E145" s="152" t="s">
        <v>166</v>
      </c>
      <c r="F145" s="153" t="s">
        <v>165</v>
      </c>
      <c r="G145" s="154" t="s">
        <v>167</v>
      </c>
      <c r="H145" s="155">
        <v>1</v>
      </c>
      <c r="I145" s="156"/>
      <c r="J145" s="156">
        <f>ROUND(I145*H145,2)</f>
        <v>0</v>
      </c>
      <c r="K145" s="97"/>
      <c r="L145" s="26"/>
      <c r="M145" s="98" t="s">
        <v>1</v>
      </c>
      <c r="N145" s="99" t="s">
        <v>39</v>
      </c>
      <c r="O145" s="100">
        <v>0</v>
      </c>
      <c r="P145" s="100">
        <f>O145*H145</f>
        <v>0</v>
      </c>
      <c r="Q145" s="100">
        <v>0</v>
      </c>
      <c r="R145" s="100">
        <f>Q145*H145</f>
        <v>0</v>
      </c>
      <c r="S145" s="100">
        <v>0</v>
      </c>
      <c r="T145" s="101">
        <f>S145*H145</f>
        <v>0</v>
      </c>
      <c r="AR145" s="102" t="s">
        <v>168</v>
      </c>
      <c r="AT145" s="102" t="s">
        <v>116</v>
      </c>
      <c r="AU145" s="102" t="s">
        <v>83</v>
      </c>
      <c r="AY145" s="15" t="s">
        <v>113</v>
      </c>
      <c r="BE145" s="103">
        <f>IF(N145="základní",J145,0)</f>
        <v>0</v>
      </c>
      <c r="BF145" s="103">
        <f>IF(N145="snížená",J145,0)</f>
        <v>0</v>
      </c>
      <c r="BG145" s="103">
        <f>IF(N145="zákl. přenesená",J145,0)</f>
        <v>0</v>
      </c>
      <c r="BH145" s="103">
        <f>IF(N145="sníž. přenesená",J145,0)</f>
        <v>0</v>
      </c>
      <c r="BI145" s="103">
        <f>IF(N145="nulová",J145,0)</f>
        <v>0</v>
      </c>
      <c r="BJ145" s="15" t="s">
        <v>79</v>
      </c>
      <c r="BK145" s="103">
        <f>ROUND(I145*H145,2)</f>
        <v>0</v>
      </c>
      <c r="BL145" s="15" t="s">
        <v>168</v>
      </c>
      <c r="BM145" s="102" t="s">
        <v>169</v>
      </c>
    </row>
    <row r="146" spans="2:65" s="11" customFormat="1" ht="22.9" customHeight="1">
      <c r="B146" s="89"/>
      <c r="D146" s="90" t="s">
        <v>73</v>
      </c>
      <c r="E146" s="149" t="s">
        <v>170</v>
      </c>
      <c r="F146" s="149" t="s">
        <v>171</v>
      </c>
      <c r="J146" s="150">
        <f>BK146</f>
        <v>0</v>
      </c>
      <c r="L146" s="89"/>
      <c r="M146" s="91"/>
      <c r="P146" s="92">
        <f>P147</f>
        <v>0</v>
      </c>
      <c r="R146" s="92">
        <f>R147</f>
        <v>0</v>
      </c>
      <c r="T146" s="93">
        <f>T147</f>
        <v>0</v>
      </c>
      <c r="AR146" s="90" t="s">
        <v>137</v>
      </c>
      <c r="AT146" s="94" t="s">
        <v>73</v>
      </c>
      <c r="AU146" s="94" t="s">
        <v>79</v>
      </c>
      <c r="AY146" s="90" t="s">
        <v>113</v>
      </c>
      <c r="BK146" s="95">
        <f>BK147</f>
        <v>0</v>
      </c>
    </row>
    <row r="147" spans="2:65" s="1" customFormat="1" ht="16.5" customHeight="1">
      <c r="B147" s="96"/>
      <c r="C147" s="151" t="s">
        <v>172</v>
      </c>
      <c r="D147" s="151" t="s">
        <v>116</v>
      </c>
      <c r="E147" s="152" t="s">
        <v>173</v>
      </c>
      <c r="F147" s="153" t="s">
        <v>171</v>
      </c>
      <c r="G147" s="154" t="s">
        <v>167</v>
      </c>
      <c r="H147" s="155">
        <v>1</v>
      </c>
      <c r="I147" s="156"/>
      <c r="J147" s="156">
        <f>ROUND(I147*H147,2)</f>
        <v>0</v>
      </c>
      <c r="K147" s="97"/>
      <c r="L147" s="26"/>
      <c r="M147" s="98" t="s">
        <v>1</v>
      </c>
      <c r="N147" s="99" t="s">
        <v>39</v>
      </c>
      <c r="O147" s="100">
        <v>0</v>
      </c>
      <c r="P147" s="100">
        <f>O147*H147</f>
        <v>0</v>
      </c>
      <c r="Q147" s="100">
        <v>0</v>
      </c>
      <c r="R147" s="100">
        <f>Q147*H147</f>
        <v>0</v>
      </c>
      <c r="S147" s="100">
        <v>0</v>
      </c>
      <c r="T147" s="101">
        <f>S147*H147</f>
        <v>0</v>
      </c>
      <c r="AR147" s="102" t="s">
        <v>168</v>
      </c>
      <c r="AT147" s="102" t="s">
        <v>116</v>
      </c>
      <c r="AU147" s="102" t="s">
        <v>83</v>
      </c>
      <c r="AY147" s="15" t="s">
        <v>113</v>
      </c>
      <c r="BE147" s="103">
        <f>IF(N147="základní",J147,0)</f>
        <v>0</v>
      </c>
      <c r="BF147" s="103">
        <f>IF(N147="snížená",J147,0)</f>
        <v>0</v>
      </c>
      <c r="BG147" s="103">
        <f>IF(N147="zákl. přenesená",J147,0)</f>
        <v>0</v>
      </c>
      <c r="BH147" s="103">
        <f>IF(N147="sníž. přenesená",J147,0)</f>
        <v>0</v>
      </c>
      <c r="BI147" s="103">
        <f>IF(N147="nulová",J147,0)</f>
        <v>0</v>
      </c>
      <c r="BJ147" s="15" t="s">
        <v>79</v>
      </c>
      <c r="BK147" s="103">
        <f>ROUND(I147*H147,2)</f>
        <v>0</v>
      </c>
      <c r="BL147" s="15" t="s">
        <v>168</v>
      </c>
      <c r="BM147" s="102" t="s">
        <v>174</v>
      </c>
    </row>
    <row r="148" spans="2:65" s="11" customFormat="1" ht="22.9" customHeight="1">
      <c r="B148" s="89"/>
      <c r="D148" s="90" t="s">
        <v>73</v>
      </c>
      <c r="E148" s="149" t="s">
        <v>175</v>
      </c>
      <c r="F148" s="149" t="s">
        <v>176</v>
      </c>
      <c r="J148" s="150">
        <f>BK148</f>
        <v>0</v>
      </c>
      <c r="L148" s="89"/>
      <c r="M148" s="91"/>
      <c r="P148" s="92">
        <f>P149</f>
        <v>0</v>
      </c>
      <c r="R148" s="92">
        <f>R149</f>
        <v>0</v>
      </c>
      <c r="T148" s="93">
        <f>T149</f>
        <v>0</v>
      </c>
      <c r="AR148" s="90" t="s">
        <v>137</v>
      </c>
      <c r="AT148" s="94" t="s">
        <v>73</v>
      </c>
      <c r="AU148" s="94" t="s">
        <v>79</v>
      </c>
      <c r="AY148" s="90" t="s">
        <v>113</v>
      </c>
      <c r="BK148" s="95">
        <f>BK149</f>
        <v>0</v>
      </c>
    </row>
    <row r="149" spans="2:65" s="1" customFormat="1" ht="16.5" customHeight="1">
      <c r="B149" s="96"/>
      <c r="C149" s="151" t="s">
        <v>177</v>
      </c>
      <c r="D149" s="151" t="s">
        <v>116</v>
      </c>
      <c r="E149" s="152" t="s">
        <v>178</v>
      </c>
      <c r="F149" s="153" t="s">
        <v>176</v>
      </c>
      <c r="G149" s="154" t="s">
        <v>167</v>
      </c>
      <c r="H149" s="155">
        <v>1</v>
      </c>
      <c r="I149" s="156"/>
      <c r="J149" s="156">
        <f>ROUND(I149*H149,2)</f>
        <v>0</v>
      </c>
      <c r="K149" s="97"/>
      <c r="L149" s="26"/>
      <c r="M149" s="112" t="s">
        <v>1</v>
      </c>
      <c r="N149" s="113" t="s">
        <v>39</v>
      </c>
      <c r="O149" s="114">
        <v>0</v>
      </c>
      <c r="P149" s="114">
        <f>O149*H149</f>
        <v>0</v>
      </c>
      <c r="Q149" s="114">
        <v>0</v>
      </c>
      <c r="R149" s="114">
        <f>Q149*H149</f>
        <v>0</v>
      </c>
      <c r="S149" s="114">
        <v>0</v>
      </c>
      <c r="T149" s="115">
        <f>S149*H149</f>
        <v>0</v>
      </c>
      <c r="AR149" s="102" t="s">
        <v>168</v>
      </c>
      <c r="AT149" s="102" t="s">
        <v>116</v>
      </c>
      <c r="AU149" s="102" t="s">
        <v>83</v>
      </c>
      <c r="AY149" s="15" t="s">
        <v>113</v>
      </c>
      <c r="BE149" s="103">
        <f>IF(N149="základní",J149,0)</f>
        <v>0</v>
      </c>
      <c r="BF149" s="103">
        <f>IF(N149="snížená",J149,0)</f>
        <v>0</v>
      </c>
      <c r="BG149" s="103">
        <f>IF(N149="zákl. přenesená",J149,0)</f>
        <v>0</v>
      </c>
      <c r="BH149" s="103">
        <f>IF(N149="sníž. přenesená",J149,0)</f>
        <v>0</v>
      </c>
      <c r="BI149" s="103">
        <f>IF(N149="nulová",J149,0)</f>
        <v>0</v>
      </c>
      <c r="BJ149" s="15" t="s">
        <v>79</v>
      </c>
      <c r="BK149" s="103">
        <f>ROUND(I149*H149,2)</f>
        <v>0</v>
      </c>
      <c r="BL149" s="15" t="s">
        <v>168</v>
      </c>
      <c r="BM149" s="102" t="s">
        <v>179</v>
      </c>
    </row>
    <row r="150" spans="2:65" s="1" customFormat="1" ht="6.95" customHeight="1">
      <c r="B150" s="37"/>
      <c r="C150" s="38"/>
      <c r="D150" s="38"/>
      <c r="E150" s="38"/>
      <c r="F150" s="38"/>
      <c r="G150" s="38"/>
      <c r="H150" s="38"/>
      <c r="I150" s="38"/>
      <c r="J150" s="38"/>
      <c r="K150" s="38"/>
      <c r="L150" s="26"/>
    </row>
  </sheetData>
  <autoFilter ref="C119:K149" xr:uid="{00000000-0009-0000-0000-000001000000}"/>
  <mergeCells count="6">
    <mergeCell ref="E112:H112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6"/>
      <c r="C3" s="17"/>
      <c r="D3" s="17"/>
      <c r="E3" s="17"/>
      <c r="F3" s="17"/>
      <c r="G3" s="17"/>
      <c r="H3" s="18"/>
    </row>
    <row r="4" spans="2:8" ht="24.95" customHeight="1">
      <c r="B4" s="18"/>
      <c r="C4" s="19" t="s">
        <v>180</v>
      </c>
      <c r="H4" s="18"/>
    </row>
    <row r="5" spans="2:8" ht="12" customHeight="1">
      <c r="B5" s="18"/>
      <c r="C5" s="21" t="s">
        <v>12</v>
      </c>
      <c r="D5" s="191" t="s">
        <v>13</v>
      </c>
      <c r="E5" s="162"/>
      <c r="F5" s="162"/>
      <c r="H5" s="18"/>
    </row>
    <row r="6" spans="2:8" ht="36.950000000000003" customHeight="1">
      <c r="B6" s="18"/>
      <c r="C6" s="23" t="s">
        <v>14</v>
      </c>
      <c r="D6" s="190" t="s">
        <v>15</v>
      </c>
      <c r="E6" s="162"/>
      <c r="F6" s="162"/>
      <c r="H6" s="18"/>
    </row>
    <row r="7" spans="2:8" ht="16.5" customHeight="1">
      <c r="B7" s="18"/>
      <c r="C7" s="24" t="s">
        <v>20</v>
      </c>
      <c r="D7" s="45" t="str">
        <f>'Rekapitulace stavby'!AN8</f>
        <v>31. 10. 2025</v>
      </c>
      <c r="H7" s="18"/>
    </row>
    <row r="8" spans="2:8" s="1" customFormat="1" ht="10.9" customHeight="1">
      <c r="B8" s="26"/>
      <c r="H8" s="26"/>
    </row>
    <row r="9" spans="2:8" s="10" customFormat="1" ht="29.25" customHeight="1">
      <c r="B9" s="81"/>
      <c r="C9" s="82" t="s">
        <v>55</v>
      </c>
      <c r="D9" s="83" t="s">
        <v>56</v>
      </c>
      <c r="E9" s="83" t="s">
        <v>100</v>
      </c>
      <c r="F9" s="84" t="s">
        <v>181</v>
      </c>
      <c r="H9" s="81"/>
    </row>
    <row r="10" spans="2:8" s="1" customFormat="1" ht="26.45" customHeight="1">
      <c r="B10" s="26"/>
      <c r="C10" s="116" t="s">
        <v>13</v>
      </c>
      <c r="D10" s="116" t="s">
        <v>15</v>
      </c>
      <c r="H10" s="26"/>
    </row>
    <row r="11" spans="2:8" s="1" customFormat="1" ht="16.899999999999999" customHeight="1">
      <c r="B11" s="26"/>
      <c r="C11" s="117" t="s">
        <v>81</v>
      </c>
      <c r="D11" s="118" t="s">
        <v>1</v>
      </c>
      <c r="E11" s="119" t="s">
        <v>1</v>
      </c>
      <c r="F11" s="120">
        <v>506.5</v>
      </c>
      <c r="H11" s="26"/>
    </row>
    <row r="12" spans="2:8" s="1" customFormat="1" ht="16.899999999999999" customHeight="1">
      <c r="B12" s="26"/>
      <c r="C12" s="121" t="s">
        <v>81</v>
      </c>
      <c r="D12" s="121" t="s">
        <v>123</v>
      </c>
      <c r="E12" s="15" t="s">
        <v>1</v>
      </c>
      <c r="F12" s="122">
        <v>506.5</v>
      </c>
      <c r="H12" s="26"/>
    </row>
    <row r="13" spans="2:8" s="1" customFormat="1" ht="16.899999999999999" customHeight="1">
      <c r="B13" s="26"/>
      <c r="C13" s="123" t="s">
        <v>182</v>
      </c>
      <c r="H13" s="26"/>
    </row>
    <row r="14" spans="2:8" s="1" customFormat="1" ht="22.5">
      <c r="B14" s="26"/>
      <c r="C14" s="121" t="s">
        <v>117</v>
      </c>
      <c r="D14" s="121" t="s">
        <v>118</v>
      </c>
      <c r="E14" s="15" t="s">
        <v>119</v>
      </c>
      <c r="F14" s="122">
        <v>506.5</v>
      </c>
      <c r="H14" s="26"/>
    </row>
    <row r="15" spans="2:8" s="1" customFormat="1" ht="22.5">
      <c r="B15" s="26"/>
      <c r="C15" s="121" t="s">
        <v>124</v>
      </c>
      <c r="D15" s="121" t="s">
        <v>125</v>
      </c>
      <c r="E15" s="15" t="s">
        <v>119</v>
      </c>
      <c r="F15" s="122">
        <v>15195</v>
      </c>
      <c r="H15" s="26"/>
    </row>
    <row r="16" spans="2:8" s="1" customFormat="1" ht="22.5">
      <c r="B16" s="26"/>
      <c r="C16" s="121" t="s">
        <v>130</v>
      </c>
      <c r="D16" s="121" t="s">
        <v>131</v>
      </c>
      <c r="E16" s="15" t="s">
        <v>119</v>
      </c>
      <c r="F16" s="122">
        <v>506.5</v>
      </c>
      <c r="H16" s="26"/>
    </row>
    <row r="17" spans="2:8" s="1" customFormat="1" ht="7.35" customHeight="1">
      <c r="B17" s="37"/>
      <c r="C17" s="38"/>
      <c r="D17" s="38"/>
      <c r="E17" s="38"/>
      <c r="F17" s="38"/>
      <c r="G17" s="38"/>
      <c r="H17" s="26"/>
    </row>
    <row r="18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804-2025 - Oprava nátěrů ...</vt:lpstr>
      <vt:lpstr>Seznam figur</vt:lpstr>
      <vt:lpstr>'804-2025 - Oprava nátěrů ...'!Názvy_tisku</vt:lpstr>
      <vt:lpstr>'Rekapitulace stavby'!Názvy_tisku</vt:lpstr>
      <vt:lpstr>'Seznam figur'!Názvy_tisku</vt:lpstr>
      <vt:lpstr>'804-2025 - Oprava nátěrů 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Duben</dc:creator>
  <cp:lastModifiedBy>Prach Pavel</cp:lastModifiedBy>
  <dcterms:created xsi:type="dcterms:W3CDTF">2025-10-31T19:14:13Z</dcterms:created>
  <dcterms:modified xsi:type="dcterms:W3CDTF">2025-11-05T14:05:39Z</dcterms:modified>
</cp:coreProperties>
</file>