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Stavební rozpočet" sheetId="1" r:id="rId1"/>
    <sheet name="Výkaz výměr" sheetId="2" r:id="rId2"/>
    <sheet name="Krycí list rozpočtu" sheetId="3" r:id="rId3"/>
  </sheets>
  <definedNames/>
  <calcPr fullCalcOnLoad="1"/>
</workbook>
</file>

<file path=xl/sharedStrings.xml><?xml version="1.0" encoding="utf-8"?>
<sst xmlns="http://schemas.openxmlformats.org/spreadsheetml/2006/main" count="372" uniqueCount="189">
  <si>
    <t>Stavební rozpočet</t>
  </si>
  <si>
    <t>Název stavby:</t>
  </si>
  <si>
    <t>Druh stavby:</t>
  </si>
  <si>
    <t>Lokalita:</t>
  </si>
  <si>
    <t>JKSO:</t>
  </si>
  <si>
    <t xml:space="preserve"> </t>
  </si>
  <si>
    <t>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</si>
  <si>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</si>
  <si>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</si>
  <si>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</si>
  <si>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</si>
  <si>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</si>
  <si>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</si>
  <si>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</si>
  <si>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</si>
  <si>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</si>
  <si>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</si>
  <si>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</si>
  <si>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</si>
  <si>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</si>
  <si>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</si>
  <si>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</si>
  <si>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</si>
  <si>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</si>
  <si>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</si>
  <si>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</si>
  <si>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</si>
  <si>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</si>
  <si>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</si>
  <si>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</si>
  <si>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Objekt</t>
  </si>
  <si>
    <t>Kód</t>
  </si>
  <si>
    <t>762</t>
  </si>
  <si>
    <t>762512245R00</t>
  </si>
  <si>
    <t>762595000R00</t>
  </si>
  <si>
    <t>776</t>
  </si>
  <si>
    <t>776510010RA0</t>
  </si>
  <si>
    <t>776511000R00</t>
  </si>
  <si>
    <t>776411000R00</t>
  </si>
  <si>
    <t>776101115R00</t>
  </si>
  <si>
    <t>776101121R00</t>
  </si>
  <si>
    <t>776583110R00</t>
  </si>
  <si>
    <t>784</t>
  </si>
  <si>
    <t>784165612R00</t>
  </si>
  <si>
    <t>784161501R00</t>
  </si>
  <si>
    <t>784403801R00</t>
  </si>
  <si>
    <t>99017VD</t>
  </si>
  <si>
    <t>99013VD</t>
  </si>
  <si>
    <t>95</t>
  </si>
  <si>
    <t>610991111R00</t>
  </si>
  <si>
    <t>952902110R00</t>
  </si>
  <si>
    <t>952901110R00</t>
  </si>
  <si>
    <t>721VD</t>
  </si>
  <si>
    <t>H99</t>
  </si>
  <si>
    <t>999281111R00</t>
  </si>
  <si>
    <t>S</t>
  </si>
  <si>
    <t>979990191R00</t>
  </si>
  <si>
    <t>28342400</t>
  </si>
  <si>
    <t>28412262.A</t>
  </si>
  <si>
    <t>764VD</t>
  </si>
  <si>
    <t>60726012.A</t>
  </si>
  <si>
    <t>Oprava zázemí pro učinkující v objektu SD Střelnice</t>
  </si>
  <si>
    <t>Šatna 1</t>
  </si>
  <si>
    <t>Zkrácený popis</t>
  </si>
  <si>
    <t>Konstrukce tesařské</t>
  </si>
  <si>
    <t>Položení podlah pod PVC šroubováním 2x</t>
  </si>
  <si>
    <t>Spojovací a ochranné prostředky k položení podlah</t>
  </si>
  <si>
    <t>Podlahy povlakové</t>
  </si>
  <si>
    <t>Demontáž povlakových podlah z nášlapné plochy</t>
  </si>
  <si>
    <t>Lepení povlakových podlah z pásů pryžových</t>
  </si>
  <si>
    <t>Lepení podlahových soklíků pryžových</t>
  </si>
  <si>
    <t>Vyrovnání podkladů samonivelační hmotou</t>
  </si>
  <si>
    <t>Provedení penetrace podkladu</t>
  </si>
  <si>
    <t>Položení podložky pod povlakové podlahy</t>
  </si>
  <si>
    <t>Malby a nátěry</t>
  </si>
  <si>
    <t>Malba tekutá HET Brillant, bílá, bez penetrace, 2x</t>
  </si>
  <si>
    <t>Penetrace podkladu nátěrem HET, Brillant, 1 x</t>
  </si>
  <si>
    <t>Odstranění maleb omytím v místnosti H do 3,8 m</t>
  </si>
  <si>
    <t>Nátěr okno atyp. 2663/1510-2450 vč. očištění RAL dle původního stavu</t>
  </si>
  <si>
    <t>Nátěr mříže okna  atyp.2663/1510-2450, včetně očištění</t>
  </si>
  <si>
    <t>Různé dokončovací konstrukce a práce na pozemních stavbách</t>
  </si>
  <si>
    <t>Zakrývání výplní vnitřních otvorů</t>
  </si>
  <si>
    <t>Čištění zametáním v místnostech a chodbách</t>
  </si>
  <si>
    <t>Čištění mytím vnějších ploch oken a dveří</t>
  </si>
  <si>
    <t>Oprava víka šachty</t>
  </si>
  <si>
    <t>Ostatní přesuny hmot</t>
  </si>
  <si>
    <t>Přesun hmot pro opravy a údržbu do výšky 25 m</t>
  </si>
  <si>
    <t>Přesuny sutí</t>
  </si>
  <si>
    <t>Poplatek za skládku suti - plastové výrobky</t>
  </si>
  <si>
    <t>Ostatní materiál</t>
  </si>
  <si>
    <t>Soklík profil z měkčeného PVC</t>
  </si>
  <si>
    <t>Podlahovina PVC 2,0 mm zátěžová</t>
  </si>
  <si>
    <t>Podložka pod podlahovinu PVC - separační ( Tiros)</t>
  </si>
  <si>
    <t>Deska dřevoštěpková OSB 3 N - 4PD tl. 15 mm</t>
  </si>
  <si>
    <t>Doba výstavby:</t>
  </si>
  <si>
    <t>Začátek výstavby:</t>
  </si>
  <si>
    <t>Konec výstavby:</t>
  </si>
  <si>
    <t>Zpracováno dne:</t>
  </si>
  <si>
    <t>M.j.</t>
  </si>
  <si>
    <t>m2</t>
  </si>
  <si>
    <t>m3</t>
  </si>
  <si>
    <t>m</t>
  </si>
  <si>
    <t>kus</t>
  </si>
  <si>
    <t>kpl</t>
  </si>
  <si>
    <t>t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</si>
  <si>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</si>
  <si>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</si>
  <si>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</si>
  <si>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</si>
  <si>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</si>
  <si>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</si>
  <si>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</si>
  <si>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</si>
  <si>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</si>
  <si>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</si>
  <si>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</si>
  <si>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Statutární město Děčín</t>
  </si>
  <si>
    <t>PROJEKCE Ing. Vladimír Hušek</t>
  </si>
  <si>
    <t>Celkem</t>
  </si>
  <si>
    <t>Hmotnost (t)</t>
  </si>
  <si>
    <t>0</t>
  </si>
  <si>
    <t>Přesuny</t>
  </si>
  <si>
    <t>Typ skupiny</t>
  </si>
  <si>
    <t>PS</t>
  </si>
  <si>
    <t>HS</t>
  </si>
  <si>
    <t>PR</t>
  </si>
  <si>
    <t>OM</t>
  </si>
  <si>
    <t>HSV mat</t>
  </si>
  <si>
    <t>HSV prac</t>
  </si>
  <si>
    <t>PSV mat</t>
  </si>
  <si>
    <t>PSV prac</t>
  </si>
  <si>
    <t>Mont mat</t>
  </si>
  <si>
    <t>Mont prac</t>
  </si>
  <si>
    <t>Ostatní mat.</t>
  </si>
  <si>
    <t>Výkaz výměr</t>
  </si>
  <si>
    <t>Rozměry</t>
  </si>
  <si>
    <t>27,28*2</t>
  </si>
  <si>
    <t>25,86*0,03</t>
  </si>
  <si>
    <t>5,534*5,452</t>
  </si>
  <si>
    <t>-1,659*1,739</t>
  </si>
  <si>
    <t>4,652*5,559</t>
  </si>
  <si>
    <t>5,534*2+5,452*2</t>
  </si>
  <si>
    <t>5,534*2*4,154+5,452*2*4,154</t>
  </si>
  <si>
    <t>27,28</t>
  </si>
  <si>
    <t>2,663*2,45</t>
  </si>
  <si>
    <t>27,28*1,15</t>
  </si>
  <si>
    <t>27,28*2*1,1</t>
  </si>
  <si>
    <t>Varianta</t>
  </si>
  <si>
    <t xml:space="preserve">
</t>
  </si>
  <si>
    <t>Krycí list rozpočtu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</si>
  <si>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</si>
  <si>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</si>
  <si>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</si>
  <si>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</si>
  <si>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</si>
  <si>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</si>
  <si>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</si>
  <si>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</si>
  <si>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</si>
  <si>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</si>
  <si>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</si>
  <si>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</si>
  <si>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</si>
  <si>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</si>
  <si>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</si>
  <si>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</si>
  <si>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</si>
  <si>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</si>
  <si>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DN celkem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</si>
  <si>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</si>
  <si>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</si>
  <si>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</si>
  <si>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</si>
  <si>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</si>
  <si>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</si>
  <si>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</si>
  <si>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</si>
  <si>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</si>
  <si>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</si>
  <si>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</si>
  <si>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</si>
  <si>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</si>
  <si>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</si>
  <si>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</si>
  <si>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</si>
  <si>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</si>
  <si>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</si>
  <si>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</si>
  <si>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10409025/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</si>
</sst>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12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sz val="24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medium"/>
    </border>
    <border>
      <left/>
      <right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06">
    <xf numFmtId="0" fontId="1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/>
    </xf>
    <xf numFmtId="49" fontId="1" fillId="0" borderId="2" xfId="0" applyNumberFormat="1" applyFont="1" applyFill="1" applyBorder="1" applyAlignment="1" applyProtection="1">
      <alignment horizontal="left" vertical="center"/>
      <protection/>
    </xf>
    <xf numFmtId="0" fontId="1" fillId="0" borderId="3" xfId="0" applyNumberFormat="1" applyFont="1" applyFill="1" applyBorder="1" applyAlignment="1" applyProtection="1">
      <alignment horizontal="left" vertical="center"/>
      <protection/>
    </xf>
    <xf numFmtId="49" fontId="1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/>
      <protection/>
    </xf>
    <xf numFmtId="49" fontId="1" fillId="0" borderId="5" xfId="0" applyNumberFormat="1" applyFont="1" applyFill="1" applyBorder="1" applyAlignment="1" applyProtection="1">
      <alignment horizontal="left" vertical="center"/>
      <protection/>
    </xf>
    <xf numFmtId="49" fontId="3" fillId="0" borderId="6" xfId="0" applyNumberFormat="1" applyFont="1" applyFill="1" applyBorder="1" applyAlignment="1" applyProtection="1">
      <alignment horizontal="left" vertical="center"/>
      <protection/>
    </xf>
    <xf numFmtId="49" fontId="1" fillId="2" borderId="7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1" fillId="2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1" xfId="0" applyNumberFormat="1" applyFont="1" applyFill="1" applyBorder="1" applyAlignment="1" applyProtection="1">
      <alignment horizontal="left" vertical="center"/>
      <protection/>
    </xf>
    <xf numFmtId="0" fontId="1" fillId="0" borderId="8" xfId="0" applyNumberFormat="1" applyFont="1" applyFill="1" applyBorder="1" applyAlignment="1" applyProtection="1">
      <alignment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8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9" xfId="0" applyNumberFormat="1" applyFont="1" applyFill="1" applyBorder="1" applyAlignment="1" applyProtection="1">
      <alignment horizontal="left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9" fontId="3" fillId="2" borderId="7" xfId="0" applyNumberFormat="1" applyFont="1" applyFill="1" applyBorder="1" applyAlignment="1" applyProtection="1">
      <alignment horizontal="left" vertical="center"/>
      <protection/>
    </xf>
    <xf numFmtId="49" fontId="3" fillId="2" borderId="0" xfId="0" applyNumberFormat="1" applyFont="1" applyFill="1" applyBorder="1" applyAlignment="1" applyProtection="1">
      <alignment horizontal="left" vertical="center"/>
      <protection/>
    </xf>
    <xf numFmtId="49" fontId="3" fillId="0" borderId="8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2" borderId="7" xfId="0" applyNumberFormat="1" applyFont="1" applyFill="1" applyBorder="1" applyAlignment="1" applyProtection="1">
      <alignment horizontal="left" vertical="center"/>
      <protection/>
    </xf>
    <xf numFmtId="49" fontId="3" fillId="2" borderId="0" xfId="0" applyNumberFormat="1" applyFont="1" applyFill="1" applyBorder="1" applyAlignment="1" applyProtection="1">
      <alignment horizontal="left" vertical="center"/>
      <protection/>
    </xf>
    <xf numFmtId="49" fontId="1" fillId="0" borderId="8" xfId="0" applyNumberFormat="1" applyFont="1" applyFill="1" applyBorder="1" applyAlignment="1" applyProtection="1">
      <alignment horizontal="left" vertical="center"/>
      <protection/>
    </xf>
    <xf numFmtId="0" fontId="3" fillId="2" borderId="7" xfId="0" applyNumberFormat="1" applyFont="1" applyFill="1" applyBorder="1" applyAlignment="1" applyProtection="1">
      <alignment horizontal="left" vertical="center"/>
      <protection/>
    </xf>
    <xf numFmtId="0" fontId="3" fillId="2" borderId="0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1" xfId="0" applyNumberFormat="1" applyFont="1" applyFill="1" applyBorder="1" applyAlignment="1" applyProtection="1">
      <alignment horizontal="righ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1" xfId="0" applyNumberFormat="1" applyFont="1" applyFill="1" applyBorder="1" applyAlignment="1" applyProtection="1">
      <alignment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2" borderId="7" xfId="0" applyNumberFormat="1" applyFont="1" applyFill="1" applyBorder="1" applyAlignment="1" applyProtection="1">
      <alignment horizontal="right" vertical="center"/>
      <protection/>
    </xf>
    <xf numFmtId="49" fontId="3" fillId="2" borderId="0" xfId="0" applyNumberFormat="1" applyFont="1" applyFill="1" applyBorder="1" applyAlignment="1" applyProtection="1">
      <alignment horizontal="right" vertical="center"/>
      <protection/>
    </xf>
    <xf numFmtId="0" fontId="1" fillId="0" borderId="20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3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3" fillId="2" borderId="7" xfId="0" applyNumberFormat="1" applyFont="1" applyFill="1" applyBorder="1" applyAlignment="1" applyProtection="1">
      <alignment horizontal="right" vertical="center"/>
      <protection/>
    </xf>
    <xf numFmtId="4" fontId="3" fillId="2" borderId="0" xfId="0" applyNumberFormat="1" applyFont="1" applyFill="1" applyBorder="1" applyAlignment="1" applyProtection="1">
      <alignment horizontal="right" vertical="center"/>
      <protection/>
    </xf>
    <xf numFmtId="4" fontId="3" fillId="0" borderId="8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24" xfId="0" applyNumberFormat="1" applyFont="1" applyFill="1" applyBorder="1" applyAlignment="1" applyProtection="1">
      <alignment horizontal="left" vertical="center"/>
      <protection/>
    </xf>
    <xf numFmtId="49" fontId="4" fillId="0" borderId="7" xfId="0" applyNumberFormat="1" applyFont="1" applyFill="1" applyBorder="1" applyAlignment="1" applyProtection="1">
      <alignment horizontal="left" vertical="center"/>
      <protection/>
    </xf>
    <xf numFmtId="49" fontId="3" fillId="0" borderId="25" xfId="0" applyNumberFormat="1" applyFont="1" applyFill="1" applyBorder="1" applyAlignment="1" applyProtection="1">
      <alignment horizontal="left" vertical="center"/>
      <protection/>
    </xf>
    <xf numFmtId="49" fontId="3" fillId="0" borderId="25" xfId="0" applyNumberFormat="1" applyFont="1" applyFill="1" applyBorder="1" applyAlignment="1" applyProtection="1">
      <alignment horizontal="right" vertical="center"/>
      <protection/>
    </xf>
    <xf numFmtId="4" fontId="4" fillId="0" borderId="7" xfId="0" applyNumberFormat="1" applyFont="1" applyFill="1" applyBorder="1" applyAlignment="1" applyProtection="1">
      <alignment horizontal="right" vertical="center"/>
      <protection/>
    </xf>
    <xf numFmtId="0" fontId="1" fillId="0" borderId="4" xfId="0" applyNumberFormat="1" applyFont="1" applyFill="1" applyBorder="1" applyAlignment="1" applyProtection="1">
      <alignment vertical="center"/>
      <protection/>
    </xf>
    <xf numFmtId="0" fontId="3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7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6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27" xfId="0" applyNumberFormat="1" applyFont="1" applyFill="1" applyBorder="1" applyAlignment="1" applyProtection="1">
      <alignment horizontal="left" vertical="center"/>
      <protection/>
    </xf>
    <xf numFmtId="49" fontId="7" fillId="0" borderId="28" xfId="0" applyNumberFormat="1" applyFont="1" applyFill="1" applyBorder="1" applyAlignment="1" applyProtection="1">
      <alignment horizontal="center" vertical="center"/>
      <protection/>
    </xf>
    <xf numFmtId="49" fontId="8" fillId="2" borderId="29" xfId="0" applyNumberFormat="1" applyFont="1" applyFill="1" applyBorder="1" applyAlignment="1" applyProtection="1">
      <alignment horizontal="center" vertical="center"/>
      <protection/>
    </xf>
    <xf numFmtId="49" fontId="9" fillId="0" borderId="30" xfId="0" applyNumberFormat="1" applyFont="1" applyFill="1" applyBorder="1" applyAlignment="1" applyProtection="1">
      <alignment horizontal="left" vertical="center"/>
      <protection/>
    </xf>
    <xf numFmtId="49" fontId="9" fillId="0" borderId="31" xfId="0" applyNumberFormat="1" applyFont="1" applyFill="1" applyBorder="1" applyAlignment="1" applyProtection="1">
      <alignment horizontal="left" vertical="center"/>
      <protection/>
    </xf>
    <xf numFmtId="49" fontId="9" fillId="0" borderId="32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49" fontId="9" fillId="2" borderId="32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49" fontId="10" fillId="0" borderId="34" xfId="0" applyNumberFormat="1" applyFont="1" applyFill="1" applyBorder="1" applyAlignment="1" applyProtection="1">
      <alignment horizontal="left" vertical="center"/>
      <protection/>
    </xf>
    <xf numFmtId="49" fontId="10" fillId="0" borderId="23" xfId="0" applyNumberFormat="1" applyFont="1" applyFill="1" applyBorder="1" applyAlignment="1" applyProtection="1">
      <alignment horizontal="left" vertical="center"/>
      <protection/>
    </xf>
    <xf numFmtId="49" fontId="10" fillId="0" borderId="35" xfId="0" applyNumberFormat="1" applyFont="1" applyFill="1" applyBorder="1" applyAlignment="1" applyProtection="1">
      <alignment horizontal="left"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0" fontId="7" fillId="0" borderId="28" xfId="0" applyNumberFormat="1" applyFont="1" applyFill="1" applyBorder="1" applyAlignment="1" applyProtection="1">
      <alignment horizontal="center" vertical="center"/>
      <protection/>
    </xf>
    <xf numFmtId="49" fontId="11" fillId="0" borderId="32" xfId="0" applyNumberFormat="1" applyFont="1" applyFill="1" applyBorder="1" applyAlignment="1" applyProtection="1">
      <alignment horizontal="left" vertical="center"/>
      <protection/>
    </xf>
    <xf numFmtId="49" fontId="10" fillId="0" borderId="29" xfId="0" applyNumberFormat="1" applyFont="1" applyFill="1" applyBorder="1" applyAlignment="1" applyProtection="1">
      <alignment horizontal="left" vertical="center"/>
      <protection/>
    </xf>
    <xf numFmtId="0" fontId="9" fillId="0" borderId="36" xfId="0" applyNumberFormat="1" applyFont="1" applyFill="1" applyBorder="1" applyAlignment="1" applyProtection="1">
      <alignment horizontal="left" vertical="center"/>
      <protection/>
    </xf>
    <xf numFmtId="0" fontId="9" fillId="2" borderId="28" xfId="0" applyNumberFormat="1" applyFont="1" applyFill="1" applyBorder="1" applyAlignment="1" applyProtection="1">
      <alignment horizontal="left" vertical="center"/>
      <protection/>
    </xf>
    <xf numFmtId="0" fontId="10" fillId="0" borderId="7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9" xfId="0" applyNumberFormat="1" applyFont="1" applyFill="1" applyBorder="1" applyAlignment="1" applyProtection="1">
      <alignment horizontal="left" vertical="center"/>
      <protection/>
    </xf>
    <xf numFmtId="0" fontId="11" fillId="0" borderId="36" xfId="0" applyNumberFormat="1" applyFont="1" applyFill="1" applyBorder="1" applyAlignment="1" applyProtection="1">
      <alignment horizontal="left" vertical="center"/>
      <protection/>
    </xf>
    <xf numFmtId="0" fontId="10" fillId="0" borderId="29" xfId="0" applyNumberFormat="1" applyFont="1" applyFill="1" applyBorder="1" applyAlignment="1" applyProtection="1">
      <alignment horizontal="right" vertical="center"/>
      <protection/>
    </xf>
    <xf numFmtId="0" fontId="9" fillId="2" borderId="36" xfId="0" applyNumberFormat="1" applyFont="1" applyFill="1" applyBorder="1" applyAlignment="1" applyProtection="1">
      <alignment horizontal="right" vertical="center"/>
      <protection/>
    </xf>
    <xf numFmtId="0" fontId="10" fillId="0" borderId="37" xfId="0" applyNumberFormat="1" applyFont="1" applyFill="1" applyBorder="1" applyAlignment="1" applyProtection="1">
      <alignment horizontal="left" vertical="center"/>
      <protection/>
    </xf>
    <xf numFmtId="0" fontId="10" fillId="0" borderId="38" xfId="0" applyNumberFormat="1" applyFont="1" applyFill="1" applyBorder="1" applyAlignment="1" applyProtection="1">
      <alignment horizontal="left" vertical="center"/>
      <protection/>
    </xf>
    <xf numFmtId="0" fontId="10" fillId="0" borderId="39" xfId="0" applyNumberFormat="1" applyFont="1" applyFill="1" applyBorder="1" applyAlignment="1" applyProtection="1">
      <alignment horizontal="left" vertical="center"/>
      <protection/>
    </xf>
    <xf numFmtId="49" fontId="10" fillId="0" borderId="32" xfId="0" applyNumberFormat="1" applyFont="1" applyFill="1" applyBorder="1" applyAlignment="1" applyProtection="1">
      <alignment horizontal="left"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0" fontId="10" fillId="0" borderId="36" xfId="0" applyNumberFormat="1" applyFont="1" applyFill="1" applyBorder="1" applyAlignment="1" applyProtection="1">
      <alignment horizontal="left" vertical="center"/>
      <protection/>
    </xf>
    <xf numFmtId="49" fontId="10" fillId="0" borderId="29" xfId="0" applyNumberFormat="1" applyFont="1" applyFill="1" applyBorder="1" applyAlignment="1" applyProtection="1">
      <alignment horizontal="right" vertical="center"/>
      <protection/>
    </xf>
    <xf numFmtId="49" fontId="1" fillId="0" borderId="20" xfId="0" applyNumberFormat="1" applyFont="1" applyFill="1" applyBorder="1" applyAlignment="1" applyProtection="1">
      <alignment horizontal="left" vertical="center"/>
      <protection/>
    </xf>
    <xf numFmtId="49" fontId="1" fillId="0" borderId="21" xfId="0" applyNumberFormat="1" applyFont="1" applyFill="1" applyBorder="1" applyAlignment="1" applyProtection="1">
      <alignment horizontal="left" vertical="center"/>
      <protection/>
    </xf>
    <xf numFmtId="14" fontId="1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</cellXfs>
  <cellStyles count="2">
    <cellStyle name="Normal" xfId="0"/>
    <cellStyle name="Percent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00000"/>
      <rgbColor rgb="0000000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2"/>
  <sheetViews>
    <sheetView workbookViewId="0" topLeftCell="A1">
      <selection activeCell="A1" sqref="A1:L1"/>
    </sheetView>
  </sheetViews>
  <sheetFormatPr defaultColWidth="9.140625" defaultRowHeight="12.75"/>
  <cols>
    <col min="1" max="1" width="2.8515625" style="0" customWidth="1"/>
    <col min="2" max="2" width="3.7109375" style="0" hidden="1" customWidth="1"/>
    <col min="3" max="3" width="13.28125" style="0" customWidth="1"/>
    <col min="4" max="4" width="55.28125" style="0" customWidth="1"/>
    <col min="5" max="5" width="4.28125" style="0" customWidth="1"/>
    <col min="6" max="6" width="10.8515625" style="0" customWidth="1"/>
    <col min="7" max="7" width="10.28125" style="0" customWidth="1"/>
    <col min="8" max="8" width="11.421875" style="0" customWidth="1"/>
    <col min="9" max="9" width="11.140625" style="0" customWidth="1"/>
    <col min="10" max="10" width="11.57421875" style="0" customWidth="1"/>
    <col min="11" max="12" width="11.7109375" style="0" hidden="1" customWidth="1"/>
    <col min="13" max="13" width="11.421875" style="0" customWidth="1"/>
    <col min="14" max="37" width="12.140625" style="0" hidden="1" customWidth="1"/>
    <col min="38" max="16384" width="11.421875" style="0" customWidth="1"/>
  </cols>
  <sheetData>
    <row r="1" spans="1:12" ht="21.75" customHeight="1">
      <c r="A1" s="2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3" ht="12.75">
      <c r="A2" s="3" t="s">
        <v>1</v>
      </c>
      <c r="B2" s="16"/>
      <c r="C2" s="16"/>
      <c r="D2" s="23" t="s">
        <v>61</v>
      </c>
      <c r="E2" s="28" t="s">
        <v>94</v>
      </c>
      <c r="F2" s="16"/>
      <c r="G2" s="28"/>
      <c r="H2" s="16"/>
      <c r="I2" s="28" t="s">
        <v>111</v>
      </c>
      <c r="J2" s="28" t="s">
        <v>116</v>
      </c>
      <c r="K2" s="16"/>
      <c r="L2" s="48"/>
      <c r="M2" s="51"/>
    </row>
    <row r="3" spans="1:13" ht="12.75">
      <c r="A3" s="4"/>
      <c r="B3" s="17"/>
      <c r="C3" s="17"/>
      <c r="D3" s="24"/>
      <c r="E3" s="17"/>
      <c r="F3" s="17"/>
      <c r="G3" s="17"/>
      <c r="H3" s="17"/>
      <c r="I3" s="17"/>
      <c r="J3" s="17"/>
      <c r="K3" s="17"/>
      <c r="L3" s="49"/>
      <c r="M3" s="51"/>
    </row>
    <row r="4" spans="1:13" ht="12.75">
      <c r="A4" s="5" t="s">
        <v>2</v>
      </c>
      <c r="B4" s="17"/>
      <c r="C4" s="17"/>
      <c r="D4" s="25" t="s">
        <v>62</v>
      </c>
      <c r="E4" s="25" t="s">
        <v>95</v>
      </c>
      <c r="F4" s="17"/>
      <c r="G4" s="35">
        <v>42502</v>
      </c>
      <c r="H4" s="17"/>
      <c r="I4" s="25" t="s">
        <v>112</v>
      </c>
      <c r="J4" s="25" t="s">
        <v>117</v>
      </c>
      <c r="K4" s="17"/>
      <c r="L4" s="49"/>
      <c r="M4" s="51"/>
    </row>
    <row r="5" spans="1:13" ht="12.75">
      <c r="A5" s="4"/>
      <c r="B5" s="17"/>
      <c r="C5" s="17"/>
      <c r="D5" s="17"/>
      <c r="E5" s="17"/>
      <c r="F5" s="17"/>
      <c r="G5" s="17"/>
      <c r="H5" s="17"/>
      <c r="I5" s="17"/>
      <c r="J5" s="17"/>
      <c r="K5" s="17"/>
      <c r="L5" s="49"/>
      <c r="M5" s="51"/>
    </row>
    <row r="6" spans="1:13" ht="12.75">
      <c r="A6" s="5" t="s">
        <v>3</v>
      </c>
      <c r="B6" s="17"/>
      <c r="C6" s="17"/>
      <c r="D6" s="25"/>
      <c r="E6" s="25" t="s">
        <v>96</v>
      </c>
      <c r="F6" s="17"/>
      <c r="G6" s="17"/>
      <c r="H6" s="17"/>
      <c r="I6" s="25" t="s">
        <v>113</v>
      </c>
      <c r="J6" s="25"/>
      <c r="K6" s="17"/>
      <c r="L6" s="49"/>
      <c r="M6" s="51"/>
    </row>
    <row r="7" spans="1:13" ht="12.75">
      <c r="A7" s="4"/>
      <c r="B7" s="17"/>
      <c r="C7" s="17"/>
      <c r="D7" s="17"/>
      <c r="E7" s="17"/>
      <c r="F7" s="17"/>
      <c r="G7" s="17"/>
      <c r="H7" s="17"/>
      <c r="I7" s="17"/>
      <c r="J7" s="17"/>
      <c r="K7" s="17"/>
      <c r="L7" s="49"/>
      <c r="M7" s="51"/>
    </row>
    <row r="8" spans="1:13" ht="12.75">
      <c r="A8" s="5" t="s">
        <v>4</v>
      </c>
      <c r="B8" s="17"/>
      <c r="C8" s="17"/>
      <c r="D8" s="25"/>
      <c r="E8" s="25" t="s">
        <v>97</v>
      </c>
      <c r="F8" s="17"/>
      <c r="G8" s="35">
        <v>42502</v>
      </c>
      <c r="H8" s="17"/>
      <c r="I8" s="25" t="s">
        <v>114</v>
      </c>
      <c r="J8" s="25"/>
      <c r="K8" s="17"/>
      <c r="L8" s="49"/>
      <c r="M8" s="51"/>
    </row>
    <row r="9" spans="1:13" ht="12.75">
      <c r="A9" s="6"/>
      <c r="B9" s="18"/>
      <c r="C9" s="18"/>
      <c r="D9" s="18"/>
      <c r="E9" s="18"/>
      <c r="F9" s="18"/>
      <c r="G9" s="18"/>
      <c r="H9" s="18"/>
      <c r="I9" s="18"/>
      <c r="J9" s="18"/>
      <c r="K9" s="18"/>
      <c r="L9" s="50"/>
      <c r="M9" s="51"/>
    </row>
    <row r="10" spans="1:13" ht="12.75">
      <c r="A10" s="7" t="s">
        <v>5</v>
      </c>
      <c r="B10" s="19" t="s">
        <v>5</v>
      </c>
      <c r="C10" s="19" t="s">
        <v>5</v>
      </c>
      <c r="D10" s="19" t="s">
        <v>5</v>
      </c>
      <c r="E10" s="19" t="s">
        <v>5</v>
      </c>
      <c r="F10" s="19" t="s">
        <v>5</v>
      </c>
      <c r="G10" s="36" t="s">
        <v>106</v>
      </c>
      <c r="H10" s="39" t="s">
        <v>108</v>
      </c>
      <c r="I10" s="41"/>
      <c r="J10" s="44"/>
      <c r="K10" s="39" t="s">
        <v>119</v>
      </c>
      <c r="L10" s="44"/>
      <c r="M10" s="52"/>
    </row>
    <row r="11" spans="1:24" ht="12.75">
      <c r="A11" s="8" t="s">
        <v>6</v>
      </c>
      <c r="B11" s="20" t="s">
        <v>30</v>
      </c>
      <c r="C11" s="20" t="s">
        <v>31</v>
      </c>
      <c r="D11" s="20" t="s">
        <v>63</v>
      </c>
      <c r="E11" s="20" t="s">
        <v>98</v>
      </c>
      <c r="F11" s="31" t="s">
        <v>105</v>
      </c>
      <c r="G11" s="37" t="s">
        <v>107</v>
      </c>
      <c r="H11" s="40" t="s">
        <v>109</v>
      </c>
      <c r="I11" s="42" t="s">
        <v>115</v>
      </c>
      <c r="J11" s="45" t="s">
        <v>118</v>
      </c>
      <c r="K11" s="40" t="s">
        <v>106</v>
      </c>
      <c r="L11" s="45" t="s">
        <v>118</v>
      </c>
      <c r="M11" s="52"/>
      <c r="P11" s="47" t="s">
        <v>121</v>
      </c>
      <c r="Q11" s="47" t="s">
        <v>122</v>
      </c>
      <c r="R11" s="47" t="s">
        <v>127</v>
      </c>
      <c r="S11" s="47" t="s">
        <v>128</v>
      </c>
      <c r="T11" s="47" t="s">
        <v>129</v>
      </c>
      <c r="U11" s="47" t="s">
        <v>130</v>
      </c>
      <c r="V11" s="47" t="s">
        <v>131</v>
      </c>
      <c r="W11" s="47" t="s">
        <v>132</v>
      </c>
      <c r="X11" s="47" t="s">
        <v>133</v>
      </c>
    </row>
    <row r="12" spans="1:37" ht="12.75">
      <c r="A12" s="9"/>
      <c r="B12" s="9"/>
      <c r="C12" s="21" t="s">
        <v>32</v>
      </c>
      <c r="D12" s="26" t="s">
        <v>64</v>
      </c>
      <c r="E12" s="29"/>
      <c r="F12" s="29"/>
      <c r="G12" s="29"/>
      <c r="H12" s="56">
        <f>SUM(H13:H14)</f>
        <v>0</v>
      </c>
      <c r="I12" s="56">
        <f>SUM(I13:I14)</f>
        <v>0</v>
      </c>
      <c r="J12" s="56">
        <f>H12+I12</f>
        <v>0</v>
      </c>
      <c r="K12" s="46"/>
      <c r="L12" s="56">
        <f>SUM(L13:L14)</f>
        <v>0.0023895</v>
      </c>
      <c r="P12" s="57">
        <f>IF(Q12="PR",J12,SUM(O13:O14))</f>
        <v>0</v>
      </c>
      <c r="Q12" s="47" t="s">
        <v>123</v>
      </c>
      <c r="R12" s="57">
        <f>IF(Q12="HS",H12,0)</f>
        <v>0</v>
      </c>
      <c r="S12" s="57">
        <f>IF(Q12="HS",I12-P12,0)</f>
        <v>0</v>
      </c>
      <c r="T12" s="57">
        <f>IF(Q12="PS",H12,0)</f>
        <v>0</v>
      </c>
      <c r="U12" s="57">
        <f>IF(Q12="PS",I12-P12,0)</f>
        <v>0</v>
      </c>
      <c r="V12" s="57">
        <f>IF(Q12="MP",H12,0)</f>
        <v>0</v>
      </c>
      <c r="W12" s="57">
        <f>IF(Q12="MP",I12-P12,0)</f>
        <v>0</v>
      </c>
      <c r="X12" s="57">
        <f>IF(Q12="OM",H12,0)</f>
        <v>0</v>
      </c>
      <c r="Y12" s="47"/>
      <c r="AI12" s="57">
        <f>SUM(Z13:Z14)</f>
        <v>0</v>
      </c>
      <c r="AJ12" s="57">
        <f>SUM(AA13:AA14)</f>
        <v>0</v>
      </c>
      <c r="AK12" s="57">
        <f>SUM(AB13:AB14)</f>
        <v>0</v>
      </c>
    </row>
    <row r="13" spans="1:32" ht="12.75">
      <c r="A13" s="10" t="s">
        <v>7</v>
      </c>
      <c r="B13" s="10"/>
      <c r="C13" s="10" t="s">
        <v>33</v>
      </c>
      <c r="D13" s="10" t="s">
        <v>65</v>
      </c>
      <c r="E13" s="10" t="s">
        <v>99</v>
      </c>
      <c r="F13" s="32">
        <v>54.56</v>
      </c>
      <c r="H13" s="32">
        <f>ROUND(F13*AE13,2)</f>
        <v>0</v>
      </c>
      <c r="I13" s="32">
        <f>J13-H13</f>
        <v>0</v>
      </c>
      <c r="J13" s="32">
        <f>ROUND(F13*G13,2)</f>
        <v>0</v>
      </c>
      <c r="K13" s="32">
        <v>0</v>
      </c>
      <c r="L13" s="32">
        <f>F13*K13</f>
        <v>0</v>
      </c>
      <c r="N13" s="53" t="s">
        <v>7</v>
      </c>
      <c r="O13" s="32">
        <f>IF(N13="5",I13,0)</f>
        <v>0</v>
      </c>
      <c r="Z13" s="32">
        <f>IF(AD13=0,J13,0)</f>
        <v>0</v>
      </c>
      <c r="AA13" s="32">
        <f>IF(AD13=15,J13,0)</f>
        <v>0</v>
      </c>
      <c r="AB13" s="32">
        <f>IF(AD13=21,J13,0)</f>
        <v>0</v>
      </c>
      <c r="AD13" s="55">
        <v>21</v>
      </c>
      <c r="AE13" s="55">
        <f>G13*0</f>
        <v>0</v>
      </c>
      <c r="AF13" s="55">
        <f>G13*(1-0)</f>
        <v>0</v>
      </c>
    </row>
    <row r="14" spans="1:32" ht="12.75">
      <c r="A14" s="10" t="s">
        <v>8</v>
      </c>
      <c r="B14" s="10"/>
      <c r="C14" s="10" t="s">
        <v>34</v>
      </c>
      <c r="D14" s="10" t="s">
        <v>66</v>
      </c>
      <c r="E14" s="10" t="s">
        <v>100</v>
      </c>
      <c r="F14" s="32">
        <v>0.81</v>
      </c>
      <c r="H14" s="32">
        <f>ROUND(F14*AE14,2)</f>
        <v>0</v>
      </c>
      <c r="I14" s="32">
        <f>J14-H14</f>
        <v>0</v>
      </c>
      <c r="J14" s="32">
        <f>ROUND(F14*G14,2)</f>
        <v>0</v>
      </c>
      <c r="K14" s="32">
        <v>0.00295</v>
      </c>
      <c r="L14" s="32">
        <f>F14*K14</f>
        <v>0.0023895</v>
      </c>
      <c r="N14" s="53" t="s">
        <v>7</v>
      </c>
      <c r="O14" s="32">
        <f>IF(N14="5",I14,0)</f>
        <v>0</v>
      </c>
      <c r="Z14" s="32">
        <f>IF(AD14=0,J14,0)</f>
        <v>0</v>
      </c>
      <c r="AA14" s="32">
        <f>IF(AD14=15,J14,0)</f>
        <v>0</v>
      </c>
      <c r="AB14" s="32">
        <f>IF(AD14=21,J14,0)</f>
        <v>0</v>
      </c>
      <c r="AD14" s="55">
        <v>21</v>
      </c>
      <c r="AE14" s="55">
        <f>G14*1</f>
        <v>0</v>
      </c>
      <c r="AF14" s="55">
        <f>G14*(1-1)</f>
        <v>0</v>
      </c>
    </row>
    <row r="15" spans="1:37" ht="12.75">
      <c r="A15" s="11"/>
      <c r="B15" s="11"/>
      <c r="C15" s="22" t="s">
        <v>35</v>
      </c>
      <c r="D15" s="27" t="s">
        <v>67</v>
      </c>
      <c r="E15" s="30"/>
      <c r="F15" s="30"/>
      <c r="G15" s="30"/>
      <c r="H15" s="57">
        <f>SUM(H16:H21)</f>
        <v>0</v>
      </c>
      <c r="I15" s="57">
        <f>SUM(I16:I21)</f>
        <v>0</v>
      </c>
      <c r="J15" s="57">
        <f>H15+I15</f>
        <v>0</v>
      </c>
      <c r="K15" s="47"/>
      <c r="L15" s="57">
        <f>SUM(L16:L21)</f>
        <v>0.0369946</v>
      </c>
      <c r="P15" s="57">
        <f>IF(Q15="PR",J15,SUM(O16:O21))</f>
        <v>0</v>
      </c>
      <c r="Q15" s="47" t="s">
        <v>123</v>
      </c>
      <c r="R15" s="57">
        <f>IF(Q15="HS",H15,0)</f>
        <v>0</v>
      </c>
      <c r="S15" s="57">
        <f>IF(Q15="HS",I15-P15,0)</f>
        <v>0</v>
      </c>
      <c r="T15" s="57">
        <f>IF(Q15="PS",H15,0)</f>
        <v>0</v>
      </c>
      <c r="U15" s="57">
        <f>IF(Q15="PS",I15-P15,0)</f>
        <v>0</v>
      </c>
      <c r="V15" s="57">
        <f>IF(Q15="MP",H15,0)</f>
        <v>0</v>
      </c>
      <c r="W15" s="57">
        <f>IF(Q15="MP",I15-P15,0)</f>
        <v>0</v>
      </c>
      <c r="X15" s="57">
        <f>IF(Q15="OM",H15,0)</f>
        <v>0</v>
      </c>
      <c r="Y15" s="47"/>
      <c r="AI15" s="57">
        <f>SUM(Z16:Z21)</f>
        <v>0</v>
      </c>
      <c r="AJ15" s="57">
        <f>SUM(AA16:AA21)</f>
        <v>0</v>
      </c>
      <c r="AK15" s="57">
        <f>SUM(AB16:AB21)</f>
        <v>0</v>
      </c>
    </row>
    <row r="16" spans="1:32" ht="12.75">
      <c r="A16" s="10" t="s">
        <v>9</v>
      </c>
      <c r="B16" s="10"/>
      <c r="C16" s="10" t="s">
        <v>36</v>
      </c>
      <c r="D16" s="10" t="s">
        <v>68</v>
      </c>
      <c r="E16" s="10" t="s">
        <v>99</v>
      </c>
      <c r="F16" s="32">
        <v>27.28</v>
      </c>
      <c r="H16" s="32">
        <f aca="true" t="shared" si="0" ref="H16:H21">ROUND(F16*AE16,2)</f>
        <v>0</v>
      </c>
      <c r="I16" s="32">
        <f aca="true" t="shared" si="1" ref="I16:I21">J16-H16</f>
        <v>0</v>
      </c>
      <c r="J16" s="32">
        <f aca="true" t="shared" si="2" ref="J16:J21">ROUND(F16*G16,2)</f>
        <v>0</v>
      </c>
      <c r="K16" s="32">
        <v>0.001</v>
      </c>
      <c r="L16" s="32">
        <f aca="true" t="shared" si="3" ref="L16:L21">F16*K16</f>
        <v>0.027280000000000002</v>
      </c>
      <c r="N16" s="53" t="s">
        <v>9</v>
      </c>
      <c r="O16" s="32">
        <f aca="true" t="shared" si="4" ref="O16:O21">IF(N16="5",I16,0)</f>
        <v>0</v>
      </c>
      <c r="Z16" s="32">
        <f aca="true" t="shared" si="5" ref="Z16:Z21">IF(AD16=0,J16,0)</f>
        <v>0</v>
      </c>
      <c r="AA16" s="32">
        <f aca="true" t="shared" si="6" ref="AA16:AA21">IF(AD16=15,J16,0)</f>
        <v>0</v>
      </c>
      <c r="AB16" s="32">
        <f aca="true" t="shared" si="7" ref="AB16:AB21">IF(AD16=21,J16,0)</f>
        <v>0</v>
      </c>
      <c r="AD16" s="55">
        <v>21</v>
      </c>
      <c r="AE16" s="55">
        <f>G16*0</f>
        <v>0</v>
      </c>
      <c r="AF16" s="55">
        <f>G16*(1-0)</f>
        <v>0</v>
      </c>
    </row>
    <row r="17" spans="1:32" ht="12.75">
      <c r="A17" s="10" t="s">
        <v>10</v>
      </c>
      <c r="B17" s="10"/>
      <c r="C17" s="10" t="s">
        <v>37</v>
      </c>
      <c r="D17" s="10" t="s">
        <v>69</v>
      </c>
      <c r="E17" s="10" t="s">
        <v>99</v>
      </c>
      <c r="F17" s="32">
        <v>27.28</v>
      </c>
      <c r="H17" s="32">
        <f t="shared" si="0"/>
        <v>0</v>
      </c>
      <c r="I17" s="32">
        <f t="shared" si="1"/>
        <v>0</v>
      </c>
      <c r="J17" s="32">
        <f t="shared" si="2"/>
        <v>0</v>
      </c>
      <c r="K17" s="32">
        <v>0.00034</v>
      </c>
      <c r="L17" s="32">
        <f t="shared" si="3"/>
        <v>0.0092752</v>
      </c>
      <c r="N17" s="53" t="s">
        <v>7</v>
      </c>
      <c r="O17" s="32">
        <f t="shared" si="4"/>
        <v>0</v>
      </c>
      <c r="Z17" s="32">
        <f t="shared" si="5"/>
        <v>0</v>
      </c>
      <c r="AA17" s="32">
        <f t="shared" si="6"/>
        <v>0</v>
      </c>
      <c r="AB17" s="32">
        <f t="shared" si="7"/>
        <v>0</v>
      </c>
      <c r="AD17" s="55">
        <v>21</v>
      </c>
      <c r="AE17" s="55">
        <f>G17*0.447989643618642</f>
        <v>0</v>
      </c>
      <c r="AF17" s="55">
        <f>G17*(1-0.447989643618642)</f>
        <v>0</v>
      </c>
    </row>
    <row r="18" spans="1:32" ht="12.75">
      <c r="A18" s="10" t="s">
        <v>11</v>
      </c>
      <c r="B18" s="10"/>
      <c r="C18" s="10" t="s">
        <v>38</v>
      </c>
      <c r="D18" s="10" t="s">
        <v>70</v>
      </c>
      <c r="E18" s="10" t="s">
        <v>101</v>
      </c>
      <c r="F18" s="32">
        <v>21.97</v>
      </c>
      <c r="H18" s="32">
        <f t="shared" si="0"/>
        <v>0</v>
      </c>
      <c r="I18" s="32">
        <f t="shared" si="1"/>
        <v>0</v>
      </c>
      <c r="J18" s="32">
        <f t="shared" si="2"/>
        <v>0</v>
      </c>
      <c r="K18" s="32">
        <v>2E-05</v>
      </c>
      <c r="L18" s="32">
        <f t="shared" si="3"/>
        <v>0.0004394</v>
      </c>
      <c r="N18" s="53" t="s">
        <v>7</v>
      </c>
      <c r="O18" s="32">
        <f t="shared" si="4"/>
        <v>0</v>
      </c>
      <c r="Z18" s="32">
        <f t="shared" si="5"/>
        <v>0</v>
      </c>
      <c r="AA18" s="32">
        <f t="shared" si="6"/>
        <v>0</v>
      </c>
      <c r="AB18" s="32">
        <f t="shared" si="7"/>
        <v>0</v>
      </c>
      <c r="AD18" s="55">
        <v>21</v>
      </c>
      <c r="AE18" s="55">
        <f>G18*0.16288</f>
        <v>0</v>
      </c>
      <c r="AF18" s="55">
        <f>G18*(1-0.16288)</f>
        <v>0</v>
      </c>
    </row>
    <row r="19" spans="1:32" ht="12.75">
      <c r="A19" s="10" t="s">
        <v>12</v>
      </c>
      <c r="B19" s="10"/>
      <c r="C19" s="10" t="s">
        <v>39</v>
      </c>
      <c r="D19" s="10" t="s">
        <v>71</v>
      </c>
      <c r="E19" s="10" t="s">
        <v>99</v>
      </c>
      <c r="F19" s="32">
        <v>27.28</v>
      </c>
      <c r="H19" s="32">
        <f t="shared" si="0"/>
        <v>0</v>
      </c>
      <c r="I19" s="32">
        <f t="shared" si="1"/>
        <v>0</v>
      </c>
      <c r="J19" s="32">
        <f t="shared" si="2"/>
        <v>0</v>
      </c>
      <c r="K19" s="32">
        <v>0</v>
      </c>
      <c r="L19" s="32">
        <f t="shared" si="3"/>
        <v>0</v>
      </c>
      <c r="N19" s="53" t="s">
        <v>7</v>
      </c>
      <c r="O19" s="32">
        <f t="shared" si="4"/>
        <v>0</v>
      </c>
      <c r="Z19" s="32">
        <f t="shared" si="5"/>
        <v>0</v>
      </c>
      <c r="AA19" s="32">
        <f t="shared" si="6"/>
        <v>0</v>
      </c>
      <c r="AB19" s="32">
        <f t="shared" si="7"/>
        <v>0</v>
      </c>
      <c r="AD19" s="55">
        <v>21</v>
      </c>
      <c r="AE19" s="55">
        <f>G19*0</f>
        <v>0</v>
      </c>
      <c r="AF19" s="55">
        <f>G19*(1-0)</f>
        <v>0</v>
      </c>
    </row>
    <row r="20" spans="1:32" ht="12.75">
      <c r="A20" s="10" t="s">
        <v>13</v>
      </c>
      <c r="B20" s="10"/>
      <c r="C20" s="10" t="s">
        <v>40</v>
      </c>
      <c r="D20" s="10" t="s">
        <v>72</v>
      </c>
      <c r="E20" s="10" t="s">
        <v>99</v>
      </c>
      <c r="F20" s="32">
        <v>27.28</v>
      </c>
      <c r="H20" s="32">
        <f t="shared" si="0"/>
        <v>0</v>
      </c>
      <c r="I20" s="32">
        <f t="shared" si="1"/>
        <v>0</v>
      </c>
      <c r="J20" s="32">
        <f t="shared" si="2"/>
        <v>0</v>
      </c>
      <c r="K20" s="32">
        <v>0</v>
      </c>
      <c r="L20" s="32">
        <f t="shared" si="3"/>
        <v>0</v>
      </c>
      <c r="N20" s="53" t="s">
        <v>7</v>
      </c>
      <c r="O20" s="32">
        <f t="shared" si="4"/>
        <v>0</v>
      </c>
      <c r="Z20" s="32">
        <f t="shared" si="5"/>
        <v>0</v>
      </c>
      <c r="AA20" s="32">
        <f t="shared" si="6"/>
        <v>0</v>
      </c>
      <c r="AB20" s="32">
        <f t="shared" si="7"/>
        <v>0</v>
      </c>
      <c r="AD20" s="55">
        <v>21</v>
      </c>
      <c r="AE20" s="55">
        <f>G20*0</f>
        <v>0</v>
      </c>
      <c r="AF20" s="55">
        <f>G20*(1-0)</f>
        <v>0</v>
      </c>
    </row>
    <row r="21" spans="1:32" ht="12.75">
      <c r="A21" s="10" t="s">
        <v>14</v>
      </c>
      <c r="B21" s="10"/>
      <c r="C21" s="10" t="s">
        <v>41</v>
      </c>
      <c r="D21" s="10" t="s">
        <v>73</v>
      </c>
      <c r="E21" s="10" t="s">
        <v>99</v>
      </c>
      <c r="F21" s="32">
        <v>27.28</v>
      </c>
      <c r="H21" s="32">
        <f t="shared" si="0"/>
        <v>0</v>
      </c>
      <c r="I21" s="32">
        <f t="shared" si="1"/>
        <v>0</v>
      </c>
      <c r="J21" s="32">
        <f t="shared" si="2"/>
        <v>0</v>
      </c>
      <c r="K21" s="32">
        <v>0</v>
      </c>
      <c r="L21" s="32">
        <f t="shared" si="3"/>
        <v>0</v>
      </c>
      <c r="N21" s="53" t="s">
        <v>7</v>
      </c>
      <c r="O21" s="32">
        <f t="shared" si="4"/>
        <v>0</v>
      </c>
      <c r="Z21" s="32">
        <f t="shared" si="5"/>
        <v>0</v>
      </c>
      <c r="AA21" s="32">
        <f t="shared" si="6"/>
        <v>0</v>
      </c>
      <c r="AB21" s="32">
        <f t="shared" si="7"/>
        <v>0</v>
      </c>
      <c r="AD21" s="55">
        <v>21</v>
      </c>
      <c r="AE21" s="55">
        <f>G21*0</f>
        <v>0</v>
      </c>
      <c r="AF21" s="55">
        <f>G21*(1-0)</f>
        <v>0</v>
      </c>
    </row>
    <row r="22" spans="1:37" ht="12.75">
      <c r="A22" s="11"/>
      <c r="B22" s="11"/>
      <c r="C22" s="22" t="s">
        <v>42</v>
      </c>
      <c r="D22" s="27" t="s">
        <v>74</v>
      </c>
      <c r="E22" s="30"/>
      <c r="F22" s="30"/>
      <c r="G22" s="30"/>
      <c r="H22" s="57">
        <f>SUM(H23:H27)</f>
        <v>0</v>
      </c>
      <c r="I22" s="57">
        <f>SUM(I23:I27)</f>
        <v>0</v>
      </c>
      <c r="J22" s="57">
        <f>H22+I22</f>
        <v>0</v>
      </c>
      <c r="K22" s="47"/>
      <c r="L22" s="57">
        <f>SUM(L23:L27)</f>
        <v>0.075872</v>
      </c>
      <c r="P22" s="57">
        <f>IF(Q22="PR",J22,SUM(O23:O27))</f>
        <v>0</v>
      </c>
      <c r="Q22" s="47" t="s">
        <v>123</v>
      </c>
      <c r="R22" s="57">
        <f>IF(Q22="HS",H22,0)</f>
        <v>0</v>
      </c>
      <c r="S22" s="57">
        <f>IF(Q22="HS",I22-P22,0)</f>
        <v>0</v>
      </c>
      <c r="T22" s="57">
        <f>IF(Q22="PS",H22,0)</f>
        <v>0</v>
      </c>
      <c r="U22" s="57">
        <f>IF(Q22="PS",I22-P22,0)</f>
        <v>0</v>
      </c>
      <c r="V22" s="57">
        <f>IF(Q22="MP",H22,0)</f>
        <v>0</v>
      </c>
      <c r="W22" s="57">
        <f>IF(Q22="MP",I22-P22,0)</f>
        <v>0</v>
      </c>
      <c r="X22" s="57">
        <f>IF(Q22="OM",H22,0)</f>
        <v>0</v>
      </c>
      <c r="Y22" s="47"/>
      <c r="AI22" s="57">
        <f>SUM(Z23:Z27)</f>
        <v>0</v>
      </c>
      <c r="AJ22" s="57">
        <f>SUM(AA23:AA27)</f>
        <v>0</v>
      </c>
      <c r="AK22" s="57">
        <f>SUM(AB23:AB27)</f>
        <v>0</v>
      </c>
    </row>
    <row r="23" spans="1:32" ht="12.75">
      <c r="A23" s="10" t="s">
        <v>15</v>
      </c>
      <c r="B23" s="10"/>
      <c r="C23" s="10" t="s">
        <v>43</v>
      </c>
      <c r="D23" s="10" t="s">
        <v>75</v>
      </c>
      <c r="E23" s="10" t="s">
        <v>99</v>
      </c>
      <c r="F23" s="32">
        <v>118.55</v>
      </c>
      <c r="H23" s="32">
        <f>ROUND(F23*AE23,2)</f>
        <v>0</v>
      </c>
      <c r="I23" s="32">
        <f>J23-H23</f>
        <v>0</v>
      </c>
      <c r="J23" s="32">
        <f>ROUND(F23*G23,2)</f>
        <v>0</v>
      </c>
      <c r="K23" s="32">
        <v>0.00046</v>
      </c>
      <c r="L23" s="32">
        <f>F23*K23</f>
        <v>0.054533</v>
      </c>
      <c r="N23" s="53" t="s">
        <v>7</v>
      </c>
      <c r="O23" s="32">
        <f>IF(N23="5",I23,0)</f>
        <v>0</v>
      </c>
      <c r="Z23" s="32">
        <f>IF(AD23=0,J23,0)</f>
        <v>0</v>
      </c>
      <c r="AA23" s="32">
        <f>IF(AD23=15,J23,0)</f>
        <v>0</v>
      </c>
      <c r="AB23" s="32">
        <f>IF(AD23=21,J23,0)</f>
        <v>0</v>
      </c>
      <c r="AD23" s="55">
        <v>21</v>
      </c>
      <c r="AE23" s="55">
        <f>G23*0.421334352896196</f>
        <v>0</v>
      </c>
      <c r="AF23" s="55">
        <f>G23*(1-0.421334352896196)</f>
        <v>0</v>
      </c>
    </row>
    <row r="24" spans="1:32" ht="12.75">
      <c r="A24" s="10" t="s">
        <v>16</v>
      </c>
      <c r="B24" s="10"/>
      <c r="C24" s="10" t="s">
        <v>44</v>
      </c>
      <c r="D24" s="10" t="s">
        <v>76</v>
      </c>
      <c r="E24" s="10" t="s">
        <v>99</v>
      </c>
      <c r="F24" s="32">
        <v>118.55</v>
      </c>
      <c r="H24" s="32">
        <f>ROUND(F24*AE24,2)</f>
        <v>0</v>
      </c>
      <c r="I24" s="32">
        <f>J24-H24</f>
        <v>0</v>
      </c>
      <c r="J24" s="32">
        <f>ROUND(F24*G24,2)</f>
        <v>0</v>
      </c>
      <c r="K24" s="32">
        <v>0.00018</v>
      </c>
      <c r="L24" s="32">
        <f>F24*K24</f>
        <v>0.021339</v>
      </c>
      <c r="N24" s="53" t="s">
        <v>7</v>
      </c>
      <c r="O24" s="32">
        <f>IF(N24="5",I24,0)</f>
        <v>0</v>
      </c>
      <c r="Z24" s="32">
        <f>IF(AD24=0,J24,0)</f>
        <v>0</v>
      </c>
      <c r="AA24" s="32">
        <f>IF(AD24=15,J24,0)</f>
        <v>0</v>
      </c>
      <c r="AB24" s="32">
        <f>IF(AD24=21,J24,0)</f>
        <v>0</v>
      </c>
      <c r="AD24" s="55">
        <v>21</v>
      </c>
      <c r="AE24" s="55">
        <f>G24*0.47354064375341</f>
        <v>0</v>
      </c>
      <c r="AF24" s="55">
        <f>G24*(1-0.47354064375341)</f>
        <v>0</v>
      </c>
    </row>
    <row r="25" spans="1:32" ht="12.75">
      <c r="A25" s="10" t="s">
        <v>17</v>
      </c>
      <c r="B25" s="10"/>
      <c r="C25" s="10" t="s">
        <v>45</v>
      </c>
      <c r="D25" s="10" t="s">
        <v>77</v>
      </c>
      <c r="E25" s="10" t="s">
        <v>99</v>
      </c>
      <c r="F25" s="32">
        <v>118.55</v>
      </c>
      <c r="H25" s="32">
        <f>ROUND(F25*AE25,2)</f>
        <v>0</v>
      </c>
      <c r="I25" s="32">
        <f>J25-H25</f>
        <v>0</v>
      </c>
      <c r="J25" s="32">
        <f>ROUND(F25*G25,2)</f>
        <v>0</v>
      </c>
      <c r="K25" s="32">
        <v>0</v>
      </c>
      <c r="L25" s="32">
        <f>F25*K25</f>
        <v>0</v>
      </c>
      <c r="N25" s="53" t="s">
        <v>7</v>
      </c>
      <c r="O25" s="32">
        <f>IF(N25="5",I25,0)</f>
        <v>0</v>
      </c>
      <c r="Z25" s="32">
        <f>IF(AD25=0,J25,0)</f>
        <v>0</v>
      </c>
      <c r="AA25" s="32">
        <f>IF(AD25=15,J25,0)</f>
        <v>0</v>
      </c>
      <c r="AB25" s="32">
        <f>IF(AD25=21,J25,0)</f>
        <v>0</v>
      </c>
      <c r="AD25" s="55">
        <v>21</v>
      </c>
      <c r="AE25" s="55">
        <f>G25*0.00619195046439629</f>
        <v>0</v>
      </c>
      <c r="AF25" s="55">
        <f>G25*(1-0.00619195046439629)</f>
        <v>0</v>
      </c>
    </row>
    <row r="26" spans="1:32" ht="12.75">
      <c r="A26" s="10" t="s">
        <v>18</v>
      </c>
      <c r="B26" s="10"/>
      <c r="C26" s="10" t="s">
        <v>46</v>
      </c>
      <c r="D26" s="10" t="s">
        <v>78</v>
      </c>
      <c r="E26" s="10" t="s">
        <v>99</v>
      </c>
      <c r="F26" s="32">
        <v>6.52</v>
      </c>
      <c r="H26" s="32">
        <f>ROUND(F26*AE26,2)</f>
        <v>0</v>
      </c>
      <c r="I26" s="32">
        <f>J26-H26</f>
        <v>0</v>
      </c>
      <c r="J26" s="32">
        <f>ROUND(F26*G26,2)</f>
        <v>0</v>
      </c>
      <c r="K26" s="32">
        <v>0</v>
      </c>
      <c r="L26" s="32">
        <f>F26*K26</f>
        <v>0</v>
      </c>
      <c r="N26" s="53" t="s">
        <v>7</v>
      </c>
      <c r="O26" s="32">
        <f>IF(N26="5",I26,0)</f>
        <v>0</v>
      </c>
      <c r="Z26" s="32">
        <f>IF(AD26=0,J26,0)</f>
        <v>0</v>
      </c>
      <c r="AA26" s="32">
        <f>IF(AD26=15,J26,0)</f>
        <v>0</v>
      </c>
      <c r="AB26" s="32">
        <f>IF(AD26=21,J26,0)</f>
        <v>0</v>
      </c>
      <c r="AD26" s="55">
        <v>21</v>
      </c>
      <c r="AE26" s="55">
        <f>G26*0</f>
        <v>0</v>
      </c>
      <c r="AF26" s="55">
        <f>G26*(1-0)</f>
        <v>0</v>
      </c>
    </row>
    <row r="27" spans="1:32" ht="12.75">
      <c r="A27" s="10" t="s">
        <v>19</v>
      </c>
      <c r="B27" s="10"/>
      <c r="C27" s="10" t="s">
        <v>47</v>
      </c>
      <c r="D27" s="10" t="s">
        <v>79</v>
      </c>
      <c r="E27" s="10" t="s">
        <v>102</v>
      </c>
      <c r="F27" s="32">
        <v>1</v>
      </c>
      <c r="H27" s="32">
        <f>ROUND(F27*AE27,2)</f>
        <v>0</v>
      </c>
      <c r="I27" s="32">
        <f>J27-H27</f>
        <v>0</v>
      </c>
      <c r="J27" s="32">
        <f>ROUND(F27*G27,2)</f>
        <v>0</v>
      </c>
      <c r="K27" s="32">
        <v>0</v>
      </c>
      <c r="L27" s="32">
        <f>F27*K27</f>
        <v>0</v>
      </c>
      <c r="N27" s="53" t="s">
        <v>7</v>
      </c>
      <c r="O27" s="32">
        <f>IF(N27="5",I27,0)</f>
        <v>0</v>
      </c>
      <c r="Z27" s="32">
        <f>IF(AD27=0,J27,0)</f>
        <v>0</v>
      </c>
      <c r="AA27" s="32">
        <f>IF(AD27=15,J27,0)</f>
        <v>0</v>
      </c>
      <c r="AB27" s="32">
        <f>IF(AD27=21,J27,0)</f>
        <v>0</v>
      </c>
      <c r="AD27" s="55">
        <v>21</v>
      </c>
      <c r="AE27" s="55">
        <f>G27*0</f>
        <v>0</v>
      </c>
      <c r="AF27" s="55">
        <f>G27*(1-0)</f>
        <v>0</v>
      </c>
    </row>
    <row r="28" spans="1:37" ht="12.75">
      <c r="A28" s="11"/>
      <c r="B28" s="11"/>
      <c r="C28" s="22" t="s">
        <v>48</v>
      </c>
      <c r="D28" s="27" t="s">
        <v>80</v>
      </c>
      <c r="E28" s="30"/>
      <c r="F28" s="30"/>
      <c r="G28" s="30"/>
      <c r="H28" s="57">
        <f>SUM(H29:H32)</f>
        <v>0</v>
      </c>
      <c r="I28" s="57">
        <f>SUM(I29:I32)</f>
        <v>0</v>
      </c>
      <c r="J28" s="57">
        <f>H28+I28</f>
        <v>0</v>
      </c>
      <c r="K28" s="47"/>
      <c r="L28" s="57">
        <f>SUM(L29:L32)</f>
        <v>0.0004564</v>
      </c>
      <c r="P28" s="57">
        <f>IF(Q28="PR",J28,SUM(O29:O32))</f>
        <v>0</v>
      </c>
      <c r="Q28" s="47" t="s">
        <v>124</v>
      </c>
      <c r="R28" s="57">
        <f>IF(Q28="HS",H28,0)</f>
        <v>0</v>
      </c>
      <c r="S28" s="57">
        <f>IF(Q28="HS",I28-P28,0)</f>
        <v>0</v>
      </c>
      <c r="T28" s="57">
        <f>IF(Q28="PS",H28,0)</f>
        <v>0</v>
      </c>
      <c r="U28" s="57">
        <f>IF(Q28="PS",I28-P28,0)</f>
        <v>0</v>
      </c>
      <c r="V28" s="57">
        <f>IF(Q28="MP",H28,0)</f>
        <v>0</v>
      </c>
      <c r="W28" s="57">
        <f>IF(Q28="MP",I28-P28,0)</f>
        <v>0</v>
      </c>
      <c r="X28" s="57">
        <f>IF(Q28="OM",H28,0)</f>
        <v>0</v>
      </c>
      <c r="Y28" s="47"/>
      <c r="AI28" s="57">
        <f>SUM(Z29:Z32)</f>
        <v>0</v>
      </c>
      <c r="AJ28" s="57">
        <f>SUM(AA29:AA32)</f>
        <v>0</v>
      </c>
      <c r="AK28" s="57">
        <f>SUM(AB29:AB32)</f>
        <v>0</v>
      </c>
    </row>
    <row r="29" spans="1:32" ht="12.75">
      <c r="A29" s="10" t="s">
        <v>20</v>
      </c>
      <c r="B29" s="10"/>
      <c r="C29" s="10" t="s">
        <v>49</v>
      </c>
      <c r="D29" s="10" t="s">
        <v>81</v>
      </c>
      <c r="E29" s="10" t="s">
        <v>99</v>
      </c>
      <c r="F29" s="32">
        <v>6.52</v>
      </c>
      <c r="H29" s="32">
        <f>ROUND(F29*AE29,2)</f>
        <v>0</v>
      </c>
      <c r="I29" s="32">
        <f>J29-H29</f>
        <v>0</v>
      </c>
      <c r="J29" s="32">
        <f>ROUND(F29*G29,2)</f>
        <v>0</v>
      </c>
      <c r="K29" s="32">
        <v>4E-05</v>
      </c>
      <c r="L29" s="32">
        <f>F29*K29</f>
        <v>0.0002608</v>
      </c>
      <c r="N29" s="53" t="s">
        <v>7</v>
      </c>
      <c r="O29" s="32">
        <f>IF(N29="5",I29,0)</f>
        <v>0</v>
      </c>
      <c r="Z29" s="32">
        <f>IF(AD29=0,J29,0)</f>
        <v>0</v>
      </c>
      <c r="AA29" s="32">
        <f>IF(AD29=15,J29,0)</f>
        <v>0</v>
      </c>
      <c r="AB29" s="32">
        <f>IF(AD29=21,J29,0)</f>
        <v>0</v>
      </c>
      <c r="AD29" s="55">
        <v>21</v>
      </c>
      <c r="AE29" s="55">
        <f>G29*0.401356531996461</f>
        <v>0</v>
      </c>
      <c r="AF29" s="55">
        <f>G29*(1-0.401356531996461)</f>
        <v>0</v>
      </c>
    </row>
    <row r="30" spans="1:32" ht="12.75">
      <c r="A30" s="10" t="s">
        <v>21</v>
      </c>
      <c r="B30" s="10"/>
      <c r="C30" s="10" t="s">
        <v>50</v>
      </c>
      <c r="D30" s="10" t="s">
        <v>82</v>
      </c>
      <c r="E30" s="10" t="s">
        <v>99</v>
      </c>
      <c r="F30" s="32">
        <v>27.28</v>
      </c>
      <c r="H30" s="32">
        <f>ROUND(F30*AE30,2)</f>
        <v>0</v>
      </c>
      <c r="I30" s="32">
        <f>J30-H30</f>
        <v>0</v>
      </c>
      <c r="J30" s="32">
        <f>ROUND(F30*G30,2)</f>
        <v>0</v>
      </c>
      <c r="K30" s="32">
        <v>0</v>
      </c>
      <c r="L30" s="32">
        <f>F30*K30</f>
        <v>0</v>
      </c>
      <c r="N30" s="53" t="s">
        <v>7</v>
      </c>
      <c r="O30" s="32">
        <f>IF(N30="5",I30,0)</f>
        <v>0</v>
      </c>
      <c r="Z30" s="32">
        <f>IF(AD30=0,J30,0)</f>
        <v>0</v>
      </c>
      <c r="AA30" s="32">
        <f>IF(AD30=15,J30,0)</f>
        <v>0</v>
      </c>
      <c r="AB30" s="32">
        <f>IF(AD30=21,J30,0)</f>
        <v>0</v>
      </c>
      <c r="AD30" s="55">
        <v>21</v>
      </c>
      <c r="AE30" s="55">
        <f>G30*0</f>
        <v>0</v>
      </c>
      <c r="AF30" s="55">
        <f>G30*(1-0)</f>
        <v>0</v>
      </c>
    </row>
    <row r="31" spans="1:32" ht="12.75">
      <c r="A31" s="10" t="s">
        <v>22</v>
      </c>
      <c r="B31" s="10"/>
      <c r="C31" s="10" t="s">
        <v>51</v>
      </c>
      <c r="D31" s="10" t="s">
        <v>83</v>
      </c>
      <c r="E31" s="10" t="s">
        <v>99</v>
      </c>
      <c r="F31" s="32">
        <v>6.52</v>
      </c>
      <c r="H31" s="32">
        <f>ROUND(F31*AE31,2)</f>
        <v>0</v>
      </c>
      <c r="I31" s="32">
        <f>J31-H31</f>
        <v>0</v>
      </c>
      <c r="J31" s="32">
        <f>ROUND(F31*G31,2)</f>
        <v>0</v>
      </c>
      <c r="K31" s="32">
        <v>3E-05</v>
      </c>
      <c r="L31" s="32">
        <f>F31*K31</f>
        <v>0.00019559999999999998</v>
      </c>
      <c r="N31" s="53" t="s">
        <v>7</v>
      </c>
      <c r="O31" s="32">
        <f>IF(N31="5",I31,0)</f>
        <v>0</v>
      </c>
      <c r="Z31" s="32">
        <f>IF(AD31=0,J31,0)</f>
        <v>0</v>
      </c>
      <c r="AA31" s="32">
        <f>IF(AD31=15,J31,0)</f>
        <v>0</v>
      </c>
      <c r="AB31" s="32">
        <f>IF(AD31=21,J31,0)</f>
        <v>0</v>
      </c>
      <c r="AD31" s="55">
        <v>21</v>
      </c>
      <c r="AE31" s="55">
        <f>G31*0.0266493337666558</f>
        <v>0</v>
      </c>
      <c r="AF31" s="55">
        <f>G31*(1-0.0266493337666558)</f>
        <v>0</v>
      </c>
    </row>
    <row r="32" spans="1:32" ht="12.75">
      <c r="A32" s="10" t="s">
        <v>23</v>
      </c>
      <c r="B32" s="10"/>
      <c r="C32" s="10" t="s">
        <v>52</v>
      </c>
      <c r="D32" s="10" t="s">
        <v>84</v>
      </c>
      <c r="E32" s="10" t="s">
        <v>103</v>
      </c>
      <c r="F32" s="32">
        <v>1</v>
      </c>
      <c r="H32" s="32">
        <f>ROUND(F32*AE32,2)</f>
        <v>0</v>
      </c>
      <c r="I32" s="32">
        <f>J32-H32</f>
        <v>0</v>
      </c>
      <c r="J32" s="32">
        <f>ROUND(F32*G32,2)</f>
        <v>0</v>
      </c>
      <c r="K32" s="32">
        <v>0</v>
      </c>
      <c r="L32" s="32">
        <f>F32*K32</f>
        <v>0</v>
      </c>
      <c r="N32" s="53" t="s">
        <v>7</v>
      </c>
      <c r="O32" s="32">
        <f>IF(N32="5",I32,0)</f>
        <v>0</v>
      </c>
      <c r="Z32" s="32">
        <f>IF(AD32=0,J32,0)</f>
        <v>0</v>
      </c>
      <c r="AA32" s="32">
        <f>IF(AD32=15,J32,0)</f>
        <v>0</v>
      </c>
      <c r="AB32" s="32">
        <f>IF(AD32=21,J32,0)</f>
        <v>0</v>
      </c>
      <c r="AD32" s="55">
        <v>21</v>
      </c>
      <c r="AE32" s="55">
        <f>G32*0</f>
        <v>0</v>
      </c>
      <c r="AF32" s="55">
        <f>G32*(1-0)</f>
        <v>0</v>
      </c>
    </row>
    <row r="33" spans="1:37" ht="12.75">
      <c r="A33" s="11"/>
      <c r="B33" s="11"/>
      <c r="C33" s="22" t="s">
        <v>53</v>
      </c>
      <c r="D33" s="27" t="s">
        <v>85</v>
      </c>
      <c r="E33" s="30"/>
      <c r="F33" s="30"/>
      <c r="G33" s="30"/>
      <c r="H33" s="57">
        <f>SUM(H34:H34)</f>
        <v>0</v>
      </c>
      <c r="I33" s="57">
        <f>SUM(I34:I34)</f>
        <v>0</v>
      </c>
      <c r="J33" s="57">
        <f>H33+I33</f>
        <v>0</v>
      </c>
      <c r="K33" s="47"/>
      <c r="L33" s="57">
        <f>SUM(L34:L34)</f>
        <v>0</v>
      </c>
      <c r="P33" s="57">
        <f>IF(Q33="PR",J33,SUM(O34:O34))</f>
        <v>0</v>
      </c>
      <c r="Q33" s="47" t="s">
        <v>125</v>
      </c>
      <c r="R33" s="57">
        <f>IF(Q33="HS",H33,0)</f>
        <v>0</v>
      </c>
      <c r="S33" s="57">
        <f>IF(Q33="HS",I33-P33,0)</f>
        <v>0</v>
      </c>
      <c r="T33" s="57">
        <f>IF(Q33="PS",H33,0)</f>
        <v>0</v>
      </c>
      <c r="U33" s="57">
        <f>IF(Q33="PS",I33-P33,0)</f>
        <v>0</v>
      </c>
      <c r="V33" s="57">
        <f>IF(Q33="MP",H33,0)</f>
        <v>0</v>
      </c>
      <c r="W33" s="57">
        <f>IF(Q33="MP",I33-P33,0)</f>
        <v>0</v>
      </c>
      <c r="X33" s="57">
        <f>IF(Q33="OM",H33,0)</f>
        <v>0</v>
      </c>
      <c r="Y33" s="47"/>
      <c r="AI33" s="57">
        <f>SUM(Z34:Z34)</f>
        <v>0</v>
      </c>
      <c r="AJ33" s="57">
        <f>SUM(AA34:AA34)</f>
        <v>0</v>
      </c>
      <c r="AK33" s="57">
        <f>SUM(AB34:AB34)</f>
        <v>0</v>
      </c>
    </row>
    <row r="34" spans="1:32" ht="12.75">
      <c r="A34" s="10" t="s">
        <v>24</v>
      </c>
      <c r="B34" s="10"/>
      <c r="C34" s="10" t="s">
        <v>54</v>
      </c>
      <c r="D34" s="10" t="s">
        <v>86</v>
      </c>
      <c r="E34" s="10" t="s">
        <v>104</v>
      </c>
      <c r="F34" s="32">
        <v>0.747</v>
      </c>
      <c r="H34" s="32">
        <f>ROUND(F34*AE34,2)</f>
        <v>0</v>
      </c>
      <c r="I34" s="32">
        <f>J34-H34</f>
        <v>0</v>
      </c>
      <c r="J34" s="32">
        <f>ROUND(F34*G34,2)</f>
        <v>0</v>
      </c>
      <c r="K34" s="32">
        <v>0</v>
      </c>
      <c r="L34" s="32">
        <f>F34*K34</f>
        <v>0</v>
      </c>
      <c r="N34" s="53" t="s">
        <v>11</v>
      </c>
      <c r="O34" s="32">
        <f>IF(N34="5",I34,0)</f>
        <v>0</v>
      </c>
      <c r="Z34" s="32">
        <f>IF(AD34=0,J34,0)</f>
        <v>0</v>
      </c>
      <c r="AA34" s="32">
        <f>IF(AD34=15,J34,0)</f>
        <v>0</v>
      </c>
      <c r="AB34" s="32">
        <f>IF(AD34=21,J34,0)</f>
        <v>0</v>
      </c>
      <c r="AD34" s="55">
        <v>21</v>
      </c>
      <c r="AE34" s="55">
        <f>G34*0</f>
        <v>0</v>
      </c>
      <c r="AF34" s="55">
        <f>G34*(1-0)</f>
        <v>0</v>
      </c>
    </row>
    <row r="35" spans="1:37" ht="12.75">
      <c r="A35" s="11"/>
      <c r="B35" s="11"/>
      <c r="C35" s="22" t="s">
        <v>55</v>
      </c>
      <c r="D35" s="27" t="s">
        <v>87</v>
      </c>
      <c r="E35" s="30"/>
      <c r="F35" s="30"/>
      <c r="G35" s="30"/>
      <c r="H35" s="57">
        <f>SUM(H36:H36)</f>
        <v>0</v>
      </c>
      <c r="I35" s="57">
        <f>SUM(I36:I36)</f>
        <v>0</v>
      </c>
      <c r="J35" s="57">
        <f>H35+I35</f>
        <v>0</v>
      </c>
      <c r="K35" s="47"/>
      <c r="L35" s="57">
        <f>SUM(L36:L36)</f>
        <v>0</v>
      </c>
      <c r="P35" s="57">
        <f>IF(Q35="PR",J35,SUM(O36:O36))</f>
        <v>0</v>
      </c>
      <c r="Q35" s="47" t="s">
        <v>125</v>
      </c>
      <c r="R35" s="57">
        <f>IF(Q35="HS",H35,0)</f>
        <v>0</v>
      </c>
      <c r="S35" s="57">
        <f>IF(Q35="HS",I35-P35,0)</f>
        <v>0</v>
      </c>
      <c r="T35" s="57">
        <f>IF(Q35="PS",H35,0)</f>
        <v>0</v>
      </c>
      <c r="U35" s="57">
        <f>IF(Q35="PS",I35-P35,0)</f>
        <v>0</v>
      </c>
      <c r="V35" s="57">
        <f>IF(Q35="MP",H35,0)</f>
        <v>0</v>
      </c>
      <c r="W35" s="57">
        <f>IF(Q35="MP",I35-P35,0)</f>
        <v>0</v>
      </c>
      <c r="X35" s="57">
        <f>IF(Q35="OM",H35,0)</f>
        <v>0</v>
      </c>
      <c r="Y35" s="47"/>
      <c r="AI35" s="57">
        <f>SUM(Z36:Z36)</f>
        <v>0</v>
      </c>
      <c r="AJ35" s="57">
        <f>SUM(AA36:AA36)</f>
        <v>0</v>
      </c>
      <c r="AK35" s="57">
        <f>SUM(AB36:AB36)</f>
        <v>0</v>
      </c>
    </row>
    <row r="36" spans="1:32" ht="12.75">
      <c r="A36" s="10" t="s">
        <v>25</v>
      </c>
      <c r="B36" s="10"/>
      <c r="C36" s="10" t="s">
        <v>56</v>
      </c>
      <c r="D36" s="10" t="s">
        <v>88</v>
      </c>
      <c r="E36" s="10" t="s">
        <v>104</v>
      </c>
      <c r="F36" s="32">
        <v>0.0273</v>
      </c>
      <c r="H36" s="32">
        <f>ROUND(F36*AE36,2)</f>
        <v>0</v>
      </c>
      <c r="I36" s="32">
        <f>J36-H36</f>
        <v>0</v>
      </c>
      <c r="J36" s="32">
        <f>ROUND(F36*G36,2)</f>
        <v>0</v>
      </c>
      <c r="K36" s="32">
        <v>0</v>
      </c>
      <c r="L36" s="32">
        <f>F36*K36</f>
        <v>0</v>
      </c>
      <c r="N36" s="53" t="s">
        <v>11</v>
      </c>
      <c r="O36" s="32">
        <f>IF(N36="5",I36,0)</f>
        <v>0</v>
      </c>
      <c r="Z36" s="32">
        <f>IF(AD36=0,J36,0)</f>
        <v>0</v>
      </c>
      <c r="AA36" s="32">
        <f>IF(AD36=15,J36,0)</f>
        <v>0</v>
      </c>
      <c r="AB36" s="32">
        <f>IF(AD36=21,J36,0)</f>
        <v>0</v>
      </c>
      <c r="AD36" s="55">
        <v>21</v>
      </c>
      <c r="AE36" s="55">
        <f>G36*0</f>
        <v>0</v>
      </c>
      <c r="AF36" s="55">
        <f>G36*(1-0)</f>
        <v>0</v>
      </c>
    </row>
    <row r="37" spans="1:37" ht="12.75">
      <c r="A37" s="11"/>
      <c r="B37" s="11"/>
      <c r="C37" s="22"/>
      <c r="D37" s="27" t="s">
        <v>89</v>
      </c>
      <c r="E37" s="30"/>
      <c r="F37" s="30"/>
      <c r="G37" s="30"/>
      <c r="H37" s="57">
        <f>SUM(H38:H41)</f>
        <v>0</v>
      </c>
      <c r="I37" s="57">
        <f>SUM(I38:I41)</f>
        <v>0</v>
      </c>
      <c r="J37" s="57">
        <f>H37+I37</f>
        <v>0</v>
      </c>
      <c r="K37" s="47"/>
      <c r="L37" s="57">
        <f>SUM(L38:L41)</f>
        <v>0.6664815</v>
      </c>
      <c r="P37" s="57">
        <f>IF(Q37="PR",J37,SUM(O38:O41))</f>
        <v>0</v>
      </c>
      <c r="Q37" s="47" t="s">
        <v>126</v>
      </c>
      <c r="R37" s="57">
        <f>IF(Q37="HS",H37,0)</f>
        <v>0</v>
      </c>
      <c r="S37" s="57">
        <f>IF(Q37="HS",I37-P37,0)</f>
        <v>0</v>
      </c>
      <c r="T37" s="57">
        <f>IF(Q37="PS",H37,0)</f>
        <v>0</v>
      </c>
      <c r="U37" s="57">
        <f>IF(Q37="PS",I37-P37,0)</f>
        <v>0</v>
      </c>
      <c r="V37" s="57">
        <f>IF(Q37="MP",H37,0)</f>
        <v>0</v>
      </c>
      <c r="W37" s="57">
        <f>IF(Q37="MP",I37-P37,0)</f>
        <v>0</v>
      </c>
      <c r="X37" s="57">
        <f>IF(Q37="OM",H37,0)</f>
        <v>0</v>
      </c>
      <c r="Y37" s="47"/>
      <c r="AI37" s="57">
        <f>SUM(Z38:Z41)</f>
        <v>0</v>
      </c>
      <c r="AJ37" s="57">
        <f>SUM(AA38:AA41)</f>
        <v>0</v>
      </c>
      <c r="AK37" s="57">
        <f>SUM(AB38:AB41)</f>
        <v>0</v>
      </c>
    </row>
    <row r="38" spans="1:32" ht="12.75">
      <c r="A38" s="12" t="s">
        <v>26</v>
      </c>
      <c r="B38" s="12"/>
      <c r="C38" s="12" t="s">
        <v>57</v>
      </c>
      <c r="D38" s="12" t="s">
        <v>90</v>
      </c>
      <c r="E38" s="12" t="s">
        <v>101</v>
      </c>
      <c r="F38" s="33">
        <v>25</v>
      </c>
      <c r="H38" s="33">
        <f>ROUND(F38*AE38,2)</f>
        <v>0</v>
      </c>
      <c r="I38" s="33">
        <f>J38-H38</f>
        <v>0</v>
      </c>
      <c r="J38" s="33">
        <f>ROUND(F38*G38,2)</f>
        <v>0</v>
      </c>
      <c r="K38" s="33">
        <v>0.00015</v>
      </c>
      <c r="L38" s="33">
        <f>F38*K38</f>
        <v>0.00375</v>
      </c>
      <c r="N38" s="54" t="s">
        <v>120</v>
      </c>
      <c r="O38" s="33">
        <f>IF(N38="5",I38,0)</f>
        <v>0</v>
      </c>
      <c r="Z38" s="33">
        <f>IF(AD38=0,J38,0)</f>
        <v>0</v>
      </c>
      <c r="AA38" s="33">
        <f>IF(AD38=15,J38,0)</f>
        <v>0</v>
      </c>
      <c r="AB38" s="33">
        <f>IF(AD38=21,J38,0)</f>
        <v>0</v>
      </c>
      <c r="AD38" s="55">
        <v>21</v>
      </c>
      <c r="AE38" s="55">
        <f>G38*1</f>
        <v>0</v>
      </c>
      <c r="AF38" s="55">
        <f>G38*(1-1)</f>
        <v>0</v>
      </c>
    </row>
    <row r="39" spans="1:32" ht="12.75">
      <c r="A39" s="12" t="s">
        <v>27</v>
      </c>
      <c r="B39" s="12"/>
      <c r="C39" s="12" t="s">
        <v>58</v>
      </c>
      <c r="D39" s="12" t="s">
        <v>91</v>
      </c>
      <c r="E39" s="12" t="s">
        <v>99</v>
      </c>
      <c r="F39" s="33">
        <v>31.37</v>
      </c>
      <c r="H39" s="33">
        <f>ROUND(F39*AE39,2)</f>
        <v>0</v>
      </c>
      <c r="I39" s="33">
        <f>J39-H39</f>
        <v>0</v>
      </c>
      <c r="J39" s="33">
        <f>ROUND(F39*G39,2)</f>
        <v>0</v>
      </c>
      <c r="K39" s="33">
        <v>0.00295</v>
      </c>
      <c r="L39" s="33">
        <f>F39*K39</f>
        <v>0.0925415</v>
      </c>
      <c r="N39" s="54" t="s">
        <v>120</v>
      </c>
      <c r="O39" s="33">
        <f>IF(N39="5",I39,0)</f>
        <v>0</v>
      </c>
      <c r="Z39" s="33">
        <f>IF(AD39=0,J39,0)</f>
        <v>0</v>
      </c>
      <c r="AA39" s="33">
        <f>IF(AD39=15,J39,0)</f>
        <v>0</v>
      </c>
      <c r="AB39" s="33">
        <f>IF(AD39=21,J39,0)</f>
        <v>0</v>
      </c>
      <c r="AD39" s="55">
        <v>21</v>
      </c>
      <c r="AE39" s="55">
        <f>G39*1</f>
        <v>0</v>
      </c>
      <c r="AF39" s="55">
        <f>G39*(1-1)</f>
        <v>0</v>
      </c>
    </row>
    <row r="40" spans="1:32" ht="12.75">
      <c r="A40" s="12" t="s">
        <v>28</v>
      </c>
      <c r="B40" s="12"/>
      <c r="C40" s="12" t="s">
        <v>59</v>
      </c>
      <c r="D40" s="12" t="s">
        <v>92</v>
      </c>
      <c r="E40" s="12" t="s">
        <v>99</v>
      </c>
      <c r="F40" s="33">
        <v>32</v>
      </c>
      <c r="H40" s="33">
        <f>ROUND(F40*AE40,2)</f>
        <v>0</v>
      </c>
      <c r="I40" s="33">
        <f>J40-H40</f>
        <v>0</v>
      </c>
      <c r="J40" s="33">
        <f>ROUND(F40*G40,2)</f>
        <v>0</v>
      </c>
      <c r="K40" s="33">
        <v>0</v>
      </c>
      <c r="L40" s="33">
        <f>F40*K40</f>
        <v>0</v>
      </c>
      <c r="N40" s="54" t="s">
        <v>120</v>
      </c>
      <c r="O40" s="33">
        <f>IF(N40="5",I40,0)</f>
        <v>0</v>
      </c>
      <c r="Z40" s="33">
        <f>IF(AD40=0,J40,0)</f>
        <v>0</v>
      </c>
      <c r="AA40" s="33">
        <f>IF(AD40=15,J40,0)</f>
        <v>0</v>
      </c>
      <c r="AB40" s="33">
        <f>IF(AD40=21,J40,0)</f>
        <v>0</v>
      </c>
      <c r="AD40" s="55">
        <v>21</v>
      </c>
      <c r="AE40" s="55">
        <f>G40*1</f>
        <v>0</v>
      </c>
      <c r="AF40" s="55">
        <f>G40*(1-1)</f>
        <v>0</v>
      </c>
    </row>
    <row r="41" spans="1:32" ht="12.75">
      <c r="A41" s="13" t="s">
        <v>29</v>
      </c>
      <c r="B41" s="13"/>
      <c r="C41" s="13" t="s">
        <v>60</v>
      </c>
      <c r="D41" s="13" t="s">
        <v>93</v>
      </c>
      <c r="E41" s="13" t="s">
        <v>99</v>
      </c>
      <c r="F41" s="34">
        <v>60.02</v>
      </c>
      <c r="G41" s="38"/>
      <c r="H41" s="34">
        <f>ROUND(F41*AE41,2)</f>
        <v>0</v>
      </c>
      <c r="I41" s="34">
        <f>J41-H41</f>
        <v>0</v>
      </c>
      <c r="J41" s="34">
        <f>ROUND(F41*G41,2)</f>
        <v>0</v>
      </c>
      <c r="K41" s="34">
        <v>0.0095</v>
      </c>
      <c r="L41" s="34">
        <f>F41*K41</f>
        <v>0.57019</v>
      </c>
      <c r="N41" s="54" t="s">
        <v>120</v>
      </c>
      <c r="O41" s="33">
        <f>IF(N41="5",I41,0)</f>
        <v>0</v>
      </c>
      <c r="Z41" s="33">
        <f>IF(AD41=0,J41,0)</f>
        <v>0</v>
      </c>
      <c r="AA41" s="33">
        <f>IF(AD41=15,J41,0)</f>
        <v>0</v>
      </c>
      <c r="AB41" s="33">
        <f>IF(AD41=21,J41,0)</f>
        <v>0</v>
      </c>
      <c r="AD41" s="55">
        <v>21</v>
      </c>
      <c r="AE41" s="55">
        <f>G41*1</f>
        <v>0</v>
      </c>
      <c r="AF41" s="55">
        <f>G41*(1-1)</f>
        <v>0</v>
      </c>
    </row>
    <row r="42" spans="1:28" ht="12.75">
      <c r="A42" s="14"/>
      <c r="B42" s="14"/>
      <c r="C42" s="14"/>
      <c r="D42" s="14"/>
      <c r="E42" s="14"/>
      <c r="F42" s="14"/>
      <c r="G42" s="14"/>
      <c r="H42" s="23" t="s">
        <v>110</v>
      </c>
      <c r="I42" s="43"/>
      <c r="J42" s="58">
        <f>J12+J15+J22+J28+J33+J35+J37</f>
        <v>0</v>
      </c>
      <c r="K42" s="14"/>
      <c r="L42" s="14"/>
      <c r="Z42" s="59">
        <f>SUM(Z13:Z41)</f>
        <v>0</v>
      </c>
      <c r="AA42" s="59">
        <f>SUM(AA13:AA41)</f>
        <v>0</v>
      </c>
      <c r="AB42" s="59">
        <f>SUM(AB13:AB41)</f>
        <v>0</v>
      </c>
    </row>
  </sheetData>
  <mergeCells count="35">
    <mergeCell ref="D37:G37"/>
    <mergeCell ref="H42:I42"/>
    <mergeCell ref="D22:G22"/>
    <mergeCell ref="D28:G28"/>
    <mergeCell ref="D33:G33"/>
    <mergeCell ref="D35:G35"/>
    <mergeCell ref="H10:J10"/>
    <mergeCell ref="K10:L10"/>
    <mergeCell ref="D12:G12"/>
    <mergeCell ref="D15:G15"/>
    <mergeCell ref="I8:I9"/>
    <mergeCell ref="J2:L3"/>
    <mergeCell ref="J4:L5"/>
    <mergeCell ref="J6:L7"/>
    <mergeCell ref="J8:L9"/>
    <mergeCell ref="E8:F9"/>
    <mergeCell ref="G2:H3"/>
    <mergeCell ref="G4:H5"/>
    <mergeCell ref="G6:H7"/>
    <mergeCell ref="G8:H9"/>
    <mergeCell ref="A8:C9"/>
    <mergeCell ref="D2:D3"/>
    <mergeCell ref="D4:D5"/>
    <mergeCell ref="D6:D7"/>
    <mergeCell ref="D8:D9"/>
    <mergeCell ref="A1:L1"/>
    <mergeCell ref="A2:C3"/>
    <mergeCell ref="A4:C5"/>
    <mergeCell ref="A6:C7"/>
    <mergeCell ref="E2:F3"/>
    <mergeCell ref="E4:F5"/>
    <mergeCell ref="E6:F7"/>
    <mergeCell ref="I2:I3"/>
    <mergeCell ref="I4:I5"/>
    <mergeCell ref="I6:I7"/>
  </mergeCells>
  <printOptions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A1" sqref="A1"/>
    </sheetView>
  </sheetViews>
  <sheetFormatPr defaultColWidth="9.140625" defaultRowHeight="12.75"/>
  <cols>
    <col min="3" max="3" width="13.28125" style="0" customWidth="1"/>
    <col min="4" max="4" width="46.8515625" style="0" customWidth="1"/>
    <col min="5" max="5" width="9.8515625" style="0" customWidth="1"/>
    <col min="6" max="6" width="24.140625" style="0" customWidth="1"/>
    <col min="7" max="7" width="20.421875" style="0" customWidth="1"/>
    <col min="8" max="8" width="44.00390625" style="0" customWidth="1"/>
    <col min="9" max="16384" width="11.421875" style="0" customWidth="1"/>
  </cols>
  <sheetData>
    <row r="1" spans="1:7" ht="21.75" customHeight="1">
      <c r="A1" s="2" t="s">
        <v>134</v>
      </c>
      <c r="B1" s="15"/>
      <c r="C1" s="15"/>
      <c r="D1" s="15"/>
      <c r="E1" s="15"/>
      <c r="F1" s="15"/>
      <c r="G1" s="15"/>
    </row>
    <row r="2" spans="1:8" ht="12.75">
      <c r="A2" s="3" t="s">
        <v>1</v>
      </c>
      <c r="B2" s="16"/>
      <c r="C2" s="23" t="s">
        <v>61</v>
      </c>
      <c r="D2" s="43"/>
      <c r="E2" s="28" t="s">
        <v>111</v>
      </c>
      <c r="F2" s="28" t="s">
        <v>116</v>
      </c>
      <c r="G2" s="48"/>
      <c r="H2" s="51"/>
    </row>
    <row r="3" spans="1:8" ht="12.75">
      <c r="A3" s="4"/>
      <c r="B3" s="17"/>
      <c r="C3" s="24"/>
      <c r="D3" s="24"/>
      <c r="E3" s="17"/>
      <c r="F3" s="17"/>
      <c r="G3" s="49"/>
      <c r="H3" s="51"/>
    </row>
    <row r="4" spans="1:8" ht="12.75">
      <c r="A4" s="5" t="s">
        <v>2</v>
      </c>
      <c r="B4" s="17"/>
      <c r="C4" s="25" t="s">
        <v>62</v>
      </c>
      <c r="D4" s="17"/>
      <c r="E4" s="25" t="s">
        <v>112</v>
      </c>
      <c r="F4" s="25" t="s">
        <v>117</v>
      </c>
      <c r="G4" s="49"/>
      <c r="H4" s="51"/>
    </row>
    <row r="5" spans="1:8" ht="12.75">
      <c r="A5" s="4"/>
      <c r="B5" s="17"/>
      <c r="C5" s="17"/>
      <c r="D5" s="17"/>
      <c r="E5" s="17"/>
      <c r="F5" s="17"/>
      <c r="G5" s="49"/>
      <c r="H5" s="51"/>
    </row>
    <row r="6" spans="1:8" ht="12.75">
      <c r="A6" s="5" t="s">
        <v>3</v>
      </c>
      <c r="B6" s="17"/>
      <c r="C6" s="25"/>
      <c r="D6" s="17"/>
      <c r="E6" s="25" t="s">
        <v>113</v>
      </c>
      <c r="F6" s="25"/>
      <c r="G6" s="49"/>
      <c r="H6" s="51"/>
    </row>
    <row r="7" spans="1:8" ht="12.75">
      <c r="A7" s="4"/>
      <c r="B7" s="17"/>
      <c r="C7" s="17"/>
      <c r="D7" s="17"/>
      <c r="E7" s="17"/>
      <c r="F7" s="17"/>
      <c r="G7" s="49"/>
      <c r="H7" s="51"/>
    </row>
    <row r="8" spans="1:8" ht="12.75">
      <c r="A8" s="5" t="s">
        <v>114</v>
      </c>
      <c r="B8" s="17"/>
      <c r="C8" s="25"/>
      <c r="D8" s="17"/>
      <c r="E8" s="25" t="s">
        <v>97</v>
      </c>
      <c r="F8" s="35">
        <v>42502</v>
      </c>
      <c r="G8" s="49"/>
      <c r="H8" s="51"/>
    </row>
    <row r="9" spans="1:8" ht="12.75">
      <c r="A9" s="6"/>
      <c r="B9" s="18"/>
      <c r="C9" s="18"/>
      <c r="D9" s="18"/>
      <c r="E9" s="18"/>
      <c r="F9" s="18"/>
      <c r="G9" s="50"/>
      <c r="H9" s="65"/>
    </row>
    <row r="10" spans="1:9" ht="12.75">
      <c r="A10" s="60" t="s">
        <v>6</v>
      </c>
      <c r="B10" s="62" t="s">
        <v>30</v>
      </c>
      <c r="C10" s="62" t="s">
        <v>31</v>
      </c>
      <c r="D10" s="62" t="s">
        <v>63</v>
      </c>
      <c r="E10" s="62" t="s">
        <v>98</v>
      </c>
      <c r="F10" s="62" t="s">
        <v>135</v>
      </c>
      <c r="G10" s="63" t="s">
        <v>105</v>
      </c>
      <c r="H10" s="66" t="s">
        <v>147</v>
      </c>
      <c r="I10" s="52"/>
    </row>
    <row r="11" spans="1:8" ht="12.75">
      <c r="A11" s="61" t="s">
        <v>7</v>
      </c>
      <c r="B11" s="61"/>
      <c r="C11" s="61" t="s">
        <v>33</v>
      </c>
      <c r="D11" s="61" t="s">
        <v>65</v>
      </c>
      <c r="E11" s="61" t="s">
        <v>99</v>
      </c>
      <c r="F11" s="61" t="s">
        <v>136</v>
      </c>
      <c r="G11" s="64">
        <v>54.56</v>
      </c>
      <c r="H11" s="67"/>
    </row>
    <row r="12" spans="1:7" ht="12.75">
      <c r="A12" s="10" t="s">
        <v>8</v>
      </c>
      <c r="B12" s="10"/>
      <c r="C12" s="10" t="s">
        <v>34</v>
      </c>
      <c r="D12" s="10" t="s">
        <v>66</v>
      </c>
      <c r="E12" s="10" t="s">
        <v>100</v>
      </c>
      <c r="F12" s="10" t="s">
        <v>137</v>
      </c>
      <c r="G12" s="32">
        <v>0.81</v>
      </c>
    </row>
    <row r="13" spans="1:7" ht="12.75">
      <c r="A13" s="10" t="s">
        <v>9</v>
      </c>
      <c r="B13" s="10"/>
      <c r="C13" s="10" t="s">
        <v>36</v>
      </c>
      <c r="D13" s="10" t="s">
        <v>68</v>
      </c>
      <c r="E13" s="10" t="s">
        <v>99</v>
      </c>
      <c r="F13" s="10" t="s">
        <v>138</v>
      </c>
      <c r="G13" s="32">
        <v>27.28</v>
      </c>
    </row>
    <row r="14" spans="1:7" ht="12.75">
      <c r="A14" s="10"/>
      <c r="B14" s="10"/>
      <c r="C14" s="10"/>
      <c r="D14" s="10"/>
      <c r="E14" s="10"/>
      <c r="F14" s="10" t="s">
        <v>139</v>
      </c>
      <c r="G14" s="32">
        <v>0</v>
      </c>
    </row>
    <row r="15" spans="1:7" ht="12.75">
      <c r="A15" s="10" t="s">
        <v>10</v>
      </c>
      <c r="B15" s="10"/>
      <c r="C15" s="10" t="s">
        <v>37</v>
      </c>
      <c r="D15" s="10" t="s">
        <v>69</v>
      </c>
      <c r="E15" s="10" t="s">
        <v>99</v>
      </c>
      <c r="F15" s="10" t="s">
        <v>140</v>
      </c>
      <c r="G15" s="32">
        <v>27.28</v>
      </c>
    </row>
    <row r="16" spans="1:7" ht="12.75">
      <c r="A16" s="10" t="s">
        <v>11</v>
      </c>
      <c r="B16" s="10"/>
      <c r="C16" s="10" t="s">
        <v>38</v>
      </c>
      <c r="D16" s="10" t="s">
        <v>70</v>
      </c>
      <c r="E16" s="10" t="s">
        <v>101</v>
      </c>
      <c r="F16" s="10" t="s">
        <v>141</v>
      </c>
      <c r="G16" s="32">
        <v>21.97</v>
      </c>
    </row>
    <row r="17" spans="1:7" ht="12.75">
      <c r="A17" s="10" t="s">
        <v>12</v>
      </c>
      <c r="B17" s="10"/>
      <c r="C17" s="10" t="s">
        <v>39</v>
      </c>
      <c r="D17" s="10" t="s">
        <v>71</v>
      </c>
      <c r="E17" s="10" t="s">
        <v>99</v>
      </c>
      <c r="F17" s="10" t="s">
        <v>140</v>
      </c>
      <c r="G17" s="32">
        <v>27.28</v>
      </c>
    </row>
    <row r="18" spans="1:7" ht="12.75">
      <c r="A18" s="10" t="s">
        <v>13</v>
      </c>
      <c r="B18" s="10"/>
      <c r="C18" s="10" t="s">
        <v>40</v>
      </c>
      <c r="D18" s="10" t="s">
        <v>72</v>
      </c>
      <c r="E18" s="10" t="s">
        <v>99</v>
      </c>
      <c r="F18" s="10" t="s">
        <v>140</v>
      </c>
      <c r="G18" s="32">
        <v>27.28</v>
      </c>
    </row>
    <row r="19" spans="1:7" ht="12.75">
      <c r="A19" s="10" t="s">
        <v>14</v>
      </c>
      <c r="B19" s="10"/>
      <c r="C19" s="10" t="s">
        <v>41</v>
      </c>
      <c r="D19" s="10" t="s">
        <v>73</v>
      </c>
      <c r="E19" s="10" t="s">
        <v>99</v>
      </c>
      <c r="F19" s="10" t="s">
        <v>140</v>
      </c>
      <c r="G19" s="32">
        <v>27.28</v>
      </c>
    </row>
    <row r="20" spans="1:7" ht="12.75">
      <c r="A20" s="10" t="s">
        <v>15</v>
      </c>
      <c r="B20" s="10"/>
      <c r="C20" s="10" t="s">
        <v>43</v>
      </c>
      <c r="D20" s="10" t="s">
        <v>75</v>
      </c>
      <c r="E20" s="10" t="s">
        <v>99</v>
      </c>
      <c r="F20" s="10" t="s">
        <v>142</v>
      </c>
      <c r="G20" s="32">
        <v>118.55</v>
      </c>
    </row>
    <row r="21" spans="1:7" ht="12.75">
      <c r="A21" s="10"/>
      <c r="B21" s="10"/>
      <c r="C21" s="10"/>
      <c r="D21" s="10"/>
      <c r="E21" s="10"/>
      <c r="F21" s="10" t="s">
        <v>143</v>
      </c>
      <c r="G21" s="32">
        <v>0</v>
      </c>
    </row>
    <row r="22" spans="1:7" ht="12.75">
      <c r="A22" s="10"/>
      <c r="B22" s="10"/>
      <c r="C22" s="10"/>
      <c r="D22" s="10"/>
      <c r="E22" s="10"/>
      <c r="F22" s="10"/>
      <c r="G22" s="32">
        <v>0</v>
      </c>
    </row>
    <row r="23" spans="1:7" ht="12.75">
      <c r="A23" s="10" t="s">
        <v>16</v>
      </c>
      <c r="B23" s="10"/>
      <c r="C23" s="10" t="s">
        <v>44</v>
      </c>
      <c r="D23" s="10" t="s">
        <v>76</v>
      </c>
      <c r="E23" s="10" t="s">
        <v>99</v>
      </c>
      <c r="F23" s="10"/>
      <c r="G23" s="32">
        <v>118.55</v>
      </c>
    </row>
    <row r="24" spans="1:7" ht="12.75">
      <c r="A24" s="10" t="s">
        <v>17</v>
      </c>
      <c r="B24" s="10"/>
      <c r="C24" s="10" t="s">
        <v>45</v>
      </c>
      <c r="D24" s="10" t="s">
        <v>77</v>
      </c>
      <c r="E24" s="10" t="s">
        <v>99</v>
      </c>
      <c r="F24" s="10"/>
      <c r="G24" s="32">
        <v>118.55</v>
      </c>
    </row>
    <row r="25" spans="1:8" ht="25.5">
      <c r="A25" s="10" t="s">
        <v>18</v>
      </c>
      <c r="B25" s="10"/>
      <c r="C25" s="10" t="s">
        <v>47</v>
      </c>
      <c r="D25" s="10" t="s">
        <v>79</v>
      </c>
      <c r="E25" s="10" t="s">
        <v>102</v>
      </c>
      <c r="F25" s="10"/>
      <c r="G25" s="32">
        <v>1</v>
      </c>
      <c r="H25" s="68" t="s">
        <v>148</v>
      </c>
    </row>
    <row r="26" spans="1:7" ht="12.75">
      <c r="A26" s="10" t="s">
        <v>19</v>
      </c>
      <c r="B26" s="10"/>
      <c r="C26" s="10" t="s">
        <v>49</v>
      </c>
      <c r="D26" s="10" t="s">
        <v>81</v>
      </c>
      <c r="E26" s="10" t="s">
        <v>99</v>
      </c>
      <c r="F26" s="10" t="s">
        <v>144</v>
      </c>
      <c r="G26" s="32">
        <v>6.52</v>
      </c>
    </row>
    <row r="27" spans="1:7" ht="12.75">
      <c r="A27" s="10" t="s">
        <v>20</v>
      </c>
      <c r="B27" s="10"/>
      <c r="C27" s="10" t="s">
        <v>50</v>
      </c>
      <c r="D27" s="10" t="s">
        <v>82</v>
      </c>
      <c r="E27" s="10" t="s">
        <v>99</v>
      </c>
      <c r="F27" s="10"/>
      <c r="G27" s="32">
        <v>27.28</v>
      </c>
    </row>
    <row r="28" spans="1:7" ht="12.75">
      <c r="A28" s="10" t="s">
        <v>21</v>
      </c>
      <c r="B28" s="10"/>
      <c r="C28" s="10" t="s">
        <v>51</v>
      </c>
      <c r="D28" s="10" t="s">
        <v>83</v>
      </c>
      <c r="E28" s="10" t="s">
        <v>99</v>
      </c>
      <c r="F28" s="10"/>
      <c r="G28" s="32">
        <v>6.52</v>
      </c>
    </row>
    <row r="29" spans="1:7" ht="12.75">
      <c r="A29" s="10" t="s">
        <v>22</v>
      </c>
      <c r="B29" s="10"/>
      <c r="C29" s="10" t="s">
        <v>52</v>
      </c>
      <c r="D29" s="10" t="s">
        <v>84</v>
      </c>
      <c r="E29" s="10" t="s">
        <v>103</v>
      </c>
      <c r="F29" s="10"/>
      <c r="G29" s="32">
        <v>1</v>
      </c>
    </row>
    <row r="30" spans="1:7" ht="12.75">
      <c r="A30" s="10" t="s">
        <v>23</v>
      </c>
      <c r="B30" s="10"/>
      <c r="C30" s="10" t="s">
        <v>54</v>
      </c>
      <c r="D30" s="10" t="s">
        <v>86</v>
      </c>
      <c r="E30" s="10" t="s">
        <v>104</v>
      </c>
      <c r="F30" s="10"/>
      <c r="G30" s="32">
        <v>0.747</v>
      </c>
    </row>
    <row r="31" spans="1:7" ht="12.75">
      <c r="A31" s="10" t="s">
        <v>24</v>
      </c>
      <c r="B31" s="10"/>
      <c r="C31" s="10" t="s">
        <v>56</v>
      </c>
      <c r="D31" s="10" t="s">
        <v>88</v>
      </c>
      <c r="E31" s="10" t="s">
        <v>104</v>
      </c>
      <c r="F31" s="10"/>
      <c r="G31" s="32">
        <v>0.0273</v>
      </c>
    </row>
    <row r="32" spans="1:7" ht="12.75">
      <c r="A32" s="12" t="s">
        <v>25</v>
      </c>
      <c r="B32" s="12"/>
      <c r="C32" s="12" t="s">
        <v>57</v>
      </c>
      <c r="D32" s="12" t="s">
        <v>90</v>
      </c>
      <c r="E32" s="12" t="s">
        <v>101</v>
      </c>
      <c r="F32" s="12"/>
      <c r="G32" s="33">
        <v>25</v>
      </c>
    </row>
    <row r="33" spans="1:7" ht="12.75">
      <c r="A33" s="12" t="s">
        <v>26</v>
      </c>
      <c r="B33" s="12"/>
      <c r="C33" s="12" t="s">
        <v>58</v>
      </c>
      <c r="D33" s="12" t="s">
        <v>91</v>
      </c>
      <c r="E33" s="12" t="s">
        <v>99</v>
      </c>
      <c r="F33" s="12" t="s">
        <v>145</v>
      </c>
      <c r="G33" s="33">
        <v>31.37</v>
      </c>
    </row>
    <row r="34" spans="1:7" ht="12.75">
      <c r="A34" s="12" t="s">
        <v>27</v>
      </c>
      <c r="B34" s="12"/>
      <c r="C34" s="12" t="s">
        <v>59</v>
      </c>
      <c r="D34" s="12" t="s">
        <v>92</v>
      </c>
      <c r="E34" s="12" t="s">
        <v>99</v>
      </c>
      <c r="F34" s="12"/>
      <c r="G34" s="33">
        <v>32</v>
      </c>
    </row>
    <row r="35" spans="1:7" ht="12.75">
      <c r="A35" s="12" t="s">
        <v>28</v>
      </c>
      <c r="B35" s="12"/>
      <c r="C35" s="12" t="s">
        <v>60</v>
      </c>
      <c r="D35" s="12" t="s">
        <v>93</v>
      </c>
      <c r="E35" s="12" t="s">
        <v>99</v>
      </c>
      <c r="F35" s="12" t="s">
        <v>146</v>
      </c>
      <c r="G35" s="33">
        <v>60.02</v>
      </c>
    </row>
  </sheetData>
  <mergeCells count="17">
    <mergeCell ref="E8:E9"/>
    <mergeCell ref="F2:G3"/>
    <mergeCell ref="F4:G5"/>
    <mergeCell ref="F6:G7"/>
    <mergeCell ref="F8:G9"/>
    <mergeCell ref="A8:B9"/>
    <mergeCell ref="C2:D3"/>
    <mergeCell ref="C4:D5"/>
    <mergeCell ref="C6:D7"/>
    <mergeCell ref="C8:D9"/>
    <mergeCell ref="A1:G1"/>
    <mergeCell ref="A2:B3"/>
    <mergeCell ref="A4:B5"/>
    <mergeCell ref="A6:B7"/>
    <mergeCell ref="E2:E3"/>
    <mergeCell ref="E4:E5"/>
    <mergeCell ref="E6:E7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A1" sqref="A1:I1"/>
    </sheetView>
  </sheetViews>
  <sheetFormatPr defaultColWidth="9.140625" defaultRowHeight="12.75"/>
  <cols>
    <col min="2" max="2" width="11.8515625" style="0" customWidth="1"/>
    <col min="3" max="3" width="21.7109375" style="0" customWidth="1"/>
    <col min="4" max="4" width="8.8515625" style="0" customWidth="1"/>
    <col min="5" max="5" width="14.00390625" style="0" customWidth="1"/>
    <col min="6" max="6" width="22.57421875" style="0" customWidth="1"/>
    <col min="8" max="8" width="11.8515625" style="0" customWidth="1"/>
    <col min="9" max="9" width="22.421875" style="0" customWidth="1"/>
    <col min="10" max="16384" width="11.421875" style="0" customWidth="1"/>
  </cols>
  <sheetData>
    <row r="1" spans="1:9" ht="28.5" customHeight="1">
      <c r="A1" s="69" t="s">
        <v>149</v>
      </c>
      <c r="B1" s="82"/>
      <c r="C1" s="82"/>
      <c r="D1" s="82"/>
      <c r="E1" s="82"/>
      <c r="F1" s="82"/>
      <c r="G1" s="82"/>
      <c r="H1" s="82"/>
      <c r="I1" s="82"/>
    </row>
    <row r="2" spans="1:10" ht="12.75">
      <c r="A2" s="3" t="s">
        <v>1</v>
      </c>
      <c r="B2" s="16"/>
      <c r="C2" s="23" t="s">
        <v>61</v>
      </c>
      <c r="D2" s="43"/>
      <c r="E2" s="28" t="s">
        <v>111</v>
      </c>
      <c r="F2" s="28" t="s">
        <v>116</v>
      </c>
      <c r="G2" s="16"/>
      <c r="H2" s="28" t="s">
        <v>184</v>
      </c>
      <c r="I2" s="102"/>
      <c r="J2" s="51"/>
    </row>
    <row r="3" spans="1:10" ht="12.75">
      <c r="A3" s="4"/>
      <c r="B3" s="17"/>
      <c r="C3" s="24"/>
      <c r="D3" s="24"/>
      <c r="E3" s="17"/>
      <c r="F3" s="17"/>
      <c r="G3" s="17"/>
      <c r="H3" s="17"/>
      <c r="I3" s="49"/>
      <c r="J3" s="51"/>
    </row>
    <row r="4" spans="1:10" ht="12.75">
      <c r="A4" s="5" t="s">
        <v>2</v>
      </c>
      <c r="B4" s="17"/>
      <c r="C4" s="25" t="s">
        <v>62</v>
      </c>
      <c r="D4" s="17"/>
      <c r="E4" s="25" t="s">
        <v>112</v>
      </c>
      <c r="F4" s="25" t="s">
        <v>117</v>
      </c>
      <c r="G4" s="17"/>
      <c r="H4" s="25" t="s">
        <v>184</v>
      </c>
      <c r="I4" s="103" t="s">
        <v>188</v>
      </c>
      <c r="J4" s="51"/>
    </row>
    <row r="5" spans="1:10" ht="12.75">
      <c r="A5" s="4"/>
      <c r="B5" s="17"/>
      <c r="C5" s="17"/>
      <c r="D5" s="17"/>
      <c r="E5" s="17"/>
      <c r="F5" s="17"/>
      <c r="G5" s="17"/>
      <c r="H5" s="17"/>
      <c r="I5" s="49"/>
      <c r="J5" s="51"/>
    </row>
    <row r="6" spans="1:10" ht="12.75">
      <c r="A6" s="5" t="s">
        <v>3</v>
      </c>
      <c r="B6" s="17"/>
      <c r="C6" s="25"/>
      <c r="D6" s="17"/>
      <c r="E6" s="25" t="s">
        <v>113</v>
      </c>
      <c r="F6" s="25"/>
      <c r="G6" s="17"/>
      <c r="H6" s="25" t="s">
        <v>184</v>
      </c>
      <c r="I6" s="103"/>
      <c r="J6" s="51"/>
    </row>
    <row r="7" spans="1:10" ht="12.75">
      <c r="A7" s="4"/>
      <c r="B7" s="17"/>
      <c r="C7" s="17"/>
      <c r="D7" s="17"/>
      <c r="E7" s="17"/>
      <c r="F7" s="17"/>
      <c r="G7" s="17"/>
      <c r="H7" s="17"/>
      <c r="I7" s="49"/>
      <c r="J7" s="51"/>
    </row>
    <row r="8" spans="1:10" ht="12.75">
      <c r="A8" s="5" t="s">
        <v>95</v>
      </c>
      <c r="B8" s="17"/>
      <c r="C8" s="35">
        <v>42502</v>
      </c>
      <c r="D8" s="17"/>
      <c r="E8" s="25" t="s">
        <v>96</v>
      </c>
      <c r="F8" s="17"/>
      <c r="G8" s="17"/>
      <c r="H8" s="25" t="s">
        <v>185</v>
      </c>
      <c r="I8" s="103" t="s">
        <v>29</v>
      </c>
      <c r="J8" s="51"/>
    </row>
    <row r="9" spans="1:10" ht="12.75">
      <c r="A9" s="4"/>
      <c r="B9" s="17"/>
      <c r="C9" s="17"/>
      <c r="D9" s="17"/>
      <c r="E9" s="17"/>
      <c r="F9" s="17"/>
      <c r="G9" s="17"/>
      <c r="H9" s="17"/>
      <c r="I9" s="49"/>
      <c r="J9" s="51"/>
    </row>
    <row r="10" spans="1:10" ht="12.75">
      <c r="A10" s="5" t="s">
        <v>4</v>
      </c>
      <c r="B10" s="17"/>
      <c r="C10" s="25"/>
      <c r="D10" s="17"/>
      <c r="E10" s="25" t="s">
        <v>114</v>
      </c>
      <c r="F10" s="25"/>
      <c r="G10" s="17"/>
      <c r="H10" s="25" t="s">
        <v>186</v>
      </c>
      <c r="I10" s="104">
        <v>42502</v>
      </c>
      <c r="J10" s="51"/>
    </row>
    <row r="11" spans="1:10" ht="12.75">
      <c r="A11" s="70"/>
      <c r="B11" s="83"/>
      <c r="C11" s="83"/>
      <c r="D11" s="83"/>
      <c r="E11" s="83"/>
      <c r="F11" s="83"/>
      <c r="G11" s="83"/>
      <c r="H11" s="83"/>
      <c r="I11" s="105"/>
      <c r="J11" s="51"/>
    </row>
    <row r="12" spans="1:9" ht="23.25" customHeight="1">
      <c r="A12" s="71" t="s">
        <v>150</v>
      </c>
      <c r="B12" s="84"/>
      <c r="C12" s="84"/>
      <c r="D12" s="84"/>
      <c r="E12" s="84"/>
      <c r="F12" s="84"/>
      <c r="G12" s="84"/>
      <c r="H12" s="84"/>
      <c r="I12" s="84"/>
    </row>
    <row r="13" spans="1:10" ht="26.25" customHeight="1">
      <c r="A13" s="72" t="s">
        <v>151</v>
      </c>
      <c r="B13" s="85" t="s">
        <v>162</v>
      </c>
      <c r="C13" s="92"/>
      <c r="D13" s="72" t="s">
        <v>164</v>
      </c>
      <c r="E13" s="85" t="s">
        <v>172</v>
      </c>
      <c r="F13" s="92"/>
      <c r="G13" s="72" t="s">
        <v>173</v>
      </c>
      <c r="H13" s="85" t="s">
        <v>187</v>
      </c>
      <c r="I13" s="92"/>
      <c r="J13" s="51"/>
    </row>
    <row r="14" spans="1:10" ht="15" customHeight="1">
      <c r="A14" s="73" t="s">
        <v>152</v>
      </c>
      <c r="B14" s="86" t="s">
        <v>163</v>
      </c>
      <c r="C14" s="93"/>
      <c r="D14" s="98" t="s">
        <v>165</v>
      </c>
      <c r="E14" s="100"/>
      <c r="F14" s="93"/>
      <c r="G14" s="98" t="s">
        <v>174</v>
      </c>
      <c r="H14" s="100"/>
      <c r="I14" s="93"/>
      <c r="J14" s="51"/>
    </row>
    <row r="15" spans="1:10" ht="15" customHeight="1">
      <c r="A15" s="74"/>
      <c r="B15" s="86" t="s">
        <v>115</v>
      </c>
      <c r="C15" s="93"/>
      <c r="D15" s="98" t="s">
        <v>166</v>
      </c>
      <c r="E15" s="100"/>
      <c r="F15" s="93"/>
      <c r="G15" s="98" t="s">
        <v>175</v>
      </c>
      <c r="H15" s="100"/>
      <c r="I15" s="93"/>
      <c r="J15" s="51"/>
    </row>
    <row r="16" spans="1:10" ht="15" customHeight="1">
      <c r="A16" s="73" t="s">
        <v>153</v>
      </c>
      <c r="B16" s="86" t="s">
        <v>163</v>
      </c>
      <c r="C16" s="93"/>
      <c r="D16" s="98" t="s">
        <v>167</v>
      </c>
      <c r="E16" s="100"/>
      <c r="F16" s="93"/>
      <c r="G16" s="98" t="s">
        <v>176</v>
      </c>
      <c r="H16" s="100"/>
      <c r="I16" s="93"/>
      <c r="J16" s="51"/>
    </row>
    <row r="17" spans="1:10" ht="15" customHeight="1">
      <c r="A17" s="74"/>
      <c r="B17" s="86" t="s">
        <v>115</v>
      </c>
      <c r="C17" s="93"/>
      <c r="D17" s="98"/>
      <c r="E17" s="100"/>
      <c r="F17" s="101"/>
      <c r="G17" s="98" t="s">
        <v>177</v>
      </c>
      <c r="H17" s="100"/>
      <c r="I17" s="93"/>
      <c r="J17" s="51"/>
    </row>
    <row r="18" spans="1:10" ht="15" customHeight="1">
      <c r="A18" s="73" t="s">
        <v>154</v>
      </c>
      <c r="B18" s="86" t="s">
        <v>163</v>
      </c>
      <c r="C18" s="93"/>
      <c r="D18" s="98"/>
      <c r="E18" s="100"/>
      <c r="F18" s="101"/>
      <c r="G18" s="98" t="s">
        <v>178</v>
      </c>
      <c r="H18" s="100"/>
      <c r="I18" s="93"/>
      <c r="J18" s="51"/>
    </row>
    <row r="19" spans="1:10" ht="15" customHeight="1">
      <c r="A19" s="74"/>
      <c r="B19" s="86" t="s">
        <v>115</v>
      </c>
      <c r="C19" s="93"/>
      <c r="D19" s="98"/>
      <c r="E19" s="100"/>
      <c r="F19" s="101"/>
      <c r="G19" s="98" t="s">
        <v>179</v>
      </c>
      <c r="H19" s="100"/>
      <c r="I19" s="93"/>
      <c r="J19" s="51"/>
    </row>
    <row r="20" spans="1:10" ht="15" customHeight="1">
      <c r="A20" s="75" t="s">
        <v>89</v>
      </c>
      <c r="B20" s="87"/>
      <c r="C20" s="93"/>
      <c r="D20" s="98"/>
      <c r="E20" s="100"/>
      <c r="F20" s="101"/>
      <c r="G20" s="98"/>
      <c r="H20" s="100"/>
      <c r="I20" s="101"/>
      <c r="J20" s="51"/>
    </row>
    <row r="21" spans="1:10" ht="15" customHeight="1">
      <c r="A21" s="75" t="s">
        <v>155</v>
      </c>
      <c r="B21" s="87"/>
      <c r="C21" s="93"/>
      <c r="D21" s="98"/>
      <c r="E21" s="100"/>
      <c r="F21" s="101"/>
      <c r="G21" s="98"/>
      <c r="H21" s="100"/>
      <c r="I21" s="101"/>
      <c r="J21" s="51"/>
    </row>
    <row r="22" spans="1:10" ht="16.5" customHeight="1">
      <c r="A22" s="75" t="s">
        <v>156</v>
      </c>
      <c r="B22" s="87"/>
      <c r="C22" s="93"/>
      <c r="D22" s="75" t="s">
        <v>168</v>
      </c>
      <c r="E22" s="87"/>
      <c r="F22" s="93"/>
      <c r="G22" s="75" t="s">
        <v>180</v>
      </c>
      <c r="H22" s="87"/>
      <c r="I22" s="93"/>
      <c r="J22" s="51"/>
    </row>
    <row r="23" spans="1:9" ht="12.75">
      <c r="A23" s="76"/>
      <c r="B23" s="76"/>
      <c r="C23" s="76"/>
      <c r="D23" s="14"/>
      <c r="E23" s="14"/>
      <c r="F23" s="14"/>
      <c r="G23" s="14"/>
      <c r="H23" s="14"/>
      <c r="I23" s="14"/>
    </row>
    <row r="24" spans="1:9" ht="15" customHeight="1">
      <c r="A24" s="77" t="s">
        <v>157</v>
      </c>
      <c r="B24" s="88"/>
      <c r="C24" s="94"/>
      <c r="D24" s="99"/>
      <c r="E24" s="38"/>
      <c r="F24" s="38"/>
      <c r="G24" s="38"/>
      <c r="H24" s="38"/>
      <c r="I24" s="38"/>
    </row>
    <row r="25" spans="1:10" ht="15" customHeight="1">
      <c r="A25" s="77" t="s">
        <v>158</v>
      </c>
      <c r="B25" s="88"/>
      <c r="C25" s="94"/>
      <c r="D25" s="77" t="s">
        <v>169</v>
      </c>
      <c r="E25" s="88"/>
      <c r="F25" s="94"/>
      <c r="G25" s="77" t="s">
        <v>181</v>
      </c>
      <c r="H25" s="88"/>
      <c r="I25" s="94"/>
      <c r="J25" s="51"/>
    </row>
    <row r="26" spans="1:10" ht="15" customHeight="1">
      <c r="A26" s="77" t="s">
        <v>159</v>
      </c>
      <c r="B26" s="88"/>
      <c r="C26" s="94"/>
      <c r="D26" s="77" t="s">
        <v>170</v>
      </c>
      <c r="E26" s="88"/>
      <c r="F26" s="94"/>
      <c r="G26" s="77" t="s">
        <v>182</v>
      </c>
      <c r="H26" s="88"/>
      <c r="I26" s="94"/>
      <c r="J26" s="51"/>
    </row>
    <row r="27" spans="1:9" ht="0.75" customHeight="1">
      <c r="A27" s="78"/>
      <c r="B27" s="78"/>
      <c r="C27" s="78"/>
      <c r="D27" s="78"/>
      <c r="E27" s="78"/>
      <c r="F27" s="78"/>
      <c r="G27" s="78"/>
      <c r="H27" s="78"/>
      <c r="I27" s="78"/>
    </row>
    <row r="28" spans="1:10" ht="14.25" customHeight="1">
      <c r="A28" s="79" t="s">
        <v>160</v>
      </c>
      <c r="B28" s="89"/>
      <c r="C28" s="95"/>
      <c r="D28" s="79" t="s">
        <v>171</v>
      </c>
      <c r="E28" s="89"/>
      <c r="F28" s="95"/>
      <c r="G28" s="79" t="s">
        <v>183</v>
      </c>
      <c r="H28" s="89"/>
      <c r="I28" s="95"/>
      <c r="J28" s="52"/>
    </row>
    <row r="29" spans="1:10" ht="14.25" customHeight="1">
      <c r="A29" s="80"/>
      <c r="B29" s="90"/>
      <c r="C29" s="96"/>
      <c r="D29" s="80"/>
      <c r="E29" s="90"/>
      <c r="F29" s="96"/>
      <c r="G29" s="80"/>
      <c r="H29" s="90"/>
      <c r="I29" s="96"/>
      <c r="J29" s="52"/>
    </row>
    <row r="30" spans="1:10" ht="14.25" customHeight="1" hidden="1">
      <c r="A30" s="80"/>
      <c r="B30" s="90"/>
      <c r="C30" s="96"/>
      <c r="D30" s="80"/>
      <c r="E30" s="90"/>
      <c r="F30" s="96"/>
      <c r="G30" s="80"/>
      <c r="H30" s="90"/>
      <c r="I30" s="96"/>
      <c r="J30" s="52"/>
    </row>
    <row r="31" spans="1:10" ht="14.25" customHeight="1">
      <c r="A31" s="80"/>
      <c r="B31" s="90"/>
      <c r="C31" s="96"/>
      <c r="D31" s="80"/>
      <c r="E31" s="90"/>
      <c r="F31" s="96"/>
      <c r="G31" s="80"/>
      <c r="H31" s="90"/>
      <c r="I31" s="96"/>
      <c r="J31" s="52"/>
    </row>
    <row r="32" spans="1:10" ht="14.25" customHeight="1">
      <c r="A32" s="81" t="s">
        <v>161</v>
      </c>
      <c r="B32" s="91"/>
      <c r="C32" s="97"/>
      <c r="D32" s="81" t="s">
        <v>161</v>
      </c>
      <c r="E32" s="91"/>
      <c r="F32" s="97"/>
      <c r="G32" s="81" t="s">
        <v>161</v>
      </c>
      <c r="H32" s="91"/>
      <c r="I32" s="97"/>
      <c r="J32" s="52"/>
    </row>
    <row r="33" spans="1:9" ht="12.75">
      <c r="A33" s="67"/>
      <c r="B33" s="67"/>
      <c r="C33" s="67"/>
      <c r="D33" s="67"/>
      <c r="E33" s="67"/>
      <c r="F33" s="67"/>
      <c r="G33" s="67"/>
      <c r="H33" s="67"/>
      <c r="I33" s="67"/>
    </row>
  </sheetData>
  <mergeCells count="78">
    <mergeCell ref="G32:I32"/>
    <mergeCell ref="G28:I28"/>
    <mergeCell ref="G29:I29"/>
    <mergeCell ref="G30:I30"/>
    <mergeCell ref="G31:I31"/>
    <mergeCell ref="A32:C32"/>
    <mergeCell ref="D28:F28"/>
    <mergeCell ref="D29:F29"/>
    <mergeCell ref="D30:F30"/>
    <mergeCell ref="D31:F31"/>
    <mergeCell ref="D32:F32"/>
    <mergeCell ref="A28:C28"/>
    <mergeCell ref="A29:C29"/>
    <mergeCell ref="A30:C30"/>
    <mergeCell ref="A31:C31"/>
    <mergeCell ref="G22:H22"/>
    <mergeCell ref="A24:B24"/>
    <mergeCell ref="A25:B25"/>
    <mergeCell ref="A26:B26"/>
    <mergeCell ref="D25:E25"/>
    <mergeCell ref="D26:E26"/>
    <mergeCell ref="G25:H25"/>
    <mergeCell ref="G26:H26"/>
    <mergeCell ref="D21:E21"/>
    <mergeCell ref="D22:E22"/>
    <mergeCell ref="G14:H14"/>
    <mergeCell ref="G15:H15"/>
    <mergeCell ref="G16:H16"/>
    <mergeCell ref="G17:H17"/>
    <mergeCell ref="G18:H18"/>
    <mergeCell ref="G19:H19"/>
    <mergeCell ref="G20:H20"/>
    <mergeCell ref="G21:H21"/>
    <mergeCell ref="A20:B20"/>
    <mergeCell ref="A21:B21"/>
    <mergeCell ref="A22:B22"/>
    <mergeCell ref="D14:E14"/>
    <mergeCell ref="D15:E15"/>
    <mergeCell ref="D16:E16"/>
    <mergeCell ref="D17:E17"/>
    <mergeCell ref="D18:E18"/>
    <mergeCell ref="D19:E19"/>
    <mergeCell ref="D20:E20"/>
    <mergeCell ref="A12:I12"/>
    <mergeCell ref="B13:C13"/>
    <mergeCell ref="E13:F13"/>
    <mergeCell ref="H13:I13"/>
    <mergeCell ref="H8:H9"/>
    <mergeCell ref="H10:H11"/>
    <mergeCell ref="I2:I3"/>
    <mergeCell ref="I4:I5"/>
    <mergeCell ref="I6:I7"/>
    <mergeCell ref="I8:I9"/>
    <mergeCell ref="I10:I11"/>
    <mergeCell ref="E8:E9"/>
    <mergeCell ref="E10:E11"/>
    <mergeCell ref="F2:G3"/>
    <mergeCell ref="F4:G5"/>
    <mergeCell ref="F6:G7"/>
    <mergeCell ref="F8:G9"/>
    <mergeCell ref="F10:G11"/>
    <mergeCell ref="A8:B9"/>
    <mergeCell ref="A10:B11"/>
    <mergeCell ref="C2:D3"/>
    <mergeCell ref="C4:D5"/>
    <mergeCell ref="C6:D7"/>
    <mergeCell ref="C8:D9"/>
    <mergeCell ref="C10:D11"/>
    <mergeCell ref="A1:I1"/>
    <mergeCell ref="A2:B3"/>
    <mergeCell ref="A4:B5"/>
    <mergeCell ref="A6:B7"/>
    <mergeCell ref="E2:E3"/>
    <mergeCell ref="E4:E5"/>
    <mergeCell ref="E6:E7"/>
    <mergeCell ref="H2:H3"/>
    <mergeCell ref="H4:H5"/>
    <mergeCell ref="H6:H7"/>
  </mergeCells>
  <printOptions/>
  <pageMargins left="0.75" right="0.75" top="1" bottom="1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jakost</cp:lastModifiedBy>
  <dcterms:modified xsi:type="dcterms:W3CDTF">2016-05-17T10:58:45Z</dcterms:modified>
  <cp:category/>
  <cp:version/>
  <cp:contentType/>
  <cp:contentStatus/>
</cp:coreProperties>
</file>