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9" windowHeight="1141" activeTab="0"/>
  </bookViews>
  <sheets>
    <sheet name="Rekapitulace stavby" sheetId="1" r:id="rId1"/>
    <sheet name="012 - Střelnice – výměna ..." sheetId="2" r:id="rId2"/>
  </sheets>
  <definedNames>
    <definedName name="_xlnm.Print_Titles" localSheetId="1">'012 - Střelnice – výměna ...'!$121:$121</definedName>
    <definedName name="_xlnm.Print_Titles" localSheetId="0">'Rekapitulace stavby'!$85:$85</definedName>
    <definedName name="_xlnm.Print_Area" localSheetId="1">'012 - Střelnice – výměna ...'!$C$4:$Q$70,'012 - Střelnice – výměna ...'!$C$76:$Q$106,'012 - Střelnice – výměna ...'!$C$112:$Q$175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<sst xmlns="http://schemas.openxmlformats.org/spreadsheetml/2006/main" count="849" uniqueCount="274">
  <si>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</si>
  <si>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</si>
  <si>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</si>
  <si>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</si>
  <si>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</si>
  <si>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</si>
  <si>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</si>
  <si>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</si>
  <si>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</si>
  <si>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</si>
  <si>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</si>
  <si>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</si>
  <si>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</si>
  <si>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</si>
  <si>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</si>
  <si>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012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</si>
  <si>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</si>
  <si>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</si>
  <si>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Střelnice – výměna pěti oken – restaurace</t>
  </si>
  <si>
    <t>0,1</t>
  </si>
  <si>
    <t>JKSO:</t>
  </si>
  <si>
    <t/>
  </si>
  <si>
    <t>CC-CZ:</t>
  </si>
  <si>
    <t>1</t>
  </si>
  <si>
    <t>Místo:</t>
  </si>
  <si>
    <t>Děčín</t>
  </si>
  <si>
    <t>Datum:</t>
  </si>
  <si>
    <t>18.5.2016</t>
  </si>
  <si>
    <t>10</t>
  </si>
  <si>
    <t>100</t>
  </si>
  <si>
    <t>Objednatel:</t>
  </si>
  <si>
    <t>IČ:</t>
  </si>
  <si>
    <t>261238</t>
  </si>
  <si>
    <t>Statutární město Děčín</t>
  </si>
  <si>
    <t>DIČ:</t>
  </si>
  <si>
    <t>Zhotovitel:</t>
  </si>
  <si>
    <t>Vyplň údaj</t>
  </si>
  <si>
    <t>Projektant:</t>
  </si>
  <si>
    <t>10409025</t>
  </si>
  <si>
    <t>Ing. Vladimír Hušek</t>
  </si>
  <si>
    <t>CZ521024206</t>
  </si>
  <si>
    <t>True</t>
  </si>
  <si>
    <t>Zpracovatel:</t>
  </si>
  <si>
    <t xml:space="preserve"> 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</si>
  <si>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</si>
  <si>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</si>
  <si>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</si>
  <si>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</si>
  <si>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</si>
  <si>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</si>
  <si>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</si>
  <si>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</si>
  <si>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</si>
  <si>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</si>
  <si>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</si>
  <si>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</si>
  <si>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</si>
  <si>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</si>
  <si>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</si>
  <si>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</si>
  <si>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</si>
  <si>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</si>
  <si>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</si>
  <si>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</si>
  <si>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</si>
  <si>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</si>
  <si>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</si>
  <si>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</si>
  <si>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</si>
  <si>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</si>
  <si>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</si>
  <si>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</si>
  <si>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</si>
  <si>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</si>
  <si>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</si>
  <si>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</si>
  <si>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</si>
  <si>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</si>
  <si>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</si>
  <si>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</si>
  <si>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</si>
  <si>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</si>
  <si>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</si>
  <si>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</si>
  <si>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</si>
  <si>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</si>
  <si>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{3713ebc3-7763-451c-bbf6-4ebda56ad772}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</si>
  <si>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</si>
  <si>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</si>
  <si>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</si>
  <si>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</si>
  <si>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</si>
  <si>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</si>
  <si>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</si>
  <si>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</si>
  <si>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</si>
  <si>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</si>
  <si>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</si>
  <si>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</si>
  <si>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</si>
  <si>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</si>
  <si>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</si>
  <si>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</si>
  <si>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</si>
  <si>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</si>
  <si>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</si>
  <si>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</si>
  <si>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</si>
  <si>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6 - Úpravy povrchů, podlahy a osazování výplní</t>
  </si>
  <si>
    <t xml:space="preserve">    94 - Lešení </t>
  </si>
  <si>
    <t xml:space="preserve">    96 - Bourání konstrukcí</t>
  </si>
  <si>
    <t xml:space="preserve">    997 - Přesun sutě</t>
  </si>
  <si>
    <t xml:space="preserve">    998 - Přesun hmot</t>
  </si>
  <si>
    <t>PSV - Práce a dodávky PSV</t>
  </si>
  <si>
    <t xml:space="preserve">    764 - Konstrukce klempířské</t>
  </si>
  <si>
    <t xml:space="preserve">    766 - Konstrukce truhlářské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</si>
  <si>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</si>
  <si>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</si>
  <si>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</si>
  <si>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</si>
  <si>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</si>
  <si>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</si>
  <si>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</si>
  <si>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</si>
  <si>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</si>
  <si>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</si>
  <si>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</si>
  <si>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</si>
  <si>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</si>
  <si>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</si>
  <si>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</si>
  <si>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</si>
  <si>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</si>
  <si>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</si>
  <si>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</si>
  <si>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</si>
  <si>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</si>
  <si>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</si>
  <si>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</si>
  <si>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</si>
  <si>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</si>
  <si>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612325302</t>
  </si>
  <si>
    <t>Vápenocementová štuková omítka ostění nebo nadpraží</t>
  </si>
  <si>
    <t>m2</t>
  </si>
  <si>
    <t>4</t>
  </si>
  <si>
    <t>1741640023</t>
  </si>
  <si>
    <t>5*0,50*(2,04*2+1,115)</t>
  </si>
  <si>
    <t>VV</t>
  </si>
  <si>
    <t>619991001</t>
  </si>
  <si>
    <t>Zakrytí podlah fólií přilepenou lepící páskou</t>
  </si>
  <si>
    <t>-1447281175</t>
  </si>
  <si>
    <t>5*3*3</t>
  </si>
  <si>
    <t>3</t>
  </si>
  <si>
    <t>M</t>
  </si>
  <si>
    <t>693110620</t>
  </si>
  <si>
    <t>geotextilie netkaná geoNetex M, 300 g/m2, šíře 200 cm</t>
  </si>
  <si>
    <t>8</t>
  </si>
  <si>
    <t>394736952</t>
  </si>
  <si>
    <t>geoNETEX M 300, Plošná hmotnost: 300 g/m2, Pevnost v tahu (podélně/příčně): 3,0/2,5 kN/m, Statické protržení (CBR): 400 N, Funkce: F, F+S  Šířka: 2 m, Délka nábalu: 50 m</t>
  </si>
  <si>
    <t>P</t>
  </si>
  <si>
    <t>619995001</t>
  </si>
  <si>
    <t>Začištění omítek kolem oken</t>
  </si>
  <si>
    <t>m</t>
  </si>
  <si>
    <t>2072351299</t>
  </si>
  <si>
    <t>"vnějšíí"5*2*(1,115+2,040)</t>
  </si>
  <si>
    <t>5</t>
  </si>
  <si>
    <t>622143003</t>
  </si>
  <si>
    <t>Montáž omítkových plastových nebo pozinkovaných rohových profilů</t>
  </si>
  <si>
    <t>941133443</t>
  </si>
  <si>
    <t>5*1,115</t>
  </si>
  <si>
    <t>6</t>
  </si>
  <si>
    <t>590515120</t>
  </si>
  <si>
    <t>profil parapetní plast 2 m</t>
  </si>
  <si>
    <t>1234367045</t>
  </si>
  <si>
    <t>7</t>
  </si>
  <si>
    <t>622212001</t>
  </si>
  <si>
    <t>Montáž kontaktního zateplení vnějšího parapetu hl. špalety do 200 mm z polystyrenu tl do 40 mm</t>
  </si>
  <si>
    <t>2105609664</t>
  </si>
  <si>
    <t>283764160</t>
  </si>
  <si>
    <t>deska z extrudovaného polystyrénu XPS 300 SF 40 mm</t>
  </si>
  <si>
    <t>984306257</t>
  </si>
  <si>
    <t>9</t>
  </si>
  <si>
    <t>949101111</t>
  </si>
  <si>
    <t>Lešení pomocné pro objekty pozemních staveb s lešeňovou podlahou v do 1,9 m zatížení do 150 kg/m2</t>
  </si>
  <si>
    <t>-1632186129</t>
  </si>
  <si>
    <t>2*5*1,50*1,50</t>
  </si>
  <si>
    <t>967031732</t>
  </si>
  <si>
    <t>Přisekání plošné zdiva z cihel pálených na MV nebo MVC tl do 100 mm</t>
  </si>
  <si>
    <t>-1715984601</t>
  </si>
  <si>
    <t>5*0,15*(2,04*2+1,115)</t>
  </si>
  <si>
    <t>11</t>
  </si>
  <si>
    <t>968062246</t>
  </si>
  <si>
    <t>Vybourání dřevěných rámů oken jednoduchých včetně křídel pl do 4 m2</t>
  </si>
  <si>
    <t>-16293145</t>
  </si>
  <si>
    <t>5*2*1,115*2,040</t>
  </si>
  <si>
    <t>12</t>
  </si>
  <si>
    <t>976085421</t>
  </si>
  <si>
    <t>Vybourání nebo vyřezání mříží z otvoru 1115 x 2040 mm</t>
  </si>
  <si>
    <t>kus</t>
  </si>
  <si>
    <t>-45896133</t>
  </si>
  <si>
    <t>13</t>
  </si>
  <si>
    <t>997013501</t>
  </si>
  <si>
    <t>Odvoz suti a vybouraných hmot na skládku nebo meziskládku do 1 km se složením</t>
  </si>
  <si>
    <t>t</t>
  </si>
  <si>
    <t>-1054858541</t>
  </si>
  <si>
    <t>14</t>
  </si>
  <si>
    <t>997013509</t>
  </si>
  <si>
    <t>Příplatek k odvozu suti a vybouraných hmot na skládku ZKD 1 km přes 1 km</t>
  </si>
  <si>
    <t>-996928499</t>
  </si>
  <si>
    <t>997013831</t>
  </si>
  <si>
    <t>Poplatek za uložení stavebního směsného odpadu na skládce (skládkovné)</t>
  </si>
  <si>
    <t>1949014451</t>
  </si>
  <si>
    <t>16</t>
  </si>
  <si>
    <t>998018001</t>
  </si>
  <si>
    <t>Přesun hmot ruční pro budovy v do 6 m</t>
  </si>
  <si>
    <t>-99418555</t>
  </si>
  <si>
    <t>17</t>
  </si>
  <si>
    <t>764226444</t>
  </si>
  <si>
    <t>Oplechování parapetů rovných celoplošně lepené z Al plechu rš 330 mm</t>
  </si>
  <si>
    <t>-492853577</t>
  </si>
  <si>
    <t>18</t>
  </si>
  <si>
    <t>764226465</t>
  </si>
  <si>
    <t>Příplatek za zvýšenou pracnost oplechování rohů parapetů rovných z Al plechu rš do 400 mm</t>
  </si>
  <si>
    <t>994963119</t>
  </si>
  <si>
    <t>19</t>
  </si>
  <si>
    <t>998764201</t>
  </si>
  <si>
    <t>Přesun hmot procentní pro konstrukce klempířské v objektech v do 6 m</t>
  </si>
  <si>
    <t>%</t>
  </si>
  <si>
    <t>248358513</t>
  </si>
  <si>
    <t>20</t>
  </si>
  <si>
    <t>766621212</t>
  </si>
  <si>
    <t>Montáž dřevěných oken plochy přes 1 m2 otevíravých výšky do 2,5 m s rámem do zdiva</t>
  </si>
  <si>
    <t>-869047894</t>
  </si>
  <si>
    <t>611101000</t>
  </si>
  <si>
    <t>okno dřevěné otevíravé/sklápěcí do otvoru 1115 x 2040 mm</t>
  </si>
  <si>
    <t>32</t>
  </si>
  <si>
    <t>1776875607</t>
  </si>
  <si>
    <t xml:space="preserve">Investor požaduje dřevěná okna se stejným členěnímjako jsou stávající okna. 
Barva oken bude bílá.
Protože novodobá okna mají rámy více jak dvojnásobně široké, je navrženo okno s horním dílem o výšce 700 mm s dělícím sloupkem, sklápěcí s pákovým ovládáním. Spodní díl bude jednokřídlový otevíravý a sklápěcí se středním dělícím sloupkem širokým cca 50 – 60 mm (dvě dvojskla)
</t>
  </si>
  <si>
    <t>22</t>
  </si>
  <si>
    <t>766629214</t>
  </si>
  <si>
    <t>Příplatek k montáži oken rovné ostění připojovací spára do 15 mm - páska vnější/vnitřní</t>
  </si>
  <si>
    <t>1261746119</t>
  </si>
  <si>
    <t>"vnitřní"5*2*(1,115+2,040)</t>
  </si>
  <si>
    <t>Součet</t>
  </si>
  <si>
    <t>23</t>
  </si>
  <si>
    <t>766691610</t>
  </si>
  <si>
    <t>Lišty krycí pro překrytí spojů</t>
  </si>
  <si>
    <t>291156052</t>
  </si>
  <si>
    <t>24</t>
  </si>
  <si>
    <t>590514000</t>
  </si>
  <si>
    <t xml:space="preserve">lišta krycí 50x50mm </t>
  </si>
  <si>
    <t>631835912</t>
  </si>
  <si>
    <t>25</t>
  </si>
  <si>
    <t>766694122</t>
  </si>
  <si>
    <t>Montáž parapetních dřevěných nebo plastových šířky přes 30 cm délky do 1,6 m</t>
  </si>
  <si>
    <t>1413269856</t>
  </si>
  <si>
    <t>Parapetní prkénko bude napojeno na stávající dřevěný obklad nad otopnými tělesy</t>
  </si>
  <si>
    <t>26</t>
  </si>
  <si>
    <t>607941050</t>
  </si>
  <si>
    <t>deska parapetní dřevěná</t>
  </si>
  <si>
    <t>-552848089</t>
  </si>
  <si>
    <t>27</t>
  </si>
  <si>
    <t>998766201</t>
  </si>
  <si>
    <t>Přesun hmot procentní pro konstrukce truhlářské v objektech v do 6 m</t>
  </si>
  <si>
    <t>168522929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</si>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</sst>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\$#,##0_);\(\$#,##0\)"/>
    <numFmt numFmtId="165" formatCode="_(\$#,##0_);[Red]\(\$#,##0\)"/>
    <numFmt numFmtId="166" formatCode="_(\$#,##0.00_);\(\$#,##0.00\)"/>
    <numFmt numFmtId="167" formatCode="_(\$#,##0.00_);[Red]\(\$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,##0.00%"/>
    <numFmt numFmtId="173" formatCode="dd\.mm\.yyyy"/>
    <numFmt numFmtId="174" formatCode="#,##0.00000"/>
    <numFmt numFmtId="175" formatCode="#,##0.000"/>
  </numFmts>
  <fonts count="66">
    <font>
      <sz val="8"/>
      <name val="Trebuchet MS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8"/>
      <color indexed="43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b/>
      <sz val="12"/>
      <color indexed="55"/>
      <name val="Trebuchet MS"/>
      <family val="2"/>
    </font>
    <font>
      <sz val="9"/>
      <color indexed="55"/>
      <name val="Trebuchet MS"/>
      <family val="2"/>
    </font>
    <font>
      <b/>
      <sz val="8"/>
      <color indexed="55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9"/>
      <name val="Trebuchet MS"/>
      <family val="2"/>
    </font>
    <font>
      <sz val="12"/>
      <color indexed="55"/>
      <name val="Trebuchet MS"/>
      <family val="2"/>
    </font>
    <font>
      <b/>
      <sz val="12"/>
      <color indexed="37"/>
      <name val="Trebuchet MS"/>
      <family val="2"/>
    </font>
    <font>
      <b/>
      <sz val="11"/>
      <color indexed="56"/>
      <name val="Trebuchet MS"/>
      <family val="2"/>
    </font>
    <font>
      <sz val="11"/>
      <color indexed="56"/>
      <name val="Trebuchet MS"/>
      <family val="2"/>
    </font>
    <font>
      <sz val="11"/>
      <color indexed="55"/>
      <name val="Trebuchet MS"/>
      <family val="2"/>
    </font>
    <font>
      <b/>
      <sz val="12"/>
      <color indexed="16"/>
      <name val="Trebuchet MS"/>
      <family val="2"/>
    </font>
    <font>
      <sz val="9"/>
      <color indexed="8"/>
      <name val="Trebuchet MS"/>
      <family val="2"/>
    </font>
    <font>
      <sz val="8"/>
      <color indexed="37"/>
      <name val="Trebuchet MS"/>
      <family val="2"/>
    </font>
    <font>
      <b/>
      <sz val="8"/>
      <name val="Trebuchet MS"/>
      <family val="2"/>
    </font>
    <font>
      <i/>
      <sz val="8"/>
      <color indexed="12"/>
      <name val="Trebuchet MS"/>
      <family val="2"/>
    </font>
    <font>
      <i/>
      <sz val="7"/>
      <color indexed="55"/>
      <name val="Trebuchet MS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8"/>
      <color indexed="12"/>
      <name val="Wingdings 2"/>
      <family val="1"/>
    </font>
    <font>
      <sz val="10"/>
      <color indexed="37"/>
      <name val="Trebuchet MS"/>
      <family val="2"/>
    </font>
    <font>
      <u val="single"/>
      <sz val="10"/>
      <color indexed="12"/>
      <name val="Trebuchet MS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54"/>
      </top>
      <bottom style="double">
        <color indexed="5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dotted">
        <color indexed="8"/>
      </top>
      <bottom/>
    </border>
    <border>
      <left/>
      <right/>
      <top/>
      <bottom style="dotted">
        <color indexed="8"/>
      </bottom>
    </border>
    <border>
      <left style="dotted">
        <color indexed="8"/>
      </left>
      <right/>
      <top style="dotted">
        <color indexed="8"/>
      </top>
      <bottom style="dotted">
        <color indexed="8"/>
      </bottom>
    </border>
    <border>
      <left/>
      <right/>
      <top style="dotted">
        <color indexed="8"/>
      </top>
      <bottom style="dotted">
        <color indexed="8"/>
      </bottom>
    </border>
    <border>
      <left style="dotted">
        <color indexed="55"/>
      </left>
      <right/>
      <top style="dotted">
        <color indexed="55"/>
      </top>
      <bottom/>
    </border>
    <border>
      <left/>
      <right/>
      <top style="dotted">
        <color indexed="55"/>
      </top>
      <bottom/>
    </border>
    <border>
      <left/>
      <right style="dotted">
        <color indexed="55"/>
      </right>
      <top style="dotted">
        <color indexed="55"/>
      </top>
      <bottom/>
    </border>
    <border>
      <left style="dotted">
        <color indexed="55"/>
      </left>
      <right/>
      <top/>
      <bottom/>
    </border>
    <border>
      <left/>
      <right style="dotted">
        <color indexed="55"/>
      </right>
      <top/>
      <bottom/>
    </border>
    <border>
      <left style="dotted">
        <color indexed="55"/>
      </left>
      <right/>
      <top/>
      <bottom style="dotted">
        <color indexed="55"/>
      </bottom>
    </border>
    <border>
      <left/>
      <right/>
      <top/>
      <bottom style="dotted">
        <color indexed="55"/>
      </bottom>
    </border>
    <border>
      <left/>
      <right style="dotted">
        <color indexed="55"/>
      </right>
      <top/>
      <bottom style="dotted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dotted">
        <color indexed="55"/>
      </left>
      <right/>
      <top style="dotted">
        <color indexed="55"/>
      </top>
      <bottom style="dotted">
        <color indexed="55"/>
      </bottom>
    </border>
    <border>
      <left/>
      <right/>
      <top style="dotted">
        <color indexed="55"/>
      </top>
      <bottom style="dotted">
        <color indexed="55"/>
      </bottom>
    </border>
    <border>
      <left/>
      <right style="dotted">
        <color indexed="55"/>
      </right>
      <top style="dotted">
        <color indexed="55"/>
      </top>
      <bottom style="dotted">
        <color indexed="55"/>
      </bottom>
    </border>
    <border>
      <left style="dotted">
        <color indexed="55"/>
      </left>
      <right style="dotted">
        <color indexed="55"/>
      </right>
      <top style="dotted">
        <color indexed="55"/>
      </top>
      <bottom style="dotted">
        <color indexed="55"/>
      </bottom>
    </border>
    <border>
      <left/>
      <right style="dotted">
        <color indexed="8"/>
      </right>
      <top style="dotted">
        <color indexed="8"/>
      </top>
      <bottom style="dotted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2" borderId="0" applyNumberFormat="0" applyBorder="0" applyAlignment="0" applyProtection="0"/>
    <xf numFmtId="0" fontId="58" fillId="5" borderId="0" applyNumberFormat="0" applyBorder="0" applyAlignment="0" applyProtection="0"/>
    <xf numFmtId="0" fontId="58" fillId="4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6" borderId="0" applyNumberFormat="0" applyBorder="0" applyAlignment="0" applyProtection="0"/>
    <xf numFmtId="0" fontId="58" fillId="3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9" fillId="0" borderId="1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3" fillId="10" borderId="0" applyNumberFormat="0" applyBorder="0" applyAlignment="0" applyProtection="0"/>
    <xf numFmtId="0" fontId="49" fillId="1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60" fillId="12" borderId="0" applyNumberFormat="0" applyBorder="0" applyAlignment="0" applyProtection="0"/>
    <xf numFmtId="0" fontId="0" fillId="1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61" fillId="14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15" borderId="8" applyNumberFormat="0" applyAlignment="0" applyProtection="0"/>
    <xf numFmtId="0" fontId="48" fillId="16" borderId="8" applyNumberFormat="0" applyAlignment="0" applyProtection="0"/>
    <xf numFmtId="0" fontId="64" fillId="16" borderId="9" applyNumberFormat="0" applyAlignment="0" applyProtection="0"/>
    <xf numFmtId="0" fontId="65" fillId="0" borderId="0" applyNumberFormat="0" applyFill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17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8" borderId="0" xfId="0" applyFont="1" applyFill="1" applyAlignment="1">
      <alignment horizontal="left" vertical="center"/>
    </xf>
    <xf numFmtId="0" fontId="0" fillId="8" borderId="0" xfId="0" applyFont="1" applyFill="1" applyAlignment="1">
      <alignment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center"/>
    </xf>
    <xf numFmtId="0" fontId="5" fillId="4" borderId="0" xfId="0" applyFont="1" applyFill="1" applyBorder="1" applyAlignment="1" applyProtection="1">
      <alignment horizontal="left" vertical="center"/>
      <protection locked="0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15" xfId="0" applyFont="1" applyBorder="1" applyAlignment="1">
      <alignment/>
    </xf>
    <xf numFmtId="0" fontId="19" fillId="0" borderId="0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1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22" borderId="0" xfId="0" applyFont="1" applyFill="1" applyBorder="1" applyAlignment="1">
      <alignment vertical="center"/>
    </xf>
    <xf numFmtId="0" fontId="6" fillId="22" borderId="17" xfId="0" applyFont="1" applyFill="1" applyBorder="1" applyAlignment="1">
      <alignment horizontal="left" vertical="center"/>
    </xf>
    <xf numFmtId="0" fontId="0" fillId="22" borderId="18" xfId="0" applyFont="1" applyFill="1" applyBorder="1" applyAlignment="1">
      <alignment vertical="center"/>
    </xf>
    <xf numFmtId="0" fontId="6" fillId="22" borderId="18" xfId="0" applyFont="1" applyFill="1" applyBorder="1" applyAlignment="1">
      <alignment horizontal="center" vertical="center"/>
    </xf>
    <xf numFmtId="0" fontId="22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3" fillId="0" borderId="24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23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0" fillId="0" borderId="19" xfId="0" applyFont="1" applyBorder="1" applyAlignment="1">
      <alignment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4" fontId="25" fillId="0" borderId="22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74" fontId="25" fillId="0" borderId="0" xfId="0" applyNumberFormat="1" applyFont="1" applyBorder="1" applyAlignment="1">
      <alignment vertical="center"/>
    </xf>
    <xf numFmtId="4" fontId="25" fillId="0" borderId="23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4" fontId="29" fillId="0" borderId="24" xfId="0" applyNumberFormat="1" applyFont="1" applyBorder="1" applyAlignment="1">
      <alignment vertical="center"/>
    </xf>
    <xf numFmtId="4" fontId="29" fillId="0" borderId="25" xfId="0" applyNumberFormat="1" applyFont="1" applyBorder="1" applyAlignment="1">
      <alignment vertical="center"/>
    </xf>
    <xf numFmtId="174" fontId="29" fillId="0" borderId="25" xfId="0" applyNumberFormat="1" applyFont="1" applyBorder="1" applyAlignment="1">
      <alignment vertical="center"/>
    </xf>
    <xf numFmtId="4" fontId="29" fillId="0" borderId="26" xfId="0" applyNumberFormat="1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172" fontId="23" fillId="4" borderId="19" xfId="0" applyNumberFormat="1" applyFont="1" applyFill="1" applyBorder="1" applyAlignment="1" applyProtection="1">
      <alignment horizontal="center" vertical="center"/>
      <protection locked="0"/>
    </xf>
    <xf numFmtId="0" fontId="23" fillId="4" borderId="20" xfId="0" applyFont="1" applyFill="1" applyBorder="1" applyAlignment="1" applyProtection="1">
      <alignment horizontal="center" vertical="center"/>
      <protection locked="0"/>
    </xf>
    <xf numFmtId="4" fontId="23" fillId="0" borderId="21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72" fontId="23" fillId="4" borderId="22" xfId="0" applyNumberFormat="1" applyFont="1" applyFill="1" applyBorder="1" applyAlignment="1" applyProtection="1">
      <alignment horizontal="center" vertical="center"/>
      <protection locked="0"/>
    </xf>
    <xf numFmtId="0" fontId="23" fillId="4" borderId="0" xfId="0" applyFont="1" applyFill="1" applyBorder="1" applyAlignment="1" applyProtection="1">
      <alignment horizontal="center" vertical="center"/>
      <protection locked="0"/>
    </xf>
    <xf numFmtId="4" fontId="23" fillId="0" borderId="23" xfId="0" applyNumberFormat="1" applyFont="1" applyBorder="1" applyAlignment="1">
      <alignment vertical="center"/>
    </xf>
    <xf numFmtId="172" fontId="23" fillId="4" borderId="24" xfId="0" applyNumberFormat="1" applyFont="1" applyFill="1" applyBorder="1" applyAlignment="1" applyProtection="1">
      <alignment horizontal="center" vertical="center"/>
      <protection locked="0"/>
    </xf>
    <xf numFmtId="0" fontId="23" fillId="4" borderId="25" xfId="0" applyFont="1" applyFill="1" applyBorder="1" applyAlignment="1" applyProtection="1">
      <alignment horizontal="center" vertical="center"/>
      <protection locked="0"/>
    </xf>
    <xf numFmtId="4" fontId="23" fillId="0" borderId="26" xfId="0" applyNumberFormat="1" applyFont="1" applyBorder="1" applyAlignment="1">
      <alignment vertical="center"/>
    </xf>
    <xf numFmtId="0" fontId="26" fillId="22" borderId="0" xfId="0" applyFont="1" applyFill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6" fillId="22" borderId="18" xfId="0" applyFont="1" applyFill="1" applyBorder="1" applyAlignment="1">
      <alignment horizontal="right" vertical="center"/>
    </xf>
    <xf numFmtId="0" fontId="30" fillId="0" borderId="0" xfId="0" applyFont="1" applyBorder="1" applyAlignment="1">
      <alignment horizontal="left" vertical="center"/>
    </xf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17" fillId="0" borderId="33" xfId="0" applyFont="1" applyBorder="1" applyAlignment="1">
      <alignment horizontal="center" vertical="center"/>
    </xf>
    <xf numFmtId="0" fontId="0" fillId="0" borderId="13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/>
    </xf>
    <xf numFmtId="0" fontId="23" fillId="0" borderId="23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 wrapText="1"/>
    </xf>
    <xf numFmtId="0" fontId="5" fillId="22" borderId="30" xfId="0" applyFont="1" applyFill="1" applyBorder="1" applyAlignment="1">
      <alignment horizontal="center" vertical="center" wrapText="1"/>
    </xf>
    <xf numFmtId="0" fontId="5" fillId="22" borderId="31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4" fontId="32" fillId="0" borderId="20" xfId="0" applyNumberFormat="1" applyFont="1" applyBorder="1" applyAlignment="1">
      <alignment/>
    </xf>
    <xf numFmtId="174" fontId="32" fillId="0" borderId="2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0" fillId="0" borderId="14" xfId="0" applyFont="1" applyBorder="1" applyAlignment="1">
      <alignment/>
    </xf>
    <xf numFmtId="0" fontId="10" fillId="0" borderId="22" xfId="0" applyFont="1" applyBorder="1" applyAlignment="1">
      <alignment/>
    </xf>
    <xf numFmtId="174" fontId="10" fillId="0" borderId="0" xfId="0" applyNumberFormat="1" applyFont="1" applyBorder="1" applyAlignment="1">
      <alignment/>
    </xf>
    <xf numFmtId="174" fontId="10" fillId="0" borderId="23" xfId="0" applyNumberFormat="1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4" fontId="10" fillId="0" borderId="0" xfId="0" applyNumberFormat="1" applyFont="1" applyAlignment="1">
      <alignment vertical="center"/>
    </xf>
    <xf numFmtId="0" fontId="9" fillId="0" borderId="0" xfId="0" applyFont="1" applyBorder="1" applyAlignment="1">
      <alignment horizontal="left"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75" fontId="0" fillId="0" borderId="33" xfId="0" applyNumberFormat="1" applyFont="1" applyBorder="1" applyAlignment="1" applyProtection="1">
      <alignment vertical="center"/>
      <protection/>
    </xf>
    <xf numFmtId="0" fontId="4" fillId="4" borderId="33" xfId="0" applyFont="1" applyFill="1" applyBorder="1" applyAlignment="1" applyProtection="1">
      <alignment horizontal="left" vertical="center"/>
      <protection locked="0"/>
    </xf>
    <xf numFmtId="174" fontId="4" fillId="0" borderId="0" xfId="0" applyNumberFormat="1" applyFont="1" applyBorder="1" applyAlignment="1">
      <alignment vertical="center"/>
    </xf>
    <xf numFmtId="174" fontId="4" fillId="0" borderId="23" xfId="0" applyNumberFormat="1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175" fontId="11" fillId="0" borderId="0" xfId="0" applyNumberFormat="1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34" fillId="0" borderId="33" xfId="0" applyFont="1" applyBorder="1" applyAlignment="1" applyProtection="1">
      <alignment horizontal="center" vertical="center"/>
      <protection/>
    </xf>
    <xf numFmtId="49" fontId="34" fillId="0" borderId="33" xfId="0" applyNumberFormat="1" applyFont="1" applyBorder="1" applyAlignment="1" applyProtection="1">
      <alignment horizontal="left" vertical="center" wrapText="1"/>
      <protection/>
    </xf>
    <xf numFmtId="0" fontId="34" fillId="0" borderId="33" xfId="0" applyFont="1" applyBorder="1" applyAlignment="1" applyProtection="1">
      <alignment horizontal="center" vertical="center" wrapText="1"/>
      <protection/>
    </xf>
    <xf numFmtId="175" fontId="34" fillId="0" borderId="33" xfId="0" applyNumberFormat="1" applyFont="1" applyBorder="1" applyAlignment="1" applyProtection="1">
      <alignment vertical="center"/>
      <protection/>
    </xf>
    <xf numFmtId="175" fontId="0" fillId="4" borderId="33" xfId="0" applyNumberFormat="1" applyFont="1" applyFill="1" applyBorder="1" applyAlignment="1" applyProtection="1">
      <alignment vertical="center"/>
      <protection locked="0"/>
    </xf>
    <xf numFmtId="0" fontId="12" fillId="0" borderId="13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175" fontId="12" fillId="0" borderId="0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38" fillId="0" borderId="0" xfId="36" applyFont="1" applyAlignment="1">
      <alignment horizontal="center" vertical="center"/>
    </xf>
    <xf numFmtId="0" fontId="13" fillId="8" borderId="0" xfId="0" applyFont="1" applyFill="1" applyAlignment="1" applyProtection="1">
      <alignment horizontal="left" vertical="center"/>
      <protection/>
    </xf>
    <xf numFmtId="0" fontId="20" fillId="8" borderId="0" xfId="0" applyFont="1" applyFill="1" applyAlignment="1" applyProtection="1">
      <alignment vertical="center"/>
      <protection/>
    </xf>
    <xf numFmtId="0" fontId="39" fillId="8" borderId="0" xfId="0" applyFont="1" applyFill="1" applyAlignment="1" applyProtection="1">
      <alignment horizontal="left" vertical="center"/>
      <protection/>
    </xf>
    <xf numFmtId="0" fontId="40" fillId="8" borderId="0" xfId="36" applyFont="1" applyFill="1" applyAlignment="1" applyProtection="1">
      <alignment vertical="center"/>
      <protection/>
    </xf>
    <xf numFmtId="0" fontId="0" fillId="8" borderId="0" xfId="0" applyFont="1" applyFill="1" applyAlignment="1" applyProtection="1">
      <alignment/>
      <protection/>
    </xf>
    <xf numFmtId="0" fontId="14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8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top" wrapText="1"/>
    </xf>
    <xf numFmtId="49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left" vertical="center" wrapText="1"/>
    </xf>
    <xf numFmtId="4" fontId="20" fillId="0" borderId="0" xfId="0" applyNumberFormat="1" applyFont="1" applyBorder="1" applyAlignment="1">
      <alignment vertical="center"/>
    </xf>
    <xf numFmtId="4" fontId="21" fillId="0" borderId="16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6" fillId="22" borderId="18" xfId="0" applyFont="1" applyFill="1" applyBorder="1" applyAlignment="1">
      <alignment horizontal="left" vertical="center"/>
    </xf>
    <xf numFmtId="0" fontId="0" fillId="22" borderId="18" xfId="0" applyFont="1" applyFill="1" applyBorder="1" applyAlignment="1">
      <alignment vertical="center"/>
    </xf>
    <xf numFmtId="4" fontId="6" fillId="22" borderId="18" xfId="0" applyNumberFormat="1" applyFont="1" applyFill="1" applyBorder="1" applyAlignment="1">
      <alignment vertical="center"/>
    </xf>
    <xf numFmtId="0" fontId="0" fillId="22" borderId="34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5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5" fillId="22" borderId="17" xfId="0" applyFont="1" applyFill="1" applyBorder="1" applyAlignment="1">
      <alignment horizontal="center" vertical="center"/>
    </xf>
    <xf numFmtId="0" fontId="5" fillId="22" borderId="18" xfId="0" applyFont="1" applyFill="1" applyBorder="1" applyAlignment="1">
      <alignment horizontal="center" vertical="center"/>
    </xf>
    <xf numFmtId="0" fontId="9" fillId="4" borderId="0" xfId="0" applyFont="1" applyFill="1" applyBorder="1" applyAlignment="1" applyProtection="1">
      <alignment horizontal="left" vertical="center"/>
      <protection locked="0"/>
    </xf>
    <xf numFmtId="4" fontId="9" fillId="4" borderId="0" xfId="0" applyNumberFormat="1" applyFont="1" applyFill="1" applyBorder="1" applyAlignment="1" applyProtection="1">
      <alignment vertical="center"/>
      <protection locked="0"/>
    </xf>
    <xf numFmtId="4" fontId="9" fillId="0" borderId="0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7" fillId="0" borderId="0" xfId="0" applyFont="1" applyBorder="1" applyAlignment="1">
      <alignment horizontal="left" vertical="center" wrapText="1"/>
    </xf>
    <xf numFmtId="4" fontId="26" fillId="22" borderId="0" xfId="0" applyNumberFormat="1" applyFont="1" applyFill="1" applyBorder="1" applyAlignment="1">
      <alignment vertical="center"/>
    </xf>
    <xf numFmtId="0" fontId="14" fillId="22" borderId="0" xfId="0" applyFont="1" applyFill="1" applyAlignment="1">
      <alignment horizontal="center" vertical="center"/>
    </xf>
    <xf numFmtId="4" fontId="26" fillId="0" borderId="0" xfId="0" applyNumberFormat="1" applyFont="1" applyBorder="1" applyAlignment="1">
      <alignment horizontal="right" vertical="center"/>
    </xf>
    <xf numFmtId="4" fontId="26" fillId="0" borderId="0" xfId="0" applyNumberFormat="1" applyFont="1" applyBorder="1" applyAlignment="1">
      <alignment vertical="center"/>
    </xf>
    <xf numFmtId="173" fontId="5" fillId="4" borderId="0" xfId="0" applyNumberFormat="1" applyFont="1" applyFill="1" applyBorder="1" applyAlignment="1" applyProtection="1">
      <alignment horizontal="left" vertical="center"/>
      <protection locked="0"/>
    </xf>
    <xf numFmtId="0" fontId="5" fillId="4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>
      <alignment vertical="center"/>
    </xf>
    <xf numFmtId="4" fontId="4" fillId="0" borderId="0" xfId="0" applyNumberFormat="1" applyFont="1" applyBorder="1" applyAlignment="1">
      <alignment vertical="center"/>
    </xf>
    <xf numFmtId="173" fontId="5" fillId="0" borderId="0" xfId="0" applyNumberFormat="1" applyFont="1" applyBorder="1" applyAlignment="1">
      <alignment horizontal="left" vertical="center"/>
    </xf>
    <xf numFmtId="0" fontId="5" fillId="22" borderId="0" xfId="0" applyFont="1" applyFill="1" applyBorder="1" applyAlignment="1">
      <alignment horizontal="center" vertical="center"/>
    </xf>
    <xf numFmtId="0" fontId="0" fillId="22" borderId="0" xfId="0" applyFont="1" applyFill="1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5" fillId="22" borderId="31" xfId="0" applyFont="1" applyFill="1" applyBorder="1" applyAlignment="1">
      <alignment horizontal="center" vertical="center" wrapText="1"/>
    </xf>
    <xf numFmtId="0" fontId="0" fillId="22" borderId="31" xfId="0" applyFont="1" applyFill="1" applyBorder="1" applyAlignment="1">
      <alignment horizontal="center" vertical="center" wrapText="1"/>
    </xf>
    <xf numFmtId="0" fontId="31" fillId="22" borderId="31" xfId="0" applyFont="1" applyFill="1" applyBorder="1" applyAlignment="1">
      <alignment horizontal="center" vertical="center" wrapText="1"/>
    </xf>
    <xf numFmtId="0" fontId="0" fillId="22" borderId="32" xfId="0" applyFont="1" applyFill="1" applyBorder="1" applyAlignment="1">
      <alignment horizontal="center" vertical="center" wrapText="1"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vertical="center"/>
      <protection/>
    </xf>
    <xf numFmtId="4" fontId="0" fillId="4" borderId="33" xfId="0" applyNumberFormat="1" applyFont="1" applyFill="1" applyBorder="1" applyAlignment="1" applyProtection="1">
      <alignment vertical="center"/>
      <protection locked="0"/>
    </xf>
    <xf numFmtId="4" fontId="0" fillId="0" borderId="33" xfId="0" applyNumberFormat="1" applyFont="1" applyBorder="1" applyAlignment="1" applyProtection="1">
      <alignment vertical="center"/>
      <protection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Border="1" applyAlignment="1">
      <alignment vertical="center"/>
    </xf>
    <xf numFmtId="0" fontId="34" fillId="0" borderId="33" xfId="0" applyFont="1" applyBorder="1" applyAlignment="1" applyProtection="1">
      <alignment horizontal="left" vertical="center" wrapText="1"/>
      <protection/>
    </xf>
    <xf numFmtId="0" fontId="34" fillId="0" borderId="33" xfId="0" applyFont="1" applyBorder="1" applyAlignment="1" applyProtection="1">
      <alignment vertical="center"/>
      <protection/>
    </xf>
    <xf numFmtId="4" fontId="34" fillId="4" borderId="33" xfId="0" applyNumberFormat="1" applyFont="1" applyFill="1" applyBorder="1" applyAlignment="1" applyProtection="1">
      <alignment vertical="center"/>
      <protection locked="0"/>
    </xf>
    <xf numFmtId="4" fontId="34" fillId="0" borderId="33" xfId="0" applyNumberFormat="1" applyFont="1" applyBorder="1" applyAlignment="1" applyProtection="1">
      <alignment vertical="center"/>
      <protection/>
    </xf>
    <xf numFmtId="0" fontId="35" fillId="0" borderId="20" xfId="0" applyFont="1" applyBorder="1" applyAlignment="1">
      <alignment vertical="center" wrapText="1"/>
    </xf>
    <xf numFmtId="4" fontId="9" fillId="0" borderId="25" xfId="0" applyNumberFormat="1" applyFont="1" applyBorder="1" applyAlignment="1">
      <alignment/>
    </xf>
    <xf numFmtId="4" fontId="9" fillId="0" borderId="25" xfId="0" applyNumberFormat="1" applyFont="1" applyBorder="1" applyAlignment="1">
      <alignment vertical="center"/>
    </xf>
    <xf numFmtId="0" fontId="11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vertical="center"/>
    </xf>
    <xf numFmtId="4" fontId="9" fillId="0" borderId="31" xfId="0" applyNumberFormat="1" applyFont="1" applyBorder="1" applyAlignment="1">
      <alignment/>
    </xf>
    <xf numFmtId="4" fontId="9" fillId="0" borderId="31" xfId="0" applyNumberFormat="1" applyFont="1" applyBorder="1" applyAlignment="1">
      <alignment vertical="center"/>
    </xf>
    <xf numFmtId="4" fontId="8" fillId="0" borderId="20" xfId="0" applyNumberFormat="1" applyFont="1" applyBorder="1" applyAlignment="1">
      <alignment/>
    </xf>
    <xf numFmtId="4" fontId="8" fillId="0" borderId="20" xfId="0" applyNumberFormat="1" applyFont="1" applyBorder="1" applyAlignment="1">
      <alignment vertical="center"/>
    </xf>
    <xf numFmtId="0" fontId="40" fillId="8" borderId="0" xfId="36" applyFont="1" applyFill="1" applyBorder="1" applyAlignment="1" applyProtection="1">
      <alignment horizontal="center" vertical="center"/>
      <protection/>
    </xf>
    <xf numFmtId="4" fontId="26" fillId="0" borderId="20" xfId="0" applyNumberFormat="1" applyFont="1" applyBorder="1" applyAlignment="1">
      <alignment/>
    </xf>
    <xf numFmtId="4" fontId="6" fillId="0" borderId="20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4742E.tmp" TargetMode="External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1" name="Picture 1" descr="C:\KROSplusData\System\Temp\rad4742E.tmp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K97"/>
  <sheetViews>
    <sheetView showGridLines="0" tabSelected="1" zoomScalePageLayoutView="0" workbookViewId="0" topLeftCell="A1">
      <pane ySplit="1" topLeftCell="A105" activePane="bottomLeft" state="frozen"/>
      <selection pane="topLeft" activeCell="A1" sqref="A1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" customHeight="1">
      <c r="A1" s="179" t="s">
        <v>0</v>
      </c>
      <c r="B1" s="180"/>
      <c r="C1" s="180"/>
      <c r="D1" s="181" t="s">
        <v>1</v>
      </c>
      <c r="E1" s="180"/>
      <c r="F1" s="180"/>
      <c r="G1" s="180"/>
      <c r="H1" s="180"/>
      <c r="I1" s="180"/>
      <c r="J1" s="180"/>
      <c r="K1" s="182" t="s">
        <v>267</v>
      </c>
      <c r="L1" s="182"/>
      <c r="M1" s="182"/>
      <c r="N1" s="182"/>
      <c r="O1" s="182"/>
      <c r="P1" s="182"/>
      <c r="Q1" s="182"/>
      <c r="R1" s="182"/>
      <c r="S1" s="182"/>
      <c r="T1" s="180"/>
      <c r="U1" s="180"/>
      <c r="V1" s="180"/>
      <c r="W1" s="182" t="s">
        <v>268</v>
      </c>
      <c r="X1" s="182"/>
      <c r="Y1" s="182"/>
      <c r="Z1" s="182"/>
      <c r="AA1" s="182"/>
      <c r="AB1" s="182"/>
      <c r="AC1" s="182"/>
      <c r="AD1" s="182"/>
      <c r="AE1" s="182"/>
      <c r="AF1" s="182"/>
      <c r="AG1" s="180"/>
      <c r="AH1" s="180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2" t="s">
        <v>2</v>
      </c>
      <c r="BB1" s="12" t="s">
        <v>3</v>
      </c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T1" s="14" t="s">
        <v>4</v>
      </c>
      <c r="BU1" s="14" t="s">
        <v>4</v>
      </c>
    </row>
    <row r="2" spans="3:72" ht="36.75" customHeight="1">
      <c r="C2" s="184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221" t="s">
        <v>6</v>
      </c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S2" s="15" t="s">
        <v>7</v>
      </c>
      <c r="BT2" s="15" t="s">
        <v>8</v>
      </c>
    </row>
    <row r="3" spans="2:72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8"/>
      <c r="BS3" s="15" t="s">
        <v>7</v>
      </c>
      <c r="BT3" s="15" t="s">
        <v>9</v>
      </c>
    </row>
    <row r="4" spans="2:71" ht="36.75" customHeight="1">
      <c r="B4" s="19"/>
      <c r="C4" s="186" t="s">
        <v>10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21"/>
      <c r="AS4" s="22" t="s">
        <v>11</v>
      </c>
      <c r="BE4" s="23" t="s">
        <v>12</v>
      </c>
      <c r="BS4" s="15" t="s">
        <v>13</v>
      </c>
    </row>
    <row r="5" spans="2:71" ht="14.25" customHeight="1">
      <c r="B5" s="19"/>
      <c r="C5" s="20"/>
      <c r="D5" s="24" t="s">
        <v>14</v>
      </c>
      <c r="E5" s="20"/>
      <c r="F5" s="20"/>
      <c r="G5" s="20"/>
      <c r="H5" s="20"/>
      <c r="I5" s="20"/>
      <c r="J5" s="20"/>
      <c r="K5" s="191" t="s">
        <v>15</v>
      </c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20"/>
      <c r="AQ5" s="21"/>
      <c r="BE5" s="188" t="s">
        <v>16</v>
      </c>
      <c r="BS5" s="15" t="s">
        <v>7</v>
      </c>
    </row>
    <row r="6" spans="2:71" ht="36.75" customHeight="1">
      <c r="B6" s="19"/>
      <c r="C6" s="20"/>
      <c r="D6" s="26" t="s">
        <v>17</v>
      </c>
      <c r="E6" s="20"/>
      <c r="F6" s="20"/>
      <c r="G6" s="20"/>
      <c r="H6" s="20"/>
      <c r="I6" s="20"/>
      <c r="J6" s="20"/>
      <c r="K6" s="192" t="s">
        <v>18</v>
      </c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20"/>
      <c r="AQ6" s="21"/>
      <c r="BE6" s="185"/>
      <c r="BS6" s="15" t="s">
        <v>19</v>
      </c>
    </row>
    <row r="7" spans="2:71" ht="14.25" customHeight="1">
      <c r="B7" s="19"/>
      <c r="C7" s="20"/>
      <c r="D7" s="27" t="s">
        <v>20</v>
      </c>
      <c r="E7" s="20"/>
      <c r="F7" s="20"/>
      <c r="G7" s="20"/>
      <c r="H7" s="20"/>
      <c r="I7" s="20"/>
      <c r="J7" s="20"/>
      <c r="K7" s="25" t="s">
        <v>21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22</v>
      </c>
      <c r="AL7" s="20"/>
      <c r="AM7" s="20"/>
      <c r="AN7" s="25" t="s">
        <v>21</v>
      </c>
      <c r="AO7" s="20"/>
      <c r="AP7" s="20"/>
      <c r="AQ7" s="21"/>
      <c r="BE7" s="185"/>
      <c r="BS7" s="15" t="s">
        <v>23</v>
      </c>
    </row>
    <row r="8" spans="2:71" ht="14.25" customHeight="1">
      <c r="B8" s="19"/>
      <c r="C8" s="20"/>
      <c r="D8" s="27" t="s">
        <v>24</v>
      </c>
      <c r="E8" s="20"/>
      <c r="F8" s="20"/>
      <c r="G8" s="20"/>
      <c r="H8" s="20"/>
      <c r="I8" s="20"/>
      <c r="J8" s="20"/>
      <c r="K8" s="25" t="s">
        <v>25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26</v>
      </c>
      <c r="AL8" s="20"/>
      <c r="AM8" s="20"/>
      <c r="AN8" s="28" t="s">
        <v>27</v>
      </c>
      <c r="AO8" s="20"/>
      <c r="AP8" s="20"/>
      <c r="AQ8" s="21"/>
      <c r="BE8" s="185"/>
      <c r="BS8" s="15" t="s">
        <v>28</v>
      </c>
    </row>
    <row r="9" spans="2:71" ht="14.2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1"/>
      <c r="BE9" s="185"/>
      <c r="BS9" s="15" t="s">
        <v>29</v>
      </c>
    </row>
    <row r="10" spans="2:71" ht="14.25" customHeight="1">
      <c r="B10" s="19"/>
      <c r="C10" s="20"/>
      <c r="D10" s="27" t="s">
        <v>30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31</v>
      </c>
      <c r="AL10" s="20"/>
      <c r="AM10" s="20"/>
      <c r="AN10" s="25" t="s">
        <v>32</v>
      </c>
      <c r="AO10" s="20"/>
      <c r="AP10" s="20"/>
      <c r="AQ10" s="21"/>
      <c r="BE10" s="185"/>
      <c r="BS10" s="15" t="s">
        <v>19</v>
      </c>
    </row>
    <row r="11" spans="2:71" ht="18" customHeight="1">
      <c r="B11" s="19"/>
      <c r="C11" s="20"/>
      <c r="D11" s="20"/>
      <c r="E11" s="25" t="s">
        <v>33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34</v>
      </c>
      <c r="AL11" s="20"/>
      <c r="AM11" s="20"/>
      <c r="AN11" s="25" t="s">
        <v>21</v>
      </c>
      <c r="AO11" s="20"/>
      <c r="AP11" s="20"/>
      <c r="AQ11" s="21"/>
      <c r="BE11" s="185"/>
      <c r="BS11" s="15" t="s">
        <v>19</v>
      </c>
    </row>
    <row r="12" spans="2:71" ht="6.7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1"/>
      <c r="BE12" s="185"/>
      <c r="BS12" s="15" t="s">
        <v>19</v>
      </c>
    </row>
    <row r="13" spans="2:71" ht="14.25" customHeight="1">
      <c r="B13" s="19"/>
      <c r="C13" s="20"/>
      <c r="D13" s="27" t="s">
        <v>35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31</v>
      </c>
      <c r="AL13" s="20"/>
      <c r="AM13" s="20"/>
      <c r="AN13" s="29" t="s">
        <v>36</v>
      </c>
      <c r="AO13" s="20"/>
      <c r="AP13" s="20"/>
      <c r="AQ13" s="21"/>
      <c r="BE13" s="185"/>
      <c r="BS13" s="15" t="s">
        <v>19</v>
      </c>
    </row>
    <row r="14" spans="2:71" ht="14.25">
      <c r="B14" s="19"/>
      <c r="C14" s="20"/>
      <c r="D14" s="20"/>
      <c r="E14" s="193" t="s">
        <v>36</v>
      </c>
      <c r="F14" s="187"/>
      <c r="G14" s="187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27" t="s">
        <v>34</v>
      </c>
      <c r="AL14" s="20"/>
      <c r="AM14" s="20"/>
      <c r="AN14" s="29" t="s">
        <v>36</v>
      </c>
      <c r="AO14" s="20"/>
      <c r="AP14" s="20"/>
      <c r="AQ14" s="21"/>
      <c r="BE14" s="185"/>
      <c r="BS14" s="15" t="s">
        <v>19</v>
      </c>
    </row>
    <row r="15" spans="2:71" ht="6.7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1"/>
      <c r="BE15" s="185"/>
      <c r="BS15" s="15" t="s">
        <v>4</v>
      </c>
    </row>
    <row r="16" spans="2:71" ht="14.25" customHeight="1">
      <c r="B16" s="19"/>
      <c r="C16" s="20"/>
      <c r="D16" s="27" t="s">
        <v>37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31</v>
      </c>
      <c r="AL16" s="20"/>
      <c r="AM16" s="20"/>
      <c r="AN16" s="25" t="s">
        <v>38</v>
      </c>
      <c r="AO16" s="20"/>
      <c r="AP16" s="20"/>
      <c r="AQ16" s="21"/>
      <c r="BE16" s="185"/>
      <c r="BS16" s="15" t="s">
        <v>4</v>
      </c>
    </row>
    <row r="17" spans="2:71" ht="18" customHeight="1">
      <c r="B17" s="19"/>
      <c r="C17" s="20"/>
      <c r="D17" s="20"/>
      <c r="E17" s="25" t="s">
        <v>39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34</v>
      </c>
      <c r="AL17" s="20"/>
      <c r="AM17" s="20"/>
      <c r="AN17" s="25" t="s">
        <v>40</v>
      </c>
      <c r="AO17" s="20"/>
      <c r="AP17" s="20"/>
      <c r="AQ17" s="21"/>
      <c r="BE17" s="185"/>
      <c r="BS17" s="15" t="s">
        <v>41</v>
      </c>
    </row>
    <row r="18" spans="2:71" ht="6.7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1"/>
      <c r="BE18" s="185"/>
      <c r="BS18" s="15" t="s">
        <v>7</v>
      </c>
    </row>
    <row r="19" spans="2:71" ht="14.25" customHeight="1">
      <c r="B19" s="19"/>
      <c r="C19" s="20"/>
      <c r="D19" s="27" t="s">
        <v>42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31</v>
      </c>
      <c r="AL19" s="20"/>
      <c r="AM19" s="20"/>
      <c r="AN19" s="25" t="s">
        <v>21</v>
      </c>
      <c r="AO19" s="20"/>
      <c r="AP19" s="20"/>
      <c r="AQ19" s="21"/>
      <c r="BE19" s="185"/>
      <c r="BS19" s="15" t="s">
        <v>7</v>
      </c>
    </row>
    <row r="20" spans="2:57" ht="18" customHeight="1">
      <c r="B20" s="19"/>
      <c r="C20" s="20"/>
      <c r="D20" s="20"/>
      <c r="E20" s="25" t="s">
        <v>43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34</v>
      </c>
      <c r="AL20" s="20"/>
      <c r="AM20" s="20"/>
      <c r="AN20" s="25" t="s">
        <v>21</v>
      </c>
      <c r="AO20" s="20"/>
      <c r="AP20" s="20"/>
      <c r="AQ20" s="21"/>
      <c r="BE20" s="185"/>
    </row>
    <row r="21" spans="2:57" ht="6.7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1"/>
      <c r="BE21" s="185"/>
    </row>
    <row r="22" spans="2:57" ht="14.25">
      <c r="B22" s="19"/>
      <c r="C22" s="20"/>
      <c r="D22" s="27" t="s">
        <v>44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1"/>
      <c r="BE22" s="185"/>
    </row>
    <row r="23" spans="2:57" ht="22.5" customHeight="1">
      <c r="B23" s="19"/>
      <c r="C23" s="20"/>
      <c r="D23" s="20"/>
      <c r="E23" s="194" t="s">
        <v>21</v>
      </c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/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/>
      <c r="AH23" s="187"/>
      <c r="AI23" s="187"/>
      <c r="AJ23" s="187"/>
      <c r="AK23" s="187"/>
      <c r="AL23" s="187"/>
      <c r="AM23" s="187"/>
      <c r="AN23" s="187"/>
      <c r="AO23" s="20"/>
      <c r="AP23" s="20"/>
      <c r="AQ23" s="21"/>
      <c r="BE23" s="185"/>
    </row>
    <row r="24" spans="2:57" ht="6.7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1"/>
      <c r="BE24" s="185"/>
    </row>
    <row r="25" spans="2:57" ht="6.75" customHeight="1">
      <c r="B25" s="19"/>
      <c r="C25" s="2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0"/>
      <c r="AQ25" s="21"/>
      <c r="BE25" s="185"/>
    </row>
    <row r="26" spans="2:57" ht="14.25" customHeight="1">
      <c r="B26" s="19"/>
      <c r="C26" s="20"/>
      <c r="D26" s="31" t="s">
        <v>45</v>
      </c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195">
        <f>ROUND(AG87,2)</f>
        <v>0</v>
      </c>
      <c r="AL26" s="187"/>
      <c r="AM26" s="187"/>
      <c r="AN26" s="187"/>
      <c r="AO26" s="187"/>
      <c r="AP26" s="20"/>
      <c r="AQ26" s="21"/>
      <c r="BE26" s="185"/>
    </row>
    <row r="27" spans="2:57" ht="14.25" customHeight="1">
      <c r="B27" s="19"/>
      <c r="C27" s="20"/>
      <c r="D27" s="31" t="s">
        <v>46</v>
      </c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195">
        <f>ROUND(AG90,2)</f>
        <v>0</v>
      </c>
      <c r="AL27" s="187"/>
      <c r="AM27" s="187"/>
      <c r="AN27" s="187"/>
      <c r="AO27" s="187"/>
      <c r="AP27" s="20"/>
      <c r="AQ27" s="21"/>
      <c r="BE27" s="185"/>
    </row>
    <row r="28" spans="2:57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  <c r="BE28" s="189"/>
    </row>
    <row r="29" spans="2:57" s="1" customFormat="1" ht="25.5" customHeight="1">
      <c r="B29" s="32"/>
      <c r="C29" s="33"/>
      <c r="D29" s="35" t="s">
        <v>47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196">
        <f>ROUND(AK26+AK27,2)</f>
        <v>0</v>
      </c>
      <c r="AL29" s="197"/>
      <c r="AM29" s="197"/>
      <c r="AN29" s="197"/>
      <c r="AO29" s="197"/>
      <c r="AP29" s="33"/>
      <c r="AQ29" s="34"/>
      <c r="BE29" s="189"/>
    </row>
    <row r="30" spans="2:57" s="1" customFormat="1" ht="6.75" customHeight="1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  <c r="BE30" s="189"/>
    </row>
    <row r="31" spans="2:57" s="2" customFormat="1" ht="14.25" customHeight="1">
      <c r="B31" s="37"/>
      <c r="C31" s="38"/>
      <c r="D31" s="39" t="s">
        <v>48</v>
      </c>
      <c r="E31" s="38"/>
      <c r="F31" s="39" t="s">
        <v>49</v>
      </c>
      <c r="G31" s="38"/>
      <c r="H31" s="38"/>
      <c r="I31" s="38"/>
      <c r="J31" s="38"/>
      <c r="K31" s="38"/>
      <c r="L31" s="198">
        <v>0.21</v>
      </c>
      <c r="M31" s="199"/>
      <c r="N31" s="199"/>
      <c r="O31" s="199"/>
      <c r="P31" s="38"/>
      <c r="Q31" s="38"/>
      <c r="R31" s="38"/>
      <c r="S31" s="38"/>
      <c r="T31" s="41" t="s">
        <v>50</v>
      </c>
      <c r="U31" s="38"/>
      <c r="V31" s="38"/>
      <c r="W31" s="200">
        <f>ROUND(AZ87+SUM(CD91:CD95),2)</f>
        <v>0</v>
      </c>
      <c r="X31" s="199"/>
      <c r="Y31" s="199"/>
      <c r="Z31" s="199"/>
      <c r="AA31" s="199"/>
      <c r="AB31" s="199"/>
      <c r="AC31" s="199"/>
      <c r="AD31" s="199"/>
      <c r="AE31" s="199"/>
      <c r="AF31" s="38"/>
      <c r="AG31" s="38"/>
      <c r="AH31" s="38"/>
      <c r="AI31" s="38"/>
      <c r="AJ31" s="38"/>
      <c r="AK31" s="200">
        <f>ROUND(AV87+SUM(BY91:BY95),2)</f>
        <v>0</v>
      </c>
      <c r="AL31" s="199"/>
      <c r="AM31" s="199"/>
      <c r="AN31" s="199"/>
      <c r="AO31" s="199"/>
      <c r="AP31" s="38"/>
      <c r="AQ31" s="42"/>
      <c r="BE31" s="190"/>
    </row>
    <row r="32" spans="2:57" s="2" customFormat="1" ht="14.25" customHeight="1">
      <c r="B32" s="37"/>
      <c r="C32" s="38"/>
      <c r="D32" s="38"/>
      <c r="E32" s="38"/>
      <c r="F32" s="39" t="s">
        <v>51</v>
      </c>
      <c r="G32" s="38"/>
      <c r="H32" s="38"/>
      <c r="I32" s="38"/>
      <c r="J32" s="38"/>
      <c r="K32" s="38"/>
      <c r="L32" s="198">
        <v>0.15</v>
      </c>
      <c r="M32" s="199"/>
      <c r="N32" s="199"/>
      <c r="O32" s="199"/>
      <c r="P32" s="38"/>
      <c r="Q32" s="38"/>
      <c r="R32" s="38"/>
      <c r="S32" s="38"/>
      <c r="T32" s="41" t="s">
        <v>50</v>
      </c>
      <c r="U32" s="38"/>
      <c r="V32" s="38"/>
      <c r="W32" s="200">
        <f>ROUND(BA87+SUM(CE91:CE95),2)</f>
        <v>0</v>
      </c>
      <c r="X32" s="199"/>
      <c r="Y32" s="199"/>
      <c r="Z32" s="199"/>
      <c r="AA32" s="199"/>
      <c r="AB32" s="199"/>
      <c r="AC32" s="199"/>
      <c r="AD32" s="199"/>
      <c r="AE32" s="199"/>
      <c r="AF32" s="38"/>
      <c r="AG32" s="38"/>
      <c r="AH32" s="38"/>
      <c r="AI32" s="38"/>
      <c r="AJ32" s="38"/>
      <c r="AK32" s="200">
        <f>ROUND(AW87+SUM(BZ91:BZ95),2)</f>
        <v>0</v>
      </c>
      <c r="AL32" s="199"/>
      <c r="AM32" s="199"/>
      <c r="AN32" s="199"/>
      <c r="AO32" s="199"/>
      <c r="AP32" s="38"/>
      <c r="AQ32" s="42"/>
      <c r="BE32" s="190"/>
    </row>
    <row r="33" spans="2:57" s="2" customFormat="1" ht="14.25" customHeight="1" hidden="1">
      <c r="B33" s="37"/>
      <c r="C33" s="38"/>
      <c r="D33" s="38"/>
      <c r="E33" s="38"/>
      <c r="F33" s="39" t="s">
        <v>52</v>
      </c>
      <c r="G33" s="38"/>
      <c r="H33" s="38"/>
      <c r="I33" s="38"/>
      <c r="J33" s="38"/>
      <c r="K33" s="38"/>
      <c r="L33" s="198">
        <v>0.21</v>
      </c>
      <c r="M33" s="199"/>
      <c r="N33" s="199"/>
      <c r="O33" s="199"/>
      <c r="P33" s="38"/>
      <c r="Q33" s="38"/>
      <c r="R33" s="38"/>
      <c r="S33" s="38"/>
      <c r="T33" s="41" t="s">
        <v>50</v>
      </c>
      <c r="U33" s="38"/>
      <c r="V33" s="38"/>
      <c r="W33" s="200">
        <f>ROUND(BB87+SUM(CF91:CF95),2)</f>
        <v>0</v>
      </c>
      <c r="X33" s="199"/>
      <c r="Y33" s="199"/>
      <c r="Z33" s="199"/>
      <c r="AA33" s="199"/>
      <c r="AB33" s="199"/>
      <c r="AC33" s="199"/>
      <c r="AD33" s="199"/>
      <c r="AE33" s="199"/>
      <c r="AF33" s="38"/>
      <c r="AG33" s="38"/>
      <c r="AH33" s="38"/>
      <c r="AI33" s="38"/>
      <c r="AJ33" s="38"/>
      <c r="AK33" s="200">
        <v>0</v>
      </c>
      <c r="AL33" s="199"/>
      <c r="AM33" s="199"/>
      <c r="AN33" s="199"/>
      <c r="AO33" s="199"/>
      <c r="AP33" s="38"/>
      <c r="AQ33" s="42"/>
      <c r="BE33" s="190"/>
    </row>
    <row r="34" spans="2:57" s="2" customFormat="1" ht="14.25" customHeight="1" hidden="1">
      <c r="B34" s="37"/>
      <c r="C34" s="38"/>
      <c r="D34" s="38"/>
      <c r="E34" s="38"/>
      <c r="F34" s="39" t="s">
        <v>53</v>
      </c>
      <c r="G34" s="38"/>
      <c r="H34" s="38"/>
      <c r="I34" s="38"/>
      <c r="J34" s="38"/>
      <c r="K34" s="38"/>
      <c r="L34" s="198">
        <v>0.15</v>
      </c>
      <c r="M34" s="199"/>
      <c r="N34" s="199"/>
      <c r="O34" s="199"/>
      <c r="P34" s="38"/>
      <c r="Q34" s="38"/>
      <c r="R34" s="38"/>
      <c r="S34" s="38"/>
      <c r="T34" s="41" t="s">
        <v>50</v>
      </c>
      <c r="U34" s="38"/>
      <c r="V34" s="38"/>
      <c r="W34" s="200">
        <f>ROUND(BC87+SUM(CG91:CG95),2)</f>
        <v>0</v>
      </c>
      <c r="X34" s="199"/>
      <c r="Y34" s="199"/>
      <c r="Z34" s="199"/>
      <c r="AA34" s="199"/>
      <c r="AB34" s="199"/>
      <c r="AC34" s="199"/>
      <c r="AD34" s="199"/>
      <c r="AE34" s="199"/>
      <c r="AF34" s="38"/>
      <c r="AG34" s="38"/>
      <c r="AH34" s="38"/>
      <c r="AI34" s="38"/>
      <c r="AJ34" s="38"/>
      <c r="AK34" s="200">
        <v>0</v>
      </c>
      <c r="AL34" s="199"/>
      <c r="AM34" s="199"/>
      <c r="AN34" s="199"/>
      <c r="AO34" s="199"/>
      <c r="AP34" s="38"/>
      <c r="AQ34" s="42"/>
      <c r="BE34" s="190"/>
    </row>
    <row r="35" spans="2:43" s="2" customFormat="1" ht="14.25" customHeight="1" hidden="1">
      <c r="B35" s="37"/>
      <c r="C35" s="38"/>
      <c r="D35" s="38"/>
      <c r="E35" s="38"/>
      <c r="F35" s="39" t="s">
        <v>54</v>
      </c>
      <c r="G35" s="38"/>
      <c r="H35" s="38"/>
      <c r="I35" s="38"/>
      <c r="J35" s="38"/>
      <c r="K35" s="38"/>
      <c r="L35" s="198">
        <v>0</v>
      </c>
      <c r="M35" s="199"/>
      <c r="N35" s="199"/>
      <c r="O35" s="199"/>
      <c r="P35" s="38"/>
      <c r="Q35" s="38"/>
      <c r="R35" s="38"/>
      <c r="S35" s="38"/>
      <c r="T35" s="41" t="s">
        <v>50</v>
      </c>
      <c r="U35" s="38"/>
      <c r="V35" s="38"/>
      <c r="W35" s="200">
        <f>ROUND(BD87+SUM(CH91:CH95),2)</f>
        <v>0</v>
      </c>
      <c r="X35" s="199"/>
      <c r="Y35" s="199"/>
      <c r="Z35" s="199"/>
      <c r="AA35" s="199"/>
      <c r="AB35" s="199"/>
      <c r="AC35" s="199"/>
      <c r="AD35" s="199"/>
      <c r="AE35" s="199"/>
      <c r="AF35" s="38"/>
      <c r="AG35" s="38"/>
      <c r="AH35" s="38"/>
      <c r="AI35" s="38"/>
      <c r="AJ35" s="38"/>
      <c r="AK35" s="200">
        <v>0</v>
      </c>
      <c r="AL35" s="199"/>
      <c r="AM35" s="199"/>
      <c r="AN35" s="199"/>
      <c r="AO35" s="199"/>
      <c r="AP35" s="38"/>
      <c r="AQ35" s="42"/>
    </row>
    <row r="36" spans="2:43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5" customHeight="1">
      <c r="B37" s="32"/>
      <c r="C37" s="43"/>
      <c r="D37" s="44" t="s">
        <v>55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56</v>
      </c>
      <c r="U37" s="45"/>
      <c r="V37" s="45"/>
      <c r="W37" s="45"/>
      <c r="X37" s="201" t="s">
        <v>57</v>
      </c>
      <c r="Y37" s="202"/>
      <c r="Z37" s="202"/>
      <c r="AA37" s="202"/>
      <c r="AB37" s="202"/>
      <c r="AC37" s="45"/>
      <c r="AD37" s="45"/>
      <c r="AE37" s="45"/>
      <c r="AF37" s="45"/>
      <c r="AG37" s="45"/>
      <c r="AH37" s="45"/>
      <c r="AI37" s="45"/>
      <c r="AJ37" s="45"/>
      <c r="AK37" s="203">
        <f>SUM(AK29:AK35)</f>
        <v>0</v>
      </c>
      <c r="AL37" s="202"/>
      <c r="AM37" s="202"/>
      <c r="AN37" s="202"/>
      <c r="AO37" s="204"/>
      <c r="AP37" s="43"/>
      <c r="AQ37" s="34"/>
    </row>
    <row r="38" spans="2:43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ht="12.75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1"/>
    </row>
    <row r="40" spans="2:43" ht="12.7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1"/>
    </row>
    <row r="41" spans="2:43" ht="12.7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1"/>
    </row>
    <row r="42" spans="2:43" ht="12.7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1"/>
    </row>
    <row r="43" spans="2:43" ht="12.7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1"/>
    </row>
    <row r="44" spans="2:43" ht="12.7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1"/>
    </row>
    <row r="45" spans="2:43" ht="12.7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1"/>
    </row>
    <row r="46" spans="2:43" ht="12.7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1"/>
    </row>
    <row r="47" spans="2:43" ht="12.7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1"/>
    </row>
    <row r="48" spans="2:43" ht="12.7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1"/>
    </row>
    <row r="49" spans="2:43" s="1" customFormat="1" ht="13.5">
      <c r="B49" s="32"/>
      <c r="C49" s="33"/>
      <c r="D49" s="47" t="s">
        <v>58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59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ht="12.75">
      <c r="B50" s="19"/>
      <c r="C50" s="20"/>
      <c r="D50" s="5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51"/>
      <c r="AA50" s="20"/>
      <c r="AB50" s="20"/>
      <c r="AC50" s="5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51"/>
      <c r="AP50" s="20"/>
      <c r="AQ50" s="21"/>
    </row>
    <row r="51" spans="2:43" ht="12.75">
      <c r="B51" s="19"/>
      <c r="C51" s="20"/>
      <c r="D51" s="5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51"/>
      <c r="AA51" s="20"/>
      <c r="AB51" s="20"/>
      <c r="AC51" s="5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51"/>
      <c r="AP51" s="20"/>
      <c r="AQ51" s="21"/>
    </row>
    <row r="52" spans="2:43" ht="12.75">
      <c r="B52" s="19"/>
      <c r="C52" s="20"/>
      <c r="D52" s="5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51"/>
      <c r="AA52" s="20"/>
      <c r="AB52" s="20"/>
      <c r="AC52" s="5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51"/>
      <c r="AP52" s="20"/>
      <c r="AQ52" s="21"/>
    </row>
    <row r="53" spans="2:43" ht="12.75">
      <c r="B53" s="19"/>
      <c r="C53" s="20"/>
      <c r="D53" s="5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51"/>
      <c r="AA53" s="20"/>
      <c r="AB53" s="20"/>
      <c r="AC53" s="5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51"/>
      <c r="AP53" s="20"/>
      <c r="AQ53" s="21"/>
    </row>
    <row r="54" spans="2:43" ht="12.75">
      <c r="B54" s="19"/>
      <c r="C54" s="20"/>
      <c r="D54" s="5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51"/>
      <c r="AA54" s="20"/>
      <c r="AB54" s="20"/>
      <c r="AC54" s="5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51"/>
      <c r="AP54" s="20"/>
      <c r="AQ54" s="21"/>
    </row>
    <row r="55" spans="2:43" ht="12.75">
      <c r="B55" s="19"/>
      <c r="C55" s="20"/>
      <c r="D55" s="5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51"/>
      <c r="AA55" s="20"/>
      <c r="AB55" s="20"/>
      <c r="AC55" s="5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51"/>
      <c r="AP55" s="20"/>
      <c r="AQ55" s="21"/>
    </row>
    <row r="56" spans="2:43" ht="12.75">
      <c r="B56" s="19"/>
      <c r="C56" s="20"/>
      <c r="D56" s="5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51"/>
      <c r="AA56" s="20"/>
      <c r="AB56" s="20"/>
      <c r="AC56" s="5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51"/>
      <c r="AP56" s="20"/>
      <c r="AQ56" s="21"/>
    </row>
    <row r="57" spans="2:43" ht="12.75">
      <c r="B57" s="19"/>
      <c r="C57" s="20"/>
      <c r="D57" s="5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51"/>
      <c r="AA57" s="20"/>
      <c r="AB57" s="20"/>
      <c r="AC57" s="5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51"/>
      <c r="AP57" s="20"/>
      <c r="AQ57" s="21"/>
    </row>
    <row r="58" spans="2:43" s="1" customFormat="1" ht="13.5">
      <c r="B58" s="32"/>
      <c r="C58" s="33"/>
      <c r="D58" s="52" t="s">
        <v>60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61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60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61</v>
      </c>
      <c r="AN58" s="53"/>
      <c r="AO58" s="55"/>
      <c r="AP58" s="33"/>
      <c r="AQ58" s="34"/>
    </row>
    <row r="59" spans="2:43" ht="12.7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1"/>
    </row>
    <row r="60" spans="2:43" s="1" customFormat="1" ht="13.5">
      <c r="B60" s="32"/>
      <c r="C60" s="33"/>
      <c r="D60" s="47" t="s">
        <v>62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63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ht="12.75">
      <c r="B61" s="19"/>
      <c r="C61" s="20"/>
      <c r="D61" s="5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51"/>
      <c r="AA61" s="20"/>
      <c r="AB61" s="20"/>
      <c r="AC61" s="5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51"/>
      <c r="AP61" s="20"/>
      <c r="AQ61" s="21"/>
    </row>
    <row r="62" spans="2:43" ht="12.75">
      <c r="B62" s="19"/>
      <c r="C62" s="20"/>
      <c r="D62" s="5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51"/>
      <c r="AA62" s="20"/>
      <c r="AB62" s="20"/>
      <c r="AC62" s="5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51"/>
      <c r="AP62" s="20"/>
      <c r="AQ62" s="21"/>
    </row>
    <row r="63" spans="2:43" ht="12.75">
      <c r="B63" s="19"/>
      <c r="C63" s="20"/>
      <c r="D63" s="5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51"/>
      <c r="AA63" s="20"/>
      <c r="AB63" s="20"/>
      <c r="AC63" s="5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51"/>
      <c r="AP63" s="20"/>
      <c r="AQ63" s="21"/>
    </row>
    <row r="64" spans="2:43" ht="12.75">
      <c r="B64" s="19"/>
      <c r="C64" s="20"/>
      <c r="D64" s="5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51"/>
      <c r="AA64" s="20"/>
      <c r="AB64" s="20"/>
      <c r="AC64" s="5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51"/>
      <c r="AP64" s="20"/>
      <c r="AQ64" s="21"/>
    </row>
    <row r="65" spans="2:43" ht="12.75">
      <c r="B65" s="19"/>
      <c r="C65" s="20"/>
      <c r="D65" s="5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51"/>
      <c r="AA65" s="20"/>
      <c r="AB65" s="20"/>
      <c r="AC65" s="5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51"/>
      <c r="AP65" s="20"/>
      <c r="AQ65" s="21"/>
    </row>
    <row r="66" spans="2:43" ht="12.75">
      <c r="B66" s="19"/>
      <c r="C66" s="20"/>
      <c r="D66" s="5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51"/>
      <c r="AA66" s="20"/>
      <c r="AB66" s="20"/>
      <c r="AC66" s="5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51"/>
      <c r="AP66" s="20"/>
      <c r="AQ66" s="21"/>
    </row>
    <row r="67" spans="2:43" ht="12.75">
      <c r="B67" s="19"/>
      <c r="C67" s="20"/>
      <c r="D67" s="5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51"/>
      <c r="AA67" s="20"/>
      <c r="AB67" s="20"/>
      <c r="AC67" s="5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51"/>
      <c r="AP67" s="20"/>
      <c r="AQ67" s="21"/>
    </row>
    <row r="68" spans="2:43" ht="12.75">
      <c r="B68" s="19"/>
      <c r="C68" s="20"/>
      <c r="D68" s="5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51"/>
      <c r="AA68" s="20"/>
      <c r="AB68" s="20"/>
      <c r="AC68" s="5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51"/>
      <c r="AP68" s="20"/>
      <c r="AQ68" s="21"/>
    </row>
    <row r="69" spans="2:43" s="1" customFormat="1" ht="13.5">
      <c r="B69" s="32"/>
      <c r="C69" s="33"/>
      <c r="D69" s="52" t="s">
        <v>60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61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60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61</v>
      </c>
      <c r="AN69" s="53"/>
      <c r="AO69" s="55"/>
      <c r="AP69" s="33"/>
      <c r="AQ69" s="34"/>
    </row>
    <row r="70" spans="2:43" s="1" customFormat="1" ht="6.75" customHeight="1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7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75" customHeight="1">
      <c r="B76" s="32"/>
      <c r="C76" s="186" t="s">
        <v>64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08"/>
      <c r="V76" s="208"/>
      <c r="W76" s="208"/>
      <c r="X76" s="208"/>
      <c r="Y76" s="208"/>
      <c r="Z76" s="208"/>
      <c r="AA76" s="208"/>
      <c r="AB76" s="208"/>
      <c r="AC76" s="208"/>
      <c r="AD76" s="208"/>
      <c r="AE76" s="208"/>
      <c r="AF76" s="208"/>
      <c r="AG76" s="208"/>
      <c r="AH76" s="208"/>
      <c r="AI76" s="208"/>
      <c r="AJ76" s="208"/>
      <c r="AK76" s="208"/>
      <c r="AL76" s="208"/>
      <c r="AM76" s="208"/>
      <c r="AN76" s="208"/>
      <c r="AO76" s="208"/>
      <c r="AP76" s="208"/>
      <c r="AQ76" s="34"/>
    </row>
    <row r="77" spans="2:43" s="3" customFormat="1" ht="14.25" customHeight="1">
      <c r="B77" s="62"/>
      <c r="C77" s="27" t="s">
        <v>14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012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75" customHeight="1">
      <c r="B78" s="65"/>
      <c r="C78" s="66" t="s">
        <v>17</v>
      </c>
      <c r="D78" s="67"/>
      <c r="E78" s="67"/>
      <c r="F78" s="67"/>
      <c r="G78" s="67"/>
      <c r="H78" s="67"/>
      <c r="I78" s="67"/>
      <c r="J78" s="67"/>
      <c r="K78" s="67"/>
      <c r="L78" s="205" t="str">
        <f>K6</f>
        <v>Střelnice – výměna pěti oken – restaurace</v>
      </c>
      <c r="M78" s="206"/>
      <c r="N78" s="206"/>
      <c r="O78" s="206"/>
      <c r="P78" s="206"/>
      <c r="Q78" s="206"/>
      <c r="R78" s="206"/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67"/>
      <c r="AQ78" s="68"/>
    </row>
    <row r="79" spans="2:43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4.25">
      <c r="B80" s="32"/>
      <c r="C80" s="27" t="s">
        <v>24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Děčín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7" t="s">
        <v>26</v>
      </c>
      <c r="AJ80" s="33"/>
      <c r="AK80" s="33"/>
      <c r="AL80" s="33"/>
      <c r="AM80" s="70" t="str">
        <f>IF(AN8="","",AN8)</f>
        <v>18.5.2016</v>
      </c>
      <c r="AN80" s="33"/>
      <c r="AO80" s="33"/>
      <c r="AP80" s="33"/>
      <c r="AQ80" s="34"/>
    </row>
    <row r="81" spans="2:43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2:56" s="1" customFormat="1" ht="14.25">
      <c r="B82" s="32"/>
      <c r="C82" s="27" t="s">
        <v>30</v>
      </c>
      <c r="D82" s="33"/>
      <c r="E82" s="33"/>
      <c r="F82" s="33"/>
      <c r="G82" s="33"/>
      <c r="H82" s="33"/>
      <c r="I82" s="33"/>
      <c r="J82" s="33"/>
      <c r="K82" s="33"/>
      <c r="L82" s="63" t="str">
        <f>IF(E11="","",E11)</f>
        <v>Statutární město Děčín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7" t="s">
        <v>37</v>
      </c>
      <c r="AJ82" s="33"/>
      <c r="AK82" s="33"/>
      <c r="AL82" s="33"/>
      <c r="AM82" s="207" t="str">
        <f>IF(E17="","",E17)</f>
        <v>Ing. Vladimír Hušek</v>
      </c>
      <c r="AN82" s="208"/>
      <c r="AO82" s="208"/>
      <c r="AP82" s="208"/>
      <c r="AQ82" s="34"/>
      <c r="AS82" s="209" t="s">
        <v>65</v>
      </c>
      <c r="AT82" s="210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2:56" s="1" customFormat="1" ht="14.25">
      <c r="B83" s="32"/>
      <c r="C83" s="27" t="s">
        <v>35</v>
      </c>
      <c r="D83" s="33"/>
      <c r="E83" s="33"/>
      <c r="F83" s="33"/>
      <c r="G83" s="33"/>
      <c r="H83" s="33"/>
      <c r="I83" s="33"/>
      <c r="J83" s="33"/>
      <c r="K83" s="33"/>
      <c r="L83" s="63">
        <f>IF(E14="Vyplň údaj","",E14)</f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7" t="s">
        <v>42</v>
      </c>
      <c r="AJ83" s="33"/>
      <c r="AK83" s="33"/>
      <c r="AL83" s="33"/>
      <c r="AM83" s="207" t="str">
        <f>IF(E20="","",E20)</f>
        <v> </v>
      </c>
      <c r="AN83" s="208"/>
      <c r="AO83" s="208"/>
      <c r="AP83" s="208"/>
      <c r="AQ83" s="34"/>
      <c r="AS83" s="211"/>
      <c r="AT83" s="208"/>
      <c r="AU83" s="33"/>
      <c r="AV83" s="33"/>
      <c r="AW83" s="33"/>
      <c r="AX83" s="33"/>
      <c r="AY83" s="33"/>
      <c r="AZ83" s="33"/>
      <c r="BA83" s="33"/>
      <c r="BB83" s="33"/>
      <c r="BC83" s="33"/>
      <c r="BD83" s="72"/>
    </row>
    <row r="84" spans="2:56" s="1" customFormat="1" ht="10.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11"/>
      <c r="AT84" s="208"/>
      <c r="AU84" s="33"/>
      <c r="AV84" s="33"/>
      <c r="AW84" s="33"/>
      <c r="AX84" s="33"/>
      <c r="AY84" s="33"/>
      <c r="AZ84" s="33"/>
      <c r="BA84" s="33"/>
      <c r="BB84" s="33"/>
      <c r="BC84" s="33"/>
      <c r="BD84" s="72"/>
    </row>
    <row r="85" spans="2:56" s="1" customFormat="1" ht="29.25" customHeight="1">
      <c r="B85" s="32"/>
      <c r="C85" s="212" t="s">
        <v>66</v>
      </c>
      <c r="D85" s="202"/>
      <c r="E85" s="202"/>
      <c r="F85" s="202"/>
      <c r="G85" s="202"/>
      <c r="H85" s="45"/>
      <c r="I85" s="213" t="s">
        <v>67</v>
      </c>
      <c r="J85" s="202"/>
      <c r="K85" s="202"/>
      <c r="L85" s="202"/>
      <c r="M85" s="202"/>
      <c r="N85" s="202"/>
      <c r="O85" s="202"/>
      <c r="P85" s="202"/>
      <c r="Q85" s="202"/>
      <c r="R85" s="202"/>
      <c r="S85" s="202"/>
      <c r="T85" s="202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13" t="s">
        <v>68</v>
      </c>
      <c r="AH85" s="202"/>
      <c r="AI85" s="202"/>
      <c r="AJ85" s="202"/>
      <c r="AK85" s="202"/>
      <c r="AL85" s="202"/>
      <c r="AM85" s="202"/>
      <c r="AN85" s="213" t="s">
        <v>69</v>
      </c>
      <c r="AO85" s="202"/>
      <c r="AP85" s="204"/>
      <c r="AQ85" s="34"/>
      <c r="AS85" s="73" t="s">
        <v>70</v>
      </c>
      <c r="AT85" s="74" t="s">
        <v>71</v>
      </c>
      <c r="AU85" s="74" t="s">
        <v>72</v>
      </c>
      <c r="AV85" s="74" t="s">
        <v>73</v>
      </c>
      <c r="AW85" s="74" t="s">
        <v>74</v>
      </c>
      <c r="AX85" s="74" t="s">
        <v>75</v>
      </c>
      <c r="AY85" s="74" t="s">
        <v>76</v>
      </c>
      <c r="AZ85" s="74" t="s">
        <v>77</v>
      </c>
      <c r="BA85" s="74" t="s">
        <v>78</v>
      </c>
      <c r="BB85" s="74" t="s">
        <v>79</v>
      </c>
      <c r="BC85" s="74" t="s">
        <v>80</v>
      </c>
      <c r="BD85" s="75" t="s">
        <v>81</v>
      </c>
    </row>
    <row r="86" spans="2:56" s="1" customFormat="1" ht="10.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2:76" s="4" customFormat="1" ht="32.25" customHeight="1">
      <c r="B87" s="65"/>
      <c r="C87" s="77" t="s">
        <v>82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22">
        <f>ROUND(AG88,2)</f>
        <v>0</v>
      </c>
      <c r="AH87" s="222"/>
      <c r="AI87" s="222"/>
      <c r="AJ87" s="222"/>
      <c r="AK87" s="222"/>
      <c r="AL87" s="222"/>
      <c r="AM87" s="222"/>
      <c r="AN87" s="223">
        <f>SUM(AG87,AT87)</f>
        <v>0</v>
      </c>
      <c r="AO87" s="223"/>
      <c r="AP87" s="223"/>
      <c r="AQ87" s="68"/>
      <c r="AS87" s="79">
        <f>ROUND(AS88,2)</f>
        <v>0</v>
      </c>
      <c r="AT87" s="80">
        <f>ROUND(SUM(AV87:AW87),2)</f>
        <v>0</v>
      </c>
      <c r="AU87" s="81">
        <f>ROUND(AU88,5)</f>
        <v>0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ROUND(AZ88,2)</f>
        <v>0</v>
      </c>
      <c r="BA87" s="80">
        <f>ROUND(BA88,2)</f>
        <v>0</v>
      </c>
      <c r="BB87" s="80">
        <f>ROUND(BB88,2)</f>
        <v>0</v>
      </c>
      <c r="BC87" s="80">
        <f>ROUND(BC88,2)</f>
        <v>0</v>
      </c>
      <c r="BD87" s="82">
        <f>ROUND(BD88,2)</f>
        <v>0</v>
      </c>
      <c r="BS87" s="83" t="s">
        <v>83</v>
      </c>
      <c r="BT87" s="83" t="s">
        <v>84</v>
      </c>
      <c r="BV87" s="83" t="s">
        <v>85</v>
      </c>
      <c r="BW87" s="83" t="s">
        <v>86</v>
      </c>
      <c r="BX87" s="83" t="s">
        <v>87</v>
      </c>
    </row>
    <row r="88" spans="1:76" s="5" customFormat="1" ht="27" customHeight="1">
      <c r="A88" s="178" t="s">
        <v>269</v>
      </c>
      <c r="B88" s="84"/>
      <c r="C88" s="85"/>
      <c r="D88" s="219" t="s">
        <v>15</v>
      </c>
      <c r="E88" s="218"/>
      <c r="F88" s="218"/>
      <c r="G88" s="218"/>
      <c r="H88" s="218"/>
      <c r="I88" s="86"/>
      <c r="J88" s="219" t="s">
        <v>18</v>
      </c>
      <c r="K88" s="218"/>
      <c r="L88" s="218"/>
      <c r="M88" s="218"/>
      <c r="N88" s="218"/>
      <c r="O88" s="218"/>
      <c r="P88" s="218"/>
      <c r="Q88" s="218"/>
      <c r="R88" s="218"/>
      <c r="S88" s="218"/>
      <c r="T88" s="218"/>
      <c r="U88" s="218"/>
      <c r="V88" s="218"/>
      <c r="W88" s="218"/>
      <c r="X88" s="218"/>
      <c r="Y88" s="218"/>
      <c r="Z88" s="218"/>
      <c r="AA88" s="218"/>
      <c r="AB88" s="218"/>
      <c r="AC88" s="218"/>
      <c r="AD88" s="218"/>
      <c r="AE88" s="218"/>
      <c r="AF88" s="218"/>
      <c r="AG88" s="217">
        <f>'012 - Střelnice – výměna ...'!M29</f>
        <v>0</v>
      </c>
      <c r="AH88" s="218"/>
      <c r="AI88" s="218"/>
      <c r="AJ88" s="218"/>
      <c r="AK88" s="218"/>
      <c r="AL88" s="218"/>
      <c r="AM88" s="218"/>
      <c r="AN88" s="217">
        <f>SUM(AG88,AT88)</f>
        <v>0</v>
      </c>
      <c r="AO88" s="218"/>
      <c r="AP88" s="218"/>
      <c r="AQ88" s="87"/>
      <c r="AS88" s="88">
        <f>'012 - Střelnice – výměna ...'!M27</f>
        <v>0</v>
      </c>
      <c r="AT88" s="89">
        <f>ROUND(SUM(AV88:AW88),2)</f>
        <v>0</v>
      </c>
      <c r="AU88" s="90">
        <f>'012 - Střelnice – výměna ...'!W122</f>
        <v>0</v>
      </c>
      <c r="AV88" s="89">
        <f>'012 - Střelnice – výměna ...'!M31</f>
        <v>0</v>
      </c>
      <c r="AW88" s="89">
        <f>'012 - Střelnice – výměna ...'!M32</f>
        <v>0</v>
      </c>
      <c r="AX88" s="89">
        <f>'012 - Střelnice – výměna ...'!M33</f>
        <v>0</v>
      </c>
      <c r="AY88" s="89">
        <f>'012 - Střelnice – výměna ...'!M34</f>
        <v>0</v>
      </c>
      <c r="AZ88" s="89">
        <f>'012 - Střelnice – výměna ...'!H31</f>
        <v>0</v>
      </c>
      <c r="BA88" s="89">
        <f>'012 - Střelnice – výměna ...'!H32</f>
        <v>0</v>
      </c>
      <c r="BB88" s="89">
        <f>'012 - Střelnice – výměna ...'!H33</f>
        <v>0</v>
      </c>
      <c r="BC88" s="89">
        <f>'012 - Střelnice – výměna ...'!H34</f>
        <v>0</v>
      </c>
      <c r="BD88" s="91">
        <f>'012 - Střelnice – výměna ...'!H35</f>
        <v>0</v>
      </c>
      <c r="BT88" s="92" t="s">
        <v>23</v>
      </c>
      <c r="BU88" s="92" t="s">
        <v>88</v>
      </c>
      <c r="BV88" s="92" t="s">
        <v>85</v>
      </c>
      <c r="BW88" s="92" t="s">
        <v>86</v>
      </c>
      <c r="BX88" s="92" t="s">
        <v>87</v>
      </c>
    </row>
    <row r="89" spans="2:43" ht="12.75"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1"/>
    </row>
    <row r="90" spans="2:48" s="1" customFormat="1" ht="30" customHeight="1">
      <c r="B90" s="32"/>
      <c r="C90" s="77" t="s">
        <v>89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223">
        <f>ROUND(SUM(AG91:AG94),2)</f>
        <v>0</v>
      </c>
      <c r="AH90" s="208"/>
      <c r="AI90" s="208"/>
      <c r="AJ90" s="208"/>
      <c r="AK90" s="208"/>
      <c r="AL90" s="208"/>
      <c r="AM90" s="208"/>
      <c r="AN90" s="223">
        <f>ROUND(SUM(AN91:AN94),2)</f>
        <v>0</v>
      </c>
      <c r="AO90" s="208"/>
      <c r="AP90" s="208"/>
      <c r="AQ90" s="34"/>
      <c r="AS90" s="73" t="s">
        <v>90</v>
      </c>
      <c r="AT90" s="74" t="s">
        <v>91</v>
      </c>
      <c r="AU90" s="74" t="s">
        <v>48</v>
      </c>
      <c r="AV90" s="75" t="s">
        <v>71</v>
      </c>
    </row>
    <row r="91" spans="2:89" s="1" customFormat="1" ht="19.5" customHeight="1">
      <c r="B91" s="32"/>
      <c r="C91" s="33"/>
      <c r="D91" s="93" t="s">
        <v>92</v>
      </c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215">
        <f>ROUND(AG87*AS91,2)</f>
        <v>0</v>
      </c>
      <c r="AH91" s="208"/>
      <c r="AI91" s="208"/>
      <c r="AJ91" s="208"/>
      <c r="AK91" s="208"/>
      <c r="AL91" s="208"/>
      <c r="AM91" s="208"/>
      <c r="AN91" s="216">
        <f>ROUND(AG91+AV91,2)</f>
        <v>0</v>
      </c>
      <c r="AO91" s="208"/>
      <c r="AP91" s="208"/>
      <c r="AQ91" s="34"/>
      <c r="AS91" s="94">
        <v>0</v>
      </c>
      <c r="AT91" s="95" t="s">
        <v>93</v>
      </c>
      <c r="AU91" s="95" t="s">
        <v>49</v>
      </c>
      <c r="AV91" s="96">
        <f>ROUND(IF(AU91="základní",AG91*L31,IF(AU91="snížená",AG91*L32,0)),2)</f>
        <v>0</v>
      </c>
      <c r="BV91" s="15" t="s">
        <v>94</v>
      </c>
      <c r="BY91" s="97">
        <f>IF(AU91="základní",AV91,0)</f>
        <v>0</v>
      </c>
      <c r="BZ91" s="97">
        <f>IF(AU91="snížená",AV91,0)</f>
        <v>0</v>
      </c>
      <c r="CA91" s="97">
        <v>0</v>
      </c>
      <c r="CB91" s="97">
        <v>0</v>
      </c>
      <c r="CC91" s="97">
        <v>0</v>
      </c>
      <c r="CD91" s="97">
        <f>IF(AU91="základní",AG91,0)</f>
        <v>0</v>
      </c>
      <c r="CE91" s="97">
        <f>IF(AU91="snížená",AG91,0)</f>
        <v>0</v>
      </c>
      <c r="CF91" s="97">
        <f>IF(AU91="zákl. přenesená",AG91,0)</f>
        <v>0</v>
      </c>
      <c r="CG91" s="97">
        <f>IF(AU91="sníž. přenesená",AG91,0)</f>
        <v>0</v>
      </c>
      <c r="CH91" s="97">
        <f>IF(AU91="nulová",AG91,0)</f>
        <v>0</v>
      </c>
      <c r="CI91" s="15">
        <f>IF(AU91="základní",1,IF(AU91="snížená",2,IF(AU91="zákl. přenesená",4,IF(AU91="sníž. přenesená",5,3))))</f>
        <v>1</v>
      </c>
      <c r="CJ91" s="15">
        <f>IF(AT91="stavební čast",1,IF(8891="investiční čast",2,3))</f>
        <v>1</v>
      </c>
      <c r="CK91" s="15" t="str">
        <f>IF(D91="Vyplň vlastní","","x")</f>
        <v>x</v>
      </c>
    </row>
    <row r="92" spans="2:89" s="1" customFormat="1" ht="19.5" customHeight="1">
      <c r="B92" s="32"/>
      <c r="C92" s="33"/>
      <c r="D92" s="214" t="s">
        <v>95</v>
      </c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33"/>
      <c r="AD92" s="33"/>
      <c r="AE92" s="33"/>
      <c r="AF92" s="33"/>
      <c r="AG92" s="215">
        <f>AG87*AS92</f>
        <v>0</v>
      </c>
      <c r="AH92" s="208"/>
      <c r="AI92" s="208"/>
      <c r="AJ92" s="208"/>
      <c r="AK92" s="208"/>
      <c r="AL92" s="208"/>
      <c r="AM92" s="208"/>
      <c r="AN92" s="216">
        <f>AG92+AV92</f>
        <v>0</v>
      </c>
      <c r="AO92" s="208"/>
      <c r="AP92" s="208"/>
      <c r="AQ92" s="34"/>
      <c r="AS92" s="98">
        <v>0</v>
      </c>
      <c r="AT92" s="99" t="s">
        <v>93</v>
      </c>
      <c r="AU92" s="99" t="s">
        <v>49</v>
      </c>
      <c r="AV92" s="100">
        <f>ROUND(IF(AU92="nulová",0,IF(OR(AU92="základní",AU92="zákl. přenesená"),AG92*L31,AG92*L32)),2)</f>
        <v>0</v>
      </c>
      <c r="BV92" s="15" t="s">
        <v>96</v>
      </c>
      <c r="BY92" s="97">
        <f>IF(AU92="základní",AV92,0)</f>
        <v>0</v>
      </c>
      <c r="BZ92" s="97">
        <f>IF(AU92="snížená",AV92,0)</f>
        <v>0</v>
      </c>
      <c r="CA92" s="97">
        <f>IF(AU92="zákl. přenesená",AV92,0)</f>
        <v>0</v>
      </c>
      <c r="CB92" s="97">
        <f>IF(AU92="sníž. přenesená",AV92,0)</f>
        <v>0</v>
      </c>
      <c r="CC92" s="97">
        <f>IF(AU92="nulová",AV92,0)</f>
        <v>0</v>
      </c>
      <c r="CD92" s="97">
        <f>IF(AU92="základní",AG92,0)</f>
        <v>0</v>
      </c>
      <c r="CE92" s="97">
        <f>IF(AU92="snížená",AG92,0)</f>
        <v>0</v>
      </c>
      <c r="CF92" s="97">
        <f>IF(AU92="zákl. přenesená",AG92,0)</f>
        <v>0</v>
      </c>
      <c r="CG92" s="97">
        <f>IF(AU92="sníž. přenesená",AG92,0)</f>
        <v>0</v>
      </c>
      <c r="CH92" s="97">
        <f>IF(AU92="nulová",AG92,0)</f>
        <v>0</v>
      </c>
      <c r="CI92" s="15">
        <f>IF(AU92="základní",1,IF(AU92="snížená",2,IF(AU92="zákl. přenesená",4,IF(AU92="sníž. přenesená",5,3))))</f>
        <v>1</v>
      </c>
      <c r="CJ92" s="15">
        <f>IF(AT92="stavební čast",1,IF(8892="investiční čast",2,3))</f>
        <v>1</v>
      </c>
      <c r="CK92" s="15">
        <f>IF(D92="Vyplň vlastní","","x")</f>
      </c>
    </row>
    <row r="93" spans="2:89" s="1" customFormat="1" ht="19.5" customHeight="1">
      <c r="B93" s="32"/>
      <c r="C93" s="33"/>
      <c r="D93" s="214" t="s">
        <v>95</v>
      </c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33"/>
      <c r="AD93" s="33"/>
      <c r="AE93" s="33"/>
      <c r="AF93" s="33"/>
      <c r="AG93" s="215">
        <f>AG87*AS93</f>
        <v>0</v>
      </c>
      <c r="AH93" s="208"/>
      <c r="AI93" s="208"/>
      <c r="AJ93" s="208"/>
      <c r="AK93" s="208"/>
      <c r="AL93" s="208"/>
      <c r="AM93" s="208"/>
      <c r="AN93" s="216">
        <f>AG93+AV93</f>
        <v>0</v>
      </c>
      <c r="AO93" s="208"/>
      <c r="AP93" s="208"/>
      <c r="AQ93" s="34"/>
      <c r="AS93" s="98">
        <v>0</v>
      </c>
      <c r="AT93" s="99" t="s">
        <v>93</v>
      </c>
      <c r="AU93" s="99" t="s">
        <v>49</v>
      </c>
      <c r="AV93" s="100">
        <f>ROUND(IF(AU93="nulová",0,IF(OR(AU93="základní",AU93="zákl. přenesená"),AG93*L31,AG93*L32)),2)</f>
        <v>0</v>
      </c>
      <c r="BV93" s="15" t="s">
        <v>96</v>
      </c>
      <c r="BY93" s="97">
        <f>IF(AU93="základní",AV93,0)</f>
        <v>0</v>
      </c>
      <c r="BZ93" s="97">
        <f>IF(AU93="snížená",AV93,0)</f>
        <v>0</v>
      </c>
      <c r="CA93" s="97">
        <f>IF(AU93="zákl. přenesená",AV93,0)</f>
        <v>0</v>
      </c>
      <c r="CB93" s="97">
        <f>IF(AU93="sníž. přenesená",AV93,0)</f>
        <v>0</v>
      </c>
      <c r="CC93" s="97">
        <f>IF(AU93="nulová",AV93,0)</f>
        <v>0</v>
      </c>
      <c r="CD93" s="97">
        <f>IF(AU93="základní",AG93,0)</f>
        <v>0</v>
      </c>
      <c r="CE93" s="97">
        <f>IF(AU93="snížená",AG93,0)</f>
        <v>0</v>
      </c>
      <c r="CF93" s="97">
        <f>IF(AU93="zákl. přenesená",AG93,0)</f>
        <v>0</v>
      </c>
      <c r="CG93" s="97">
        <f>IF(AU93="sníž. přenesená",AG93,0)</f>
        <v>0</v>
      </c>
      <c r="CH93" s="97">
        <f>IF(AU93="nulová",AG93,0)</f>
        <v>0</v>
      </c>
      <c r="CI93" s="15">
        <f>IF(AU93="základní",1,IF(AU93="snížená",2,IF(AU93="zákl. přenesená",4,IF(AU93="sníž. přenesená",5,3))))</f>
        <v>1</v>
      </c>
      <c r="CJ93" s="15">
        <f>IF(AT93="stavební čast",1,IF(8893="investiční čast",2,3))</f>
        <v>1</v>
      </c>
      <c r="CK93" s="15">
        <f>IF(D93="Vyplň vlastní","","x")</f>
      </c>
    </row>
    <row r="94" spans="2:89" s="1" customFormat="1" ht="19.5" customHeight="1">
      <c r="B94" s="32"/>
      <c r="C94" s="33"/>
      <c r="D94" s="214" t="s">
        <v>95</v>
      </c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33"/>
      <c r="AD94" s="33"/>
      <c r="AE94" s="33"/>
      <c r="AF94" s="33"/>
      <c r="AG94" s="215">
        <f>AG87*AS94</f>
        <v>0</v>
      </c>
      <c r="AH94" s="208"/>
      <c r="AI94" s="208"/>
      <c r="AJ94" s="208"/>
      <c r="AK94" s="208"/>
      <c r="AL94" s="208"/>
      <c r="AM94" s="208"/>
      <c r="AN94" s="216">
        <f>AG94+AV94</f>
        <v>0</v>
      </c>
      <c r="AO94" s="208"/>
      <c r="AP94" s="208"/>
      <c r="AQ94" s="34"/>
      <c r="AS94" s="101">
        <v>0</v>
      </c>
      <c r="AT94" s="102" t="s">
        <v>93</v>
      </c>
      <c r="AU94" s="102" t="s">
        <v>49</v>
      </c>
      <c r="AV94" s="103">
        <f>ROUND(IF(AU94="nulová",0,IF(OR(AU94="základní",AU94="zákl. přenesená"),AG94*L31,AG94*L32)),2)</f>
        <v>0</v>
      </c>
      <c r="BV94" s="15" t="s">
        <v>96</v>
      </c>
      <c r="BY94" s="97">
        <f>IF(AU94="základní",AV94,0)</f>
        <v>0</v>
      </c>
      <c r="BZ94" s="97">
        <f>IF(AU94="snížená",AV94,0)</f>
        <v>0</v>
      </c>
      <c r="CA94" s="97">
        <f>IF(AU94="zákl. přenesená",AV94,0)</f>
        <v>0</v>
      </c>
      <c r="CB94" s="97">
        <f>IF(AU94="sníž. přenesená",AV94,0)</f>
        <v>0</v>
      </c>
      <c r="CC94" s="97">
        <f>IF(AU94="nulová",AV94,0)</f>
        <v>0</v>
      </c>
      <c r="CD94" s="97">
        <f>IF(AU94="základní",AG94,0)</f>
        <v>0</v>
      </c>
      <c r="CE94" s="97">
        <f>IF(AU94="snížená",AG94,0)</f>
        <v>0</v>
      </c>
      <c r="CF94" s="97">
        <f>IF(AU94="zákl. přenesená",AG94,0)</f>
        <v>0</v>
      </c>
      <c r="CG94" s="97">
        <f>IF(AU94="sníž. přenesená",AG94,0)</f>
        <v>0</v>
      </c>
      <c r="CH94" s="97">
        <f>IF(AU94="nulová",AG94,0)</f>
        <v>0</v>
      </c>
      <c r="CI94" s="15">
        <f>IF(AU94="základní",1,IF(AU94="snížená",2,IF(AU94="zákl. přenesená",4,IF(AU94="sníž. přenesená",5,3))))</f>
        <v>1</v>
      </c>
      <c r="CJ94" s="15">
        <f>IF(AT94="stavební čast",1,IF(8894="investiční čast",2,3))</f>
        <v>1</v>
      </c>
      <c r="CK94" s="15">
        <f>IF(D94="Vyplň vlastní","","x")</f>
      </c>
    </row>
    <row r="95" spans="2:43" s="1" customFormat="1" ht="10.5" customHeight="1">
      <c r="B95" s="32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4"/>
    </row>
    <row r="96" spans="2:43" s="1" customFormat="1" ht="30" customHeight="1">
      <c r="B96" s="32"/>
      <c r="C96" s="104" t="s">
        <v>97</v>
      </c>
      <c r="D96" s="43"/>
      <c r="E96" s="43"/>
      <c r="F96" s="43"/>
      <c r="G96" s="43"/>
      <c r="H96" s="43"/>
      <c r="I96" s="43"/>
      <c r="J96" s="43"/>
      <c r="K96" s="43"/>
      <c r="L96" s="43"/>
      <c r="M96" s="43"/>
      <c r="N96" s="43"/>
      <c r="O96" s="43"/>
      <c r="P96" s="43"/>
      <c r="Q96" s="43"/>
      <c r="R96" s="43"/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43"/>
      <c r="AF96" s="43"/>
      <c r="AG96" s="220">
        <f>ROUND(AG87+AG90,2)</f>
        <v>0</v>
      </c>
      <c r="AH96" s="220"/>
      <c r="AI96" s="220"/>
      <c r="AJ96" s="220"/>
      <c r="AK96" s="220"/>
      <c r="AL96" s="220"/>
      <c r="AM96" s="220"/>
      <c r="AN96" s="220">
        <f>AN87+AN90</f>
        <v>0</v>
      </c>
      <c r="AO96" s="220"/>
      <c r="AP96" s="220"/>
      <c r="AQ96" s="34"/>
    </row>
    <row r="97" spans="2:43" s="1" customFormat="1" ht="6.75" customHeight="1">
      <c r="B97" s="56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8"/>
    </row>
  </sheetData>
  <sheetProtection password="CC35" sheet="1" objects="1" scenarios="1" formatColumns="0" formatRows="0" sort="0" autoFilter="0"/>
  <mergeCells count="58">
    <mergeCell ref="AG96:AM96"/>
    <mergeCell ref="AN96:AP96"/>
    <mergeCell ref="AR2:BE2"/>
    <mergeCell ref="AG87:AM87"/>
    <mergeCell ref="AN87:AP87"/>
    <mergeCell ref="AG90:AM90"/>
    <mergeCell ref="AN90:AP90"/>
    <mergeCell ref="AG91:AM91"/>
    <mergeCell ref="AN91:AP91"/>
    <mergeCell ref="C76:AP76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AN88:AP88"/>
    <mergeCell ref="AG88:AM88"/>
    <mergeCell ref="D88:H88"/>
    <mergeCell ref="J88:AF88"/>
    <mergeCell ref="AM82:AP82"/>
    <mergeCell ref="AS82:AT84"/>
    <mergeCell ref="AM83:AP83"/>
    <mergeCell ref="C85:G85"/>
    <mergeCell ref="I85:AF85"/>
    <mergeCell ref="AG85:AM85"/>
    <mergeCell ref="AN85:AP85"/>
    <mergeCell ref="L35:O35"/>
    <mergeCell ref="W35:AE35"/>
    <mergeCell ref="AK35:AO35"/>
    <mergeCell ref="X37:AB37"/>
    <mergeCell ref="AK37:AO37"/>
    <mergeCell ref="L78:AO78"/>
    <mergeCell ref="L33:O33"/>
    <mergeCell ref="W33:AE33"/>
    <mergeCell ref="AK33:AO33"/>
    <mergeCell ref="L34:O34"/>
    <mergeCell ref="W34:AE34"/>
    <mergeCell ref="AK34:AO34"/>
    <mergeCell ref="L31:O31"/>
    <mergeCell ref="W31:AE31"/>
    <mergeCell ref="AK31:AO31"/>
    <mergeCell ref="L32:O32"/>
    <mergeCell ref="W32:AE32"/>
    <mergeCell ref="AK32:AO32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012 - Střelnice – výměna ...'!C2" tooltip="012 - Střelnice – výměna ..." display="/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176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4" width="9.33203125" style="0" hidden="1" customWidth="1"/>
  </cols>
  <sheetData>
    <row r="1" spans="1:66" ht="21.75" customHeight="1">
      <c r="A1" s="183"/>
      <c r="B1" s="180"/>
      <c r="C1" s="180"/>
      <c r="D1" s="181" t="s">
        <v>1</v>
      </c>
      <c r="E1" s="180"/>
      <c r="F1" s="182" t="s">
        <v>270</v>
      </c>
      <c r="G1" s="182"/>
      <c r="H1" s="260" t="s">
        <v>271</v>
      </c>
      <c r="I1" s="260"/>
      <c r="J1" s="260"/>
      <c r="K1" s="260"/>
      <c r="L1" s="182" t="s">
        <v>272</v>
      </c>
      <c r="M1" s="180"/>
      <c r="N1" s="180"/>
      <c r="O1" s="181" t="s">
        <v>98</v>
      </c>
      <c r="P1" s="180"/>
      <c r="Q1" s="180"/>
      <c r="R1" s="180"/>
      <c r="S1" s="182" t="s">
        <v>273</v>
      </c>
      <c r="T1" s="182"/>
      <c r="U1" s="183"/>
      <c r="V1" s="18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</row>
    <row r="2" spans="3:46" ht="36.75" customHeight="1">
      <c r="C2" s="184" t="s">
        <v>5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221" t="s">
        <v>6</v>
      </c>
      <c r="T2" s="185"/>
      <c r="U2" s="185"/>
      <c r="V2" s="185"/>
      <c r="W2" s="185"/>
      <c r="X2" s="185"/>
      <c r="Y2" s="185"/>
      <c r="Z2" s="185"/>
      <c r="AA2" s="185"/>
      <c r="AB2" s="185"/>
      <c r="AC2" s="185"/>
      <c r="AT2" s="15" t="s">
        <v>86</v>
      </c>
    </row>
    <row r="3" spans="2:46" ht="6.7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AT3" s="15" t="s">
        <v>99</v>
      </c>
    </row>
    <row r="4" spans="2:46" ht="36.75" customHeight="1">
      <c r="B4" s="19"/>
      <c r="C4" s="186" t="s">
        <v>100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1"/>
      <c r="T4" s="22" t="s">
        <v>11</v>
      </c>
      <c r="AT4" s="15" t="s">
        <v>4</v>
      </c>
    </row>
    <row r="5" spans="2:18" ht="6.75" customHeight="1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1"/>
    </row>
    <row r="6" spans="2:18" s="1" customFormat="1" ht="32.25" customHeight="1">
      <c r="B6" s="32"/>
      <c r="C6" s="33"/>
      <c r="D6" s="26" t="s">
        <v>17</v>
      </c>
      <c r="E6" s="33"/>
      <c r="F6" s="192" t="s">
        <v>18</v>
      </c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33"/>
      <c r="R6" s="34"/>
    </row>
    <row r="7" spans="2:18" s="1" customFormat="1" ht="14.25" customHeight="1">
      <c r="B7" s="32"/>
      <c r="C7" s="33"/>
      <c r="D7" s="27" t="s">
        <v>20</v>
      </c>
      <c r="E7" s="33"/>
      <c r="F7" s="25" t="s">
        <v>21</v>
      </c>
      <c r="G7" s="33"/>
      <c r="H7" s="33"/>
      <c r="I7" s="33"/>
      <c r="J7" s="33"/>
      <c r="K7" s="33"/>
      <c r="L7" s="33"/>
      <c r="M7" s="27" t="s">
        <v>22</v>
      </c>
      <c r="N7" s="33"/>
      <c r="O7" s="25" t="s">
        <v>21</v>
      </c>
      <c r="P7" s="33"/>
      <c r="Q7" s="33"/>
      <c r="R7" s="34"/>
    </row>
    <row r="8" spans="2:18" s="1" customFormat="1" ht="14.25" customHeight="1">
      <c r="B8" s="32"/>
      <c r="C8" s="33"/>
      <c r="D8" s="27" t="s">
        <v>24</v>
      </c>
      <c r="E8" s="33"/>
      <c r="F8" s="25" t="s">
        <v>25</v>
      </c>
      <c r="G8" s="33"/>
      <c r="H8" s="33"/>
      <c r="I8" s="33"/>
      <c r="J8" s="33"/>
      <c r="K8" s="33"/>
      <c r="L8" s="33"/>
      <c r="M8" s="27" t="s">
        <v>26</v>
      </c>
      <c r="N8" s="33"/>
      <c r="O8" s="224" t="str">
        <f>'Rekapitulace stavby'!AN8</f>
        <v>18.5.2016</v>
      </c>
      <c r="P8" s="208"/>
      <c r="Q8" s="33"/>
      <c r="R8" s="34"/>
    </row>
    <row r="9" spans="2:18" s="1" customFormat="1" ht="10.5" customHeight="1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2:18" s="1" customFormat="1" ht="14.25" customHeight="1">
      <c r="B10" s="32"/>
      <c r="C10" s="33"/>
      <c r="D10" s="27" t="s">
        <v>30</v>
      </c>
      <c r="E10" s="33"/>
      <c r="F10" s="33"/>
      <c r="G10" s="33"/>
      <c r="H10" s="33"/>
      <c r="I10" s="33"/>
      <c r="J10" s="33"/>
      <c r="K10" s="33"/>
      <c r="L10" s="33"/>
      <c r="M10" s="27" t="s">
        <v>31</v>
      </c>
      <c r="N10" s="33"/>
      <c r="O10" s="191" t="s">
        <v>32</v>
      </c>
      <c r="P10" s="208"/>
      <c r="Q10" s="33"/>
      <c r="R10" s="34"/>
    </row>
    <row r="11" spans="2:18" s="1" customFormat="1" ht="18" customHeight="1">
      <c r="B11" s="32"/>
      <c r="C11" s="33"/>
      <c r="D11" s="33"/>
      <c r="E11" s="25" t="s">
        <v>33</v>
      </c>
      <c r="F11" s="33"/>
      <c r="G11" s="33"/>
      <c r="H11" s="33"/>
      <c r="I11" s="33"/>
      <c r="J11" s="33"/>
      <c r="K11" s="33"/>
      <c r="L11" s="33"/>
      <c r="M11" s="27" t="s">
        <v>34</v>
      </c>
      <c r="N11" s="33"/>
      <c r="O11" s="191" t="s">
        <v>21</v>
      </c>
      <c r="P11" s="208"/>
      <c r="Q11" s="33"/>
      <c r="R11" s="34"/>
    </row>
    <row r="12" spans="2:18" s="1" customFormat="1" ht="6.75" customHeight="1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2:18" s="1" customFormat="1" ht="14.25" customHeight="1">
      <c r="B13" s="32"/>
      <c r="C13" s="33"/>
      <c r="D13" s="27" t="s">
        <v>35</v>
      </c>
      <c r="E13" s="33"/>
      <c r="F13" s="33"/>
      <c r="G13" s="33"/>
      <c r="H13" s="33"/>
      <c r="I13" s="33"/>
      <c r="J13" s="33"/>
      <c r="K13" s="33"/>
      <c r="L13" s="33"/>
      <c r="M13" s="27" t="s">
        <v>31</v>
      </c>
      <c r="N13" s="33"/>
      <c r="O13" s="225" t="str">
        <f>IF('Rekapitulace stavby'!AN13="","",'Rekapitulace stavby'!AN13)</f>
        <v>Vyplň údaj</v>
      </c>
      <c r="P13" s="208"/>
      <c r="Q13" s="33"/>
      <c r="R13" s="34"/>
    </row>
    <row r="14" spans="2:18" s="1" customFormat="1" ht="18" customHeight="1">
      <c r="B14" s="32"/>
      <c r="C14" s="33"/>
      <c r="D14" s="33"/>
      <c r="E14" s="225" t="str">
        <f>IF('Rekapitulace stavby'!E14="","",'Rekapitulace stavby'!E14)</f>
        <v>Vyplň údaj</v>
      </c>
      <c r="F14" s="208"/>
      <c r="G14" s="208"/>
      <c r="H14" s="208"/>
      <c r="I14" s="208"/>
      <c r="J14" s="208"/>
      <c r="K14" s="208"/>
      <c r="L14" s="208"/>
      <c r="M14" s="27" t="s">
        <v>34</v>
      </c>
      <c r="N14" s="33"/>
      <c r="O14" s="225" t="str">
        <f>IF('Rekapitulace stavby'!AN14="","",'Rekapitulace stavby'!AN14)</f>
        <v>Vyplň údaj</v>
      </c>
      <c r="P14" s="208"/>
      <c r="Q14" s="33"/>
      <c r="R14" s="34"/>
    </row>
    <row r="15" spans="2:18" s="1" customFormat="1" ht="6.75" customHeight="1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2:18" s="1" customFormat="1" ht="14.25" customHeight="1">
      <c r="B16" s="32"/>
      <c r="C16" s="33"/>
      <c r="D16" s="27" t="s">
        <v>37</v>
      </c>
      <c r="E16" s="33"/>
      <c r="F16" s="33"/>
      <c r="G16" s="33"/>
      <c r="H16" s="33"/>
      <c r="I16" s="33"/>
      <c r="J16" s="33"/>
      <c r="K16" s="33"/>
      <c r="L16" s="33"/>
      <c r="M16" s="27" t="s">
        <v>31</v>
      </c>
      <c r="N16" s="33"/>
      <c r="O16" s="191" t="s">
        <v>38</v>
      </c>
      <c r="P16" s="208"/>
      <c r="Q16" s="33"/>
      <c r="R16" s="34"/>
    </row>
    <row r="17" spans="2:18" s="1" customFormat="1" ht="18" customHeight="1">
      <c r="B17" s="32"/>
      <c r="C17" s="33"/>
      <c r="D17" s="33"/>
      <c r="E17" s="25" t="s">
        <v>39</v>
      </c>
      <c r="F17" s="33"/>
      <c r="G17" s="33"/>
      <c r="H17" s="33"/>
      <c r="I17" s="33"/>
      <c r="J17" s="33"/>
      <c r="K17" s="33"/>
      <c r="L17" s="33"/>
      <c r="M17" s="27" t="s">
        <v>34</v>
      </c>
      <c r="N17" s="33"/>
      <c r="O17" s="191" t="s">
        <v>40</v>
      </c>
      <c r="P17" s="208"/>
      <c r="Q17" s="33"/>
      <c r="R17" s="34"/>
    </row>
    <row r="18" spans="2:18" s="1" customFormat="1" ht="6.75" customHeight="1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25" customHeight="1">
      <c r="B19" s="32"/>
      <c r="C19" s="33"/>
      <c r="D19" s="27" t="s">
        <v>42</v>
      </c>
      <c r="E19" s="33"/>
      <c r="F19" s="33"/>
      <c r="G19" s="33"/>
      <c r="H19" s="33"/>
      <c r="I19" s="33"/>
      <c r="J19" s="33"/>
      <c r="K19" s="33"/>
      <c r="L19" s="33"/>
      <c r="M19" s="27" t="s">
        <v>31</v>
      </c>
      <c r="N19" s="33"/>
      <c r="O19" s="191">
        <f>IF('Rekapitulace stavby'!AN19="","",'Rekapitulace stavby'!AN19)</f>
      </c>
      <c r="P19" s="208"/>
      <c r="Q19" s="33"/>
      <c r="R19" s="34"/>
    </row>
    <row r="20" spans="2:18" s="1" customFormat="1" ht="18" customHeight="1">
      <c r="B20" s="32"/>
      <c r="C20" s="33"/>
      <c r="D20" s="33"/>
      <c r="E20" s="25" t="str">
        <f>IF('Rekapitulace stavby'!E20="","",'Rekapitulace stavby'!E20)</f>
        <v> </v>
      </c>
      <c r="F20" s="33"/>
      <c r="G20" s="33"/>
      <c r="H20" s="33"/>
      <c r="I20" s="33"/>
      <c r="J20" s="33"/>
      <c r="K20" s="33"/>
      <c r="L20" s="33"/>
      <c r="M20" s="27" t="s">
        <v>34</v>
      </c>
      <c r="N20" s="33"/>
      <c r="O20" s="191">
        <f>IF('Rekapitulace stavby'!AN20="","",'Rekapitulace stavby'!AN20)</f>
      </c>
      <c r="P20" s="208"/>
      <c r="Q20" s="33"/>
      <c r="R20" s="34"/>
    </row>
    <row r="21" spans="2:18" s="1" customFormat="1" ht="6.75" customHeight="1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25" customHeight="1">
      <c r="B22" s="32"/>
      <c r="C22" s="33"/>
      <c r="D22" s="27" t="s">
        <v>44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2.5" customHeight="1">
      <c r="B23" s="32"/>
      <c r="C23" s="33"/>
      <c r="D23" s="33"/>
      <c r="E23" s="194" t="s">
        <v>21</v>
      </c>
      <c r="F23" s="208"/>
      <c r="G23" s="208"/>
      <c r="H23" s="208"/>
      <c r="I23" s="208"/>
      <c r="J23" s="208"/>
      <c r="K23" s="208"/>
      <c r="L23" s="208"/>
      <c r="M23" s="33"/>
      <c r="N23" s="33"/>
      <c r="O23" s="33"/>
      <c r="P23" s="33"/>
      <c r="Q23" s="33"/>
      <c r="R23" s="34"/>
    </row>
    <row r="24" spans="2:18" s="1" customFormat="1" ht="6.75" customHeight="1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75" customHeight="1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25" customHeight="1">
      <c r="B26" s="32"/>
      <c r="C26" s="33"/>
      <c r="D26" s="105" t="s">
        <v>101</v>
      </c>
      <c r="E26" s="33"/>
      <c r="F26" s="33"/>
      <c r="G26" s="33"/>
      <c r="H26" s="33"/>
      <c r="I26" s="33"/>
      <c r="J26" s="33"/>
      <c r="K26" s="33"/>
      <c r="L26" s="33"/>
      <c r="M26" s="195">
        <f>N87</f>
        <v>0</v>
      </c>
      <c r="N26" s="208"/>
      <c r="O26" s="208"/>
      <c r="P26" s="208"/>
      <c r="Q26" s="33"/>
      <c r="R26" s="34"/>
    </row>
    <row r="27" spans="2:18" s="1" customFormat="1" ht="14.25" customHeight="1">
      <c r="B27" s="32"/>
      <c r="C27" s="33"/>
      <c r="D27" s="31" t="s">
        <v>92</v>
      </c>
      <c r="E27" s="33"/>
      <c r="F27" s="33"/>
      <c r="G27" s="33"/>
      <c r="H27" s="33"/>
      <c r="I27" s="33"/>
      <c r="J27" s="33"/>
      <c r="K27" s="33"/>
      <c r="L27" s="33"/>
      <c r="M27" s="195">
        <f>N98</f>
        <v>0</v>
      </c>
      <c r="N27" s="208"/>
      <c r="O27" s="208"/>
      <c r="P27" s="208"/>
      <c r="Q27" s="33"/>
      <c r="R27" s="34"/>
    </row>
    <row r="28" spans="2:18" s="1" customFormat="1" ht="6.75" customHeight="1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4.75" customHeight="1">
      <c r="B29" s="32"/>
      <c r="C29" s="33"/>
      <c r="D29" s="106" t="s">
        <v>47</v>
      </c>
      <c r="E29" s="33"/>
      <c r="F29" s="33"/>
      <c r="G29" s="33"/>
      <c r="H29" s="33"/>
      <c r="I29" s="33"/>
      <c r="J29" s="33"/>
      <c r="K29" s="33"/>
      <c r="L29" s="33"/>
      <c r="M29" s="226">
        <f>ROUND(M26+M27,2)</f>
        <v>0</v>
      </c>
      <c r="N29" s="208"/>
      <c r="O29" s="208"/>
      <c r="P29" s="208"/>
      <c r="Q29" s="33"/>
      <c r="R29" s="34"/>
    </row>
    <row r="30" spans="2:18" s="1" customFormat="1" ht="6.75" customHeight="1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25" customHeight="1">
      <c r="B31" s="32"/>
      <c r="C31" s="33"/>
      <c r="D31" s="39" t="s">
        <v>48</v>
      </c>
      <c r="E31" s="39" t="s">
        <v>49</v>
      </c>
      <c r="F31" s="40">
        <v>0.21</v>
      </c>
      <c r="G31" s="107" t="s">
        <v>50</v>
      </c>
      <c r="H31" s="227">
        <f>(SUM(BE98:BE105)+SUM(BE122:BE174))</f>
        <v>0</v>
      </c>
      <c r="I31" s="208"/>
      <c r="J31" s="208"/>
      <c r="K31" s="33"/>
      <c r="L31" s="33"/>
      <c r="M31" s="227">
        <f>ROUND((SUM(BE98:BE105)+SUM(BE122:BE174)),2)*F31</f>
        <v>0</v>
      </c>
      <c r="N31" s="208"/>
      <c r="O31" s="208"/>
      <c r="P31" s="208"/>
      <c r="Q31" s="33"/>
      <c r="R31" s="34"/>
    </row>
    <row r="32" spans="2:18" s="1" customFormat="1" ht="14.25" customHeight="1">
      <c r="B32" s="32"/>
      <c r="C32" s="33"/>
      <c r="D32" s="33"/>
      <c r="E32" s="39" t="s">
        <v>51</v>
      </c>
      <c r="F32" s="40">
        <v>0.15</v>
      </c>
      <c r="G32" s="107" t="s">
        <v>50</v>
      </c>
      <c r="H32" s="227">
        <f>(SUM(BF98:BF105)+SUM(BF122:BF174))</f>
        <v>0</v>
      </c>
      <c r="I32" s="208"/>
      <c r="J32" s="208"/>
      <c r="K32" s="33"/>
      <c r="L32" s="33"/>
      <c r="M32" s="227">
        <f>ROUND((SUM(BF98:BF105)+SUM(BF122:BF174)),2)*F32</f>
        <v>0</v>
      </c>
      <c r="N32" s="208"/>
      <c r="O32" s="208"/>
      <c r="P32" s="208"/>
      <c r="Q32" s="33"/>
      <c r="R32" s="34"/>
    </row>
    <row r="33" spans="2:18" s="1" customFormat="1" ht="14.25" customHeight="1" hidden="1">
      <c r="B33" s="32"/>
      <c r="C33" s="33"/>
      <c r="D33" s="33"/>
      <c r="E33" s="39" t="s">
        <v>52</v>
      </c>
      <c r="F33" s="40">
        <v>0.21</v>
      </c>
      <c r="G33" s="107" t="s">
        <v>50</v>
      </c>
      <c r="H33" s="227">
        <f>(SUM(BG98:BG105)+SUM(BG122:BG174))</f>
        <v>0</v>
      </c>
      <c r="I33" s="208"/>
      <c r="J33" s="208"/>
      <c r="K33" s="33"/>
      <c r="L33" s="33"/>
      <c r="M33" s="227">
        <v>0</v>
      </c>
      <c r="N33" s="208"/>
      <c r="O33" s="208"/>
      <c r="P33" s="208"/>
      <c r="Q33" s="33"/>
      <c r="R33" s="34"/>
    </row>
    <row r="34" spans="2:18" s="1" customFormat="1" ht="14.25" customHeight="1" hidden="1">
      <c r="B34" s="32"/>
      <c r="C34" s="33"/>
      <c r="D34" s="33"/>
      <c r="E34" s="39" t="s">
        <v>53</v>
      </c>
      <c r="F34" s="40">
        <v>0.15</v>
      </c>
      <c r="G34" s="107" t="s">
        <v>50</v>
      </c>
      <c r="H34" s="227">
        <f>(SUM(BH98:BH105)+SUM(BH122:BH174))</f>
        <v>0</v>
      </c>
      <c r="I34" s="208"/>
      <c r="J34" s="208"/>
      <c r="K34" s="33"/>
      <c r="L34" s="33"/>
      <c r="M34" s="227">
        <v>0</v>
      </c>
      <c r="N34" s="208"/>
      <c r="O34" s="208"/>
      <c r="P34" s="208"/>
      <c r="Q34" s="33"/>
      <c r="R34" s="34"/>
    </row>
    <row r="35" spans="2:18" s="1" customFormat="1" ht="14.25" customHeight="1" hidden="1">
      <c r="B35" s="32"/>
      <c r="C35" s="33"/>
      <c r="D35" s="33"/>
      <c r="E35" s="39" t="s">
        <v>54</v>
      </c>
      <c r="F35" s="40">
        <v>0</v>
      </c>
      <c r="G35" s="107" t="s">
        <v>50</v>
      </c>
      <c r="H35" s="227">
        <f>(SUM(BI98:BI105)+SUM(BI122:BI174))</f>
        <v>0</v>
      </c>
      <c r="I35" s="208"/>
      <c r="J35" s="208"/>
      <c r="K35" s="33"/>
      <c r="L35" s="33"/>
      <c r="M35" s="227">
        <v>0</v>
      </c>
      <c r="N35" s="208"/>
      <c r="O35" s="208"/>
      <c r="P35" s="208"/>
      <c r="Q35" s="33"/>
      <c r="R35" s="34"/>
    </row>
    <row r="36" spans="2:18" s="1" customFormat="1" ht="6.75" customHeight="1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4.75" customHeight="1">
      <c r="B37" s="32"/>
      <c r="C37" s="43"/>
      <c r="D37" s="44" t="s">
        <v>55</v>
      </c>
      <c r="E37" s="45"/>
      <c r="F37" s="45"/>
      <c r="G37" s="108" t="s">
        <v>56</v>
      </c>
      <c r="H37" s="46" t="s">
        <v>57</v>
      </c>
      <c r="I37" s="45"/>
      <c r="J37" s="45"/>
      <c r="K37" s="45"/>
      <c r="L37" s="203">
        <f>SUM(M29:M35)</f>
        <v>0</v>
      </c>
      <c r="M37" s="202"/>
      <c r="N37" s="202"/>
      <c r="O37" s="202"/>
      <c r="P37" s="204"/>
      <c r="Q37" s="43"/>
      <c r="R37" s="34"/>
    </row>
    <row r="38" spans="2:18" s="1" customFormat="1" ht="14.25" customHeight="1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2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ht="12.75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1"/>
    </row>
    <row r="41" spans="2:18" ht="12.75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1"/>
    </row>
    <row r="42" spans="2:18" ht="12.75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1"/>
    </row>
    <row r="43" spans="2:18" ht="12.75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1"/>
    </row>
    <row r="44" spans="2:18" ht="12.75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1"/>
    </row>
    <row r="45" spans="2:18" ht="12.75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1"/>
    </row>
    <row r="46" spans="2:18" ht="12.75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1"/>
    </row>
    <row r="47" spans="2:18" ht="12.75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1"/>
    </row>
    <row r="48" spans="2:18" ht="12.75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1"/>
    </row>
    <row r="49" spans="2:18" ht="12.75">
      <c r="B49" s="19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1"/>
    </row>
    <row r="50" spans="2:18" s="1" customFormat="1" ht="13.5">
      <c r="B50" s="32"/>
      <c r="C50" s="33"/>
      <c r="D50" s="47" t="s">
        <v>58</v>
      </c>
      <c r="E50" s="48"/>
      <c r="F50" s="48"/>
      <c r="G50" s="48"/>
      <c r="H50" s="49"/>
      <c r="I50" s="33"/>
      <c r="J50" s="47" t="s">
        <v>59</v>
      </c>
      <c r="K50" s="48"/>
      <c r="L50" s="48"/>
      <c r="M50" s="48"/>
      <c r="N50" s="48"/>
      <c r="O50" s="48"/>
      <c r="P50" s="49"/>
      <c r="Q50" s="33"/>
      <c r="R50" s="34"/>
    </row>
    <row r="51" spans="2:18" ht="12.75">
      <c r="B51" s="19"/>
      <c r="C51" s="20"/>
      <c r="D51" s="50"/>
      <c r="E51" s="20"/>
      <c r="F51" s="20"/>
      <c r="G51" s="20"/>
      <c r="H51" s="51"/>
      <c r="I51" s="20"/>
      <c r="J51" s="50"/>
      <c r="K51" s="20"/>
      <c r="L51" s="20"/>
      <c r="M51" s="20"/>
      <c r="N51" s="20"/>
      <c r="O51" s="20"/>
      <c r="P51" s="51"/>
      <c r="Q51" s="20"/>
      <c r="R51" s="21"/>
    </row>
    <row r="52" spans="2:18" ht="12.75">
      <c r="B52" s="19"/>
      <c r="C52" s="20"/>
      <c r="D52" s="50"/>
      <c r="E52" s="20"/>
      <c r="F52" s="20"/>
      <c r="G52" s="20"/>
      <c r="H52" s="51"/>
      <c r="I52" s="20"/>
      <c r="J52" s="50"/>
      <c r="K52" s="20"/>
      <c r="L52" s="20"/>
      <c r="M52" s="20"/>
      <c r="N52" s="20"/>
      <c r="O52" s="20"/>
      <c r="P52" s="51"/>
      <c r="Q52" s="20"/>
      <c r="R52" s="21"/>
    </row>
    <row r="53" spans="2:18" ht="12.75">
      <c r="B53" s="19"/>
      <c r="C53" s="20"/>
      <c r="D53" s="50"/>
      <c r="E53" s="20"/>
      <c r="F53" s="20"/>
      <c r="G53" s="20"/>
      <c r="H53" s="51"/>
      <c r="I53" s="20"/>
      <c r="J53" s="50"/>
      <c r="K53" s="20"/>
      <c r="L53" s="20"/>
      <c r="M53" s="20"/>
      <c r="N53" s="20"/>
      <c r="O53" s="20"/>
      <c r="P53" s="51"/>
      <c r="Q53" s="20"/>
      <c r="R53" s="21"/>
    </row>
    <row r="54" spans="2:18" ht="12.75">
      <c r="B54" s="19"/>
      <c r="C54" s="20"/>
      <c r="D54" s="50"/>
      <c r="E54" s="20"/>
      <c r="F54" s="20"/>
      <c r="G54" s="20"/>
      <c r="H54" s="51"/>
      <c r="I54" s="20"/>
      <c r="J54" s="50"/>
      <c r="K54" s="20"/>
      <c r="L54" s="20"/>
      <c r="M54" s="20"/>
      <c r="N54" s="20"/>
      <c r="O54" s="20"/>
      <c r="P54" s="51"/>
      <c r="Q54" s="20"/>
      <c r="R54" s="21"/>
    </row>
    <row r="55" spans="2:18" ht="12.75">
      <c r="B55" s="19"/>
      <c r="C55" s="20"/>
      <c r="D55" s="50"/>
      <c r="E55" s="20"/>
      <c r="F55" s="20"/>
      <c r="G55" s="20"/>
      <c r="H55" s="51"/>
      <c r="I55" s="20"/>
      <c r="J55" s="50"/>
      <c r="K55" s="20"/>
      <c r="L55" s="20"/>
      <c r="M55" s="20"/>
      <c r="N55" s="20"/>
      <c r="O55" s="20"/>
      <c r="P55" s="51"/>
      <c r="Q55" s="20"/>
      <c r="R55" s="21"/>
    </row>
    <row r="56" spans="2:18" ht="12.75">
      <c r="B56" s="19"/>
      <c r="C56" s="20"/>
      <c r="D56" s="50"/>
      <c r="E56" s="20"/>
      <c r="F56" s="20"/>
      <c r="G56" s="20"/>
      <c r="H56" s="51"/>
      <c r="I56" s="20"/>
      <c r="J56" s="50"/>
      <c r="K56" s="20"/>
      <c r="L56" s="20"/>
      <c r="M56" s="20"/>
      <c r="N56" s="20"/>
      <c r="O56" s="20"/>
      <c r="P56" s="51"/>
      <c r="Q56" s="20"/>
      <c r="R56" s="21"/>
    </row>
    <row r="57" spans="2:18" ht="12.75">
      <c r="B57" s="19"/>
      <c r="C57" s="20"/>
      <c r="D57" s="50"/>
      <c r="E57" s="20"/>
      <c r="F57" s="20"/>
      <c r="G57" s="20"/>
      <c r="H57" s="51"/>
      <c r="I57" s="20"/>
      <c r="J57" s="50"/>
      <c r="K57" s="20"/>
      <c r="L57" s="20"/>
      <c r="M57" s="20"/>
      <c r="N57" s="20"/>
      <c r="O57" s="20"/>
      <c r="P57" s="51"/>
      <c r="Q57" s="20"/>
      <c r="R57" s="21"/>
    </row>
    <row r="58" spans="2:18" ht="12.75">
      <c r="B58" s="19"/>
      <c r="C58" s="20"/>
      <c r="D58" s="50"/>
      <c r="E58" s="20"/>
      <c r="F58" s="20"/>
      <c r="G58" s="20"/>
      <c r="H58" s="51"/>
      <c r="I58" s="20"/>
      <c r="J58" s="50"/>
      <c r="K58" s="20"/>
      <c r="L58" s="20"/>
      <c r="M58" s="20"/>
      <c r="N58" s="20"/>
      <c r="O58" s="20"/>
      <c r="P58" s="51"/>
      <c r="Q58" s="20"/>
      <c r="R58" s="21"/>
    </row>
    <row r="59" spans="2:18" s="1" customFormat="1" ht="13.5">
      <c r="B59" s="32"/>
      <c r="C59" s="33"/>
      <c r="D59" s="52" t="s">
        <v>60</v>
      </c>
      <c r="E59" s="53"/>
      <c r="F59" s="53"/>
      <c r="G59" s="54" t="s">
        <v>61</v>
      </c>
      <c r="H59" s="55"/>
      <c r="I59" s="33"/>
      <c r="J59" s="52" t="s">
        <v>60</v>
      </c>
      <c r="K59" s="53"/>
      <c r="L59" s="53"/>
      <c r="M59" s="53"/>
      <c r="N59" s="54" t="s">
        <v>61</v>
      </c>
      <c r="O59" s="53"/>
      <c r="P59" s="55"/>
      <c r="Q59" s="33"/>
      <c r="R59" s="34"/>
    </row>
    <row r="60" spans="2:18" ht="12.75">
      <c r="B60" s="19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</row>
    <row r="61" spans="2:18" s="1" customFormat="1" ht="13.5">
      <c r="B61" s="32"/>
      <c r="C61" s="33"/>
      <c r="D61" s="47" t="s">
        <v>62</v>
      </c>
      <c r="E61" s="48"/>
      <c r="F61" s="48"/>
      <c r="G61" s="48"/>
      <c r="H61" s="49"/>
      <c r="I61" s="33"/>
      <c r="J61" s="47" t="s">
        <v>63</v>
      </c>
      <c r="K61" s="48"/>
      <c r="L61" s="48"/>
      <c r="M61" s="48"/>
      <c r="N61" s="48"/>
      <c r="O61" s="48"/>
      <c r="P61" s="49"/>
      <c r="Q61" s="33"/>
      <c r="R61" s="34"/>
    </row>
    <row r="62" spans="2:18" ht="12.75">
      <c r="B62" s="19"/>
      <c r="C62" s="20"/>
      <c r="D62" s="50"/>
      <c r="E62" s="20"/>
      <c r="F62" s="20"/>
      <c r="G62" s="20"/>
      <c r="H62" s="51"/>
      <c r="I62" s="20"/>
      <c r="J62" s="50"/>
      <c r="K62" s="20"/>
      <c r="L62" s="20"/>
      <c r="M62" s="20"/>
      <c r="N62" s="20"/>
      <c r="O62" s="20"/>
      <c r="P62" s="51"/>
      <c r="Q62" s="20"/>
      <c r="R62" s="21"/>
    </row>
    <row r="63" spans="2:18" ht="12.75">
      <c r="B63" s="19"/>
      <c r="C63" s="20"/>
      <c r="D63" s="50"/>
      <c r="E63" s="20"/>
      <c r="F63" s="20"/>
      <c r="G63" s="20"/>
      <c r="H63" s="51"/>
      <c r="I63" s="20"/>
      <c r="J63" s="50"/>
      <c r="K63" s="20"/>
      <c r="L63" s="20"/>
      <c r="M63" s="20"/>
      <c r="N63" s="20"/>
      <c r="O63" s="20"/>
      <c r="P63" s="51"/>
      <c r="Q63" s="20"/>
      <c r="R63" s="21"/>
    </row>
    <row r="64" spans="2:18" ht="12.75">
      <c r="B64" s="19"/>
      <c r="C64" s="20"/>
      <c r="D64" s="50"/>
      <c r="E64" s="20"/>
      <c r="F64" s="20"/>
      <c r="G64" s="20"/>
      <c r="H64" s="51"/>
      <c r="I64" s="20"/>
      <c r="J64" s="50"/>
      <c r="K64" s="20"/>
      <c r="L64" s="20"/>
      <c r="M64" s="20"/>
      <c r="N64" s="20"/>
      <c r="O64" s="20"/>
      <c r="P64" s="51"/>
      <c r="Q64" s="20"/>
      <c r="R64" s="21"/>
    </row>
    <row r="65" spans="2:18" ht="12.75">
      <c r="B65" s="19"/>
      <c r="C65" s="20"/>
      <c r="D65" s="50"/>
      <c r="E65" s="20"/>
      <c r="F65" s="20"/>
      <c r="G65" s="20"/>
      <c r="H65" s="51"/>
      <c r="I65" s="20"/>
      <c r="J65" s="50"/>
      <c r="K65" s="20"/>
      <c r="L65" s="20"/>
      <c r="M65" s="20"/>
      <c r="N65" s="20"/>
      <c r="O65" s="20"/>
      <c r="P65" s="51"/>
      <c r="Q65" s="20"/>
      <c r="R65" s="21"/>
    </row>
    <row r="66" spans="2:18" ht="12.75">
      <c r="B66" s="19"/>
      <c r="C66" s="20"/>
      <c r="D66" s="50"/>
      <c r="E66" s="20"/>
      <c r="F66" s="20"/>
      <c r="G66" s="20"/>
      <c r="H66" s="51"/>
      <c r="I66" s="20"/>
      <c r="J66" s="50"/>
      <c r="K66" s="20"/>
      <c r="L66" s="20"/>
      <c r="M66" s="20"/>
      <c r="N66" s="20"/>
      <c r="O66" s="20"/>
      <c r="P66" s="51"/>
      <c r="Q66" s="20"/>
      <c r="R66" s="21"/>
    </row>
    <row r="67" spans="2:18" ht="12.75">
      <c r="B67" s="19"/>
      <c r="C67" s="20"/>
      <c r="D67" s="50"/>
      <c r="E67" s="20"/>
      <c r="F67" s="20"/>
      <c r="G67" s="20"/>
      <c r="H67" s="51"/>
      <c r="I67" s="20"/>
      <c r="J67" s="50"/>
      <c r="K67" s="20"/>
      <c r="L67" s="20"/>
      <c r="M67" s="20"/>
      <c r="N67" s="20"/>
      <c r="O67" s="20"/>
      <c r="P67" s="51"/>
      <c r="Q67" s="20"/>
      <c r="R67" s="21"/>
    </row>
    <row r="68" spans="2:18" ht="12.75">
      <c r="B68" s="19"/>
      <c r="C68" s="20"/>
      <c r="D68" s="50"/>
      <c r="E68" s="20"/>
      <c r="F68" s="20"/>
      <c r="G68" s="20"/>
      <c r="H68" s="51"/>
      <c r="I68" s="20"/>
      <c r="J68" s="50"/>
      <c r="K68" s="20"/>
      <c r="L68" s="20"/>
      <c r="M68" s="20"/>
      <c r="N68" s="20"/>
      <c r="O68" s="20"/>
      <c r="P68" s="51"/>
      <c r="Q68" s="20"/>
      <c r="R68" s="21"/>
    </row>
    <row r="69" spans="2:18" ht="12.75">
      <c r="B69" s="19"/>
      <c r="C69" s="20"/>
      <c r="D69" s="50"/>
      <c r="E69" s="20"/>
      <c r="F69" s="20"/>
      <c r="G69" s="20"/>
      <c r="H69" s="51"/>
      <c r="I69" s="20"/>
      <c r="J69" s="50"/>
      <c r="K69" s="20"/>
      <c r="L69" s="20"/>
      <c r="M69" s="20"/>
      <c r="N69" s="20"/>
      <c r="O69" s="20"/>
      <c r="P69" s="51"/>
      <c r="Q69" s="20"/>
      <c r="R69" s="21"/>
    </row>
    <row r="70" spans="2:18" s="1" customFormat="1" ht="13.5">
      <c r="B70" s="32"/>
      <c r="C70" s="33"/>
      <c r="D70" s="52" t="s">
        <v>60</v>
      </c>
      <c r="E70" s="53"/>
      <c r="F70" s="53"/>
      <c r="G70" s="54" t="s">
        <v>61</v>
      </c>
      <c r="H70" s="55"/>
      <c r="I70" s="33"/>
      <c r="J70" s="52" t="s">
        <v>60</v>
      </c>
      <c r="K70" s="53"/>
      <c r="L70" s="53"/>
      <c r="M70" s="53"/>
      <c r="N70" s="54" t="s">
        <v>61</v>
      </c>
      <c r="O70" s="53"/>
      <c r="P70" s="55"/>
      <c r="Q70" s="33"/>
      <c r="R70" s="34"/>
    </row>
    <row r="71" spans="2:18" s="1" customFormat="1" ht="14.25" customHeight="1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75" customHeight="1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75" customHeight="1">
      <c r="B76" s="32"/>
      <c r="C76" s="186" t="s">
        <v>102</v>
      </c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34"/>
    </row>
    <row r="77" spans="2:18" s="1" customFormat="1" ht="6.75" customHeight="1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75" customHeight="1">
      <c r="B78" s="32"/>
      <c r="C78" s="66" t="s">
        <v>17</v>
      </c>
      <c r="D78" s="33"/>
      <c r="E78" s="33"/>
      <c r="F78" s="205" t="str">
        <f>F6</f>
        <v>Střelnice – výměna pěti oken – restaurace</v>
      </c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33"/>
      <c r="R78" s="34"/>
    </row>
    <row r="79" spans="2:18" s="1" customFormat="1" ht="6.75" customHeight="1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>
      <c r="B80" s="32"/>
      <c r="C80" s="27" t="s">
        <v>24</v>
      </c>
      <c r="D80" s="33"/>
      <c r="E80" s="33"/>
      <c r="F80" s="25" t="str">
        <f>F8</f>
        <v>Děčín</v>
      </c>
      <c r="G80" s="33"/>
      <c r="H80" s="33"/>
      <c r="I80" s="33"/>
      <c r="J80" s="33"/>
      <c r="K80" s="27" t="s">
        <v>26</v>
      </c>
      <c r="L80" s="33"/>
      <c r="M80" s="228" t="str">
        <f>IF(O8="","",O8)</f>
        <v>18.5.2016</v>
      </c>
      <c r="N80" s="208"/>
      <c r="O80" s="208"/>
      <c r="P80" s="208"/>
      <c r="Q80" s="33"/>
      <c r="R80" s="34"/>
    </row>
    <row r="81" spans="2:18" s="1" customFormat="1" ht="6.75" customHeight="1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18" s="1" customFormat="1" ht="14.25">
      <c r="B82" s="32"/>
      <c r="C82" s="27" t="s">
        <v>30</v>
      </c>
      <c r="D82" s="33"/>
      <c r="E82" s="33"/>
      <c r="F82" s="25" t="str">
        <f>E11</f>
        <v>Statutární město Děčín</v>
      </c>
      <c r="G82" s="33"/>
      <c r="H82" s="33"/>
      <c r="I82" s="33"/>
      <c r="J82" s="33"/>
      <c r="K82" s="27" t="s">
        <v>37</v>
      </c>
      <c r="L82" s="33"/>
      <c r="M82" s="191" t="str">
        <f>E17</f>
        <v>Ing. Vladimír Hušek</v>
      </c>
      <c r="N82" s="208"/>
      <c r="O82" s="208"/>
      <c r="P82" s="208"/>
      <c r="Q82" s="208"/>
      <c r="R82" s="34"/>
    </row>
    <row r="83" spans="2:18" s="1" customFormat="1" ht="14.25" customHeight="1">
      <c r="B83" s="32"/>
      <c r="C83" s="27" t="s">
        <v>35</v>
      </c>
      <c r="D83" s="33"/>
      <c r="E83" s="33"/>
      <c r="F83" s="25" t="str">
        <f>IF(E14="","",E14)</f>
        <v>Vyplň údaj</v>
      </c>
      <c r="G83" s="33"/>
      <c r="H83" s="33"/>
      <c r="I83" s="33"/>
      <c r="J83" s="33"/>
      <c r="K83" s="27" t="s">
        <v>42</v>
      </c>
      <c r="L83" s="33"/>
      <c r="M83" s="191" t="str">
        <f>E20</f>
        <v> </v>
      </c>
      <c r="N83" s="208"/>
      <c r="O83" s="208"/>
      <c r="P83" s="208"/>
      <c r="Q83" s="208"/>
      <c r="R83" s="34"/>
    </row>
    <row r="84" spans="2:18" s="1" customFormat="1" ht="9.75" customHeight="1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18" s="1" customFormat="1" ht="29.25" customHeight="1">
      <c r="B85" s="32"/>
      <c r="C85" s="229" t="s">
        <v>103</v>
      </c>
      <c r="D85" s="230"/>
      <c r="E85" s="230"/>
      <c r="F85" s="230"/>
      <c r="G85" s="230"/>
      <c r="H85" s="43"/>
      <c r="I85" s="43"/>
      <c r="J85" s="43"/>
      <c r="K85" s="43"/>
      <c r="L85" s="43"/>
      <c r="M85" s="43"/>
      <c r="N85" s="229" t="s">
        <v>104</v>
      </c>
      <c r="O85" s="208"/>
      <c r="P85" s="208"/>
      <c r="Q85" s="208"/>
      <c r="R85" s="34"/>
    </row>
    <row r="86" spans="2:18" s="1" customFormat="1" ht="9.75" customHeight="1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>
      <c r="B87" s="32"/>
      <c r="C87" s="109" t="s">
        <v>105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23">
        <f>N122</f>
        <v>0</v>
      </c>
      <c r="O87" s="208"/>
      <c r="P87" s="208"/>
      <c r="Q87" s="208"/>
      <c r="R87" s="34"/>
      <c r="AU87" s="15" t="s">
        <v>106</v>
      </c>
    </row>
    <row r="88" spans="2:18" s="6" customFormat="1" ht="24.75" customHeight="1">
      <c r="B88" s="110"/>
      <c r="C88" s="111"/>
      <c r="D88" s="112" t="s">
        <v>107</v>
      </c>
      <c r="E88" s="111"/>
      <c r="F88" s="111"/>
      <c r="G88" s="111"/>
      <c r="H88" s="111"/>
      <c r="I88" s="111"/>
      <c r="J88" s="111"/>
      <c r="K88" s="111"/>
      <c r="L88" s="111"/>
      <c r="M88" s="111"/>
      <c r="N88" s="231">
        <f>N123</f>
        <v>0</v>
      </c>
      <c r="O88" s="232"/>
      <c r="P88" s="232"/>
      <c r="Q88" s="232"/>
      <c r="R88" s="113"/>
    </row>
    <row r="89" spans="2:18" s="7" customFormat="1" ht="19.5" customHeight="1">
      <c r="B89" s="114"/>
      <c r="C89" s="115"/>
      <c r="D89" s="93" t="s">
        <v>108</v>
      </c>
      <c r="E89" s="115"/>
      <c r="F89" s="115"/>
      <c r="G89" s="115"/>
      <c r="H89" s="115"/>
      <c r="I89" s="115"/>
      <c r="J89" s="115"/>
      <c r="K89" s="115"/>
      <c r="L89" s="115"/>
      <c r="M89" s="115"/>
      <c r="N89" s="216">
        <f>N124</f>
        <v>0</v>
      </c>
      <c r="O89" s="233"/>
      <c r="P89" s="233"/>
      <c r="Q89" s="233"/>
      <c r="R89" s="116"/>
    </row>
    <row r="90" spans="2:18" s="7" customFormat="1" ht="19.5" customHeight="1">
      <c r="B90" s="114"/>
      <c r="C90" s="115"/>
      <c r="D90" s="93" t="s">
        <v>109</v>
      </c>
      <c r="E90" s="115"/>
      <c r="F90" s="115"/>
      <c r="G90" s="115"/>
      <c r="H90" s="115"/>
      <c r="I90" s="115"/>
      <c r="J90" s="115"/>
      <c r="K90" s="115"/>
      <c r="L90" s="115"/>
      <c r="M90" s="115"/>
      <c r="N90" s="216">
        <f>N139</f>
        <v>0</v>
      </c>
      <c r="O90" s="233"/>
      <c r="P90" s="233"/>
      <c r="Q90" s="233"/>
      <c r="R90" s="116"/>
    </row>
    <row r="91" spans="2:18" s="7" customFormat="1" ht="19.5" customHeight="1">
      <c r="B91" s="114"/>
      <c r="C91" s="115"/>
      <c r="D91" s="93" t="s">
        <v>110</v>
      </c>
      <c r="E91" s="115"/>
      <c r="F91" s="115"/>
      <c r="G91" s="115"/>
      <c r="H91" s="115"/>
      <c r="I91" s="115"/>
      <c r="J91" s="115"/>
      <c r="K91" s="115"/>
      <c r="L91" s="115"/>
      <c r="M91" s="115"/>
      <c r="N91" s="216">
        <f>N142</f>
        <v>0</v>
      </c>
      <c r="O91" s="233"/>
      <c r="P91" s="233"/>
      <c r="Q91" s="233"/>
      <c r="R91" s="116"/>
    </row>
    <row r="92" spans="2:18" s="7" customFormat="1" ht="19.5" customHeight="1">
      <c r="B92" s="114"/>
      <c r="C92" s="115"/>
      <c r="D92" s="93" t="s">
        <v>111</v>
      </c>
      <c r="E92" s="115"/>
      <c r="F92" s="115"/>
      <c r="G92" s="115"/>
      <c r="H92" s="115"/>
      <c r="I92" s="115"/>
      <c r="J92" s="115"/>
      <c r="K92" s="115"/>
      <c r="L92" s="115"/>
      <c r="M92" s="115"/>
      <c r="N92" s="216">
        <f>N148</f>
        <v>0</v>
      </c>
      <c r="O92" s="233"/>
      <c r="P92" s="233"/>
      <c r="Q92" s="233"/>
      <c r="R92" s="116"/>
    </row>
    <row r="93" spans="2:18" s="7" customFormat="1" ht="19.5" customHeight="1">
      <c r="B93" s="114"/>
      <c r="C93" s="115"/>
      <c r="D93" s="93" t="s">
        <v>112</v>
      </c>
      <c r="E93" s="115"/>
      <c r="F93" s="115"/>
      <c r="G93" s="115"/>
      <c r="H93" s="115"/>
      <c r="I93" s="115"/>
      <c r="J93" s="115"/>
      <c r="K93" s="115"/>
      <c r="L93" s="115"/>
      <c r="M93" s="115"/>
      <c r="N93" s="216">
        <f>N152</f>
        <v>0</v>
      </c>
      <c r="O93" s="233"/>
      <c r="P93" s="233"/>
      <c r="Q93" s="233"/>
      <c r="R93" s="116"/>
    </row>
    <row r="94" spans="2:18" s="6" customFormat="1" ht="24.75" customHeight="1">
      <c r="B94" s="110"/>
      <c r="C94" s="111"/>
      <c r="D94" s="112" t="s">
        <v>113</v>
      </c>
      <c r="E94" s="111"/>
      <c r="F94" s="111"/>
      <c r="G94" s="111"/>
      <c r="H94" s="111"/>
      <c r="I94" s="111"/>
      <c r="J94" s="111"/>
      <c r="K94" s="111"/>
      <c r="L94" s="111"/>
      <c r="M94" s="111"/>
      <c r="N94" s="231">
        <f>N154</f>
        <v>0</v>
      </c>
      <c r="O94" s="232"/>
      <c r="P94" s="232"/>
      <c r="Q94" s="232"/>
      <c r="R94" s="113"/>
    </row>
    <row r="95" spans="2:18" s="7" customFormat="1" ht="19.5" customHeight="1">
      <c r="B95" s="114"/>
      <c r="C95" s="115"/>
      <c r="D95" s="93" t="s">
        <v>114</v>
      </c>
      <c r="E95" s="115"/>
      <c r="F95" s="115"/>
      <c r="G95" s="115"/>
      <c r="H95" s="115"/>
      <c r="I95" s="115"/>
      <c r="J95" s="115"/>
      <c r="K95" s="115"/>
      <c r="L95" s="115"/>
      <c r="M95" s="115"/>
      <c r="N95" s="216">
        <f>N155</f>
        <v>0</v>
      </c>
      <c r="O95" s="233"/>
      <c r="P95" s="233"/>
      <c r="Q95" s="233"/>
      <c r="R95" s="116"/>
    </row>
    <row r="96" spans="2:18" s="7" customFormat="1" ht="19.5" customHeight="1">
      <c r="B96" s="114"/>
      <c r="C96" s="115"/>
      <c r="D96" s="93" t="s">
        <v>115</v>
      </c>
      <c r="E96" s="115"/>
      <c r="F96" s="115"/>
      <c r="G96" s="115"/>
      <c r="H96" s="115"/>
      <c r="I96" s="115"/>
      <c r="J96" s="115"/>
      <c r="K96" s="115"/>
      <c r="L96" s="115"/>
      <c r="M96" s="115"/>
      <c r="N96" s="216">
        <f>N159</f>
        <v>0</v>
      </c>
      <c r="O96" s="233"/>
      <c r="P96" s="233"/>
      <c r="Q96" s="233"/>
      <c r="R96" s="116"/>
    </row>
    <row r="97" spans="2:18" s="1" customFormat="1" ht="21.75" customHeight="1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21" s="1" customFormat="1" ht="29.25" customHeight="1">
      <c r="B98" s="32"/>
      <c r="C98" s="109" t="s">
        <v>116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34">
        <f>ROUND(N99+N100+N101+N102+N103+N104,2)</f>
        <v>0</v>
      </c>
      <c r="O98" s="208"/>
      <c r="P98" s="208"/>
      <c r="Q98" s="208"/>
      <c r="R98" s="34"/>
      <c r="T98" s="117"/>
      <c r="U98" s="118" t="s">
        <v>48</v>
      </c>
    </row>
    <row r="99" spans="2:65" s="1" customFormat="1" ht="18" customHeight="1">
      <c r="B99" s="119"/>
      <c r="C99" s="120"/>
      <c r="D99" s="214" t="s">
        <v>117</v>
      </c>
      <c r="E99" s="235"/>
      <c r="F99" s="235"/>
      <c r="G99" s="235"/>
      <c r="H99" s="235"/>
      <c r="I99" s="120"/>
      <c r="J99" s="120"/>
      <c r="K99" s="120"/>
      <c r="L99" s="120"/>
      <c r="M99" s="120"/>
      <c r="N99" s="215">
        <f>ROUND(N87*T99,2)</f>
        <v>0</v>
      </c>
      <c r="O99" s="235"/>
      <c r="P99" s="235"/>
      <c r="Q99" s="235"/>
      <c r="R99" s="121"/>
      <c r="S99" s="122"/>
      <c r="T99" s="123"/>
      <c r="U99" s="124" t="s">
        <v>49</v>
      </c>
      <c r="V99" s="125"/>
      <c r="W99" s="125"/>
      <c r="X99" s="125"/>
      <c r="Y99" s="125"/>
      <c r="Z99" s="125"/>
      <c r="AA99" s="125"/>
      <c r="AB99" s="125"/>
      <c r="AC99" s="125"/>
      <c r="AD99" s="125"/>
      <c r="AE99" s="125"/>
      <c r="AF99" s="125"/>
      <c r="AG99" s="125"/>
      <c r="AH99" s="125"/>
      <c r="AI99" s="125"/>
      <c r="AJ99" s="125"/>
      <c r="AK99" s="125"/>
      <c r="AL99" s="125"/>
      <c r="AM99" s="125"/>
      <c r="AN99" s="125"/>
      <c r="AO99" s="125"/>
      <c r="AP99" s="125"/>
      <c r="AQ99" s="125"/>
      <c r="AR99" s="125"/>
      <c r="AS99" s="125"/>
      <c r="AT99" s="125"/>
      <c r="AU99" s="125"/>
      <c r="AV99" s="125"/>
      <c r="AW99" s="125"/>
      <c r="AX99" s="125"/>
      <c r="AY99" s="126" t="s">
        <v>118</v>
      </c>
      <c r="AZ99" s="125"/>
      <c r="BA99" s="125"/>
      <c r="BB99" s="125"/>
      <c r="BC99" s="125"/>
      <c r="BD99" s="125"/>
      <c r="BE99" s="127">
        <f aca="true" t="shared" si="0" ref="BE99:BE104">IF(U99="základní",N99,0)</f>
        <v>0</v>
      </c>
      <c r="BF99" s="127">
        <f aca="true" t="shared" si="1" ref="BF99:BF104">IF(U99="snížená",N99,0)</f>
        <v>0</v>
      </c>
      <c r="BG99" s="127">
        <f aca="true" t="shared" si="2" ref="BG99:BG104">IF(U99="zákl. přenesená",N99,0)</f>
        <v>0</v>
      </c>
      <c r="BH99" s="127">
        <f aca="true" t="shared" si="3" ref="BH99:BH104">IF(U99="sníž. přenesená",N99,0)</f>
        <v>0</v>
      </c>
      <c r="BI99" s="127">
        <f aca="true" t="shared" si="4" ref="BI99:BI104">IF(U99="nulová",N99,0)</f>
        <v>0</v>
      </c>
      <c r="BJ99" s="126" t="s">
        <v>23</v>
      </c>
      <c r="BK99" s="125"/>
      <c r="BL99" s="125"/>
      <c r="BM99" s="125"/>
    </row>
    <row r="100" spans="2:65" s="1" customFormat="1" ht="18" customHeight="1">
      <c r="B100" s="119"/>
      <c r="C100" s="120"/>
      <c r="D100" s="214" t="s">
        <v>119</v>
      </c>
      <c r="E100" s="235"/>
      <c r="F100" s="235"/>
      <c r="G100" s="235"/>
      <c r="H100" s="235"/>
      <c r="I100" s="120"/>
      <c r="J100" s="120"/>
      <c r="K100" s="120"/>
      <c r="L100" s="120"/>
      <c r="M100" s="120"/>
      <c r="N100" s="215">
        <f>ROUND(N87*T100,2)</f>
        <v>0</v>
      </c>
      <c r="O100" s="235"/>
      <c r="P100" s="235"/>
      <c r="Q100" s="235"/>
      <c r="R100" s="121"/>
      <c r="S100" s="122"/>
      <c r="T100" s="123"/>
      <c r="U100" s="124" t="s">
        <v>49</v>
      </c>
      <c r="V100" s="125"/>
      <c r="W100" s="125"/>
      <c r="X100" s="125"/>
      <c r="Y100" s="125"/>
      <c r="Z100" s="125"/>
      <c r="AA100" s="125"/>
      <c r="AB100" s="125"/>
      <c r="AC100" s="125"/>
      <c r="AD100" s="125"/>
      <c r="AE100" s="125"/>
      <c r="AF100" s="125"/>
      <c r="AG100" s="125"/>
      <c r="AH100" s="125"/>
      <c r="AI100" s="125"/>
      <c r="AJ100" s="125"/>
      <c r="AK100" s="125"/>
      <c r="AL100" s="125"/>
      <c r="AM100" s="125"/>
      <c r="AN100" s="125"/>
      <c r="AO100" s="125"/>
      <c r="AP100" s="125"/>
      <c r="AQ100" s="125"/>
      <c r="AR100" s="125"/>
      <c r="AS100" s="125"/>
      <c r="AT100" s="125"/>
      <c r="AU100" s="125"/>
      <c r="AV100" s="125"/>
      <c r="AW100" s="125"/>
      <c r="AX100" s="125"/>
      <c r="AY100" s="126" t="s">
        <v>118</v>
      </c>
      <c r="AZ100" s="125"/>
      <c r="BA100" s="125"/>
      <c r="BB100" s="125"/>
      <c r="BC100" s="125"/>
      <c r="BD100" s="125"/>
      <c r="BE100" s="127">
        <f t="shared" si="0"/>
        <v>0</v>
      </c>
      <c r="BF100" s="127">
        <f t="shared" si="1"/>
        <v>0</v>
      </c>
      <c r="BG100" s="127">
        <f t="shared" si="2"/>
        <v>0</v>
      </c>
      <c r="BH100" s="127">
        <f t="shared" si="3"/>
        <v>0</v>
      </c>
      <c r="BI100" s="127">
        <f t="shared" si="4"/>
        <v>0</v>
      </c>
      <c r="BJ100" s="126" t="s">
        <v>23</v>
      </c>
      <c r="BK100" s="125"/>
      <c r="BL100" s="125"/>
      <c r="BM100" s="125"/>
    </row>
    <row r="101" spans="2:65" s="1" customFormat="1" ht="18" customHeight="1">
      <c r="B101" s="119"/>
      <c r="C101" s="120"/>
      <c r="D101" s="214" t="s">
        <v>120</v>
      </c>
      <c r="E101" s="235"/>
      <c r="F101" s="235"/>
      <c r="G101" s="235"/>
      <c r="H101" s="235"/>
      <c r="I101" s="120"/>
      <c r="J101" s="120"/>
      <c r="K101" s="120"/>
      <c r="L101" s="120"/>
      <c r="M101" s="120"/>
      <c r="N101" s="215">
        <f>ROUND(N87*T101,2)</f>
        <v>0</v>
      </c>
      <c r="O101" s="235"/>
      <c r="P101" s="235"/>
      <c r="Q101" s="235"/>
      <c r="R101" s="121"/>
      <c r="S101" s="122"/>
      <c r="T101" s="123"/>
      <c r="U101" s="124" t="s">
        <v>49</v>
      </c>
      <c r="V101" s="125"/>
      <c r="W101" s="125"/>
      <c r="X101" s="125"/>
      <c r="Y101" s="125"/>
      <c r="Z101" s="125"/>
      <c r="AA101" s="125"/>
      <c r="AB101" s="125"/>
      <c r="AC101" s="125"/>
      <c r="AD101" s="125"/>
      <c r="AE101" s="125"/>
      <c r="AF101" s="125"/>
      <c r="AG101" s="125"/>
      <c r="AH101" s="125"/>
      <c r="AI101" s="125"/>
      <c r="AJ101" s="125"/>
      <c r="AK101" s="125"/>
      <c r="AL101" s="125"/>
      <c r="AM101" s="125"/>
      <c r="AN101" s="125"/>
      <c r="AO101" s="125"/>
      <c r="AP101" s="125"/>
      <c r="AQ101" s="125"/>
      <c r="AR101" s="125"/>
      <c r="AS101" s="125"/>
      <c r="AT101" s="125"/>
      <c r="AU101" s="125"/>
      <c r="AV101" s="125"/>
      <c r="AW101" s="125"/>
      <c r="AX101" s="125"/>
      <c r="AY101" s="126" t="s">
        <v>118</v>
      </c>
      <c r="AZ101" s="125"/>
      <c r="BA101" s="125"/>
      <c r="BB101" s="125"/>
      <c r="BC101" s="125"/>
      <c r="BD101" s="125"/>
      <c r="BE101" s="127">
        <f t="shared" si="0"/>
        <v>0</v>
      </c>
      <c r="BF101" s="127">
        <f t="shared" si="1"/>
        <v>0</v>
      </c>
      <c r="BG101" s="127">
        <f t="shared" si="2"/>
        <v>0</v>
      </c>
      <c r="BH101" s="127">
        <f t="shared" si="3"/>
        <v>0</v>
      </c>
      <c r="BI101" s="127">
        <f t="shared" si="4"/>
        <v>0</v>
      </c>
      <c r="BJ101" s="126" t="s">
        <v>23</v>
      </c>
      <c r="BK101" s="125"/>
      <c r="BL101" s="125"/>
      <c r="BM101" s="125"/>
    </row>
    <row r="102" spans="2:65" s="1" customFormat="1" ht="18" customHeight="1">
      <c r="B102" s="119"/>
      <c r="C102" s="120"/>
      <c r="D102" s="214" t="s">
        <v>121</v>
      </c>
      <c r="E102" s="235"/>
      <c r="F102" s="235"/>
      <c r="G102" s="235"/>
      <c r="H102" s="235"/>
      <c r="I102" s="120"/>
      <c r="J102" s="120"/>
      <c r="K102" s="120"/>
      <c r="L102" s="120"/>
      <c r="M102" s="120"/>
      <c r="N102" s="215">
        <f>ROUND(N87*T102,2)</f>
        <v>0</v>
      </c>
      <c r="O102" s="235"/>
      <c r="P102" s="235"/>
      <c r="Q102" s="235"/>
      <c r="R102" s="121"/>
      <c r="S102" s="122"/>
      <c r="T102" s="123"/>
      <c r="U102" s="124" t="s">
        <v>49</v>
      </c>
      <c r="V102" s="125"/>
      <c r="W102" s="125"/>
      <c r="X102" s="125"/>
      <c r="Y102" s="125"/>
      <c r="Z102" s="125"/>
      <c r="AA102" s="125"/>
      <c r="AB102" s="125"/>
      <c r="AC102" s="125"/>
      <c r="AD102" s="125"/>
      <c r="AE102" s="125"/>
      <c r="AF102" s="125"/>
      <c r="AG102" s="125"/>
      <c r="AH102" s="125"/>
      <c r="AI102" s="125"/>
      <c r="AJ102" s="125"/>
      <c r="AK102" s="125"/>
      <c r="AL102" s="125"/>
      <c r="AM102" s="125"/>
      <c r="AN102" s="125"/>
      <c r="AO102" s="125"/>
      <c r="AP102" s="125"/>
      <c r="AQ102" s="125"/>
      <c r="AR102" s="125"/>
      <c r="AS102" s="125"/>
      <c r="AT102" s="125"/>
      <c r="AU102" s="125"/>
      <c r="AV102" s="125"/>
      <c r="AW102" s="125"/>
      <c r="AX102" s="125"/>
      <c r="AY102" s="126" t="s">
        <v>118</v>
      </c>
      <c r="AZ102" s="125"/>
      <c r="BA102" s="125"/>
      <c r="BB102" s="125"/>
      <c r="BC102" s="125"/>
      <c r="BD102" s="125"/>
      <c r="BE102" s="127">
        <f t="shared" si="0"/>
        <v>0</v>
      </c>
      <c r="BF102" s="127">
        <f t="shared" si="1"/>
        <v>0</v>
      </c>
      <c r="BG102" s="127">
        <f t="shared" si="2"/>
        <v>0</v>
      </c>
      <c r="BH102" s="127">
        <f t="shared" si="3"/>
        <v>0</v>
      </c>
      <c r="BI102" s="127">
        <f t="shared" si="4"/>
        <v>0</v>
      </c>
      <c r="BJ102" s="126" t="s">
        <v>23</v>
      </c>
      <c r="BK102" s="125"/>
      <c r="BL102" s="125"/>
      <c r="BM102" s="125"/>
    </row>
    <row r="103" spans="2:65" s="1" customFormat="1" ht="18" customHeight="1">
      <c r="B103" s="119"/>
      <c r="C103" s="120"/>
      <c r="D103" s="214" t="s">
        <v>122</v>
      </c>
      <c r="E103" s="235"/>
      <c r="F103" s="235"/>
      <c r="G103" s="235"/>
      <c r="H103" s="235"/>
      <c r="I103" s="120"/>
      <c r="J103" s="120"/>
      <c r="K103" s="120"/>
      <c r="L103" s="120"/>
      <c r="M103" s="120"/>
      <c r="N103" s="215">
        <f>ROUND(N87*T103,2)</f>
        <v>0</v>
      </c>
      <c r="O103" s="235"/>
      <c r="P103" s="235"/>
      <c r="Q103" s="235"/>
      <c r="R103" s="121"/>
      <c r="S103" s="122"/>
      <c r="T103" s="123"/>
      <c r="U103" s="124" t="s">
        <v>49</v>
      </c>
      <c r="V103" s="125"/>
      <c r="W103" s="125"/>
      <c r="X103" s="125"/>
      <c r="Y103" s="125"/>
      <c r="Z103" s="125"/>
      <c r="AA103" s="125"/>
      <c r="AB103" s="125"/>
      <c r="AC103" s="125"/>
      <c r="AD103" s="125"/>
      <c r="AE103" s="125"/>
      <c r="AF103" s="125"/>
      <c r="AG103" s="125"/>
      <c r="AH103" s="125"/>
      <c r="AI103" s="125"/>
      <c r="AJ103" s="125"/>
      <c r="AK103" s="125"/>
      <c r="AL103" s="125"/>
      <c r="AM103" s="125"/>
      <c r="AN103" s="125"/>
      <c r="AO103" s="125"/>
      <c r="AP103" s="125"/>
      <c r="AQ103" s="125"/>
      <c r="AR103" s="125"/>
      <c r="AS103" s="125"/>
      <c r="AT103" s="125"/>
      <c r="AU103" s="125"/>
      <c r="AV103" s="125"/>
      <c r="AW103" s="125"/>
      <c r="AX103" s="125"/>
      <c r="AY103" s="126" t="s">
        <v>118</v>
      </c>
      <c r="AZ103" s="125"/>
      <c r="BA103" s="125"/>
      <c r="BB103" s="125"/>
      <c r="BC103" s="125"/>
      <c r="BD103" s="125"/>
      <c r="BE103" s="127">
        <f t="shared" si="0"/>
        <v>0</v>
      </c>
      <c r="BF103" s="127">
        <f t="shared" si="1"/>
        <v>0</v>
      </c>
      <c r="BG103" s="127">
        <f t="shared" si="2"/>
        <v>0</v>
      </c>
      <c r="BH103" s="127">
        <f t="shared" si="3"/>
        <v>0</v>
      </c>
      <c r="BI103" s="127">
        <f t="shared" si="4"/>
        <v>0</v>
      </c>
      <c r="BJ103" s="126" t="s">
        <v>23</v>
      </c>
      <c r="BK103" s="125"/>
      <c r="BL103" s="125"/>
      <c r="BM103" s="125"/>
    </row>
    <row r="104" spans="2:65" s="1" customFormat="1" ht="18" customHeight="1">
      <c r="B104" s="119"/>
      <c r="C104" s="120"/>
      <c r="D104" s="128" t="s">
        <v>123</v>
      </c>
      <c r="E104" s="120"/>
      <c r="F104" s="120"/>
      <c r="G104" s="120"/>
      <c r="H104" s="120"/>
      <c r="I104" s="120"/>
      <c r="J104" s="120"/>
      <c r="K104" s="120"/>
      <c r="L104" s="120"/>
      <c r="M104" s="120"/>
      <c r="N104" s="215">
        <f>ROUND(N87*T104,2)</f>
        <v>0</v>
      </c>
      <c r="O104" s="235"/>
      <c r="P104" s="235"/>
      <c r="Q104" s="235"/>
      <c r="R104" s="121"/>
      <c r="S104" s="122"/>
      <c r="T104" s="129"/>
      <c r="U104" s="130" t="s">
        <v>49</v>
      </c>
      <c r="V104" s="125"/>
      <c r="W104" s="125"/>
      <c r="X104" s="125"/>
      <c r="Y104" s="125"/>
      <c r="Z104" s="125"/>
      <c r="AA104" s="125"/>
      <c r="AB104" s="125"/>
      <c r="AC104" s="125"/>
      <c r="AD104" s="125"/>
      <c r="AE104" s="125"/>
      <c r="AF104" s="125"/>
      <c r="AG104" s="125"/>
      <c r="AH104" s="125"/>
      <c r="AI104" s="125"/>
      <c r="AJ104" s="125"/>
      <c r="AK104" s="125"/>
      <c r="AL104" s="125"/>
      <c r="AM104" s="125"/>
      <c r="AN104" s="125"/>
      <c r="AO104" s="125"/>
      <c r="AP104" s="125"/>
      <c r="AQ104" s="125"/>
      <c r="AR104" s="125"/>
      <c r="AS104" s="125"/>
      <c r="AT104" s="125"/>
      <c r="AU104" s="125"/>
      <c r="AV104" s="125"/>
      <c r="AW104" s="125"/>
      <c r="AX104" s="125"/>
      <c r="AY104" s="126" t="s">
        <v>124</v>
      </c>
      <c r="AZ104" s="125"/>
      <c r="BA104" s="125"/>
      <c r="BB104" s="125"/>
      <c r="BC104" s="125"/>
      <c r="BD104" s="125"/>
      <c r="BE104" s="127">
        <f t="shared" si="0"/>
        <v>0</v>
      </c>
      <c r="BF104" s="127">
        <f t="shared" si="1"/>
        <v>0</v>
      </c>
      <c r="BG104" s="127">
        <f t="shared" si="2"/>
        <v>0</v>
      </c>
      <c r="BH104" s="127">
        <f t="shared" si="3"/>
        <v>0</v>
      </c>
      <c r="BI104" s="127">
        <f t="shared" si="4"/>
        <v>0</v>
      </c>
      <c r="BJ104" s="126" t="s">
        <v>23</v>
      </c>
      <c r="BK104" s="125"/>
      <c r="BL104" s="125"/>
      <c r="BM104" s="125"/>
    </row>
    <row r="105" spans="2:18" s="1" customFormat="1" ht="12.75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18" s="1" customFormat="1" ht="29.25" customHeight="1">
      <c r="B106" s="32"/>
      <c r="C106" s="104" t="s">
        <v>97</v>
      </c>
      <c r="D106" s="43"/>
      <c r="E106" s="43"/>
      <c r="F106" s="43"/>
      <c r="G106" s="43"/>
      <c r="H106" s="43"/>
      <c r="I106" s="43"/>
      <c r="J106" s="43"/>
      <c r="K106" s="43"/>
      <c r="L106" s="220">
        <f>ROUND(SUM(N87+N98),2)</f>
        <v>0</v>
      </c>
      <c r="M106" s="230"/>
      <c r="N106" s="230"/>
      <c r="O106" s="230"/>
      <c r="P106" s="230"/>
      <c r="Q106" s="230"/>
      <c r="R106" s="34"/>
    </row>
    <row r="107" spans="2:18" s="1" customFormat="1" ht="6.75" customHeight="1">
      <c r="B107" s="56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8"/>
    </row>
    <row r="111" spans="2:18" s="1" customFormat="1" ht="6.75" customHeight="1">
      <c r="B111" s="59"/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  <c r="R111" s="61"/>
    </row>
    <row r="112" spans="2:18" s="1" customFormat="1" ht="36.75" customHeight="1">
      <c r="B112" s="32"/>
      <c r="C112" s="186" t="s">
        <v>125</v>
      </c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34"/>
    </row>
    <row r="113" spans="2:18" s="1" customFormat="1" ht="6.75" customHeight="1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36.75" customHeight="1">
      <c r="B114" s="32"/>
      <c r="C114" s="66" t="s">
        <v>17</v>
      </c>
      <c r="D114" s="33"/>
      <c r="E114" s="33"/>
      <c r="F114" s="205" t="str">
        <f>F6</f>
        <v>Střelnice – výměna pěti oken – restaurace</v>
      </c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33"/>
      <c r="R114" s="34"/>
    </row>
    <row r="115" spans="2:18" s="1" customFormat="1" ht="6.75" customHeight="1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18" s="1" customFormat="1" ht="18" customHeight="1">
      <c r="B116" s="32"/>
      <c r="C116" s="27" t="s">
        <v>24</v>
      </c>
      <c r="D116" s="33"/>
      <c r="E116" s="33"/>
      <c r="F116" s="25" t="str">
        <f>F8</f>
        <v>Děčín</v>
      </c>
      <c r="G116" s="33"/>
      <c r="H116" s="33"/>
      <c r="I116" s="33"/>
      <c r="J116" s="33"/>
      <c r="K116" s="27" t="s">
        <v>26</v>
      </c>
      <c r="L116" s="33"/>
      <c r="M116" s="228" t="str">
        <f>IF(O8="","",O8)</f>
        <v>18.5.2016</v>
      </c>
      <c r="N116" s="208"/>
      <c r="O116" s="208"/>
      <c r="P116" s="208"/>
      <c r="Q116" s="33"/>
      <c r="R116" s="34"/>
    </row>
    <row r="117" spans="2:18" s="1" customFormat="1" ht="6.75" customHeight="1">
      <c r="B117" s="32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4"/>
    </row>
    <row r="118" spans="2:18" s="1" customFormat="1" ht="14.25">
      <c r="B118" s="32"/>
      <c r="C118" s="27" t="s">
        <v>30</v>
      </c>
      <c r="D118" s="33"/>
      <c r="E118" s="33"/>
      <c r="F118" s="25" t="str">
        <f>E11</f>
        <v>Statutární město Děčín</v>
      </c>
      <c r="G118" s="33"/>
      <c r="H118" s="33"/>
      <c r="I118" s="33"/>
      <c r="J118" s="33"/>
      <c r="K118" s="27" t="s">
        <v>37</v>
      </c>
      <c r="L118" s="33"/>
      <c r="M118" s="191" t="str">
        <f>E17</f>
        <v>Ing. Vladimír Hušek</v>
      </c>
      <c r="N118" s="208"/>
      <c r="O118" s="208"/>
      <c r="P118" s="208"/>
      <c r="Q118" s="208"/>
      <c r="R118" s="34"/>
    </row>
    <row r="119" spans="2:18" s="1" customFormat="1" ht="14.25" customHeight="1">
      <c r="B119" s="32"/>
      <c r="C119" s="27" t="s">
        <v>35</v>
      </c>
      <c r="D119" s="33"/>
      <c r="E119" s="33"/>
      <c r="F119" s="25" t="str">
        <f>IF(E14="","",E14)</f>
        <v>Vyplň údaj</v>
      </c>
      <c r="G119" s="33"/>
      <c r="H119" s="33"/>
      <c r="I119" s="33"/>
      <c r="J119" s="33"/>
      <c r="K119" s="27" t="s">
        <v>42</v>
      </c>
      <c r="L119" s="33"/>
      <c r="M119" s="191" t="str">
        <f>E20</f>
        <v> </v>
      </c>
      <c r="N119" s="208"/>
      <c r="O119" s="208"/>
      <c r="P119" s="208"/>
      <c r="Q119" s="208"/>
      <c r="R119" s="34"/>
    </row>
    <row r="120" spans="2:18" s="1" customFormat="1" ht="9.75" customHeight="1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27" s="8" customFormat="1" ht="29.25" customHeight="1">
      <c r="B121" s="131"/>
      <c r="C121" s="132" t="s">
        <v>126</v>
      </c>
      <c r="D121" s="133" t="s">
        <v>127</v>
      </c>
      <c r="E121" s="133" t="s">
        <v>66</v>
      </c>
      <c r="F121" s="236" t="s">
        <v>128</v>
      </c>
      <c r="G121" s="237"/>
      <c r="H121" s="237"/>
      <c r="I121" s="237"/>
      <c r="J121" s="133" t="s">
        <v>129</v>
      </c>
      <c r="K121" s="133" t="s">
        <v>130</v>
      </c>
      <c r="L121" s="238" t="s">
        <v>131</v>
      </c>
      <c r="M121" s="237"/>
      <c r="N121" s="236" t="s">
        <v>104</v>
      </c>
      <c r="O121" s="237"/>
      <c r="P121" s="237"/>
      <c r="Q121" s="239"/>
      <c r="R121" s="134"/>
      <c r="T121" s="73" t="s">
        <v>132</v>
      </c>
      <c r="U121" s="74" t="s">
        <v>48</v>
      </c>
      <c r="V121" s="74" t="s">
        <v>133</v>
      </c>
      <c r="W121" s="74" t="s">
        <v>134</v>
      </c>
      <c r="X121" s="74" t="s">
        <v>135</v>
      </c>
      <c r="Y121" s="74" t="s">
        <v>136</v>
      </c>
      <c r="Z121" s="74" t="s">
        <v>137</v>
      </c>
      <c r="AA121" s="75" t="s">
        <v>138</v>
      </c>
    </row>
    <row r="122" spans="2:63" s="1" customFormat="1" ht="29.25" customHeight="1">
      <c r="B122" s="32"/>
      <c r="C122" s="77" t="s">
        <v>101</v>
      </c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261">
        <f>BK122</f>
        <v>0</v>
      </c>
      <c r="O122" s="262"/>
      <c r="P122" s="262"/>
      <c r="Q122" s="262"/>
      <c r="R122" s="34"/>
      <c r="T122" s="76"/>
      <c r="U122" s="48"/>
      <c r="V122" s="48"/>
      <c r="W122" s="135">
        <f>W123+W154+W175</f>
        <v>0</v>
      </c>
      <c r="X122" s="48"/>
      <c r="Y122" s="135">
        <f>Y123+Y154+Y175</f>
        <v>0.9231828900000001</v>
      </c>
      <c r="Z122" s="48"/>
      <c r="AA122" s="136">
        <f>AA123+AA154+AA175</f>
        <v>1.5971099999999998</v>
      </c>
      <c r="AT122" s="15" t="s">
        <v>83</v>
      </c>
      <c r="AU122" s="15" t="s">
        <v>106</v>
      </c>
      <c r="BK122" s="137">
        <f>BK123+BK154+BK175</f>
        <v>0</v>
      </c>
    </row>
    <row r="123" spans="2:63" s="9" customFormat="1" ht="37.5" customHeight="1">
      <c r="B123" s="138"/>
      <c r="C123" s="139"/>
      <c r="D123" s="140" t="s">
        <v>107</v>
      </c>
      <c r="E123" s="140"/>
      <c r="F123" s="140"/>
      <c r="G123" s="140"/>
      <c r="H123" s="140"/>
      <c r="I123" s="140"/>
      <c r="J123" s="140"/>
      <c r="K123" s="140"/>
      <c r="L123" s="140"/>
      <c r="M123" s="140"/>
      <c r="N123" s="263">
        <f>BK123</f>
        <v>0</v>
      </c>
      <c r="O123" s="231"/>
      <c r="P123" s="231"/>
      <c r="Q123" s="231"/>
      <c r="R123" s="141"/>
      <c r="T123" s="142"/>
      <c r="U123" s="139"/>
      <c r="V123" s="139"/>
      <c r="W123" s="143">
        <f>W124+W139+W142+W148+W152</f>
        <v>0</v>
      </c>
      <c r="X123" s="139"/>
      <c r="Y123" s="143">
        <f>Y124+Y139+Y142+Y148+Y152</f>
        <v>0.51749664</v>
      </c>
      <c r="Z123" s="139"/>
      <c r="AA123" s="144">
        <f>AA124+AA139+AA142+AA148+AA152</f>
        <v>1.5971099999999998</v>
      </c>
      <c r="AR123" s="145" t="s">
        <v>23</v>
      </c>
      <c r="AT123" s="146" t="s">
        <v>83</v>
      </c>
      <c r="AU123" s="146" t="s">
        <v>84</v>
      </c>
      <c r="AY123" s="145" t="s">
        <v>139</v>
      </c>
      <c r="BK123" s="147">
        <f>BK124+BK139+BK142+BK148+BK152</f>
        <v>0</v>
      </c>
    </row>
    <row r="124" spans="2:63" s="9" customFormat="1" ht="19.5" customHeight="1">
      <c r="B124" s="138"/>
      <c r="C124" s="139"/>
      <c r="D124" s="148" t="s">
        <v>108</v>
      </c>
      <c r="E124" s="148"/>
      <c r="F124" s="148"/>
      <c r="G124" s="148"/>
      <c r="H124" s="148"/>
      <c r="I124" s="148"/>
      <c r="J124" s="148"/>
      <c r="K124" s="148"/>
      <c r="L124" s="148"/>
      <c r="M124" s="148"/>
      <c r="N124" s="251">
        <f>BK124</f>
        <v>0</v>
      </c>
      <c r="O124" s="252"/>
      <c r="P124" s="252"/>
      <c r="Q124" s="252"/>
      <c r="R124" s="141"/>
      <c r="T124" s="142"/>
      <c r="U124" s="139"/>
      <c r="V124" s="139"/>
      <c r="W124" s="143">
        <f>SUM(W125:W138)</f>
        <v>0</v>
      </c>
      <c r="X124" s="139"/>
      <c r="Y124" s="143">
        <f>SUM(Y125:Y138)</f>
        <v>0.51457164</v>
      </c>
      <c r="Z124" s="139"/>
      <c r="AA124" s="144">
        <f>SUM(AA125:AA138)</f>
        <v>0</v>
      </c>
      <c r="AR124" s="145" t="s">
        <v>23</v>
      </c>
      <c r="AT124" s="146" t="s">
        <v>83</v>
      </c>
      <c r="AU124" s="146" t="s">
        <v>23</v>
      </c>
      <c r="AY124" s="145" t="s">
        <v>139</v>
      </c>
      <c r="BK124" s="147">
        <f>SUM(BK125:BK138)</f>
        <v>0</v>
      </c>
    </row>
    <row r="125" spans="2:65" s="1" customFormat="1" ht="31.5" customHeight="1">
      <c r="B125" s="119"/>
      <c r="C125" s="149" t="s">
        <v>23</v>
      </c>
      <c r="D125" s="149" t="s">
        <v>140</v>
      </c>
      <c r="E125" s="150" t="s">
        <v>141</v>
      </c>
      <c r="F125" s="240" t="s">
        <v>142</v>
      </c>
      <c r="G125" s="241"/>
      <c r="H125" s="241"/>
      <c r="I125" s="241"/>
      <c r="J125" s="151" t="s">
        <v>143</v>
      </c>
      <c r="K125" s="152">
        <v>12.988</v>
      </c>
      <c r="L125" s="242">
        <v>0</v>
      </c>
      <c r="M125" s="241"/>
      <c r="N125" s="243">
        <f>ROUND(L125*K125,2)</f>
        <v>0</v>
      </c>
      <c r="O125" s="241"/>
      <c r="P125" s="241"/>
      <c r="Q125" s="241"/>
      <c r="R125" s="121"/>
      <c r="T125" s="153" t="s">
        <v>21</v>
      </c>
      <c r="U125" s="41" t="s">
        <v>49</v>
      </c>
      <c r="V125" s="33"/>
      <c r="W125" s="154">
        <f>V125*K125</f>
        <v>0</v>
      </c>
      <c r="X125" s="154">
        <v>0.03358</v>
      </c>
      <c r="Y125" s="154">
        <f>X125*K125</f>
        <v>0.43613704</v>
      </c>
      <c r="Z125" s="154">
        <v>0</v>
      </c>
      <c r="AA125" s="155">
        <f>Z125*K125</f>
        <v>0</v>
      </c>
      <c r="AR125" s="15" t="s">
        <v>144</v>
      </c>
      <c r="AT125" s="15" t="s">
        <v>140</v>
      </c>
      <c r="AU125" s="15" t="s">
        <v>99</v>
      </c>
      <c r="AY125" s="15" t="s">
        <v>139</v>
      </c>
      <c r="BE125" s="97">
        <f>IF(U125="základní",N125,0)</f>
        <v>0</v>
      </c>
      <c r="BF125" s="97">
        <f>IF(U125="snížená",N125,0)</f>
        <v>0</v>
      </c>
      <c r="BG125" s="97">
        <f>IF(U125="zákl. přenesená",N125,0)</f>
        <v>0</v>
      </c>
      <c r="BH125" s="97">
        <f>IF(U125="sníž. přenesená",N125,0)</f>
        <v>0</v>
      </c>
      <c r="BI125" s="97">
        <f>IF(U125="nulová",N125,0)</f>
        <v>0</v>
      </c>
      <c r="BJ125" s="15" t="s">
        <v>23</v>
      </c>
      <c r="BK125" s="97">
        <f>ROUND(L125*K125,2)</f>
        <v>0</v>
      </c>
      <c r="BL125" s="15" t="s">
        <v>144</v>
      </c>
      <c r="BM125" s="15" t="s">
        <v>145</v>
      </c>
    </row>
    <row r="126" spans="2:51" s="10" customFormat="1" ht="22.5" customHeight="1">
      <c r="B126" s="156"/>
      <c r="C126" s="157"/>
      <c r="D126" s="157"/>
      <c r="E126" s="158" t="s">
        <v>21</v>
      </c>
      <c r="F126" s="244" t="s">
        <v>146</v>
      </c>
      <c r="G126" s="245"/>
      <c r="H126" s="245"/>
      <c r="I126" s="245"/>
      <c r="J126" s="157"/>
      <c r="K126" s="159">
        <v>12.988</v>
      </c>
      <c r="L126" s="157"/>
      <c r="M126" s="157"/>
      <c r="N126" s="157"/>
      <c r="O126" s="157"/>
      <c r="P126" s="157"/>
      <c r="Q126" s="157"/>
      <c r="R126" s="160"/>
      <c r="T126" s="161"/>
      <c r="U126" s="157"/>
      <c r="V126" s="157"/>
      <c r="W126" s="157"/>
      <c r="X126" s="157"/>
      <c r="Y126" s="157"/>
      <c r="Z126" s="157"/>
      <c r="AA126" s="162"/>
      <c r="AT126" s="163" t="s">
        <v>147</v>
      </c>
      <c r="AU126" s="163" t="s">
        <v>99</v>
      </c>
      <c r="AV126" s="10" t="s">
        <v>99</v>
      </c>
      <c r="AW126" s="10" t="s">
        <v>41</v>
      </c>
      <c r="AX126" s="10" t="s">
        <v>23</v>
      </c>
      <c r="AY126" s="163" t="s">
        <v>139</v>
      </c>
    </row>
    <row r="127" spans="2:65" s="1" customFormat="1" ht="22.5" customHeight="1">
      <c r="B127" s="119"/>
      <c r="C127" s="149" t="s">
        <v>99</v>
      </c>
      <c r="D127" s="149" t="s">
        <v>140</v>
      </c>
      <c r="E127" s="150" t="s">
        <v>148</v>
      </c>
      <c r="F127" s="240" t="s">
        <v>149</v>
      </c>
      <c r="G127" s="241"/>
      <c r="H127" s="241"/>
      <c r="I127" s="241"/>
      <c r="J127" s="151" t="s">
        <v>143</v>
      </c>
      <c r="K127" s="152">
        <v>45</v>
      </c>
      <c r="L127" s="242">
        <v>0</v>
      </c>
      <c r="M127" s="241"/>
      <c r="N127" s="243">
        <f>ROUND(L127*K127,2)</f>
        <v>0</v>
      </c>
      <c r="O127" s="241"/>
      <c r="P127" s="241"/>
      <c r="Q127" s="241"/>
      <c r="R127" s="121"/>
      <c r="T127" s="153" t="s">
        <v>21</v>
      </c>
      <c r="U127" s="41" t="s">
        <v>49</v>
      </c>
      <c r="V127" s="33"/>
      <c r="W127" s="154">
        <f>V127*K127</f>
        <v>0</v>
      </c>
      <c r="X127" s="154">
        <v>0.00012</v>
      </c>
      <c r="Y127" s="154">
        <f>X127*K127</f>
        <v>0.0054</v>
      </c>
      <c r="Z127" s="154">
        <v>0</v>
      </c>
      <c r="AA127" s="155">
        <f>Z127*K127</f>
        <v>0</v>
      </c>
      <c r="AR127" s="15" t="s">
        <v>144</v>
      </c>
      <c r="AT127" s="15" t="s">
        <v>140</v>
      </c>
      <c r="AU127" s="15" t="s">
        <v>99</v>
      </c>
      <c r="AY127" s="15" t="s">
        <v>139</v>
      </c>
      <c r="BE127" s="97">
        <f>IF(U127="základní",N127,0)</f>
        <v>0</v>
      </c>
      <c r="BF127" s="97">
        <f>IF(U127="snížená",N127,0)</f>
        <v>0</v>
      </c>
      <c r="BG127" s="97">
        <f>IF(U127="zákl. přenesená",N127,0)</f>
        <v>0</v>
      </c>
      <c r="BH127" s="97">
        <f>IF(U127="sníž. přenesená",N127,0)</f>
        <v>0</v>
      </c>
      <c r="BI127" s="97">
        <f>IF(U127="nulová",N127,0)</f>
        <v>0</v>
      </c>
      <c r="BJ127" s="15" t="s">
        <v>23</v>
      </c>
      <c r="BK127" s="97">
        <f>ROUND(L127*K127,2)</f>
        <v>0</v>
      </c>
      <c r="BL127" s="15" t="s">
        <v>144</v>
      </c>
      <c r="BM127" s="15" t="s">
        <v>150</v>
      </c>
    </row>
    <row r="128" spans="2:51" s="10" customFormat="1" ht="22.5" customHeight="1">
      <c r="B128" s="156"/>
      <c r="C128" s="157"/>
      <c r="D128" s="157"/>
      <c r="E128" s="158" t="s">
        <v>21</v>
      </c>
      <c r="F128" s="244" t="s">
        <v>151</v>
      </c>
      <c r="G128" s="245"/>
      <c r="H128" s="245"/>
      <c r="I128" s="245"/>
      <c r="J128" s="157"/>
      <c r="K128" s="159">
        <v>45</v>
      </c>
      <c r="L128" s="157"/>
      <c r="M128" s="157"/>
      <c r="N128" s="157"/>
      <c r="O128" s="157"/>
      <c r="P128" s="157"/>
      <c r="Q128" s="157"/>
      <c r="R128" s="160"/>
      <c r="T128" s="161"/>
      <c r="U128" s="157"/>
      <c r="V128" s="157"/>
      <c r="W128" s="157"/>
      <c r="X128" s="157"/>
      <c r="Y128" s="157"/>
      <c r="Z128" s="157"/>
      <c r="AA128" s="162"/>
      <c r="AT128" s="163" t="s">
        <v>147</v>
      </c>
      <c r="AU128" s="163" t="s">
        <v>99</v>
      </c>
      <c r="AV128" s="10" t="s">
        <v>99</v>
      </c>
      <c r="AW128" s="10" t="s">
        <v>41</v>
      </c>
      <c r="AX128" s="10" t="s">
        <v>23</v>
      </c>
      <c r="AY128" s="163" t="s">
        <v>139</v>
      </c>
    </row>
    <row r="129" spans="2:65" s="1" customFormat="1" ht="31.5" customHeight="1">
      <c r="B129" s="119"/>
      <c r="C129" s="164" t="s">
        <v>152</v>
      </c>
      <c r="D129" s="164" t="s">
        <v>153</v>
      </c>
      <c r="E129" s="165" t="s">
        <v>154</v>
      </c>
      <c r="F129" s="246" t="s">
        <v>155</v>
      </c>
      <c r="G129" s="247"/>
      <c r="H129" s="247"/>
      <c r="I129" s="247"/>
      <c r="J129" s="166" t="s">
        <v>143</v>
      </c>
      <c r="K129" s="167">
        <v>45</v>
      </c>
      <c r="L129" s="248">
        <v>0</v>
      </c>
      <c r="M129" s="247"/>
      <c r="N129" s="249">
        <f>ROUND(L129*K129,2)</f>
        <v>0</v>
      </c>
      <c r="O129" s="241"/>
      <c r="P129" s="241"/>
      <c r="Q129" s="241"/>
      <c r="R129" s="121"/>
      <c r="T129" s="153" t="s">
        <v>21</v>
      </c>
      <c r="U129" s="41" t="s">
        <v>49</v>
      </c>
      <c r="V129" s="33"/>
      <c r="W129" s="154">
        <f>V129*K129</f>
        <v>0</v>
      </c>
      <c r="X129" s="154">
        <v>0.0003</v>
      </c>
      <c r="Y129" s="154">
        <f>X129*K129</f>
        <v>0.013499999999999998</v>
      </c>
      <c r="Z129" s="154">
        <v>0</v>
      </c>
      <c r="AA129" s="155">
        <f>Z129*K129</f>
        <v>0</v>
      </c>
      <c r="AR129" s="15" t="s">
        <v>156</v>
      </c>
      <c r="AT129" s="15" t="s">
        <v>153</v>
      </c>
      <c r="AU129" s="15" t="s">
        <v>99</v>
      </c>
      <c r="AY129" s="15" t="s">
        <v>139</v>
      </c>
      <c r="BE129" s="97">
        <f>IF(U129="základní",N129,0)</f>
        <v>0</v>
      </c>
      <c r="BF129" s="97">
        <f>IF(U129="snížená",N129,0)</f>
        <v>0</v>
      </c>
      <c r="BG129" s="97">
        <f>IF(U129="zákl. přenesená",N129,0)</f>
        <v>0</v>
      </c>
      <c r="BH129" s="97">
        <f>IF(U129="sníž. přenesená",N129,0)</f>
        <v>0</v>
      </c>
      <c r="BI129" s="97">
        <f>IF(U129="nulová",N129,0)</f>
        <v>0</v>
      </c>
      <c r="BJ129" s="15" t="s">
        <v>23</v>
      </c>
      <c r="BK129" s="97">
        <f>ROUND(L129*K129,2)</f>
        <v>0</v>
      </c>
      <c r="BL129" s="15" t="s">
        <v>144</v>
      </c>
      <c r="BM129" s="15" t="s">
        <v>157</v>
      </c>
    </row>
    <row r="130" spans="2:47" s="1" customFormat="1" ht="54" customHeight="1">
      <c r="B130" s="32"/>
      <c r="C130" s="33"/>
      <c r="D130" s="33"/>
      <c r="E130" s="33"/>
      <c r="F130" s="250" t="s">
        <v>158</v>
      </c>
      <c r="G130" s="208"/>
      <c r="H130" s="208"/>
      <c r="I130" s="208"/>
      <c r="J130" s="33"/>
      <c r="K130" s="33"/>
      <c r="L130" s="33"/>
      <c r="M130" s="33"/>
      <c r="N130" s="33"/>
      <c r="O130" s="33"/>
      <c r="P130" s="33"/>
      <c r="Q130" s="33"/>
      <c r="R130" s="34"/>
      <c r="T130" s="71"/>
      <c r="U130" s="33"/>
      <c r="V130" s="33"/>
      <c r="W130" s="33"/>
      <c r="X130" s="33"/>
      <c r="Y130" s="33"/>
      <c r="Z130" s="33"/>
      <c r="AA130" s="72"/>
      <c r="AT130" s="15" t="s">
        <v>159</v>
      </c>
      <c r="AU130" s="15" t="s">
        <v>99</v>
      </c>
    </row>
    <row r="131" spans="2:65" s="1" customFormat="1" ht="22.5" customHeight="1">
      <c r="B131" s="119"/>
      <c r="C131" s="149" t="s">
        <v>144</v>
      </c>
      <c r="D131" s="149" t="s">
        <v>140</v>
      </c>
      <c r="E131" s="150" t="s">
        <v>160</v>
      </c>
      <c r="F131" s="240" t="s">
        <v>161</v>
      </c>
      <c r="G131" s="241"/>
      <c r="H131" s="241"/>
      <c r="I131" s="241"/>
      <c r="J131" s="151" t="s">
        <v>162</v>
      </c>
      <c r="K131" s="152">
        <v>31.55</v>
      </c>
      <c r="L131" s="242">
        <v>0</v>
      </c>
      <c r="M131" s="241"/>
      <c r="N131" s="243">
        <f>ROUND(L131*K131,2)</f>
        <v>0</v>
      </c>
      <c r="O131" s="241"/>
      <c r="P131" s="241"/>
      <c r="Q131" s="241"/>
      <c r="R131" s="121"/>
      <c r="T131" s="153" t="s">
        <v>21</v>
      </c>
      <c r="U131" s="41" t="s">
        <v>49</v>
      </c>
      <c r="V131" s="33"/>
      <c r="W131" s="154">
        <f>V131*K131</f>
        <v>0</v>
      </c>
      <c r="X131" s="154">
        <v>0.0015</v>
      </c>
      <c r="Y131" s="154">
        <f>X131*K131</f>
        <v>0.047325</v>
      </c>
      <c r="Z131" s="154">
        <v>0</v>
      </c>
      <c r="AA131" s="155">
        <f>Z131*K131</f>
        <v>0</v>
      </c>
      <c r="AR131" s="15" t="s">
        <v>144</v>
      </c>
      <c r="AT131" s="15" t="s">
        <v>140</v>
      </c>
      <c r="AU131" s="15" t="s">
        <v>99</v>
      </c>
      <c r="AY131" s="15" t="s">
        <v>139</v>
      </c>
      <c r="BE131" s="97">
        <f>IF(U131="základní",N131,0)</f>
        <v>0</v>
      </c>
      <c r="BF131" s="97">
        <f>IF(U131="snížená",N131,0)</f>
        <v>0</v>
      </c>
      <c r="BG131" s="97">
        <f>IF(U131="zákl. přenesená",N131,0)</f>
        <v>0</v>
      </c>
      <c r="BH131" s="97">
        <f>IF(U131="sníž. přenesená",N131,0)</f>
        <v>0</v>
      </c>
      <c r="BI131" s="97">
        <f>IF(U131="nulová",N131,0)</f>
        <v>0</v>
      </c>
      <c r="BJ131" s="15" t="s">
        <v>23</v>
      </c>
      <c r="BK131" s="97">
        <f>ROUND(L131*K131,2)</f>
        <v>0</v>
      </c>
      <c r="BL131" s="15" t="s">
        <v>144</v>
      </c>
      <c r="BM131" s="15" t="s">
        <v>163</v>
      </c>
    </row>
    <row r="132" spans="2:51" s="10" customFormat="1" ht="22.5" customHeight="1">
      <c r="B132" s="156"/>
      <c r="C132" s="157"/>
      <c r="D132" s="157"/>
      <c r="E132" s="158" t="s">
        <v>21</v>
      </c>
      <c r="F132" s="244" t="s">
        <v>164</v>
      </c>
      <c r="G132" s="245"/>
      <c r="H132" s="245"/>
      <c r="I132" s="245"/>
      <c r="J132" s="157"/>
      <c r="K132" s="159">
        <v>31.55</v>
      </c>
      <c r="L132" s="157"/>
      <c r="M132" s="157"/>
      <c r="N132" s="157"/>
      <c r="O132" s="157"/>
      <c r="P132" s="157"/>
      <c r="Q132" s="157"/>
      <c r="R132" s="160"/>
      <c r="T132" s="161"/>
      <c r="U132" s="157"/>
      <c r="V132" s="157"/>
      <c r="W132" s="157"/>
      <c r="X132" s="157"/>
      <c r="Y132" s="157"/>
      <c r="Z132" s="157"/>
      <c r="AA132" s="162"/>
      <c r="AT132" s="163" t="s">
        <v>147</v>
      </c>
      <c r="AU132" s="163" t="s">
        <v>99</v>
      </c>
      <c r="AV132" s="10" t="s">
        <v>99</v>
      </c>
      <c r="AW132" s="10" t="s">
        <v>41</v>
      </c>
      <c r="AX132" s="10" t="s">
        <v>23</v>
      </c>
      <c r="AY132" s="163" t="s">
        <v>139</v>
      </c>
    </row>
    <row r="133" spans="2:65" s="1" customFormat="1" ht="31.5" customHeight="1">
      <c r="B133" s="119"/>
      <c r="C133" s="149" t="s">
        <v>165</v>
      </c>
      <c r="D133" s="149" t="s">
        <v>140</v>
      </c>
      <c r="E133" s="150" t="s">
        <v>166</v>
      </c>
      <c r="F133" s="240" t="s">
        <v>167</v>
      </c>
      <c r="G133" s="241"/>
      <c r="H133" s="241"/>
      <c r="I133" s="241"/>
      <c r="J133" s="151" t="s">
        <v>162</v>
      </c>
      <c r="K133" s="152">
        <v>5.575</v>
      </c>
      <c r="L133" s="242">
        <v>0</v>
      </c>
      <c r="M133" s="241"/>
      <c r="N133" s="243">
        <f>ROUND(L133*K133,2)</f>
        <v>0</v>
      </c>
      <c r="O133" s="241"/>
      <c r="P133" s="241"/>
      <c r="Q133" s="241"/>
      <c r="R133" s="121"/>
      <c r="T133" s="153" t="s">
        <v>21</v>
      </c>
      <c r="U133" s="41" t="s">
        <v>49</v>
      </c>
      <c r="V133" s="33"/>
      <c r="W133" s="154">
        <f>V133*K133</f>
        <v>0</v>
      </c>
      <c r="X133" s="154">
        <v>0</v>
      </c>
      <c r="Y133" s="154">
        <f>X133*K133</f>
        <v>0</v>
      </c>
      <c r="Z133" s="154">
        <v>0</v>
      </c>
      <c r="AA133" s="155">
        <f>Z133*K133</f>
        <v>0</v>
      </c>
      <c r="AR133" s="15" t="s">
        <v>144</v>
      </c>
      <c r="AT133" s="15" t="s">
        <v>140</v>
      </c>
      <c r="AU133" s="15" t="s">
        <v>99</v>
      </c>
      <c r="AY133" s="15" t="s">
        <v>139</v>
      </c>
      <c r="BE133" s="97">
        <f>IF(U133="základní",N133,0)</f>
        <v>0</v>
      </c>
      <c r="BF133" s="97">
        <f>IF(U133="snížená",N133,0)</f>
        <v>0</v>
      </c>
      <c r="BG133" s="97">
        <f>IF(U133="zákl. přenesená",N133,0)</f>
        <v>0</v>
      </c>
      <c r="BH133" s="97">
        <f>IF(U133="sníž. přenesená",N133,0)</f>
        <v>0</v>
      </c>
      <c r="BI133" s="97">
        <f>IF(U133="nulová",N133,0)</f>
        <v>0</v>
      </c>
      <c r="BJ133" s="15" t="s">
        <v>23</v>
      </c>
      <c r="BK133" s="97">
        <f>ROUND(L133*K133,2)</f>
        <v>0</v>
      </c>
      <c r="BL133" s="15" t="s">
        <v>144</v>
      </c>
      <c r="BM133" s="15" t="s">
        <v>168</v>
      </c>
    </row>
    <row r="134" spans="2:51" s="10" customFormat="1" ht="22.5" customHeight="1">
      <c r="B134" s="156"/>
      <c r="C134" s="157"/>
      <c r="D134" s="157"/>
      <c r="E134" s="158" t="s">
        <v>21</v>
      </c>
      <c r="F134" s="244" t="s">
        <v>169</v>
      </c>
      <c r="G134" s="245"/>
      <c r="H134" s="245"/>
      <c r="I134" s="245"/>
      <c r="J134" s="157"/>
      <c r="K134" s="159">
        <v>5.575</v>
      </c>
      <c r="L134" s="157"/>
      <c r="M134" s="157"/>
      <c r="N134" s="157"/>
      <c r="O134" s="157"/>
      <c r="P134" s="157"/>
      <c r="Q134" s="157"/>
      <c r="R134" s="160"/>
      <c r="T134" s="161"/>
      <c r="U134" s="157"/>
      <c r="V134" s="157"/>
      <c r="W134" s="157"/>
      <c r="X134" s="157"/>
      <c r="Y134" s="157"/>
      <c r="Z134" s="157"/>
      <c r="AA134" s="162"/>
      <c r="AT134" s="163" t="s">
        <v>147</v>
      </c>
      <c r="AU134" s="163" t="s">
        <v>99</v>
      </c>
      <c r="AV134" s="10" t="s">
        <v>99</v>
      </c>
      <c r="AW134" s="10" t="s">
        <v>41</v>
      </c>
      <c r="AX134" s="10" t="s">
        <v>23</v>
      </c>
      <c r="AY134" s="163" t="s">
        <v>139</v>
      </c>
    </row>
    <row r="135" spans="2:65" s="1" customFormat="1" ht="22.5" customHeight="1">
      <c r="B135" s="119"/>
      <c r="C135" s="164" t="s">
        <v>170</v>
      </c>
      <c r="D135" s="164" t="s">
        <v>153</v>
      </c>
      <c r="E135" s="165" t="s">
        <v>171</v>
      </c>
      <c r="F135" s="246" t="s">
        <v>172</v>
      </c>
      <c r="G135" s="247"/>
      <c r="H135" s="247"/>
      <c r="I135" s="247"/>
      <c r="J135" s="166" t="s">
        <v>162</v>
      </c>
      <c r="K135" s="167">
        <v>5.854</v>
      </c>
      <c r="L135" s="248">
        <v>0</v>
      </c>
      <c r="M135" s="247"/>
      <c r="N135" s="249">
        <f>ROUND(L135*K135,2)</f>
        <v>0</v>
      </c>
      <c r="O135" s="241"/>
      <c r="P135" s="241"/>
      <c r="Q135" s="241"/>
      <c r="R135" s="121"/>
      <c r="T135" s="153" t="s">
        <v>21</v>
      </c>
      <c r="U135" s="41" t="s">
        <v>49</v>
      </c>
      <c r="V135" s="33"/>
      <c r="W135" s="154">
        <f>V135*K135</f>
        <v>0</v>
      </c>
      <c r="X135" s="154">
        <v>0.0002</v>
      </c>
      <c r="Y135" s="154">
        <f>X135*K135</f>
        <v>0.0011708</v>
      </c>
      <c r="Z135" s="154">
        <v>0</v>
      </c>
      <c r="AA135" s="155">
        <f>Z135*K135</f>
        <v>0</v>
      </c>
      <c r="AR135" s="15" t="s">
        <v>156</v>
      </c>
      <c r="AT135" s="15" t="s">
        <v>153</v>
      </c>
      <c r="AU135" s="15" t="s">
        <v>99</v>
      </c>
      <c r="AY135" s="15" t="s">
        <v>139</v>
      </c>
      <c r="BE135" s="97">
        <f>IF(U135="základní",N135,0)</f>
        <v>0</v>
      </c>
      <c r="BF135" s="97">
        <f>IF(U135="snížená",N135,0)</f>
        <v>0</v>
      </c>
      <c r="BG135" s="97">
        <f>IF(U135="zákl. přenesená",N135,0)</f>
        <v>0</v>
      </c>
      <c r="BH135" s="97">
        <f>IF(U135="sníž. přenesená",N135,0)</f>
        <v>0</v>
      </c>
      <c r="BI135" s="97">
        <f>IF(U135="nulová",N135,0)</f>
        <v>0</v>
      </c>
      <c r="BJ135" s="15" t="s">
        <v>23</v>
      </c>
      <c r="BK135" s="97">
        <f>ROUND(L135*K135,2)</f>
        <v>0</v>
      </c>
      <c r="BL135" s="15" t="s">
        <v>144</v>
      </c>
      <c r="BM135" s="15" t="s">
        <v>173</v>
      </c>
    </row>
    <row r="136" spans="2:65" s="1" customFormat="1" ht="31.5" customHeight="1">
      <c r="B136" s="119"/>
      <c r="C136" s="149" t="s">
        <v>174</v>
      </c>
      <c r="D136" s="149" t="s">
        <v>140</v>
      </c>
      <c r="E136" s="150" t="s">
        <v>175</v>
      </c>
      <c r="F136" s="240" t="s">
        <v>176</v>
      </c>
      <c r="G136" s="241"/>
      <c r="H136" s="241"/>
      <c r="I136" s="241"/>
      <c r="J136" s="151" t="s">
        <v>162</v>
      </c>
      <c r="K136" s="152">
        <v>5.575</v>
      </c>
      <c r="L136" s="242">
        <v>0</v>
      </c>
      <c r="M136" s="241"/>
      <c r="N136" s="243">
        <f>ROUND(L136*K136,2)</f>
        <v>0</v>
      </c>
      <c r="O136" s="241"/>
      <c r="P136" s="241"/>
      <c r="Q136" s="241"/>
      <c r="R136" s="121"/>
      <c r="T136" s="153" t="s">
        <v>21</v>
      </c>
      <c r="U136" s="41" t="s">
        <v>49</v>
      </c>
      <c r="V136" s="33"/>
      <c r="W136" s="154">
        <f>V136*K136</f>
        <v>0</v>
      </c>
      <c r="X136" s="154">
        <v>0.00168</v>
      </c>
      <c r="Y136" s="154">
        <f>X136*K136</f>
        <v>0.009366000000000001</v>
      </c>
      <c r="Z136" s="154">
        <v>0</v>
      </c>
      <c r="AA136" s="155">
        <f>Z136*K136</f>
        <v>0</v>
      </c>
      <c r="AR136" s="15" t="s">
        <v>144</v>
      </c>
      <c r="AT136" s="15" t="s">
        <v>140</v>
      </c>
      <c r="AU136" s="15" t="s">
        <v>99</v>
      </c>
      <c r="AY136" s="15" t="s">
        <v>139</v>
      </c>
      <c r="BE136" s="97">
        <f>IF(U136="základní",N136,0)</f>
        <v>0</v>
      </c>
      <c r="BF136" s="97">
        <f>IF(U136="snížená",N136,0)</f>
        <v>0</v>
      </c>
      <c r="BG136" s="97">
        <f>IF(U136="zákl. přenesená",N136,0)</f>
        <v>0</v>
      </c>
      <c r="BH136" s="97">
        <f>IF(U136="sníž. přenesená",N136,0)</f>
        <v>0</v>
      </c>
      <c r="BI136" s="97">
        <f>IF(U136="nulová",N136,0)</f>
        <v>0</v>
      </c>
      <c r="BJ136" s="15" t="s">
        <v>23</v>
      </c>
      <c r="BK136" s="97">
        <f>ROUND(L136*K136,2)</f>
        <v>0</v>
      </c>
      <c r="BL136" s="15" t="s">
        <v>144</v>
      </c>
      <c r="BM136" s="15" t="s">
        <v>177</v>
      </c>
    </row>
    <row r="137" spans="2:51" s="10" customFormat="1" ht="22.5" customHeight="1">
      <c r="B137" s="156"/>
      <c r="C137" s="157"/>
      <c r="D137" s="157"/>
      <c r="E137" s="158" t="s">
        <v>21</v>
      </c>
      <c r="F137" s="244" t="s">
        <v>169</v>
      </c>
      <c r="G137" s="245"/>
      <c r="H137" s="245"/>
      <c r="I137" s="245"/>
      <c r="J137" s="157"/>
      <c r="K137" s="159">
        <v>5.575</v>
      </c>
      <c r="L137" s="157"/>
      <c r="M137" s="157"/>
      <c r="N137" s="157"/>
      <c r="O137" s="157"/>
      <c r="P137" s="157"/>
      <c r="Q137" s="157"/>
      <c r="R137" s="160"/>
      <c r="T137" s="161"/>
      <c r="U137" s="157"/>
      <c r="V137" s="157"/>
      <c r="W137" s="157"/>
      <c r="X137" s="157"/>
      <c r="Y137" s="157"/>
      <c r="Z137" s="157"/>
      <c r="AA137" s="162"/>
      <c r="AT137" s="163" t="s">
        <v>147</v>
      </c>
      <c r="AU137" s="163" t="s">
        <v>99</v>
      </c>
      <c r="AV137" s="10" t="s">
        <v>99</v>
      </c>
      <c r="AW137" s="10" t="s">
        <v>41</v>
      </c>
      <c r="AX137" s="10" t="s">
        <v>23</v>
      </c>
      <c r="AY137" s="163" t="s">
        <v>139</v>
      </c>
    </row>
    <row r="138" spans="2:65" s="1" customFormat="1" ht="31.5" customHeight="1">
      <c r="B138" s="119"/>
      <c r="C138" s="164" t="s">
        <v>156</v>
      </c>
      <c r="D138" s="164" t="s">
        <v>153</v>
      </c>
      <c r="E138" s="165" t="s">
        <v>178</v>
      </c>
      <c r="F138" s="246" t="s">
        <v>179</v>
      </c>
      <c r="G138" s="247"/>
      <c r="H138" s="247"/>
      <c r="I138" s="247"/>
      <c r="J138" s="166" t="s">
        <v>143</v>
      </c>
      <c r="K138" s="167">
        <v>1.394</v>
      </c>
      <c r="L138" s="248">
        <v>0</v>
      </c>
      <c r="M138" s="247"/>
      <c r="N138" s="249">
        <f>ROUND(L138*K138,2)</f>
        <v>0</v>
      </c>
      <c r="O138" s="241"/>
      <c r="P138" s="241"/>
      <c r="Q138" s="241"/>
      <c r="R138" s="121"/>
      <c r="T138" s="153" t="s">
        <v>21</v>
      </c>
      <c r="U138" s="41" t="s">
        <v>49</v>
      </c>
      <c r="V138" s="33"/>
      <c r="W138" s="154">
        <f>V138*K138</f>
        <v>0</v>
      </c>
      <c r="X138" s="154">
        <v>0.0012</v>
      </c>
      <c r="Y138" s="154">
        <f>X138*K138</f>
        <v>0.0016727999999999997</v>
      </c>
      <c r="Z138" s="154">
        <v>0</v>
      </c>
      <c r="AA138" s="155">
        <f>Z138*K138</f>
        <v>0</v>
      </c>
      <c r="AR138" s="15" t="s">
        <v>156</v>
      </c>
      <c r="AT138" s="15" t="s">
        <v>153</v>
      </c>
      <c r="AU138" s="15" t="s">
        <v>99</v>
      </c>
      <c r="AY138" s="15" t="s">
        <v>139</v>
      </c>
      <c r="BE138" s="97">
        <f>IF(U138="základní",N138,0)</f>
        <v>0</v>
      </c>
      <c r="BF138" s="97">
        <f>IF(U138="snížená",N138,0)</f>
        <v>0</v>
      </c>
      <c r="BG138" s="97">
        <f>IF(U138="zákl. přenesená",N138,0)</f>
        <v>0</v>
      </c>
      <c r="BH138" s="97">
        <f>IF(U138="sníž. přenesená",N138,0)</f>
        <v>0</v>
      </c>
      <c r="BI138" s="97">
        <f>IF(U138="nulová",N138,0)</f>
        <v>0</v>
      </c>
      <c r="BJ138" s="15" t="s">
        <v>23</v>
      </c>
      <c r="BK138" s="97">
        <f>ROUND(L138*K138,2)</f>
        <v>0</v>
      </c>
      <c r="BL138" s="15" t="s">
        <v>144</v>
      </c>
      <c r="BM138" s="15" t="s">
        <v>180</v>
      </c>
    </row>
    <row r="139" spans="2:63" s="9" customFormat="1" ht="29.25" customHeight="1">
      <c r="B139" s="138"/>
      <c r="C139" s="139"/>
      <c r="D139" s="148" t="s">
        <v>109</v>
      </c>
      <c r="E139" s="148"/>
      <c r="F139" s="148"/>
      <c r="G139" s="148"/>
      <c r="H139" s="148"/>
      <c r="I139" s="148"/>
      <c r="J139" s="148"/>
      <c r="K139" s="148"/>
      <c r="L139" s="148"/>
      <c r="M139" s="148"/>
      <c r="N139" s="256">
        <f>BK139</f>
        <v>0</v>
      </c>
      <c r="O139" s="257"/>
      <c r="P139" s="257"/>
      <c r="Q139" s="257"/>
      <c r="R139" s="141"/>
      <c r="T139" s="142"/>
      <c r="U139" s="139"/>
      <c r="V139" s="139"/>
      <c r="W139" s="143">
        <f>SUM(W140:W141)</f>
        <v>0</v>
      </c>
      <c r="X139" s="139"/>
      <c r="Y139" s="143">
        <f>SUM(Y140:Y141)</f>
        <v>0.0029249999999999996</v>
      </c>
      <c r="Z139" s="139"/>
      <c r="AA139" s="144">
        <f>SUM(AA140:AA141)</f>
        <v>0</v>
      </c>
      <c r="AR139" s="145" t="s">
        <v>23</v>
      </c>
      <c r="AT139" s="146" t="s">
        <v>83</v>
      </c>
      <c r="AU139" s="146" t="s">
        <v>23</v>
      </c>
      <c r="AY139" s="145" t="s">
        <v>139</v>
      </c>
      <c r="BK139" s="147">
        <f>SUM(BK140:BK141)</f>
        <v>0</v>
      </c>
    </row>
    <row r="140" spans="2:65" s="1" customFormat="1" ht="44.25" customHeight="1">
      <c r="B140" s="119"/>
      <c r="C140" s="149" t="s">
        <v>181</v>
      </c>
      <c r="D140" s="149" t="s">
        <v>140</v>
      </c>
      <c r="E140" s="150" t="s">
        <v>182</v>
      </c>
      <c r="F140" s="240" t="s">
        <v>183</v>
      </c>
      <c r="G140" s="241"/>
      <c r="H140" s="241"/>
      <c r="I140" s="241"/>
      <c r="J140" s="151" t="s">
        <v>143</v>
      </c>
      <c r="K140" s="152">
        <v>22.5</v>
      </c>
      <c r="L140" s="242">
        <v>0</v>
      </c>
      <c r="M140" s="241"/>
      <c r="N140" s="243">
        <f>ROUND(L140*K140,2)</f>
        <v>0</v>
      </c>
      <c r="O140" s="241"/>
      <c r="P140" s="241"/>
      <c r="Q140" s="241"/>
      <c r="R140" s="121"/>
      <c r="T140" s="153" t="s">
        <v>21</v>
      </c>
      <c r="U140" s="41" t="s">
        <v>49</v>
      </c>
      <c r="V140" s="33"/>
      <c r="W140" s="154">
        <f>V140*K140</f>
        <v>0</v>
      </c>
      <c r="X140" s="154">
        <v>0.00013</v>
      </c>
      <c r="Y140" s="154">
        <f>X140*K140</f>
        <v>0.0029249999999999996</v>
      </c>
      <c r="Z140" s="154">
        <v>0</v>
      </c>
      <c r="AA140" s="155">
        <f>Z140*K140</f>
        <v>0</v>
      </c>
      <c r="AR140" s="15" t="s">
        <v>144</v>
      </c>
      <c r="AT140" s="15" t="s">
        <v>140</v>
      </c>
      <c r="AU140" s="15" t="s">
        <v>99</v>
      </c>
      <c r="AY140" s="15" t="s">
        <v>139</v>
      </c>
      <c r="BE140" s="97">
        <f>IF(U140="základní",N140,0)</f>
        <v>0</v>
      </c>
      <c r="BF140" s="97">
        <f>IF(U140="snížená",N140,0)</f>
        <v>0</v>
      </c>
      <c r="BG140" s="97">
        <f>IF(U140="zákl. přenesená",N140,0)</f>
        <v>0</v>
      </c>
      <c r="BH140" s="97">
        <f>IF(U140="sníž. přenesená",N140,0)</f>
        <v>0</v>
      </c>
      <c r="BI140" s="97">
        <f>IF(U140="nulová",N140,0)</f>
        <v>0</v>
      </c>
      <c r="BJ140" s="15" t="s">
        <v>23</v>
      </c>
      <c r="BK140" s="97">
        <f>ROUND(L140*K140,2)</f>
        <v>0</v>
      </c>
      <c r="BL140" s="15" t="s">
        <v>144</v>
      </c>
      <c r="BM140" s="15" t="s">
        <v>184</v>
      </c>
    </row>
    <row r="141" spans="2:51" s="10" customFormat="1" ht="22.5" customHeight="1">
      <c r="B141" s="156"/>
      <c r="C141" s="157"/>
      <c r="D141" s="157"/>
      <c r="E141" s="158" t="s">
        <v>21</v>
      </c>
      <c r="F141" s="244" t="s">
        <v>185</v>
      </c>
      <c r="G141" s="245"/>
      <c r="H141" s="245"/>
      <c r="I141" s="245"/>
      <c r="J141" s="157"/>
      <c r="K141" s="159">
        <v>22.5</v>
      </c>
      <c r="L141" s="157"/>
      <c r="M141" s="157"/>
      <c r="N141" s="157"/>
      <c r="O141" s="157"/>
      <c r="P141" s="157"/>
      <c r="Q141" s="157"/>
      <c r="R141" s="160"/>
      <c r="T141" s="161"/>
      <c r="U141" s="157"/>
      <c r="V141" s="157"/>
      <c r="W141" s="157"/>
      <c r="X141" s="157"/>
      <c r="Y141" s="157"/>
      <c r="Z141" s="157"/>
      <c r="AA141" s="162"/>
      <c r="AT141" s="163" t="s">
        <v>147</v>
      </c>
      <c r="AU141" s="163" t="s">
        <v>99</v>
      </c>
      <c r="AV141" s="10" t="s">
        <v>99</v>
      </c>
      <c r="AW141" s="10" t="s">
        <v>41</v>
      </c>
      <c r="AX141" s="10" t="s">
        <v>23</v>
      </c>
      <c r="AY141" s="163" t="s">
        <v>139</v>
      </c>
    </row>
    <row r="142" spans="2:63" s="9" customFormat="1" ht="29.25" customHeight="1">
      <c r="B142" s="138"/>
      <c r="C142" s="139"/>
      <c r="D142" s="148" t="s">
        <v>110</v>
      </c>
      <c r="E142" s="148"/>
      <c r="F142" s="148"/>
      <c r="G142" s="148"/>
      <c r="H142" s="148"/>
      <c r="I142" s="148"/>
      <c r="J142" s="148"/>
      <c r="K142" s="148"/>
      <c r="L142" s="148"/>
      <c r="M142" s="148"/>
      <c r="N142" s="251">
        <f>BK142</f>
        <v>0</v>
      </c>
      <c r="O142" s="252"/>
      <c r="P142" s="252"/>
      <c r="Q142" s="252"/>
      <c r="R142" s="141"/>
      <c r="T142" s="142"/>
      <c r="U142" s="139"/>
      <c r="V142" s="139"/>
      <c r="W142" s="143">
        <f>SUM(W143:W147)</f>
        <v>0</v>
      </c>
      <c r="X142" s="139"/>
      <c r="Y142" s="143">
        <f>SUM(Y143:Y147)</f>
        <v>0</v>
      </c>
      <c r="Z142" s="139"/>
      <c r="AA142" s="144">
        <f>SUM(AA143:AA147)</f>
        <v>1.5971099999999998</v>
      </c>
      <c r="AR142" s="145" t="s">
        <v>23</v>
      </c>
      <c r="AT142" s="146" t="s">
        <v>83</v>
      </c>
      <c r="AU142" s="146" t="s">
        <v>23</v>
      </c>
      <c r="AY142" s="145" t="s">
        <v>139</v>
      </c>
      <c r="BK142" s="147">
        <f>SUM(BK143:BK147)</f>
        <v>0</v>
      </c>
    </row>
    <row r="143" spans="2:65" s="1" customFormat="1" ht="31.5" customHeight="1">
      <c r="B143" s="119"/>
      <c r="C143" s="149" t="s">
        <v>28</v>
      </c>
      <c r="D143" s="149" t="s">
        <v>140</v>
      </c>
      <c r="E143" s="150" t="s">
        <v>186</v>
      </c>
      <c r="F143" s="240" t="s">
        <v>187</v>
      </c>
      <c r="G143" s="241"/>
      <c r="H143" s="241"/>
      <c r="I143" s="241"/>
      <c r="J143" s="151" t="s">
        <v>143</v>
      </c>
      <c r="K143" s="152">
        <v>3.896</v>
      </c>
      <c r="L143" s="242">
        <v>0</v>
      </c>
      <c r="M143" s="241"/>
      <c r="N143" s="243">
        <f>ROUND(L143*K143,2)</f>
        <v>0</v>
      </c>
      <c r="O143" s="241"/>
      <c r="P143" s="241"/>
      <c r="Q143" s="241"/>
      <c r="R143" s="121"/>
      <c r="T143" s="153" t="s">
        <v>21</v>
      </c>
      <c r="U143" s="41" t="s">
        <v>49</v>
      </c>
      <c r="V143" s="33"/>
      <c r="W143" s="154">
        <f>V143*K143</f>
        <v>0</v>
      </c>
      <c r="X143" s="154">
        <v>0</v>
      </c>
      <c r="Y143" s="154">
        <f>X143*K143</f>
        <v>0</v>
      </c>
      <c r="Z143" s="154">
        <v>0.183</v>
      </c>
      <c r="AA143" s="155">
        <f>Z143*K143</f>
        <v>0.7129679999999999</v>
      </c>
      <c r="AR143" s="15" t="s">
        <v>144</v>
      </c>
      <c r="AT143" s="15" t="s">
        <v>140</v>
      </c>
      <c r="AU143" s="15" t="s">
        <v>99</v>
      </c>
      <c r="AY143" s="15" t="s">
        <v>139</v>
      </c>
      <c r="BE143" s="97">
        <f>IF(U143="základní",N143,0)</f>
        <v>0</v>
      </c>
      <c r="BF143" s="97">
        <f>IF(U143="snížená",N143,0)</f>
        <v>0</v>
      </c>
      <c r="BG143" s="97">
        <f>IF(U143="zákl. přenesená",N143,0)</f>
        <v>0</v>
      </c>
      <c r="BH143" s="97">
        <f>IF(U143="sníž. přenesená",N143,0)</f>
        <v>0</v>
      </c>
      <c r="BI143" s="97">
        <f>IF(U143="nulová",N143,0)</f>
        <v>0</v>
      </c>
      <c r="BJ143" s="15" t="s">
        <v>23</v>
      </c>
      <c r="BK143" s="97">
        <f>ROUND(L143*K143,2)</f>
        <v>0</v>
      </c>
      <c r="BL143" s="15" t="s">
        <v>144</v>
      </c>
      <c r="BM143" s="15" t="s">
        <v>188</v>
      </c>
    </row>
    <row r="144" spans="2:51" s="10" customFormat="1" ht="22.5" customHeight="1">
      <c r="B144" s="156"/>
      <c r="C144" s="157"/>
      <c r="D144" s="157"/>
      <c r="E144" s="158" t="s">
        <v>21</v>
      </c>
      <c r="F144" s="244" t="s">
        <v>189</v>
      </c>
      <c r="G144" s="245"/>
      <c r="H144" s="245"/>
      <c r="I144" s="245"/>
      <c r="J144" s="157"/>
      <c r="K144" s="159">
        <v>3.896</v>
      </c>
      <c r="L144" s="157"/>
      <c r="M144" s="157"/>
      <c r="N144" s="157"/>
      <c r="O144" s="157"/>
      <c r="P144" s="157"/>
      <c r="Q144" s="157"/>
      <c r="R144" s="160"/>
      <c r="T144" s="161"/>
      <c r="U144" s="157"/>
      <c r="V144" s="157"/>
      <c r="W144" s="157"/>
      <c r="X144" s="157"/>
      <c r="Y144" s="157"/>
      <c r="Z144" s="157"/>
      <c r="AA144" s="162"/>
      <c r="AT144" s="163" t="s">
        <v>147</v>
      </c>
      <c r="AU144" s="163" t="s">
        <v>99</v>
      </c>
      <c r="AV144" s="10" t="s">
        <v>99</v>
      </c>
      <c r="AW144" s="10" t="s">
        <v>41</v>
      </c>
      <c r="AX144" s="10" t="s">
        <v>23</v>
      </c>
      <c r="AY144" s="163" t="s">
        <v>139</v>
      </c>
    </row>
    <row r="145" spans="2:65" s="1" customFormat="1" ht="31.5" customHeight="1">
      <c r="B145" s="119"/>
      <c r="C145" s="149" t="s">
        <v>190</v>
      </c>
      <c r="D145" s="149" t="s">
        <v>140</v>
      </c>
      <c r="E145" s="150" t="s">
        <v>191</v>
      </c>
      <c r="F145" s="240" t="s">
        <v>192</v>
      </c>
      <c r="G145" s="241"/>
      <c r="H145" s="241"/>
      <c r="I145" s="241"/>
      <c r="J145" s="151" t="s">
        <v>143</v>
      </c>
      <c r="K145" s="152">
        <v>22.746</v>
      </c>
      <c r="L145" s="242">
        <v>0</v>
      </c>
      <c r="M145" s="241"/>
      <c r="N145" s="243">
        <f>ROUND(L145*K145,2)</f>
        <v>0</v>
      </c>
      <c r="O145" s="241"/>
      <c r="P145" s="241"/>
      <c r="Q145" s="241"/>
      <c r="R145" s="121"/>
      <c r="T145" s="153" t="s">
        <v>21</v>
      </c>
      <c r="U145" s="41" t="s">
        <v>49</v>
      </c>
      <c r="V145" s="33"/>
      <c r="W145" s="154">
        <f>V145*K145</f>
        <v>0</v>
      </c>
      <c r="X145" s="154">
        <v>0</v>
      </c>
      <c r="Y145" s="154">
        <f>X145*K145</f>
        <v>0</v>
      </c>
      <c r="Z145" s="154">
        <v>0.027</v>
      </c>
      <c r="AA145" s="155">
        <f>Z145*K145</f>
        <v>0.614142</v>
      </c>
      <c r="AR145" s="15" t="s">
        <v>144</v>
      </c>
      <c r="AT145" s="15" t="s">
        <v>140</v>
      </c>
      <c r="AU145" s="15" t="s">
        <v>99</v>
      </c>
      <c r="AY145" s="15" t="s">
        <v>139</v>
      </c>
      <c r="BE145" s="97">
        <f>IF(U145="základní",N145,0)</f>
        <v>0</v>
      </c>
      <c r="BF145" s="97">
        <f>IF(U145="snížená",N145,0)</f>
        <v>0</v>
      </c>
      <c r="BG145" s="97">
        <f>IF(U145="zákl. přenesená",N145,0)</f>
        <v>0</v>
      </c>
      <c r="BH145" s="97">
        <f>IF(U145="sníž. přenesená",N145,0)</f>
        <v>0</v>
      </c>
      <c r="BI145" s="97">
        <f>IF(U145="nulová",N145,0)</f>
        <v>0</v>
      </c>
      <c r="BJ145" s="15" t="s">
        <v>23</v>
      </c>
      <c r="BK145" s="97">
        <f>ROUND(L145*K145,2)</f>
        <v>0</v>
      </c>
      <c r="BL145" s="15" t="s">
        <v>144</v>
      </c>
      <c r="BM145" s="15" t="s">
        <v>193</v>
      </c>
    </row>
    <row r="146" spans="2:51" s="10" customFormat="1" ht="22.5" customHeight="1">
      <c r="B146" s="156"/>
      <c r="C146" s="157"/>
      <c r="D146" s="157"/>
      <c r="E146" s="158" t="s">
        <v>21</v>
      </c>
      <c r="F146" s="244" t="s">
        <v>194</v>
      </c>
      <c r="G146" s="245"/>
      <c r="H146" s="245"/>
      <c r="I146" s="245"/>
      <c r="J146" s="157"/>
      <c r="K146" s="159">
        <v>22.746</v>
      </c>
      <c r="L146" s="157"/>
      <c r="M146" s="157"/>
      <c r="N146" s="157"/>
      <c r="O146" s="157"/>
      <c r="P146" s="157"/>
      <c r="Q146" s="157"/>
      <c r="R146" s="160"/>
      <c r="T146" s="161"/>
      <c r="U146" s="157"/>
      <c r="V146" s="157"/>
      <c r="W146" s="157"/>
      <c r="X146" s="157"/>
      <c r="Y146" s="157"/>
      <c r="Z146" s="157"/>
      <c r="AA146" s="162"/>
      <c r="AT146" s="163" t="s">
        <v>147</v>
      </c>
      <c r="AU146" s="163" t="s">
        <v>99</v>
      </c>
      <c r="AV146" s="10" t="s">
        <v>99</v>
      </c>
      <c r="AW146" s="10" t="s">
        <v>41</v>
      </c>
      <c r="AX146" s="10" t="s">
        <v>23</v>
      </c>
      <c r="AY146" s="163" t="s">
        <v>139</v>
      </c>
    </row>
    <row r="147" spans="2:65" s="1" customFormat="1" ht="31.5" customHeight="1">
      <c r="B147" s="119"/>
      <c r="C147" s="149" t="s">
        <v>195</v>
      </c>
      <c r="D147" s="149" t="s">
        <v>140</v>
      </c>
      <c r="E147" s="150" t="s">
        <v>196</v>
      </c>
      <c r="F147" s="240" t="s">
        <v>197</v>
      </c>
      <c r="G147" s="241"/>
      <c r="H147" s="241"/>
      <c r="I147" s="241"/>
      <c r="J147" s="151" t="s">
        <v>198</v>
      </c>
      <c r="K147" s="152">
        <v>5</v>
      </c>
      <c r="L147" s="242">
        <v>0</v>
      </c>
      <c r="M147" s="241"/>
      <c r="N147" s="243">
        <f>ROUND(L147*K147,2)</f>
        <v>0</v>
      </c>
      <c r="O147" s="241"/>
      <c r="P147" s="241"/>
      <c r="Q147" s="241"/>
      <c r="R147" s="121"/>
      <c r="T147" s="153" t="s">
        <v>21</v>
      </c>
      <c r="U147" s="41" t="s">
        <v>49</v>
      </c>
      <c r="V147" s="33"/>
      <c r="W147" s="154">
        <f>V147*K147</f>
        <v>0</v>
      </c>
      <c r="X147" s="154">
        <v>0</v>
      </c>
      <c r="Y147" s="154">
        <f>X147*K147</f>
        <v>0</v>
      </c>
      <c r="Z147" s="154">
        <v>0.054</v>
      </c>
      <c r="AA147" s="155">
        <f>Z147*K147</f>
        <v>0.27</v>
      </c>
      <c r="AR147" s="15" t="s">
        <v>144</v>
      </c>
      <c r="AT147" s="15" t="s">
        <v>140</v>
      </c>
      <c r="AU147" s="15" t="s">
        <v>99</v>
      </c>
      <c r="AY147" s="15" t="s">
        <v>139</v>
      </c>
      <c r="BE147" s="97">
        <f>IF(U147="základní",N147,0)</f>
        <v>0</v>
      </c>
      <c r="BF147" s="97">
        <f>IF(U147="snížená",N147,0)</f>
        <v>0</v>
      </c>
      <c r="BG147" s="97">
        <f>IF(U147="zákl. přenesená",N147,0)</f>
        <v>0</v>
      </c>
      <c r="BH147" s="97">
        <f>IF(U147="sníž. přenesená",N147,0)</f>
        <v>0</v>
      </c>
      <c r="BI147" s="97">
        <f>IF(U147="nulová",N147,0)</f>
        <v>0</v>
      </c>
      <c r="BJ147" s="15" t="s">
        <v>23</v>
      </c>
      <c r="BK147" s="97">
        <f>ROUND(L147*K147,2)</f>
        <v>0</v>
      </c>
      <c r="BL147" s="15" t="s">
        <v>144</v>
      </c>
      <c r="BM147" s="15" t="s">
        <v>199</v>
      </c>
    </row>
    <row r="148" spans="2:63" s="9" customFormat="1" ht="29.25" customHeight="1">
      <c r="B148" s="138"/>
      <c r="C148" s="139"/>
      <c r="D148" s="148" t="s">
        <v>111</v>
      </c>
      <c r="E148" s="148"/>
      <c r="F148" s="148"/>
      <c r="G148" s="148"/>
      <c r="H148" s="148"/>
      <c r="I148" s="148"/>
      <c r="J148" s="148"/>
      <c r="K148" s="148"/>
      <c r="L148" s="148"/>
      <c r="M148" s="148"/>
      <c r="N148" s="256">
        <f>BK148</f>
        <v>0</v>
      </c>
      <c r="O148" s="257"/>
      <c r="P148" s="257"/>
      <c r="Q148" s="257"/>
      <c r="R148" s="141"/>
      <c r="T148" s="142"/>
      <c r="U148" s="139"/>
      <c r="V148" s="139"/>
      <c r="W148" s="143">
        <f>SUM(W149:W151)</f>
        <v>0</v>
      </c>
      <c r="X148" s="139"/>
      <c r="Y148" s="143">
        <f>SUM(Y149:Y151)</f>
        <v>0</v>
      </c>
      <c r="Z148" s="139"/>
      <c r="AA148" s="144">
        <f>SUM(AA149:AA151)</f>
        <v>0</v>
      </c>
      <c r="AR148" s="145" t="s">
        <v>23</v>
      </c>
      <c r="AT148" s="146" t="s">
        <v>83</v>
      </c>
      <c r="AU148" s="146" t="s">
        <v>23</v>
      </c>
      <c r="AY148" s="145" t="s">
        <v>139</v>
      </c>
      <c r="BK148" s="147">
        <f>SUM(BK149:BK151)</f>
        <v>0</v>
      </c>
    </row>
    <row r="149" spans="2:65" s="1" customFormat="1" ht="31.5" customHeight="1">
      <c r="B149" s="119"/>
      <c r="C149" s="149" t="s">
        <v>200</v>
      </c>
      <c r="D149" s="149" t="s">
        <v>140</v>
      </c>
      <c r="E149" s="150" t="s">
        <v>201</v>
      </c>
      <c r="F149" s="240" t="s">
        <v>202</v>
      </c>
      <c r="G149" s="241"/>
      <c r="H149" s="241"/>
      <c r="I149" s="241"/>
      <c r="J149" s="151" t="s">
        <v>203</v>
      </c>
      <c r="K149" s="152">
        <v>1.597</v>
      </c>
      <c r="L149" s="242">
        <v>0</v>
      </c>
      <c r="M149" s="241"/>
      <c r="N149" s="243">
        <f>ROUND(L149*K149,2)</f>
        <v>0</v>
      </c>
      <c r="O149" s="241"/>
      <c r="P149" s="241"/>
      <c r="Q149" s="241"/>
      <c r="R149" s="121"/>
      <c r="T149" s="153" t="s">
        <v>21</v>
      </c>
      <c r="U149" s="41" t="s">
        <v>49</v>
      </c>
      <c r="V149" s="33"/>
      <c r="W149" s="154">
        <f>V149*K149</f>
        <v>0</v>
      </c>
      <c r="X149" s="154">
        <v>0</v>
      </c>
      <c r="Y149" s="154">
        <f>X149*K149</f>
        <v>0</v>
      </c>
      <c r="Z149" s="154">
        <v>0</v>
      </c>
      <c r="AA149" s="155">
        <f>Z149*K149</f>
        <v>0</v>
      </c>
      <c r="AR149" s="15" t="s">
        <v>144</v>
      </c>
      <c r="AT149" s="15" t="s">
        <v>140</v>
      </c>
      <c r="AU149" s="15" t="s">
        <v>99</v>
      </c>
      <c r="AY149" s="15" t="s">
        <v>139</v>
      </c>
      <c r="BE149" s="97">
        <f>IF(U149="základní",N149,0)</f>
        <v>0</v>
      </c>
      <c r="BF149" s="97">
        <f>IF(U149="snížená",N149,0)</f>
        <v>0</v>
      </c>
      <c r="BG149" s="97">
        <f>IF(U149="zákl. přenesená",N149,0)</f>
        <v>0</v>
      </c>
      <c r="BH149" s="97">
        <f>IF(U149="sníž. přenesená",N149,0)</f>
        <v>0</v>
      </c>
      <c r="BI149" s="97">
        <f>IF(U149="nulová",N149,0)</f>
        <v>0</v>
      </c>
      <c r="BJ149" s="15" t="s">
        <v>23</v>
      </c>
      <c r="BK149" s="97">
        <f>ROUND(L149*K149,2)</f>
        <v>0</v>
      </c>
      <c r="BL149" s="15" t="s">
        <v>144</v>
      </c>
      <c r="BM149" s="15" t="s">
        <v>204</v>
      </c>
    </row>
    <row r="150" spans="2:65" s="1" customFormat="1" ht="31.5" customHeight="1">
      <c r="B150" s="119"/>
      <c r="C150" s="149" t="s">
        <v>205</v>
      </c>
      <c r="D150" s="149" t="s">
        <v>140</v>
      </c>
      <c r="E150" s="150" t="s">
        <v>206</v>
      </c>
      <c r="F150" s="240" t="s">
        <v>207</v>
      </c>
      <c r="G150" s="241"/>
      <c r="H150" s="241"/>
      <c r="I150" s="241"/>
      <c r="J150" s="151" t="s">
        <v>203</v>
      </c>
      <c r="K150" s="152">
        <v>23.955</v>
      </c>
      <c r="L150" s="242">
        <v>0</v>
      </c>
      <c r="M150" s="241"/>
      <c r="N150" s="243">
        <f>ROUND(L150*K150,2)</f>
        <v>0</v>
      </c>
      <c r="O150" s="241"/>
      <c r="P150" s="241"/>
      <c r="Q150" s="241"/>
      <c r="R150" s="121"/>
      <c r="T150" s="153" t="s">
        <v>21</v>
      </c>
      <c r="U150" s="41" t="s">
        <v>49</v>
      </c>
      <c r="V150" s="33"/>
      <c r="W150" s="154">
        <f>V150*K150</f>
        <v>0</v>
      </c>
      <c r="X150" s="154">
        <v>0</v>
      </c>
      <c r="Y150" s="154">
        <f>X150*K150</f>
        <v>0</v>
      </c>
      <c r="Z150" s="154">
        <v>0</v>
      </c>
      <c r="AA150" s="155">
        <f>Z150*K150</f>
        <v>0</v>
      </c>
      <c r="AR150" s="15" t="s">
        <v>144</v>
      </c>
      <c r="AT150" s="15" t="s">
        <v>140</v>
      </c>
      <c r="AU150" s="15" t="s">
        <v>99</v>
      </c>
      <c r="AY150" s="15" t="s">
        <v>139</v>
      </c>
      <c r="BE150" s="97">
        <f>IF(U150="základní",N150,0)</f>
        <v>0</v>
      </c>
      <c r="BF150" s="97">
        <f>IF(U150="snížená",N150,0)</f>
        <v>0</v>
      </c>
      <c r="BG150" s="97">
        <f>IF(U150="zákl. přenesená",N150,0)</f>
        <v>0</v>
      </c>
      <c r="BH150" s="97">
        <f>IF(U150="sníž. přenesená",N150,0)</f>
        <v>0</v>
      </c>
      <c r="BI150" s="97">
        <f>IF(U150="nulová",N150,0)</f>
        <v>0</v>
      </c>
      <c r="BJ150" s="15" t="s">
        <v>23</v>
      </c>
      <c r="BK150" s="97">
        <f>ROUND(L150*K150,2)</f>
        <v>0</v>
      </c>
      <c r="BL150" s="15" t="s">
        <v>144</v>
      </c>
      <c r="BM150" s="15" t="s">
        <v>208</v>
      </c>
    </row>
    <row r="151" spans="2:65" s="1" customFormat="1" ht="31.5" customHeight="1">
      <c r="B151" s="119"/>
      <c r="C151" s="149" t="s">
        <v>9</v>
      </c>
      <c r="D151" s="149" t="s">
        <v>140</v>
      </c>
      <c r="E151" s="150" t="s">
        <v>209</v>
      </c>
      <c r="F151" s="240" t="s">
        <v>210</v>
      </c>
      <c r="G151" s="241"/>
      <c r="H151" s="241"/>
      <c r="I151" s="241"/>
      <c r="J151" s="151" t="s">
        <v>203</v>
      </c>
      <c r="K151" s="152">
        <v>1.597</v>
      </c>
      <c r="L151" s="242">
        <v>0</v>
      </c>
      <c r="M151" s="241"/>
      <c r="N151" s="243">
        <f>ROUND(L151*K151,2)</f>
        <v>0</v>
      </c>
      <c r="O151" s="241"/>
      <c r="P151" s="241"/>
      <c r="Q151" s="241"/>
      <c r="R151" s="121"/>
      <c r="T151" s="153" t="s">
        <v>21</v>
      </c>
      <c r="U151" s="41" t="s">
        <v>49</v>
      </c>
      <c r="V151" s="33"/>
      <c r="W151" s="154">
        <f>V151*K151</f>
        <v>0</v>
      </c>
      <c r="X151" s="154">
        <v>0</v>
      </c>
      <c r="Y151" s="154">
        <f>X151*K151</f>
        <v>0</v>
      </c>
      <c r="Z151" s="154">
        <v>0</v>
      </c>
      <c r="AA151" s="155">
        <f>Z151*K151</f>
        <v>0</v>
      </c>
      <c r="AR151" s="15" t="s">
        <v>144</v>
      </c>
      <c r="AT151" s="15" t="s">
        <v>140</v>
      </c>
      <c r="AU151" s="15" t="s">
        <v>99</v>
      </c>
      <c r="AY151" s="15" t="s">
        <v>139</v>
      </c>
      <c r="BE151" s="97">
        <f>IF(U151="základní",N151,0)</f>
        <v>0</v>
      </c>
      <c r="BF151" s="97">
        <f>IF(U151="snížená",N151,0)</f>
        <v>0</v>
      </c>
      <c r="BG151" s="97">
        <f>IF(U151="zákl. přenesená",N151,0)</f>
        <v>0</v>
      </c>
      <c r="BH151" s="97">
        <f>IF(U151="sníž. přenesená",N151,0)</f>
        <v>0</v>
      </c>
      <c r="BI151" s="97">
        <f>IF(U151="nulová",N151,0)</f>
        <v>0</v>
      </c>
      <c r="BJ151" s="15" t="s">
        <v>23</v>
      </c>
      <c r="BK151" s="97">
        <f>ROUND(L151*K151,2)</f>
        <v>0</v>
      </c>
      <c r="BL151" s="15" t="s">
        <v>144</v>
      </c>
      <c r="BM151" s="15" t="s">
        <v>211</v>
      </c>
    </row>
    <row r="152" spans="2:63" s="9" customFormat="1" ht="29.25" customHeight="1">
      <c r="B152" s="138"/>
      <c r="C152" s="139"/>
      <c r="D152" s="148" t="s">
        <v>112</v>
      </c>
      <c r="E152" s="148"/>
      <c r="F152" s="148"/>
      <c r="G152" s="148"/>
      <c r="H152" s="148"/>
      <c r="I152" s="148"/>
      <c r="J152" s="148"/>
      <c r="K152" s="148"/>
      <c r="L152" s="148"/>
      <c r="M152" s="148"/>
      <c r="N152" s="256">
        <f>BK152</f>
        <v>0</v>
      </c>
      <c r="O152" s="257"/>
      <c r="P152" s="257"/>
      <c r="Q152" s="257"/>
      <c r="R152" s="141"/>
      <c r="T152" s="142"/>
      <c r="U152" s="139"/>
      <c r="V152" s="139"/>
      <c r="W152" s="143">
        <f>W153</f>
        <v>0</v>
      </c>
      <c r="X152" s="139"/>
      <c r="Y152" s="143">
        <f>Y153</f>
        <v>0</v>
      </c>
      <c r="Z152" s="139"/>
      <c r="AA152" s="144">
        <f>AA153</f>
        <v>0</v>
      </c>
      <c r="AR152" s="145" t="s">
        <v>23</v>
      </c>
      <c r="AT152" s="146" t="s">
        <v>83</v>
      </c>
      <c r="AU152" s="146" t="s">
        <v>23</v>
      </c>
      <c r="AY152" s="145" t="s">
        <v>139</v>
      </c>
      <c r="BK152" s="147">
        <f>BK153</f>
        <v>0</v>
      </c>
    </row>
    <row r="153" spans="2:65" s="1" customFormat="1" ht="22.5" customHeight="1">
      <c r="B153" s="119"/>
      <c r="C153" s="149" t="s">
        <v>212</v>
      </c>
      <c r="D153" s="149" t="s">
        <v>140</v>
      </c>
      <c r="E153" s="150" t="s">
        <v>213</v>
      </c>
      <c r="F153" s="240" t="s">
        <v>214</v>
      </c>
      <c r="G153" s="241"/>
      <c r="H153" s="241"/>
      <c r="I153" s="241"/>
      <c r="J153" s="151" t="s">
        <v>203</v>
      </c>
      <c r="K153" s="152">
        <v>0.517</v>
      </c>
      <c r="L153" s="242">
        <v>0</v>
      </c>
      <c r="M153" s="241"/>
      <c r="N153" s="243">
        <f>ROUND(L153*K153,2)</f>
        <v>0</v>
      </c>
      <c r="O153" s="241"/>
      <c r="P153" s="241"/>
      <c r="Q153" s="241"/>
      <c r="R153" s="121"/>
      <c r="T153" s="153" t="s">
        <v>21</v>
      </c>
      <c r="U153" s="41" t="s">
        <v>49</v>
      </c>
      <c r="V153" s="33"/>
      <c r="W153" s="154">
        <f>V153*K153</f>
        <v>0</v>
      </c>
      <c r="X153" s="154">
        <v>0</v>
      </c>
      <c r="Y153" s="154">
        <f>X153*K153</f>
        <v>0</v>
      </c>
      <c r="Z153" s="154">
        <v>0</v>
      </c>
      <c r="AA153" s="155">
        <f>Z153*K153</f>
        <v>0</v>
      </c>
      <c r="AR153" s="15" t="s">
        <v>144</v>
      </c>
      <c r="AT153" s="15" t="s">
        <v>140</v>
      </c>
      <c r="AU153" s="15" t="s">
        <v>99</v>
      </c>
      <c r="AY153" s="15" t="s">
        <v>139</v>
      </c>
      <c r="BE153" s="97">
        <f>IF(U153="základní",N153,0)</f>
        <v>0</v>
      </c>
      <c r="BF153" s="97">
        <f>IF(U153="snížená",N153,0)</f>
        <v>0</v>
      </c>
      <c r="BG153" s="97">
        <f>IF(U153="zákl. přenesená",N153,0)</f>
        <v>0</v>
      </c>
      <c r="BH153" s="97">
        <f>IF(U153="sníž. přenesená",N153,0)</f>
        <v>0</v>
      </c>
      <c r="BI153" s="97">
        <f>IF(U153="nulová",N153,0)</f>
        <v>0</v>
      </c>
      <c r="BJ153" s="15" t="s">
        <v>23</v>
      </c>
      <c r="BK153" s="97">
        <f>ROUND(L153*K153,2)</f>
        <v>0</v>
      </c>
      <c r="BL153" s="15" t="s">
        <v>144</v>
      </c>
      <c r="BM153" s="15" t="s">
        <v>215</v>
      </c>
    </row>
    <row r="154" spans="2:63" s="9" customFormat="1" ht="37.5" customHeight="1">
      <c r="B154" s="138"/>
      <c r="C154" s="139"/>
      <c r="D154" s="140" t="s">
        <v>113</v>
      </c>
      <c r="E154" s="140"/>
      <c r="F154" s="140"/>
      <c r="G154" s="140"/>
      <c r="H154" s="140"/>
      <c r="I154" s="140"/>
      <c r="J154" s="140"/>
      <c r="K154" s="140"/>
      <c r="L154" s="140"/>
      <c r="M154" s="140"/>
      <c r="N154" s="258">
        <f>BK154</f>
        <v>0</v>
      </c>
      <c r="O154" s="259"/>
      <c r="P154" s="259"/>
      <c r="Q154" s="259"/>
      <c r="R154" s="141"/>
      <c r="T154" s="142"/>
      <c r="U154" s="139"/>
      <c r="V154" s="139"/>
      <c r="W154" s="143">
        <f>W155+W159</f>
        <v>0</v>
      </c>
      <c r="X154" s="139"/>
      <c r="Y154" s="143">
        <f>Y155+Y159</f>
        <v>0.4056862500000001</v>
      </c>
      <c r="Z154" s="139"/>
      <c r="AA154" s="144">
        <f>AA155+AA159</f>
        <v>0</v>
      </c>
      <c r="AR154" s="145" t="s">
        <v>99</v>
      </c>
      <c r="AT154" s="146" t="s">
        <v>83</v>
      </c>
      <c r="AU154" s="146" t="s">
        <v>84</v>
      </c>
      <c r="AY154" s="145" t="s">
        <v>139</v>
      </c>
      <c r="BK154" s="147">
        <f>BK155+BK159</f>
        <v>0</v>
      </c>
    </row>
    <row r="155" spans="2:63" s="9" customFormat="1" ht="19.5" customHeight="1">
      <c r="B155" s="138"/>
      <c r="C155" s="139"/>
      <c r="D155" s="148" t="s">
        <v>114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251">
        <f>BK155</f>
        <v>0</v>
      </c>
      <c r="O155" s="252"/>
      <c r="P155" s="252"/>
      <c r="Q155" s="252"/>
      <c r="R155" s="141"/>
      <c r="T155" s="142"/>
      <c r="U155" s="139"/>
      <c r="V155" s="139"/>
      <c r="W155" s="143">
        <f>SUM(W156:W158)</f>
        <v>0</v>
      </c>
      <c r="X155" s="139"/>
      <c r="Y155" s="143">
        <f>SUM(Y156:Y158)</f>
        <v>0.0081395</v>
      </c>
      <c r="Z155" s="139"/>
      <c r="AA155" s="144">
        <f>SUM(AA156:AA158)</f>
        <v>0</v>
      </c>
      <c r="AR155" s="145" t="s">
        <v>99</v>
      </c>
      <c r="AT155" s="146" t="s">
        <v>83</v>
      </c>
      <c r="AU155" s="146" t="s">
        <v>23</v>
      </c>
      <c r="AY155" s="145" t="s">
        <v>139</v>
      </c>
      <c r="BK155" s="147">
        <f>SUM(BK156:BK158)</f>
        <v>0</v>
      </c>
    </row>
    <row r="156" spans="2:65" s="1" customFormat="1" ht="31.5" customHeight="1">
      <c r="B156" s="119"/>
      <c r="C156" s="149" t="s">
        <v>216</v>
      </c>
      <c r="D156" s="149" t="s">
        <v>140</v>
      </c>
      <c r="E156" s="150" t="s">
        <v>217</v>
      </c>
      <c r="F156" s="240" t="s">
        <v>218</v>
      </c>
      <c r="G156" s="241"/>
      <c r="H156" s="241"/>
      <c r="I156" s="241"/>
      <c r="J156" s="151" t="s">
        <v>162</v>
      </c>
      <c r="K156" s="152">
        <v>5.575</v>
      </c>
      <c r="L156" s="242">
        <v>0</v>
      </c>
      <c r="M156" s="241"/>
      <c r="N156" s="243">
        <f>ROUND(L156*K156,2)</f>
        <v>0</v>
      </c>
      <c r="O156" s="241"/>
      <c r="P156" s="241"/>
      <c r="Q156" s="241"/>
      <c r="R156" s="121"/>
      <c r="T156" s="153" t="s">
        <v>21</v>
      </c>
      <c r="U156" s="41" t="s">
        <v>49</v>
      </c>
      <c r="V156" s="33"/>
      <c r="W156" s="154">
        <f>V156*K156</f>
        <v>0</v>
      </c>
      <c r="X156" s="154">
        <v>0.00146</v>
      </c>
      <c r="Y156" s="154">
        <f>X156*K156</f>
        <v>0.0081395</v>
      </c>
      <c r="Z156" s="154">
        <v>0</v>
      </c>
      <c r="AA156" s="155">
        <f>Z156*K156</f>
        <v>0</v>
      </c>
      <c r="AR156" s="15" t="s">
        <v>212</v>
      </c>
      <c r="AT156" s="15" t="s">
        <v>140</v>
      </c>
      <c r="AU156" s="15" t="s">
        <v>99</v>
      </c>
      <c r="AY156" s="15" t="s">
        <v>139</v>
      </c>
      <c r="BE156" s="97">
        <f>IF(U156="základní",N156,0)</f>
        <v>0</v>
      </c>
      <c r="BF156" s="97">
        <f>IF(U156="snížená",N156,0)</f>
        <v>0</v>
      </c>
      <c r="BG156" s="97">
        <f>IF(U156="zákl. přenesená",N156,0)</f>
        <v>0</v>
      </c>
      <c r="BH156" s="97">
        <f>IF(U156="sníž. přenesená",N156,0)</f>
        <v>0</v>
      </c>
      <c r="BI156" s="97">
        <f>IF(U156="nulová",N156,0)</f>
        <v>0</v>
      </c>
      <c r="BJ156" s="15" t="s">
        <v>23</v>
      </c>
      <c r="BK156" s="97">
        <f>ROUND(L156*K156,2)</f>
        <v>0</v>
      </c>
      <c r="BL156" s="15" t="s">
        <v>212</v>
      </c>
      <c r="BM156" s="15" t="s">
        <v>219</v>
      </c>
    </row>
    <row r="157" spans="2:65" s="1" customFormat="1" ht="31.5" customHeight="1">
      <c r="B157" s="119"/>
      <c r="C157" s="149" t="s">
        <v>220</v>
      </c>
      <c r="D157" s="149" t="s">
        <v>140</v>
      </c>
      <c r="E157" s="150" t="s">
        <v>221</v>
      </c>
      <c r="F157" s="240" t="s">
        <v>222</v>
      </c>
      <c r="G157" s="241"/>
      <c r="H157" s="241"/>
      <c r="I157" s="241"/>
      <c r="J157" s="151" t="s">
        <v>198</v>
      </c>
      <c r="K157" s="152">
        <v>10</v>
      </c>
      <c r="L157" s="242">
        <v>0</v>
      </c>
      <c r="M157" s="241"/>
      <c r="N157" s="243">
        <f>ROUND(L157*K157,2)</f>
        <v>0</v>
      </c>
      <c r="O157" s="241"/>
      <c r="P157" s="241"/>
      <c r="Q157" s="241"/>
      <c r="R157" s="121"/>
      <c r="T157" s="153" t="s">
        <v>21</v>
      </c>
      <c r="U157" s="41" t="s">
        <v>49</v>
      </c>
      <c r="V157" s="33"/>
      <c r="W157" s="154">
        <f>V157*K157</f>
        <v>0</v>
      </c>
      <c r="X157" s="154">
        <v>0</v>
      </c>
      <c r="Y157" s="154">
        <f>X157*K157</f>
        <v>0</v>
      </c>
      <c r="Z157" s="154">
        <v>0</v>
      </c>
      <c r="AA157" s="155">
        <f>Z157*K157</f>
        <v>0</v>
      </c>
      <c r="AR157" s="15" t="s">
        <v>212</v>
      </c>
      <c r="AT157" s="15" t="s">
        <v>140</v>
      </c>
      <c r="AU157" s="15" t="s">
        <v>99</v>
      </c>
      <c r="AY157" s="15" t="s">
        <v>139</v>
      </c>
      <c r="BE157" s="97">
        <f>IF(U157="základní",N157,0)</f>
        <v>0</v>
      </c>
      <c r="BF157" s="97">
        <f>IF(U157="snížená",N157,0)</f>
        <v>0</v>
      </c>
      <c r="BG157" s="97">
        <f>IF(U157="zákl. přenesená",N157,0)</f>
        <v>0</v>
      </c>
      <c r="BH157" s="97">
        <f>IF(U157="sníž. přenesená",N157,0)</f>
        <v>0</v>
      </c>
      <c r="BI157" s="97">
        <f>IF(U157="nulová",N157,0)</f>
        <v>0</v>
      </c>
      <c r="BJ157" s="15" t="s">
        <v>23</v>
      </c>
      <c r="BK157" s="97">
        <f>ROUND(L157*K157,2)</f>
        <v>0</v>
      </c>
      <c r="BL157" s="15" t="s">
        <v>212</v>
      </c>
      <c r="BM157" s="15" t="s">
        <v>223</v>
      </c>
    </row>
    <row r="158" spans="2:65" s="1" customFormat="1" ht="31.5" customHeight="1">
      <c r="B158" s="119"/>
      <c r="C158" s="149" t="s">
        <v>224</v>
      </c>
      <c r="D158" s="149" t="s">
        <v>140</v>
      </c>
      <c r="E158" s="150" t="s">
        <v>225</v>
      </c>
      <c r="F158" s="240" t="s">
        <v>226</v>
      </c>
      <c r="G158" s="241"/>
      <c r="H158" s="241"/>
      <c r="I158" s="241"/>
      <c r="J158" s="151" t="s">
        <v>227</v>
      </c>
      <c r="K158" s="168">
        <v>0</v>
      </c>
      <c r="L158" s="242">
        <v>0</v>
      </c>
      <c r="M158" s="241"/>
      <c r="N158" s="243">
        <f>ROUND(L158*K158,2)</f>
        <v>0</v>
      </c>
      <c r="O158" s="241"/>
      <c r="P158" s="241"/>
      <c r="Q158" s="241"/>
      <c r="R158" s="121"/>
      <c r="T158" s="153" t="s">
        <v>21</v>
      </c>
      <c r="U158" s="41" t="s">
        <v>49</v>
      </c>
      <c r="V158" s="33"/>
      <c r="W158" s="154">
        <f>V158*K158</f>
        <v>0</v>
      </c>
      <c r="X158" s="154">
        <v>0</v>
      </c>
      <c r="Y158" s="154">
        <f>X158*K158</f>
        <v>0</v>
      </c>
      <c r="Z158" s="154">
        <v>0</v>
      </c>
      <c r="AA158" s="155">
        <f>Z158*K158</f>
        <v>0</v>
      </c>
      <c r="AR158" s="15" t="s">
        <v>212</v>
      </c>
      <c r="AT158" s="15" t="s">
        <v>140</v>
      </c>
      <c r="AU158" s="15" t="s">
        <v>99</v>
      </c>
      <c r="AY158" s="15" t="s">
        <v>139</v>
      </c>
      <c r="BE158" s="97">
        <f>IF(U158="základní",N158,0)</f>
        <v>0</v>
      </c>
      <c r="BF158" s="97">
        <f>IF(U158="snížená",N158,0)</f>
        <v>0</v>
      </c>
      <c r="BG158" s="97">
        <f>IF(U158="zákl. přenesená",N158,0)</f>
        <v>0</v>
      </c>
      <c r="BH158" s="97">
        <f>IF(U158="sníž. přenesená",N158,0)</f>
        <v>0</v>
      </c>
      <c r="BI158" s="97">
        <f>IF(U158="nulová",N158,0)</f>
        <v>0</v>
      </c>
      <c r="BJ158" s="15" t="s">
        <v>23</v>
      </c>
      <c r="BK158" s="97">
        <f>ROUND(L158*K158,2)</f>
        <v>0</v>
      </c>
      <c r="BL158" s="15" t="s">
        <v>212</v>
      </c>
      <c r="BM158" s="15" t="s">
        <v>228</v>
      </c>
    </row>
    <row r="159" spans="2:63" s="9" customFormat="1" ht="29.25" customHeight="1">
      <c r="B159" s="138"/>
      <c r="C159" s="139"/>
      <c r="D159" s="148" t="s">
        <v>115</v>
      </c>
      <c r="E159" s="148"/>
      <c r="F159" s="148"/>
      <c r="G159" s="148"/>
      <c r="H159" s="148"/>
      <c r="I159" s="148"/>
      <c r="J159" s="148"/>
      <c r="K159" s="148"/>
      <c r="L159" s="148"/>
      <c r="M159" s="148"/>
      <c r="N159" s="256">
        <f>BK159</f>
        <v>0</v>
      </c>
      <c r="O159" s="257"/>
      <c r="P159" s="257"/>
      <c r="Q159" s="257"/>
      <c r="R159" s="141"/>
      <c r="T159" s="142"/>
      <c r="U159" s="139"/>
      <c r="V159" s="139"/>
      <c r="W159" s="143">
        <f>SUM(W160:W174)</f>
        <v>0</v>
      </c>
      <c r="X159" s="139"/>
      <c r="Y159" s="143">
        <f>SUM(Y160:Y174)</f>
        <v>0.39754675000000006</v>
      </c>
      <c r="Z159" s="139"/>
      <c r="AA159" s="144">
        <f>SUM(AA160:AA174)</f>
        <v>0</v>
      </c>
      <c r="AR159" s="145" t="s">
        <v>99</v>
      </c>
      <c r="AT159" s="146" t="s">
        <v>83</v>
      </c>
      <c r="AU159" s="146" t="s">
        <v>23</v>
      </c>
      <c r="AY159" s="145" t="s">
        <v>139</v>
      </c>
      <c r="BK159" s="147">
        <f>SUM(BK160:BK174)</f>
        <v>0</v>
      </c>
    </row>
    <row r="160" spans="2:65" s="1" customFormat="1" ht="31.5" customHeight="1">
      <c r="B160" s="119"/>
      <c r="C160" s="149" t="s">
        <v>229</v>
      </c>
      <c r="D160" s="149" t="s">
        <v>140</v>
      </c>
      <c r="E160" s="150" t="s">
        <v>230</v>
      </c>
      <c r="F160" s="240" t="s">
        <v>231</v>
      </c>
      <c r="G160" s="241"/>
      <c r="H160" s="241"/>
      <c r="I160" s="241"/>
      <c r="J160" s="151" t="s">
        <v>143</v>
      </c>
      <c r="K160" s="152">
        <v>22.746</v>
      </c>
      <c r="L160" s="242">
        <v>0</v>
      </c>
      <c r="M160" s="241"/>
      <c r="N160" s="243">
        <f>ROUND(L160*K160,2)</f>
        <v>0</v>
      </c>
      <c r="O160" s="241"/>
      <c r="P160" s="241"/>
      <c r="Q160" s="241"/>
      <c r="R160" s="121"/>
      <c r="T160" s="153" t="s">
        <v>21</v>
      </c>
      <c r="U160" s="41" t="s">
        <v>49</v>
      </c>
      <c r="V160" s="33"/>
      <c r="W160" s="154">
        <f>V160*K160</f>
        <v>0</v>
      </c>
      <c r="X160" s="154">
        <v>0.00025</v>
      </c>
      <c r="Y160" s="154">
        <f>X160*K160</f>
        <v>0.0056865</v>
      </c>
      <c r="Z160" s="154">
        <v>0</v>
      </c>
      <c r="AA160" s="155">
        <f>Z160*K160</f>
        <v>0</v>
      </c>
      <c r="AR160" s="15" t="s">
        <v>212</v>
      </c>
      <c r="AT160" s="15" t="s">
        <v>140</v>
      </c>
      <c r="AU160" s="15" t="s">
        <v>99</v>
      </c>
      <c r="AY160" s="15" t="s">
        <v>139</v>
      </c>
      <c r="BE160" s="97">
        <f>IF(U160="základní",N160,0)</f>
        <v>0</v>
      </c>
      <c r="BF160" s="97">
        <f>IF(U160="snížená",N160,0)</f>
        <v>0</v>
      </c>
      <c r="BG160" s="97">
        <f>IF(U160="zákl. přenesená",N160,0)</f>
        <v>0</v>
      </c>
      <c r="BH160" s="97">
        <f>IF(U160="sníž. přenesená",N160,0)</f>
        <v>0</v>
      </c>
      <c r="BI160" s="97">
        <f>IF(U160="nulová",N160,0)</f>
        <v>0</v>
      </c>
      <c r="BJ160" s="15" t="s">
        <v>23</v>
      </c>
      <c r="BK160" s="97">
        <f>ROUND(L160*K160,2)</f>
        <v>0</v>
      </c>
      <c r="BL160" s="15" t="s">
        <v>212</v>
      </c>
      <c r="BM160" s="15" t="s">
        <v>232</v>
      </c>
    </row>
    <row r="161" spans="2:51" s="10" customFormat="1" ht="22.5" customHeight="1">
      <c r="B161" s="156"/>
      <c r="C161" s="157"/>
      <c r="D161" s="157"/>
      <c r="E161" s="158" t="s">
        <v>21</v>
      </c>
      <c r="F161" s="244" t="s">
        <v>194</v>
      </c>
      <c r="G161" s="245"/>
      <c r="H161" s="245"/>
      <c r="I161" s="245"/>
      <c r="J161" s="157"/>
      <c r="K161" s="159">
        <v>22.746</v>
      </c>
      <c r="L161" s="157"/>
      <c r="M161" s="157"/>
      <c r="N161" s="157"/>
      <c r="O161" s="157"/>
      <c r="P161" s="157"/>
      <c r="Q161" s="157"/>
      <c r="R161" s="160"/>
      <c r="T161" s="161"/>
      <c r="U161" s="157"/>
      <c r="V161" s="157"/>
      <c r="W161" s="157"/>
      <c r="X161" s="157"/>
      <c r="Y161" s="157"/>
      <c r="Z161" s="157"/>
      <c r="AA161" s="162"/>
      <c r="AT161" s="163" t="s">
        <v>147</v>
      </c>
      <c r="AU161" s="163" t="s">
        <v>99</v>
      </c>
      <c r="AV161" s="10" t="s">
        <v>99</v>
      </c>
      <c r="AW161" s="10" t="s">
        <v>41</v>
      </c>
      <c r="AX161" s="10" t="s">
        <v>23</v>
      </c>
      <c r="AY161" s="163" t="s">
        <v>139</v>
      </c>
    </row>
    <row r="162" spans="2:65" s="1" customFormat="1" ht="31.5" customHeight="1">
      <c r="B162" s="119"/>
      <c r="C162" s="164" t="s">
        <v>8</v>
      </c>
      <c r="D162" s="164" t="s">
        <v>153</v>
      </c>
      <c r="E162" s="165" t="s">
        <v>233</v>
      </c>
      <c r="F162" s="246" t="s">
        <v>234</v>
      </c>
      <c r="G162" s="247"/>
      <c r="H162" s="247"/>
      <c r="I162" s="247"/>
      <c r="J162" s="166" t="s">
        <v>198</v>
      </c>
      <c r="K162" s="167">
        <v>5</v>
      </c>
      <c r="L162" s="248">
        <v>0</v>
      </c>
      <c r="M162" s="247"/>
      <c r="N162" s="249">
        <f>ROUND(L162*K162,2)</f>
        <v>0</v>
      </c>
      <c r="O162" s="241"/>
      <c r="P162" s="241"/>
      <c r="Q162" s="241"/>
      <c r="R162" s="121"/>
      <c r="T162" s="153" t="s">
        <v>21</v>
      </c>
      <c r="U162" s="41" t="s">
        <v>49</v>
      </c>
      <c r="V162" s="33"/>
      <c r="W162" s="154">
        <f>V162*K162</f>
        <v>0</v>
      </c>
      <c r="X162" s="154">
        <v>0.067</v>
      </c>
      <c r="Y162" s="154">
        <f>X162*K162</f>
        <v>0.335</v>
      </c>
      <c r="Z162" s="154">
        <v>0</v>
      </c>
      <c r="AA162" s="155">
        <f>Z162*K162</f>
        <v>0</v>
      </c>
      <c r="AR162" s="15" t="s">
        <v>235</v>
      </c>
      <c r="AT162" s="15" t="s">
        <v>153</v>
      </c>
      <c r="AU162" s="15" t="s">
        <v>99</v>
      </c>
      <c r="AY162" s="15" t="s">
        <v>139</v>
      </c>
      <c r="BE162" s="97">
        <f>IF(U162="základní",N162,0)</f>
        <v>0</v>
      </c>
      <c r="BF162" s="97">
        <f>IF(U162="snížená",N162,0)</f>
        <v>0</v>
      </c>
      <c r="BG162" s="97">
        <f>IF(U162="zákl. přenesená",N162,0)</f>
        <v>0</v>
      </c>
      <c r="BH162" s="97">
        <f>IF(U162="sníž. přenesená",N162,0)</f>
        <v>0</v>
      </c>
      <c r="BI162" s="97">
        <f>IF(U162="nulová",N162,0)</f>
        <v>0</v>
      </c>
      <c r="BJ162" s="15" t="s">
        <v>23</v>
      </c>
      <c r="BK162" s="97">
        <f>ROUND(L162*K162,2)</f>
        <v>0</v>
      </c>
      <c r="BL162" s="15" t="s">
        <v>212</v>
      </c>
      <c r="BM162" s="15" t="s">
        <v>236</v>
      </c>
    </row>
    <row r="163" spans="2:47" s="1" customFormat="1" ht="132.75" customHeight="1">
      <c r="B163" s="32"/>
      <c r="C163" s="33"/>
      <c r="D163" s="33"/>
      <c r="E163" s="33"/>
      <c r="F163" s="250" t="s">
        <v>237</v>
      </c>
      <c r="G163" s="208"/>
      <c r="H163" s="208"/>
      <c r="I163" s="208"/>
      <c r="J163" s="33"/>
      <c r="K163" s="33"/>
      <c r="L163" s="33"/>
      <c r="M163" s="33"/>
      <c r="N163" s="33"/>
      <c r="O163" s="33"/>
      <c r="P163" s="33"/>
      <c r="Q163" s="33"/>
      <c r="R163" s="34"/>
      <c r="T163" s="71"/>
      <c r="U163" s="33"/>
      <c r="V163" s="33"/>
      <c r="W163" s="33"/>
      <c r="X163" s="33"/>
      <c r="Y163" s="33"/>
      <c r="Z163" s="33"/>
      <c r="AA163" s="72"/>
      <c r="AT163" s="15" t="s">
        <v>159</v>
      </c>
      <c r="AU163" s="15" t="s">
        <v>99</v>
      </c>
    </row>
    <row r="164" spans="2:65" s="1" customFormat="1" ht="44.25" customHeight="1">
      <c r="B164" s="119"/>
      <c r="C164" s="149" t="s">
        <v>238</v>
      </c>
      <c r="D164" s="149" t="s">
        <v>140</v>
      </c>
      <c r="E164" s="150" t="s">
        <v>239</v>
      </c>
      <c r="F164" s="240" t="s">
        <v>240</v>
      </c>
      <c r="G164" s="241"/>
      <c r="H164" s="241"/>
      <c r="I164" s="241"/>
      <c r="J164" s="151" t="s">
        <v>162</v>
      </c>
      <c r="K164" s="152">
        <v>63.1</v>
      </c>
      <c r="L164" s="242">
        <v>0</v>
      </c>
      <c r="M164" s="241"/>
      <c r="N164" s="243">
        <f>ROUND(L164*K164,2)</f>
        <v>0</v>
      </c>
      <c r="O164" s="241"/>
      <c r="P164" s="241"/>
      <c r="Q164" s="241"/>
      <c r="R164" s="121"/>
      <c r="T164" s="153" t="s">
        <v>21</v>
      </c>
      <c r="U164" s="41" t="s">
        <v>49</v>
      </c>
      <c r="V164" s="33"/>
      <c r="W164" s="154">
        <f>V164*K164</f>
        <v>0</v>
      </c>
      <c r="X164" s="154">
        <v>0.00028</v>
      </c>
      <c r="Y164" s="154">
        <f>X164*K164</f>
        <v>0.017668</v>
      </c>
      <c r="Z164" s="154">
        <v>0</v>
      </c>
      <c r="AA164" s="155">
        <f>Z164*K164</f>
        <v>0</v>
      </c>
      <c r="AR164" s="15" t="s">
        <v>212</v>
      </c>
      <c r="AT164" s="15" t="s">
        <v>140</v>
      </c>
      <c r="AU164" s="15" t="s">
        <v>99</v>
      </c>
      <c r="AY164" s="15" t="s">
        <v>139</v>
      </c>
      <c r="BE164" s="97">
        <f>IF(U164="základní",N164,0)</f>
        <v>0</v>
      </c>
      <c r="BF164" s="97">
        <f>IF(U164="snížená",N164,0)</f>
        <v>0</v>
      </c>
      <c r="BG164" s="97">
        <f>IF(U164="zákl. přenesená",N164,0)</f>
        <v>0</v>
      </c>
      <c r="BH164" s="97">
        <f>IF(U164="sníž. přenesená",N164,0)</f>
        <v>0</v>
      </c>
      <c r="BI164" s="97">
        <f>IF(U164="nulová",N164,0)</f>
        <v>0</v>
      </c>
      <c r="BJ164" s="15" t="s">
        <v>23</v>
      </c>
      <c r="BK164" s="97">
        <f>ROUND(L164*K164,2)</f>
        <v>0</v>
      </c>
      <c r="BL164" s="15" t="s">
        <v>212</v>
      </c>
      <c r="BM164" s="15" t="s">
        <v>241</v>
      </c>
    </row>
    <row r="165" spans="2:51" s="10" customFormat="1" ht="22.5" customHeight="1">
      <c r="B165" s="156"/>
      <c r="C165" s="157"/>
      <c r="D165" s="157"/>
      <c r="E165" s="158" t="s">
        <v>21</v>
      </c>
      <c r="F165" s="244" t="s">
        <v>242</v>
      </c>
      <c r="G165" s="245"/>
      <c r="H165" s="245"/>
      <c r="I165" s="245"/>
      <c r="J165" s="157"/>
      <c r="K165" s="159">
        <v>31.55</v>
      </c>
      <c r="L165" s="157"/>
      <c r="M165" s="157"/>
      <c r="N165" s="157"/>
      <c r="O165" s="157"/>
      <c r="P165" s="157"/>
      <c r="Q165" s="157"/>
      <c r="R165" s="160"/>
      <c r="T165" s="161"/>
      <c r="U165" s="157"/>
      <c r="V165" s="157"/>
      <c r="W165" s="157"/>
      <c r="X165" s="157"/>
      <c r="Y165" s="157"/>
      <c r="Z165" s="157"/>
      <c r="AA165" s="162"/>
      <c r="AT165" s="163" t="s">
        <v>147</v>
      </c>
      <c r="AU165" s="163" t="s">
        <v>99</v>
      </c>
      <c r="AV165" s="10" t="s">
        <v>99</v>
      </c>
      <c r="AW165" s="10" t="s">
        <v>41</v>
      </c>
      <c r="AX165" s="10" t="s">
        <v>84</v>
      </c>
      <c r="AY165" s="163" t="s">
        <v>139</v>
      </c>
    </row>
    <row r="166" spans="2:51" s="10" customFormat="1" ht="22.5" customHeight="1">
      <c r="B166" s="156"/>
      <c r="C166" s="157"/>
      <c r="D166" s="157"/>
      <c r="E166" s="158" t="s">
        <v>21</v>
      </c>
      <c r="F166" s="253" t="s">
        <v>164</v>
      </c>
      <c r="G166" s="245"/>
      <c r="H166" s="245"/>
      <c r="I166" s="245"/>
      <c r="J166" s="157"/>
      <c r="K166" s="159">
        <v>31.55</v>
      </c>
      <c r="L166" s="157"/>
      <c r="M166" s="157"/>
      <c r="N166" s="157"/>
      <c r="O166" s="157"/>
      <c r="P166" s="157"/>
      <c r="Q166" s="157"/>
      <c r="R166" s="160"/>
      <c r="T166" s="161"/>
      <c r="U166" s="157"/>
      <c r="V166" s="157"/>
      <c r="W166" s="157"/>
      <c r="X166" s="157"/>
      <c r="Y166" s="157"/>
      <c r="Z166" s="157"/>
      <c r="AA166" s="162"/>
      <c r="AT166" s="163" t="s">
        <v>147</v>
      </c>
      <c r="AU166" s="163" t="s">
        <v>99</v>
      </c>
      <c r="AV166" s="10" t="s">
        <v>99</v>
      </c>
      <c r="AW166" s="10" t="s">
        <v>41</v>
      </c>
      <c r="AX166" s="10" t="s">
        <v>84</v>
      </c>
      <c r="AY166" s="163" t="s">
        <v>139</v>
      </c>
    </row>
    <row r="167" spans="2:51" s="11" customFormat="1" ht="22.5" customHeight="1">
      <c r="B167" s="169"/>
      <c r="C167" s="170"/>
      <c r="D167" s="170"/>
      <c r="E167" s="171" t="s">
        <v>21</v>
      </c>
      <c r="F167" s="254" t="s">
        <v>243</v>
      </c>
      <c r="G167" s="255"/>
      <c r="H167" s="255"/>
      <c r="I167" s="255"/>
      <c r="J167" s="170"/>
      <c r="K167" s="172">
        <v>63.1</v>
      </c>
      <c r="L167" s="170"/>
      <c r="M167" s="170"/>
      <c r="N167" s="170"/>
      <c r="O167" s="170"/>
      <c r="P167" s="170"/>
      <c r="Q167" s="170"/>
      <c r="R167" s="173"/>
      <c r="T167" s="174"/>
      <c r="U167" s="170"/>
      <c r="V167" s="170"/>
      <c r="W167" s="170"/>
      <c r="X167" s="170"/>
      <c r="Y167" s="170"/>
      <c r="Z167" s="170"/>
      <c r="AA167" s="175"/>
      <c r="AT167" s="176" t="s">
        <v>147</v>
      </c>
      <c r="AU167" s="176" t="s">
        <v>99</v>
      </c>
      <c r="AV167" s="11" t="s">
        <v>144</v>
      </c>
      <c r="AW167" s="11" t="s">
        <v>41</v>
      </c>
      <c r="AX167" s="11" t="s">
        <v>23</v>
      </c>
      <c r="AY167" s="176" t="s">
        <v>139</v>
      </c>
    </row>
    <row r="168" spans="2:65" s="1" customFormat="1" ht="22.5" customHeight="1">
      <c r="B168" s="119"/>
      <c r="C168" s="149" t="s">
        <v>244</v>
      </c>
      <c r="D168" s="149" t="s">
        <v>140</v>
      </c>
      <c r="E168" s="150" t="s">
        <v>245</v>
      </c>
      <c r="F168" s="240" t="s">
        <v>246</v>
      </c>
      <c r="G168" s="241"/>
      <c r="H168" s="241"/>
      <c r="I168" s="241"/>
      <c r="J168" s="151" t="s">
        <v>162</v>
      </c>
      <c r="K168" s="152">
        <v>5.575</v>
      </c>
      <c r="L168" s="242">
        <v>0</v>
      </c>
      <c r="M168" s="241"/>
      <c r="N168" s="243">
        <f>ROUND(L168*K168,2)</f>
        <v>0</v>
      </c>
      <c r="O168" s="241"/>
      <c r="P168" s="241"/>
      <c r="Q168" s="241"/>
      <c r="R168" s="121"/>
      <c r="T168" s="153" t="s">
        <v>21</v>
      </c>
      <c r="U168" s="41" t="s">
        <v>49</v>
      </c>
      <c r="V168" s="33"/>
      <c r="W168" s="154">
        <f>V168*K168</f>
        <v>0</v>
      </c>
      <c r="X168" s="154">
        <v>0</v>
      </c>
      <c r="Y168" s="154">
        <f>X168*K168</f>
        <v>0</v>
      </c>
      <c r="Z168" s="154">
        <v>0</v>
      </c>
      <c r="AA168" s="155">
        <f>Z168*K168</f>
        <v>0</v>
      </c>
      <c r="AR168" s="15" t="s">
        <v>212</v>
      </c>
      <c r="AT168" s="15" t="s">
        <v>140</v>
      </c>
      <c r="AU168" s="15" t="s">
        <v>99</v>
      </c>
      <c r="AY168" s="15" t="s">
        <v>139</v>
      </c>
      <c r="BE168" s="97">
        <f>IF(U168="základní",N168,0)</f>
        <v>0</v>
      </c>
      <c r="BF168" s="97">
        <f>IF(U168="snížená",N168,0)</f>
        <v>0</v>
      </c>
      <c r="BG168" s="97">
        <f>IF(U168="zákl. přenesená",N168,0)</f>
        <v>0</v>
      </c>
      <c r="BH168" s="97">
        <f>IF(U168="sníž. přenesená",N168,0)</f>
        <v>0</v>
      </c>
      <c r="BI168" s="97">
        <f>IF(U168="nulová",N168,0)</f>
        <v>0</v>
      </c>
      <c r="BJ168" s="15" t="s">
        <v>23</v>
      </c>
      <c r="BK168" s="97">
        <f>ROUND(L168*K168,2)</f>
        <v>0</v>
      </c>
      <c r="BL168" s="15" t="s">
        <v>212</v>
      </c>
      <c r="BM168" s="15" t="s">
        <v>247</v>
      </c>
    </row>
    <row r="169" spans="2:51" s="10" customFormat="1" ht="22.5" customHeight="1">
      <c r="B169" s="156"/>
      <c r="C169" s="157"/>
      <c r="D169" s="157"/>
      <c r="E169" s="158" t="s">
        <v>21</v>
      </c>
      <c r="F169" s="244" t="s">
        <v>169</v>
      </c>
      <c r="G169" s="245"/>
      <c r="H169" s="245"/>
      <c r="I169" s="245"/>
      <c r="J169" s="157"/>
      <c r="K169" s="159">
        <v>5.575</v>
      </c>
      <c r="L169" s="157"/>
      <c r="M169" s="157"/>
      <c r="N169" s="157"/>
      <c r="O169" s="157"/>
      <c r="P169" s="157"/>
      <c r="Q169" s="157"/>
      <c r="R169" s="160"/>
      <c r="T169" s="161"/>
      <c r="U169" s="157"/>
      <c r="V169" s="157"/>
      <c r="W169" s="157"/>
      <c r="X169" s="157"/>
      <c r="Y169" s="157"/>
      <c r="Z169" s="157"/>
      <c r="AA169" s="162"/>
      <c r="AT169" s="163" t="s">
        <v>147</v>
      </c>
      <c r="AU169" s="163" t="s">
        <v>99</v>
      </c>
      <c r="AV169" s="10" t="s">
        <v>99</v>
      </c>
      <c r="AW169" s="10" t="s">
        <v>41</v>
      </c>
      <c r="AX169" s="10" t="s">
        <v>23</v>
      </c>
      <c r="AY169" s="163" t="s">
        <v>139</v>
      </c>
    </row>
    <row r="170" spans="2:65" s="1" customFormat="1" ht="22.5" customHeight="1">
      <c r="B170" s="119"/>
      <c r="C170" s="164" t="s">
        <v>248</v>
      </c>
      <c r="D170" s="164" t="s">
        <v>153</v>
      </c>
      <c r="E170" s="165" t="s">
        <v>249</v>
      </c>
      <c r="F170" s="246" t="s">
        <v>250</v>
      </c>
      <c r="G170" s="247"/>
      <c r="H170" s="247"/>
      <c r="I170" s="247"/>
      <c r="J170" s="166" t="s">
        <v>162</v>
      </c>
      <c r="K170" s="167">
        <v>5.575</v>
      </c>
      <c r="L170" s="248">
        <v>0</v>
      </c>
      <c r="M170" s="247"/>
      <c r="N170" s="249">
        <f>ROUND(L170*K170,2)</f>
        <v>0</v>
      </c>
      <c r="O170" s="241"/>
      <c r="P170" s="241"/>
      <c r="Q170" s="241"/>
      <c r="R170" s="121"/>
      <c r="T170" s="153" t="s">
        <v>21</v>
      </c>
      <c r="U170" s="41" t="s">
        <v>49</v>
      </c>
      <c r="V170" s="33"/>
      <c r="W170" s="154">
        <f>V170*K170</f>
        <v>0</v>
      </c>
      <c r="X170" s="154">
        <v>3E-05</v>
      </c>
      <c r="Y170" s="154">
        <f>X170*K170</f>
        <v>0.00016725</v>
      </c>
      <c r="Z170" s="154">
        <v>0</v>
      </c>
      <c r="AA170" s="155">
        <f>Z170*K170</f>
        <v>0</v>
      </c>
      <c r="AR170" s="15" t="s">
        <v>235</v>
      </c>
      <c r="AT170" s="15" t="s">
        <v>153</v>
      </c>
      <c r="AU170" s="15" t="s">
        <v>99</v>
      </c>
      <c r="AY170" s="15" t="s">
        <v>139</v>
      </c>
      <c r="BE170" s="97">
        <f>IF(U170="základní",N170,0)</f>
        <v>0</v>
      </c>
      <c r="BF170" s="97">
        <f>IF(U170="snížená",N170,0)</f>
        <v>0</v>
      </c>
      <c r="BG170" s="97">
        <f>IF(U170="zákl. přenesená",N170,0)</f>
        <v>0</v>
      </c>
      <c r="BH170" s="97">
        <f>IF(U170="sníž. přenesená",N170,0)</f>
        <v>0</v>
      </c>
      <c r="BI170" s="97">
        <f>IF(U170="nulová",N170,0)</f>
        <v>0</v>
      </c>
      <c r="BJ170" s="15" t="s">
        <v>23</v>
      </c>
      <c r="BK170" s="97">
        <f>ROUND(L170*K170,2)</f>
        <v>0</v>
      </c>
      <c r="BL170" s="15" t="s">
        <v>212</v>
      </c>
      <c r="BM170" s="15" t="s">
        <v>251</v>
      </c>
    </row>
    <row r="171" spans="2:65" s="1" customFormat="1" ht="31.5" customHeight="1">
      <c r="B171" s="119"/>
      <c r="C171" s="149" t="s">
        <v>252</v>
      </c>
      <c r="D171" s="149" t="s">
        <v>140</v>
      </c>
      <c r="E171" s="150" t="s">
        <v>253</v>
      </c>
      <c r="F171" s="240" t="s">
        <v>254</v>
      </c>
      <c r="G171" s="241"/>
      <c r="H171" s="241"/>
      <c r="I171" s="241"/>
      <c r="J171" s="151" t="s">
        <v>198</v>
      </c>
      <c r="K171" s="152">
        <v>5</v>
      </c>
      <c r="L171" s="242">
        <v>0</v>
      </c>
      <c r="M171" s="241"/>
      <c r="N171" s="243">
        <f>ROUND(L171*K171,2)</f>
        <v>0</v>
      </c>
      <c r="O171" s="241"/>
      <c r="P171" s="241"/>
      <c r="Q171" s="241"/>
      <c r="R171" s="121"/>
      <c r="T171" s="153" t="s">
        <v>21</v>
      </c>
      <c r="U171" s="41" t="s">
        <v>49</v>
      </c>
      <c r="V171" s="33"/>
      <c r="W171" s="154">
        <f>V171*K171</f>
        <v>0</v>
      </c>
      <c r="X171" s="154">
        <v>0</v>
      </c>
      <c r="Y171" s="154">
        <f>X171*K171</f>
        <v>0</v>
      </c>
      <c r="Z171" s="154">
        <v>0</v>
      </c>
      <c r="AA171" s="155">
        <f>Z171*K171</f>
        <v>0</v>
      </c>
      <c r="AR171" s="15" t="s">
        <v>212</v>
      </c>
      <c r="AT171" s="15" t="s">
        <v>140</v>
      </c>
      <c r="AU171" s="15" t="s">
        <v>99</v>
      </c>
      <c r="AY171" s="15" t="s">
        <v>139</v>
      </c>
      <c r="BE171" s="97">
        <f>IF(U171="základní",N171,0)</f>
        <v>0</v>
      </c>
      <c r="BF171" s="97">
        <f>IF(U171="snížená",N171,0)</f>
        <v>0</v>
      </c>
      <c r="BG171" s="97">
        <f>IF(U171="zákl. přenesená",N171,0)</f>
        <v>0</v>
      </c>
      <c r="BH171" s="97">
        <f>IF(U171="sníž. přenesená",N171,0)</f>
        <v>0</v>
      </c>
      <c r="BI171" s="97">
        <f>IF(U171="nulová",N171,0)</f>
        <v>0</v>
      </c>
      <c r="BJ171" s="15" t="s">
        <v>23</v>
      </c>
      <c r="BK171" s="97">
        <f>ROUND(L171*K171,2)</f>
        <v>0</v>
      </c>
      <c r="BL171" s="15" t="s">
        <v>212</v>
      </c>
      <c r="BM171" s="15" t="s">
        <v>255</v>
      </c>
    </row>
    <row r="172" spans="2:47" s="1" customFormat="1" ht="30" customHeight="1">
      <c r="B172" s="32"/>
      <c r="C172" s="33"/>
      <c r="D172" s="33"/>
      <c r="E172" s="33"/>
      <c r="F172" s="250" t="s">
        <v>256</v>
      </c>
      <c r="G172" s="208"/>
      <c r="H172" s="208"/>
      <c r="I172" s="208"/>
      <c r="J172" s="33"/>
      <c r="K172" s="33"/>
      <c r="L172" s="33"/>
      <c r="M172" s="33"/>
      <c r="N172" s="33"/>
      <c r="O172" s="33"/>
      <c r="P172" s="33"/>
      <c r="Q172" s="33"/>
      <c r="R172" s="34"/>
      <c r="T172" s="71"/>
      <c r="U172" s="33"/>
      <c r="V172" s="33"/>
      <c r="W172" s="33"/>
      <c r="X172" s="33"/>
      <c r="Y172" s="33"/>
      <c r="Z172" s="33"/>
      <c r="AA172" s="72"/>
      <c r="AT172" s="15" t="s">
        <v>159</v>
      </c>
      <c r="AU172" s="15" t="s">
        <v>99</v>
      </c>
    </row>
    <row r="173" spans="2:65" s="1" customFormat="1" ht="22.5" customHeight="1">
      <c r="B173" s="119"/>
      <c r="C173" s="164" t="s">
        <v>257</v>
      </c>
      <c r="D173" s="164" t="s">
        <v>153</v>
      </c>
      <c r="E173" s="165" t="s">
        <v>258</v>
      </c>
      <c r="F173" s="246" t="s">
        <v>259</v>
      </c>
      <c r="G173" s="247"/>
      <c r="H173" s="247"/>
      <c r="I173" s="247"/>
      <c r="J173" s="166" t="s">
        <v>162</v>
      </c>
      <c r="K173" s="167">
        <v>5.575</v>
      </c>
      <c r="L173" s="248">
        <v>0</v>
      </c>
      <c r="M173" s="247"/>
      <c r="N173" s="249">
        <f>ROUND(L173*K173,2)</f>
        <v>0</v>
      </c>
      <c r="O173" s="241"/>
      <c r="P173" s="241"/>
      <c r="Q173" s="241"/>
      <c r="R173" s="121"/>
      <c r="T173" s="153" t="s">
        <v>21</v>
      </c>
      <c r="U173" s="41" t="s">
        <v>49</v>
      </c>
      <c r="V173" s="33"/>
      <c r="W173" s="154">
        <f>V173*K173</f>
        <v>0</v>
      </c>
      <c r="X173" s="154">
        <v>0.007</v>
      </c>
      <c r="Y173" s="154">
        <f>X173*K173</f>
        <v>0.039025000000000004</v>
      </c>
      <c r="Z173" s="154">
        <v>0</v>
      </c>
      <c r="AA173" s="155">
        <f>Z173*K173</f>
        <v>0</v>
      </c>
      <c r="AR173" s="15" t="s">
        <v>235</v>
      </c>
      <c r="AT173" s="15" t="s">
        <v>153</v>
      </c>
      <c r="AU173" s="15" t="s">
        <v>99</v>
      </c>
      <c r="AY173" s="15" t="s">
        <v>139</v>
      </c>
      <c r="BE173" s="97">
        <f>IF(U173="základní",N173,0)</f>
        <v>0</v>
      </c>
      <c r="BF173" s="97">
        <f>IF(U173="snížená",N173,0)</f>
        <v>0</v>
      </c>
      <c r="BG173" s="97">
        <f>IF(U173="zákl. přenesená",N173,0)</f>
        <v>0</v>
      </c>
      <c r="BH173" s="97">
        <f>IF(U173="sníž. přenesená",N173,0)</f>
        <v>0</v>
      </c>
      <c r="BI173" s="97">
        <f>IF(U173="nulová",N173,0)</f>
        <v>0</v>
      </c>
      <c r="BJ173" s="15" t="s">
        <v>23</v>
      </c>
      <c r="BK173" s="97">
        <f>ROUND(L173*K173,2)</f>
        <v>0</v>
      </c>
      <c r="BL173" s="15" t="s">
        <v>212</v>
      </c>
      <c r="BM173" s="15" t="s">
        <v>260</v>
      </c>
    </row>
    <row r="174" spans="2:65" s="1" customFormat="1" ht="31.5" customHeight="1">
      <c r="B174" s="119"/>
      <c r="C174" s="149" t="s">
        <v>261</v>
      </c>
      <c r="D174" s="149" t="s">
        <v>140</v>
      </c>
      <c r="E174" s="150" t="s">
        <v>262</v>
      </c>
      <c r="F174" s="240" t="s">
        <v>263</v>
      </c>
      <c r="G174" s="241"/>
      <c r="H174" s="241"/>
      <c r="I174" s="241"/>
      <c r="J174" s="151" t="s">
        <v>227</v>
      </c>
      <c r="K174" s="168">
        <v>0</v>
      </c>
      <c r="L174" s="242">
        <v>0</v>
      </c>
      <c r="M174" s="241"/>
      <c r="N174" s="243">
        <f>ROUND(L174*K174,2)</f>
        <v>0</v>
      </c>
      <c r="O174" s="241"/>
      <c r="P174" s="241"/>
      <c r="Q174" s="241"/>
      <c r="R174" s="121"/>
      <c r="T174" s="153" t="s">
        <v>21</v>
      </c>
      <c r="U174" s="41" t="s">
        <v>49</v>
      </c>
      <c r="V174" s="33"/>
      <c r="W174" s="154">
        <f>V174*K174</f>
        <v>0</v>
      </c>
      <c r="X174" s="154">
        <v>0</v>
      </c>
      <c r="Y174" s="154">
        <f>X174*K174</f>
        <v>0</v>
      </c>
      <c r="Z174" s="154">
        <v>0</v>
      </c>
      <c r="AA174" s="155">
        <f>Z174*K174</f>
        <v>0</v>
      </c>
      <c r="AR174" s="15" t="s">
        <v>212</v>
      </c>
      <c r="AT174" s="15" t="s">
        <v>140</v>
      </c>
      <c r="AU174" s="15" t="s">
        <v>99</v>
      </c>
      <c r="AY174" s="15" t="s">
        <v>139</v>
      </c>
      <c r="BE174" s="97">
        <f>IF(U174="základní",N174,0)</f>
        <v>0</v>
      </c>
      <c r="BF174" s="97">
        <f>IF(U174="snížená",N174,0)</f>
        <v>0</v>
      </c>
      <c r="BG174" s="97">
        <f>IF(U174="zákl. přenesená",N174,0)</f>
        <v>0</v>
      </c>
      <c r="BH174" s="97">
        <f>IF(U174="sníž. přenesená",N174,0)</f>
        <v>0</v>
      </c>
      <c r="BI174" s="97">
        <f>IF(U174="nulová",N174,0)</f>
        <v>0</v>
      </c>
      <c r="BJ174" s="15" t="s">
        <v>23</v>
      </c>
      <c r="BK174" s="97">
        <f>ROUND(L174*K174,2)</f>
        <v>0</v>
      </c>
      <c r="BL174" s="15" t="s">
        <v>212</v>
      </c>
      <c r="BM174" s="15" t="s">
        <v>264</v>
      </c>
    </row>
    <row r="175" spans="2:63" s="1" customFormat="1" ht="49.5" customHeight="1">
      <c r="B175" s="32"/>
      <c r="C175" s="33"/>
      <c r="D175" s="140" t="s">
        <v>265</v>
      </c>
      <c r="E175" s="33"/>
      <c r="F175" s="33"/>
      <c r="G175" s="33"/>
      <c r="H175" s="33"/>
      <c r="I175" s="33"/>
      <c r="J175" s="33"/>
      <c r="K175" s="33"/>
      <c r="L175" s="33"/>
      <c r="M175" s="33"/>
      <c r="N175" s="258">
        <f>BK175</f>
        <v>0</v>
      </c>
      <c r="O175" s="259"/>
      <c r="P175" s="259"/>
      <c r="Q175" s="259"/>
      <c r="R175" s="34"/>
      <c r="T175" s="177"/>
      <c r="U175" s="53"/>
      <c r="V175" s="53"/>
      <c r="W175" s="53"/>
      <c r="X175" s="53"/>
      <c r="Y175" s="53"/>
      <c r="Z175" s="53"/>
      <c r="AA175" s="55"/>
      <c r="AT175" s="15" t="s">
        <v>83</v>
      </c>
      <c r="AU175" s="15" t="s">
        <v>84</v>
      </c>
      <c r="AY175" s="15" t="s">
        <v>266</v>
      </c>
      <c r="BK175" s="97">
        <v>0</v>
      </c>
    </row>
    <row r="176" spans="2:18" s="1" customFormat="1" ht="6.75" customHeight="1">
      <c r="B176" s="56"/>
      <c r="C176" s="57"/>
      <c r="D176" s="57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8"/>
    </row>
  </sheetData>
  <sheetProtection password="CC35" sheet="1" objects="1" scenarios="1" formatColumns="0" formatRows="0" sort="0" autoFilter="0"/>
  <mergeCells count="176">
    <mergeCell ref="N159:Q159"/>
    <mergeCell ref="N175:Q175"/>
    <mergeCell ref="H1:K1"/>
    <mergeCell ref="S2:AC2"/>
    <mergeCell ref="N142:Q142"/>
    <mergeCell ref="N148:Q148"/>
    <mergeCell ref="N152:Q152"/>
    <mergeCell ref="N154:Q154"/>
    <mergeCell ref="N122:Q122"/>
    <mergeCell ref="N123:Q123"/>
    <mergeCell ref="F173:I173"/>
    <mergeCell ref="L173:M173"/>
    <mergeCell ref="N173:Q173"/>
    <mergeCell ref="N168:Q168"/>
    <mergeCell ref="F169:I169"/>
    <mergeCell ref="F170:I170"/>
    <mergeCell ref="L170:M170"/>
    <mergeCell ref="N170:Q170"/>
    <mergeCell ref="F167:I167"/>
    <mergeCell ref="F168:I168"/>
    <mergeCell ref="L168:M168"/>
    <mergeCell ref="F174:I174"/>
    <mergeCell ref="L174:M174"/>
    <mergeCell ref="N174:Q174"/>
    <mergeCell ref="F171:I171"/>
    <mergeCell ref="L171:M171"/>
    <mergeCell ref="N171:Q171"/>
    <mergeCell ref="F172:I172"/>
    <mergeCell ref="F163:I163"/>
    <mergeCell ref="F164:I164"/>
    <mergeCell ref="L164:M164"/>
    <mergeCell ref="N164:Q164"/>
    <mergeCell ref="F165:I165"/>
    <mergeCell ref="F166:I166"/>
    <mergeCell ref="F160:I160"/>
    <mergeCell ref="L160:M160"/>
    <mergeCell ref="N160:Q160"/>
    <mergeCell ref="F161:I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6:I156"/>
    <mergeCell ref="L156:M156"/>
    <mergeCell ref="N156:Q156"/>
    <mergeCell ref="N155:Q155"/>
    <mergeCell ref="F150:I150"/>
    <mergeCell ref="L150:M150"/>
    <mergeCell ref="N150:Q150"/>
    <mergeCell ref="F151:I151"/>
    <mergeCell ref="L151:M151"/>
    <mergeCell ref="N151:Q151"/>
    <mergeCell ref="F146:I146"/>
    <mergeCell ref="F147:I147"/>
    <mergeCell ref="L147:M147"/>
    <mergeCell ref="N147:Q147"/>
    <mergeCell ref="F149:I149"/>
    <mergeCell ref="L149:M149"/>
    <mergeCell ref="N149:Q149"/>
    <mergeCell ref="F141:I141"/>
    <mergeCell ref="F143:I143"/>
    <mergeCell ref="L143:M143"/>
    <mergeCell ref="N143:Q143"/>
    <mergeCell ref="F144:I144"/>
    <mergeCell ref="F145:I145"/>
    <mergeCell ref="L145:M145"/>
    <mergeCell ref="N145:Q145"/>
    <mergeCell ref="F137:I137"/>
    <mergeCell ref="F138:I138"/>
    <mergeCell ref="L138:M138"/>
    <mergeCell ref="N138:Q138"/>
    <mergeCell ref="F140:I140"/>
    <mergeCell ref="L140:M140"/>
    <mergeCell ref="N140:Q140"/>
    <mergeCell ref="N139:Q139"/>
    <mergeCell ref="F134:I134"/>
    <mergeCell ref="F135:I135"/>
    <mergeCell ref="L135:M135"/>
    <mergeCell ref="N135:Q135"/>
    <mergeCell ref="F136:I136"/>
    <mergeCell ref="L136:M136"/>
    <mergeCell ref="N136:Q136"/>
    <mergeCell ref="F130:I130"/>
    <mergeCell ref="F131:I131"/>
    <mergeCell ref="L131:M131"/>
    <mergeCell ref="N131:Q131"/>
    <mergeCell ref="F132:I132"/>
    <mergeCell ref="F133:I133"/>
    <mergeCell ref="L133:M133"/>
    <mergeCell ref="N133:Q133"/>
    <mergeCell ref="F126:I126"/>
    <mergeCell ref="F127:I127"/>
    <mergeCell ref="L127:M127"/>
    <mergeCell ref="N127:Q127"/>
    <mergeCell ref="F128:I128"/>
    <mergeCell ref="F129:I129"/>
    <mergeCell ref="L129:M129"/>
    <mergeCell ref="N129:Q129"/>
    <mergeCell ref="M119:Q119"/>
    <mergeCell ref="F121:I121"/>
    <mergeCell ref="L121:M121"/>
    <mergeCell ref="N121:Q121"/>
    <mergeCell ref="F125:I125"/>
    <mergeCell ref="L125:M125"/>
    <mergeCell ref="N125:Q125"/>
    <mergeCell ref="N124:Q124"/>
    <mergeCell ref="N104:Q104"/>
    <mergeCell ref="L106:Q106"/>
    <mergeCell ref="C112:Q112"/>
    <mergeCell ref="F114:P114"/>
    <mergeCell ref="M116:P116"/>
    <mergeCell ref="M118:Q118"/>
    <mergeCell ref="D101:H101"/>
    <mergeCell ref="N101:Q101"/>
    <mergeCell ref="D102:H102"/>
    <mergeCell ref="N102:Q102"/>
    <mergeCell ref="D103:H103"/>
    <mergeCell ref="N103:Q103"/>
    <mergeCell ref="N95:Q95"/>
    <mergeCell ref="N96:Q96"/>
    <mergeCell ref="N98:Q98"/>
    <mergeCell ref="D99:H99"/>
    <mergeCell ref="N99:Q99"/>
    <mergeCell ref="D100:H100"/>
    <mergeCell ref="N100:Q100"/>
    <mergeCell ref="N89:Q89"/>
    <mergeCell ref="N90:Q90"/>
    <mergeCell ref="N91:Q91"/>
    <mergeCell ref="N92:Q92"/>
    <mergeCell ref="N93:Q93"/>
    <mergeCell ref="N94:Q94"/>
    <mergeCell ref="M82:Q82"/>
    <mergeCell ref="M83:Q83"/>
    <mergeCell ref="C85:G85"/>
    <mergeCell ref="N85:Q85"/>
    <mergeCell ref="N87:Q87"/>
    <mergeCell ref="N88:Q88"/>
    <mergeCell ref="H35:J35"/>
    <mergeCell ref="M35:P35"/>
    <mergeCell ref="L37:P37"/>
    <mergeCell ref="C76:Q76"/>
    <mergeCell ref="F78:P78"/>
    <mergeCell ref="M80:P80"/>
    <mergeCell ref="H32:J32"/>
    <mergeCell ref="M32:P32"/>
    <mergeCell ref="H33:J33"/>
    <mergeCell ref="M33:P33"/>
    <mergeCell ref="H34:J34"/>
    <mergeCell ref="M34:P34"/>
    <mergeCell ref="O20:P20"/>
    <mergeCell ref="E23:L23"/>
    <mergeCell ref="M26:P26"/>
    <mergeCell ref="M27:P27"/>
    <mergeCell ref="M29:P29"/>
    <mergeCell ref="H31:J31"/>
    <mergeCell ref="M31:P31"/>
    <mergeCell ref="O13:P13"/>
    <mergeCell ref="E14:L14"/>
    <mergeCell ref="O14:P14"/>
    <mergeCell ref="O16:P16"/>
    <mergeCell ref="O17:P17"/>
    <mergeCell ref="O19:P19"/>
    <mergeCell ref="C2:Q2"/>
    <mergeCell ref="C4:Q4"/>
    <mergeCell ref="F6:P6"/>
    <mergeCell ref="O8:P8"/>
    <mergeCell ref="O10:P10"/>
    <mergeCell ref="O11:P11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21" tooltip="Rozpočet" display="3) Rozpočet"/>
    <hyperlink ref="S1:T1" location="'Rekapitulace stavby'!C2" tooltip="Rekapitulace stavby" display="Rekapitulace stavby"/>
  </hyperlinks>
  <printOptions/>
  <pageMargins left="0.5833333134651184" right="0.5833333134651184" top="0.5" bottom="0.46666666865348816" header="0" footer="0"/>
  <pageSetup blackAndWhite="1" errors="blank" fitToHeight="100" fitToWidth="1" horizontalDpi="600" verticalDpi="600" orientation="portrait" paperSize="9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Vlada-PC\Vlada</dc:creator>
  <cp:keywords/>
  <dc:description/>
  <cp:lastModifiedBy>Jitka Jarošová</cp:lastModifiedBy>
  <dcterms:created xsi:type="dcterms:W3CDTF">2016-05-18T15:58:28Z</dcterms:created>
  <dcterms:modified xsi:type="dcterms:W3CDTF">2016-08-05T10:52:42Z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