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3170" windowHeight="9150" activeTab="0"/>
  </bookViews>
  <sheets>
    <sheet name="Rekapitulace stavby" sheetId="1" r:id="rId1"/>
    <sheet name="1 - Stavební práce" sheetId="2" r:id="rId2"/>
    <sheet name="Pokyny pro vyplnění" sheetId="3" r:id="rId3"/>
  </sheets>
  <definedNames>
    <definedName name="_xlnm._FilterDatabase" localSheetId="1" hidden="1">'1 - Stavební práce'!$C$92:$K$264</definedName>
    <definedName name="_xlnm.Print_Area" localSheetId="1">'1 - Stavební práce'!$C$4:$J$39,'1 - Stavební práce'!$C$45:$J$74,'1 - Stavební práce'!$C$80:$K$264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'1 - Stavební práce'!$92:$92</definedName>
  </definedNames>
  <calcPr calcId="152511"/>
</workbook>
</file>

<file path=xl/sharedStrings.xml><?xml version="1.0" encoding="utf-8"?>
<sst xmlns="http://schemas.openxmlformats.org/spreadsheetml/2006/main" count="2359" uniqueCount="576">
  <si>
    <t>Export Komplet</t>
  </si>
  <si>
    <t>VZ</t>
  </si>
  <si>
    <t>2.0</t>
  </si>
  <si>
    <t>ZAMOK</t>
  </si>
  <si>
    <t>False</t>
  </si>
  <si>
    <t>{bcda3fa8-82e3-4568-ab2f-8cd16d8502da}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</si>
  <si>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</si>
  <si>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</si>
  <si>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</si>
  <si>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</si>
  <si>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</si>
  <si>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</si>
  <si>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</si>
  <si>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</si>
  <si>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079a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</si>
  <si>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</si>
  <si>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</si>
  <si>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Secesní městská fontána (Pohádková kašna)</t>
  </si>
  <si>
    <t>KSO:</t>
  </si>
  <si>
    <t/>
  </si>
  <si>
    <t>CC-CZ:</t>
  </si>
  <si>
    <t>Místo:</t>
  </si>
  <si>
    <t>Masarykovo náměstí, Děčín I</t>
  </si>
  <si>
    <t>Datum:</t>
  </si>
  <si>
    <t>18. 2. 2020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</si>
  <si>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</si>
  <si>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</si>
  <si>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</si>
  <si>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</si>
  <si>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</si>
  <si>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</si>
  <si>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</si>
  <si>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</si>
  <si>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MgA.HelenaJahodová, ak.soch.rest.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</si>
  <si>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</si>
  <si>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</si>
  <si>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</si>
  <si>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</si>
  <si>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</si>
  <si>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</si>
  <si>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</si>
  <si>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</si>
  <si>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</si>
  <si>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</si>
  <si>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</si>
  <si>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</si>
  <si>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</si>
  <si>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</si>
  <si>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</si>
  <si>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</si>
  <si>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</si>
  <si>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</si>
  <si>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</si>
  <si>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</si>
  <si>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</si>
  <si>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</si>
  <si>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</si>
  <si>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</si>
  <si>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</si>
  <si>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</si>
  <si>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</si>
  <si>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</si>
  <si>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</si>
  <si>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</si>
  <si>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</si>
  <si>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</si>
  <si>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</si>
  <si>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</si>
  <si>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</si>
  <si>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</si>
  <si>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</si>
  <si>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</si>
  <si>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</si>
  <si>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</si>
  <si>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</si>
  <si>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</si>
  <si>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</si>
  <si>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</si>
  <si>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</si>
  <si>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práce</t>
  </si>
  <si>
    <t>STA</t>
  </si>
  <si>
    <t>{04a4041a-6a0d-485b-b5d8-1b63689f0932}</t>
  </si>
  <si>
    <t>KRYCÍ LIST SOUPISU PRACÍ</t>
  </si>
  <si>
    <t>Objekt:</t>
  </si>
  <si>
    <t>1 - Stavební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</si>
  <si>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</si>
  <si>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</si>
  <si>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</si>
  <si>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</si>
  <si>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</si>
  <si>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</si>
  <si>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</si>
  <si>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</si>
  <si>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95 - Různé konstrukce a práce</t>
  </si>
  <si>
    <t xml:space="preserve">    96 - Bourání konstrukcí</t>
  </si>
  <si>
    <t xml:space="preserve">    997 - Přesun sutě</t>
  </si>
  <si>
    <t xml:space="preserve">    998 - Přesun hmot</t>
  </si>
  <si>
    <t>PSV - Restaurátorské práce podle návrhu MgA. Heleny Jahodové, akademický sochař, restaurátor z 19.11.2018</t>
  </si>
  <si>
    <t xml:space="preserve">    R2 - Rozebrání žulových schodů kašny, nový základ, osazení schodů</t>
  </si>
  <si>
    <t xml:space="preserve">    R5 - Obnova žulového schodiště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</si>
  <si>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</si>
  <si>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</si>
  <si>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</si>
  <si>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</si>
  <si>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</si>
  <si>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</si>
  <si>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</si>
  <si>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</si>
  <si>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</si>
  <si>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</si>
  <si>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</si>
  <si>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</si>
  <si>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</si>
  <si>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</si>
  <si>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</si>
  <si>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</si>
  <si>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</si>
  <si>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</si>
  <si>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</si>
  <si>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</si>
  <si>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</si>
  <si>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113105111</t>
  </si>
  <si>
    <t>Rozebrání dlažeb z lomového kamene s přemístěním hmot na skládku na vzdálenost do 3 m nebo s naložením na dopravní prostředek, kladených na sucho</t>
  </si>
  <si>
    <t>m2</t>
  </si>
  <si>
    <t>CS ÚRS 2018 01</t>
  </si>
  <si>
    <t>4</t>
  </si>
  <si>
    <t>2</t>
  </si>
  <si>
    <t>-1999756394</t>
  </si>
  <si>
    <t>PSC</t>
  </si>
  <si>
    <t xml:space="preserve">Poznámka k souboru cen:
1. Ceny jsou určeny pro rozebrání dlažby jakékoliv tloušťky v rovině i ve sklonu.
2. V cenách nejsou započteny náklady na popř. nutné očištění, třídění a rovnání lomového kamene získaného rozebráním dlažeb, které se oceňuje cenami části A 03 ceníku 800-1 Zemní práce.
3. Přemístění vybourané dlažby z lomového kamene včetně materiálu z lože a spár na vzdálenost přes 3 m se oceňuje cenami souborů cen 997 22-1 Vodorovná doprava suti a vybouraných hmot.
</t>
  </si>
  <si>
    <t>VV</t>
  </si>
  <si>
    <t>(9,05+1,65+1,80+4,89+1,88+2,89+2,00+9,05+1,65+1,80+1,87+3,50+4,72+3,50+1,89)*1,00</t>
  </si>
  <si>
    <t>114203201</t>
  </si>
  <si>
    <t>Očištění lomového kamene nebo betonových tvárnic získaných při rozebrání dlažeb, záhozů, rovnanin a soustřeďovacích staveb od hlíny nebo písku</t>
  </si>
  <si>
    <t>m3</t>
  </si>
  <si>
    <t>1927206759</t>
  </si>
  <si>
    <t xml:space="preserve">Poznámka k souboru cen:
1. V cenách jsou započteny i náklady na:
a) přehození znečištěného i očištěného kamene nebo tvárnic na vzdálenost do 3 m nebo jeho naložení na dopravní prostředek,
b) odklizení a uložení úlomků kamene a uvolněné hlíny či malty na vzdálenost do 10 m.
2. V cenách nejsou započteny náklady na:
a) třídění lomového kamene nebo tvárnic; tyto práce se oceňují cenou 114 20-3301 Třídění lomového kamene nebo betonových tvárnic;
b) srovnání lomového kamene nebo tvárnic do měřitelných figur; tyto práce se oceňují cenami souboru cen 114 20-34 Srovnání lomového kamene nebo betonových tvárnic do měřitelných figur.
3. Množství jednotek se určí v m3 lomového kamene nebo betonových tvárnic před očištěním.
</t>
  </si>
  <si>
    <t>52,14*0,20</t>
  </si>
  <si>
    <t>3</t>
  </si>
  <si>
    <t>122201101</t>
  </si>
  <si>
    <t>Odkopávky a prokopávky nezapažené s přehozením výkopku na vzdálenost do 3 m nebo s naložením na dopravní prostředek v hornině tř. 3 do 100 m3</t>
  </si>
  <si>
    <t>1007537987</t>
  </si>
  <si>
    <t xml:space="preserve">Poznámka k souboru cen:
1. Odkopávky a prokopávky v roubených prostorech se oceňují podle čl. 3116 Všeobecných podmínek tohoto katalogu.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
3. Ceny lze použít i pro vykopávky odpadových jam.
4. Ceny lze použít i pro sejmutí podorničí. Přitom se přihlíží k ustanovení čl. 3112 Všeobecných podmínek tohoto katalogu.
</t>
  </si>
  <si>
    <t>(14,37*13,40-1,88*2,59-5,50*6,50)*0,20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</si>
  <si>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</si>
  <si>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</si>
  <si>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427851148</t>
  </si>
  <si>
    <t>5</t>
  </si>
  <si>
    <t>132201101</t>
  </si>
  <si>
    <t>Hloubení zapažených i nezapažených rýh šířky do 600 mm s urovnáním dna do předepsaného profilu a spádu v hornině tř. 3 do 100 m3</t>
  </si>
  <si>
    <t>-1386249995</t>
  </si>
  <si>
    <t xml:space="preserve">Poznámka k souboru cen:
1. V cenách jsou započteny i náklady na přehození výkopku na přilehlém terénu na vzdálenost do 3 m od podélné osy rýhy nebo naložení na dopravní prostředek.
2. Ceny jsou určeny pro rýhy:
a) šířky přes 200 do 300 mm a hloubky do 750 mm,
b) šířky přes 300 do 400 mm a hloubky do 1 000 mm,
c) šířky přes 400 do 500 mm a hloubky do 1 250 mm,
d) šířky přes 500 do 600 mm a hloubky do 1 500 mm.
3. Náklady na svislé přemístění výkopku nad 1 m hloubky se určí dle ustanovení článku č. 3161 všeobecných podmínek katalogu.
</t>
  </si>
  <si>
    <t>(9,05+1,65+1,80)*0,60*1,50</t>
  </si>
  <si>
    <t>1,00*0,60*2,10</t>
  </si>
  <si>
    <t>1,00*0,60*2,70</t>
  </si>
  <si>
    <t>(1,00+1,89)*0,60*3,30</t>
  </si>
  <si>
    <t>1,88*0,60*0,38</t>
  </si>
  <si>
    <t>(1,87+3,50+4,72+3,50+1,89)*0,60*1,50</t>
  </si>
  <si>
    <t>(4,43+2,90+4,94+3,17+4,46)*0,60*1,00</t>
  </si>
  <si>
    <t>1,15*0,60*1,50</t>
  </si>
  <si>
    <t>1,15*0,60*2,10</t>
  </si>
  <si>
    <t>(0,60+0,56)*0,60*2,70</t>
  </si>
  <si>
    <t>2*1,00*0,60*3,30</t>
  </si>
  <si>
    <t>(0,48+0,60)*0,60*2,70</t>
  </si>
  <si>
    <t>1,05*0,60*2,10</t>
  </si>
  <si>
    <t>1,05*0,60*1,50</t>
  </si>
  <si>
    <t>Součet</t>
  </si>
  <si>
    <t>6</t>
  </si>
  <si>
    <t>132201109</t>
  </si>
  <si>
    <t>Hloubení zapažených i nezapažených rýh šířky do 600 mm s urovnáním dna do předepsaného profilu a spádu v hornině tř. 3 Příplatek k cenám za lepivost horniny tř. 3</t>
  </si>
  <si>
    <t>2094138547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</si>
  <si>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</si>
  <si>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</si>
  <si>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</si>
  <si>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2117093604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</si>
  <si>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</si>
  <si>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30,388+78,346</t>
  </si>
  <si>
    <t>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</si>
  <si>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</si>
  <si>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</si>
  <si>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-612207516</t>
  </si>
  <si>
    <t>108,734*5 'Přepočtené koeficientem množství</t>
  </si>
  <si>
    <t>9</t>
  </si>
  <si>
    <t>171201201</t>
  </si>
  <si>
    <t>Uložení sypaniny na skládky</t>
  </si>
  <si>
    <t>2135325065</t>
  </si>
  <si>
    <t xml:space="preserve">Poznámka k souboru cen:
1. Cena -1201 je určena i pro: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
b) zasypání koryt vodotečí a prohlubní v terénu bez předepsaného zhutnění sypaniny;
c) uložení výkopku pod vodou do prohlubní ve dně vodotečí nebo nádrží.
2. Cenu -1201 nelze použít pro uložení výkopku nebo ornice:
a) při vykopávkách pro podzemní vedení podél hrany výkopu, z něhož byl výkopek získán, a to ani tehdy, jestliže se výkopek po vyhození z výkopu na povrch území ještě dále přemisťuje na hromady podél výkopu;
b) na dočasné skládky, které nejsou předepsány projektem;
c) na dočasné skládky předepsané projektem tak, že na 1 m2 projektem určené plochy této skládky připadají nejvýše 2 m3 výkopku nebo ornice (viz. též poznámku č. 1 a);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
e) na trvalé skládky s předepsaným zhutněním; toto uložení výkopku se oceňuje cenami souboru cen 171 . 0- . . Uložení sypaniny do násypů.
3. V ceně -1201 jsou započteny i náklady na rozprostření sypaniny ve vrstvách s hrubým urovnáním na skládce.
4. V ceně -1201 nejsou započteny náklady na získání skládek ani na poplatky za skládku.
5. Množství jednotek uložení výkopku (sypaniny) se určí v m3 uloženého výkopku (sypaniny),v rostlém stavu zpravidla ve výkopišti.
</t>
  </si>
  <si>
    <t>10</t>
  </si>
  <si>
    <t>M</t>
  </si>
  <si>
    <t>94620001</t>
  </si>
  <si>
    <t>poplatek za uložení stavebního odpadu zeminy a kamení  zatříděného kódem 170 504</t>
  </si>
  <si>
    <t>t</t>
  </si>
  <si>
    <t>225284708</t>
  </si>
  <si>
    <t>108,734*1,6 'Přepočtené koeficientem množství</t>
  </si>
  <si>
    <t>11</t>
  </si>
  <si>
    <t>174101101</t>
  </si>
  <si>
    <t>Zásyp sypaninou z jakékoliv horniny s uložením výkopku ve vrstvách se zhutněním jam, šachet, rýh nebo kolem objektů v těchto vykopávkách</t>
  </si>
  <si>
    <t>-420237</t>
  </si>
  <si>
    <t xml:space="preserve">Poznámka k souboru cen:
1. Ceny 174 10- . . jsou určeny pro zhutněné zásypy s mírou zhutnění:
a) z hornin soudržných do 100 % PS,
b) z hornin nesoudržných do I(d) 0,9,
c) z hornin kamenitých pro jakoukoliv míru zhutnění.
2. Je-li projektem předepsáno vyšší zhutnění, podle bodu a) a b) poznámky č 1., ocení se zásyp individuálně.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
4. V cenách 10-1101, 10-1103, 20-1101 a 20-1103 je započteno přemístění sypaniny ze vzdálenosti 10 m od kraje výkopu nebo zasypávaného prostoru, měřeno k těžišti skládky.
5. V ceně 10-1102 je započteno přemístění sypaniny ze vzdálenosti 15 m od hrany zasypávaného prostoru, měřeno k těžišti skládky.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
7. Odklizení zbylého výkopku po provedení zásypu zářezů se šikmými stěnami pro podzemní vedení nebo zásypu jam a rýh pro podzemní vedení se oceňuje, je-li objem zbylého výkopku: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
8. Rozprostření zbylého výkopku podél výkopu a nad výkopem po provedení zásypů zářezů se šikmými stěnami pro podzemní vedení nebo zásypu jam a rýh pro podzemní vedení se oceňuje:
a) cenou 171 20-1101 Uložení sypaniny do nezhutněných násypů, není-li projektem předepsáno zhutnění rozprostřeného zbylého výkopku,
b) cenou 171 10-1111 Uložení sypaniny do násypů z hornin sypkých, je-li předepsáno zhutnění rozprostřeného zbylého výkopku, a to v objemu vypočteném podle poznámky č.6, příp. zmenšeném o objem výkopku, který byl již odklizen.
9. Míru zhutnění předepisuje projekt.
</t>
  </si>
  <si>
    <t>108,734*0,2 'Přepočtené koeficientem množství</t>
  </si>
  <si>
    <t>12</t>
  </si>
  <si>
    <t>58344197</t>
  </si>
  <si>
    <t>štěrkodrť frakce 0/63</t>
  </si>
  <si>
    <t>-1967097333</t>
  </si>
  <si>
    <t>21,747*1,9695 'Přepočtené koeficientem množství</t>
  </si>
  <si>
    <t>Zakládání</t>
  </si>
  <si>
    <t>13</t>
  </si>
  <si>
    <t>271532213</t>
  </si>
  <si>
    <t>Podsyp pod základové konstrukce se zhutněním a urovnáním povrchu z kameniva hrubého, frakce 8 - 16 mm</t>
  </si>
  <si>
    <t>-1910838054</t>
  </si>
  <si>
    <t xml:space="preserve">Poznámka k souboru cen:
1. Ceny slouží pro ocenění násypů pod základové konstrukce tloušťky vrstvy do 300 mm.
2. Násypy s tloušťkou vrstvy přesahující 300 mm se ocení cenami souboru cen 213 31-…. Polštáře zhutněné pod základy v katalogu 800-2 Zvláštní zakládání objektů.
</t>
  </si>
  <si>
    <t>(14,37*13,40-1,88*2,59-5,50*6,50)*0,10</t>
  </si>
  <si>
    <t>14</t>
  </si>
  <si>
    <t>273321411</t>
  </si>
  <si>
    <t>Základy z betonu železového (bez výztuže) desky z betonu bez zvýšených nároků na prostředí tř. C 20/25</t>
  </si>
  <si>
    <t>1718323750</t>
  </si>
  <si>
    <t xml:space="preserve">Poznámka k souboru cen:
1. V ceně příplatku -5911 jsou započteny náklady na technologické opatření a na ztíženou betonáž pod hladinou pažící bentonitové suspenze a na průběžné odčerpání suspenze s přepouštěním na určené místo do 20 m, popř. do vany nebo do kalové cisterny k odvozu. Odvoz se oceňuje cenami katalogu 800-2 Zvláštní zakládání objektů.
2. Hloubení s použitím bentonitové suspenze se oceňuje katalogem 800-1 Zemní práce. Bednění se neoceňuje.
3. V cenách nejsou započteny náklady na výztuž, tyto se oceňují cenami souboru cen 27* 36-.... Výztuž základů.
</t>
  </si>
  <si>
    <t>(14,37*13,40-1,88*2,59-5,50*6,50)*0,30</t>
  </si>
  <si>
    <t>273351121</t>
  </si>
  <si>
    <t>Bednění základů desek zřízení</t>
  </si>
  <si>
    <t>1774775351</t>
  </si>
  <si>
    <t xml:space="preserve">Poznámka k souboru cen:
1. Ceny jsou určeny pro bednění ve volném prostranství, ve volných nebo zapažených jamách, rýhách a šachtách.
2. Kruhové nebo obloukové bednění poloměru do 1 m se oceňuje individuálně.
</t>
  </si>
  <si>
    <t>(9,05+1,65+1,80+4,89+1,88+2,89+2,00+9,05+1,65+1,80+1,87+3,50+4,72+3,50+1,89)*0,30</t>
  </si>
  <si>
    <t>16</t>
  </si>
  <si>
    <t>273351122</t>
  </si>
  <si>
    <t>Bednění základů desek odstranění</t>
  </si>
  <si>
    <t>-2078365812</t>
  </si>
  <si>
    <t>17</t>
  </si>
  <si>
    <t>273361821</t>
  </si>
  <si>
    <t>Výztuž základů desek z betonářské oceli 10 505 (R) nebo BSt 500</t>
  </si>
  <si>
    <t>-924937908</t>
  </si>
  <si>
    <t xml:space="preserve">Poznámka k souboru cen:
1. Ceny platí pro desky rovné, s náběhy, hřibové nebo upnuté do žeber včetně výztuže těchto žeber.
</t>
  </si>
  <si>
    <t>Výkres výztuže základové desky č.5</t>
  </si>
  <si>
    <t>"výpis výztuže"0,0461</t>
  </si>
  <si>
    <t>18</t>
  </si>
  <si>
    <t>273362021</t>
  </si>
  <si>
    <t>Výztuž základů desek ze svařovaných sítí z drátů typu KARI</t>
  </si>
  <si>
    <t>1406736986</t>
  </si>
  <si>
    <t>"výpis výztuže"1,5847</t>
  </si>
  <si>
    <t>19</t>
  </si>
  <si>
    <t>274321411</t>
  </si>
  <si>
    <t>Základy z betonu železového (bez výztuže) pasy z betonu bez zvýšených nároků na prostředí tř. C 20/25</t>
  </si>
  <si>
    <t>-826084393</t>
  </si>
  <si>
    <t>20</t>
  </si>
  <si>
    <t>274351121</t>
  </si>
  <si>
    <t>Bednění základů pasů rovné zřízení</t>
  </si>
  <si>
    <t>1490515928</t>
  </si>
  <si>
    <t>(9,05+1,65+1,80)*2*1,50</t>
  </si>
  <si>
    <t>1,00*2*2,10</t>
  </si>
  <si>
    <t>1,00*2*2,70</t>
  </si>
  <si>
    <t>(1,00+1,89)*2*3,30</t>
  </si>
  <si>
    <t>1,88*2*0,38</t>
  </si>
  <si>
    <t>(1,87+3,50+4,72+3,50+1,89)*2*1,50</t>
  </si>
  <si>
    <t>(4,43+2,90+4,94+3,17+4,46)*1,00</t>
  </si>
  <si>
    <t>1,15*1,50</t>
  </si>
  <si>
    <t>1,15*2,10</t>
  </si>
  <si>
    <t>(0,60+0,56)*2,70</t>
  </si>
  <si>
    <t>2*1,00*3,30</t>
  </si>
  <si>
    <t>(0,48+0,60)*2,70</t>
  </si>
  <si>
    <t>1,05*2,10</t>
  </si>
  <si>
    <t>1,05*1,50</t>
  </si>
  <si>
    <t>220,685*0,8 'Přepočtené koeficientem množství</t>
  </si>
  <si>
    <t>274351122</t>
  </si>
  <si>
    <t>Bednění základů pasů rovné odstranění</t>
  </si>
  <si>
    <t>-883170883</t>
  </si>
  <si>
    <t>22</t>
  </si>
  <si>
    <t>274352231</t>
  </si>
  <si>
    <t>Bednění základů pasů kruhové nebo obloukové poloměru přes 2,5 do 4 m zřízení</t>
  </si>
  <si>
    <t>-1875265969</t>
  </si>
  <si>
    <t>220,685*0,2 'Přepočtené koeficientem množství</t>
  </si>
  <si>
    <t>23</t>
  </si>
  <si>
    <t>274352232</t>
  </si>
  <si>
    <t>Bednění základů pasů kruhové nebo obloukové poloměru přes 2,5 do 4 m odstranění</t>
  </si>
  <si>
    <t>-1440067734</t>
  </si>
  <si>
    <t>Komunikace pozemní</t>
  </si>
  <si>
    <t>24</t>
  </si>
  <si>
    <t>594111-R</t>
  </si>
  <si>
    <t>Zpětná pokládka původní kamenné dlažby s vyplněním spár kamenivem vel. 4-8 mm včetně lože</t>
  </si>
  <si>
    <t>190050190</t>
  </si>
  <si>
    <t>95</t>
  </si>
  <si>
    <t>Různé konstrukce a práce</t>
  </si>
  <si>
    <t>25</t>
  </si>
  <si>
    <t>953312125</t>
  </si>
  <si>
    <t>Vložky svislé do dilatačních spár z polystyrenových desek extrudovaných včetně dodání a osazení, v jakémkoliv zdivu přes 40 do 50 mm</t>
  </si>
  <si>
    <t>-2019168721</t>
  </si>
  <si>
    <t>96</t>
  </si>
  <si>
    <t>Bourání konstrukcí</t>
  </si>
  <si>
    <t>26</t>
  </si>
  <si>
    <t>961044111</t>
  </si>
  <si>
    <t>Bourání základů z betonu prostého</t>
  </si>
  <si>
    <t>275516078</t>
  </si>
  <si>
    <t>(14,37*13,40-1,88*2,59-5,50*6,50)*0,25</t>
  </si>
  <si>
    <t>997</t>
  </si>
  <si>
    <t>Přesun sutě</t>
  </si>
  <si>
    <t>27</t>
  </si>
  <si>
    <t>997221561</t>
  </si>
  <si>
    <t>Vodorovná doprava suti bez naložení, ale se složením a s hrubým urovnáním z kusových materiálů, na vzdálenost do 1 km</t>
  </si>
  <si>
    <t>518796135</t>
  </si>
  <si>
    <t xml:space="preserve">Poznámka k souboru cen:
1. Ceny nelze použít pro vodorovnou dopravu suti po železnici, po vodě nebo neobvyklými dopravními prostředky.
2. Je-li na dopravní dráze pro vodorovnou dopravu suti překážka, pro kterou je nutno suť překládat z jednoho dopravního prostředku na druhý, oceňuje se tato doprava v každém úseku samostatně.
3. Ceny 997 22-155 jsou určeny pro sypký materiál, např. kamenivo a hmoty kamenitého charakteru stmelené vápnem, cementem nebo živicí.
4. Ceny 997 22-156 jsou určeny pro drobný kusový materiál (dlažební kostky, lomový kámen).
</t>
  </si>
  <si>
    <t>28</t>
  </si>
  <si>
    <t>997221569</t>
  </si>
  <si>
    <t>Vodorovná doprava suti bez naložení, ale se složením a s hrubým urovnáním Příplatek k ceně za každý další i započatý 1 km přes 1 km</t>
  </si>
  <si>
    <t>1198365157</t>
  </si>
  <si>
    <t>78,056*14 'Přepočtené koeficientem množství</t>
  </si>
  <si>
    <t>29</t>
  </si>
  <si>
    <t>997221611</t>
  </si>
  <si>
    <t>Nakládání na dopravní prostředky pro vodorovnou dopravu suti</t>
  </si>
  <si>
    <t>-1960911161</t>
  </si>
  <si>
    <t xml:space="preserve">Poznámka k souboru cen:
1. Ceny lze použít i pro překládání při lomené dopravě.
2. Ceny nelze použít při dopravě po železnici, po vodě nebo neobvyklými dopravními prostředky.
</t>
  </si>
  <si>
    <t>30</t>
  </si>
  <si>
    <t>94620002</t>
  </si>
  <si>
    <t>poplatek za uložení stavebního odpadu betonového zatříděného kódem 170 101</t>
  </si>
  <si>
    <t>1557915715</t>
  </si>
  <si>
    <t>998</t>
  </si>
  <si>
    <t>Přesun hmot</t>
  </si>
  <si>
    <t>31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</si>
  <si>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</si>
  <si>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</si>
  <si>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990271092</t>
  </si>
  <si>
    <t xml:space="preserve">Poznámka k souboru cen:
1. Přesun hmot pro sila a zásobníky prováděné do posuvného bednění se oceňuje cenami části A 03 tohoto ceníku.
</t>
  </si>
  <si>
    <t>PSV</t>
  </si>
  <si>
    <t>Restaurátorské práce podle návrhu MgA. Heleny Jahodové, akademický sochař, restaurátor z 19.11.2018</t>
  </si>
  <si>
    <t>R2</t>
  </si>
  <si>
    <t>Rozebrání žulových schodů kašny, nový základ, osazení schodů</t>
  </si>
  <si>
    <t>32</t>
  </si>
  <si>
    <t>R2. 01</t>
  </si>
  <si>
    <t>1/4 rozebrání a osazení schodů s dobetonováním pod stupni</t>
  </si>
  <si>
    <t>kus</t>
  </si>
  <si>
    <t>R-položka</t>
  </si>
  <si>
    <t>1529125000</t>
  </si>
  <si>
    <t>33</t>
  </si>
  <si>
    <t>R2. 02</t>
  </si>
  <si>
    <t>výkop, odvoz suti, nový základ viz kapitoly HSV</t>
  </si>
  <si>
    <t>-370919283</t>
  </si>
  <si>
    <t>34</t>
  </si>
  <si>
    <t>R2. 03</t>
  </si>
  <si>
    <t>Osazení nových kamenných desek k obnaženému rohu SZ</t>
  </si>
  <si>
    <t>kpl</t>
  </si>
  <si>
    <t>-410093831</t>
  </si>
  <si>
    <t>R5</t>
  </si>
  <si>
    <t>Obnova žulového schodiště</t>
  </si>
  <si>
    <t>35</t>
  </si>
  <si>
    <t>R5. 01</t>
  </si>
  <si>
    <t>Čištění povrchu žuly mokrou cestou, chemicky</t>
  </si>
  <si>
    <t>683992945</t>
  </si>
  <si>
    <t>36</t>
  </si>
  <si>
    <t>R5. 02</t>
  </si>
  <si>
    <t>Spárování schodů a tmelení žuly, případné drobné plomby v kameni</t>
  </si>
  <si>
    <t>-230233632</t>
  </si>
  <si>
    <t>VRN</t>
  </si>
  <si>
    <t>Vedlejší rozpočtové náklady</t>
  </si>
  <si>
    <t>VRN1</t>
  </si>
  <si>
    <t>Průzkumné, geodetické a projektové práce</t>
  </si>
  <si>
    <t>37</t>
  </si>
  <si>
    <t>012103000</t>
  </si>
  <si>
    <t>Geodetické práce před výstavbou - vytyčení stávajících inženýrských sítí</t>
  </si>
  <si>
    <t>1024</t>
  </si>
  <si>
    <t>-126418652</t>
  </si>
  <si>
    <t>38</t>
  </si>
  <si>
    <t>013254000</t>
  </si>
  <si>
    <t>Dokumentace skutečného provedení stavby</t>
  </si>
  <si>
    <t>618393032</t>
  </si>
  <si>
    <t>P</t>
  </si>
  <si>
    <t>Poznámka k položce:
Dokumentace, jednání, KD, restaurátorská zpráva 3x tištěné paré, PDF</t>
  </si>
  <si>
    <t>VRN3</t>
  </si>
  <si>
    <t>Zařízení staveniště</t>
  </si>
  <si>
    <t>39</t>
  </si>
  <si>
    <t>032103000</t>
  </si>
  <si>
    <t>Náklady na stavební buňky</t>
  </si>
  <si>
    <t>1133973795</t>
  </si>
  <si>
    <t>40</t>
  </si>
  <si>
    <t>033103000</t>
  </si>
  <si>
    <t>Připojení energií</t>
  </si>
  <si>
    <t>1828017998</t>
  </si>
  <si>
    <t>41</t>
  </si>
  <si>
    <t>034103000</t>
  </si>
  <si>
    <t>Oplocení staveniště</t>
  </si>
  <si>
    <t>-711069724</t>
  </si>
  <si>
    <t>42</t>
  </si>
  <si>
    <t>034303000</t>
  </si>
  <si>
    <t>Dopravní značení na staveništi</t>
  </si>
  <si>
    <t>1511042265</t>
  </si>
  <si>
    <t>43</t>
  </si>
  <si>
    <t>034503000</t>
  </si>
  <si>
    <t>Informační tabule na staveništi</t>
  </si>
  <si>
    <t>-1281774447</t>
  </si>
  <si>
    <t>44</t>
  </si>
  <si>
    <t>039103000</t>
  </si>
  <si>
    <t>Rozebrání, bourání a odvoz zařízení staveniště</t>
  </si>
  <si>
    <t>1931412651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</si>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</sst>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9" t="s">
        <v>14</v>
      </c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23"/>
      <c r="AQ5" s="23"/>
      <c r="AR5" s="21"/>
      <c r="BE5" s="32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31" t="s">
        <v>17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23"/>
      <c r="AQ6" s="23"/>
      <c r="AR6" s="21"/>
      <c r="BE6" s="32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7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19</v>
      </c>
      <c r="AO11" s="23"/>
      <c r="AP11" s="23"/>
      <c r="AQ11" s="23"/>
      <c r="AR11" s="21"/>
      <c r="BE11" s="32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7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27"/>
      <c r="BS13" s="18" t="s">
        <v>6</v>
      </c>
    </row>
    <row r="14" spans="2:71" ht="12.75">
      <c r="B14" s="22"/>
      <c r="C14" s="23"/>
      <c r="D14" s="23"/>
      <c r="E14" s="332" t="s">
        <v>31</v>
      </c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AJ14" s="333"/>
      <c r="AK14" s="30" t="s">
        <v>29</v>
      </c>
      <c r="AL14" s="23"/>
      <c r="AM14" s="23"/>
      <c r="AN14" s="32" t="s">
        <v>31</v>
      </c>
      <c r="AO14" s="23"/>
      <c r="AP14" s="23"/>
      <c r="AQ14" s="23"/>
      <c r="AR14" s="21"/>
      <c r="BE14" s="32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7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7"/>
      <c r="BS16" s="18" t="s">
        <v>4</v>
      </c>
    </row>
    <row r="17" spans="2:71" s="1" customFormat="1" ht="18.4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19</v>
      </c>
      <c r="AO17" s="23"/>
      <c r="AP17" s="23"/>
      <c r="AQ17" s="23"/>
      <c r="AR17" s="21"/>
      <c r="BE17" s="327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7"/>
      <c r="BS18" s="18" t="s">
        <v>6</v>
      </c>
    </row>
    <row r="19" spans="2:71" s="1" customFormat="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7"/>
      <c r="BS19" s="18" t="s">
        <v>6</v>
      </c>
    </row>
    <row r="20" spans="2:71" s="1" customFormat="1" ht="18.4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7"/>
    </row>
    <row r="22" spans="2:57" s="1" customFormat="1" ht="12" customHeight="1">
      <c r="B22" s="22"/>
      <c r="C22" s="23"/>
      <c r="D22" s="30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7"/>
    </row>
    <row r="23" spans="2:57" s="1" customFormat="1" ht="47.25" customHeight="1">
      <c r="B23" s="22"/>
      <c r="C23" s="23"/>
      <c r="D23" s="23"/>
      <c r="E23" s="334" t="s">
        <v>38</v>
      </c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23"/>
      <c r="AP23" s="23"/>
      <c r="AQ23" s="23"/>
      <c r="AR23" s="21"/>
      <c r="BE23" s="32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7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5">
        <f>ROUND(AG54,2)</f>
        <v>0</v>
      </c>
      <c r="AL26" s="336"/>
      <c r="AM26" s="336"/>
      <c r="AN26" s="336"/>
      <c r="AO26" s="336"/>
      <c r="AP26" s="37"/>
      <c r="AQ26" s="37"/>
      <c r="AR26" s="40"/>
      <c r="BE26" s="32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7" t="s">
        <v>40</v>
      </c>
      <c r="M28" s="337"/>
      <c r="N28" s="337"/>
      <c r="O28" s="337"/>
      <c r="P28" s="337"/>
      <c r="Q28" s="37"/>
      <c r="R28" s="37"/>
      <c r="S28" s="37"/>
      <c r="T28" s="37"/>
      <c r="U28" s="37"/>
      <c r="V28" s="37"/>
      <c r="W28" s="337" t="s">
        <v>41</v>
      </c>
      <c r="X28" s="337"/>
      <c r="Y28" s="337"/>
      <c r="Z28" s="337"/>
      <c r="AA28" s="337"/>
      <c r="AB28" s="337"/>
      <c r="AC28" s="337"/>
      <c r="AD28" s="337"/>
      <c r="AE28" s="337"/>
      <c r="AF28" s="37"/>
      <c r="AG28" s="37"/>
      <c r="AH28" s="37"/>
      <c r="AI28" s="37"/>
      <c r="AJ28" s="37"/>
      <c r="AK28" s="337" t="s">
        <v>42</v>
      </c>
      <c r="AL28" s="337"/>
      <c r="AM28" s="337"/>
      <c r="AN28" s="337"/>
      <c r="AO28" s="337"/>
      <c r="AP28" s="37"/>
      <c r="AQ28" s="37"/>
      <c r="AR28" s="40"/>
      <c r="BE28" s="327"/>
    </row>
    <row r="29" spans="2:57" s="3" customFormat="1" ht="14.45" customHeight="1">
      <c r="B29" s="41"/>
      <c r="C29" s="42"/>
      <c r="D29" s="30" t="s">
        <v>43</v>
      </c>
      <c r="E29" s="42"/>
      <c r="F29" s="30" t="s">
        <v>44</v>
      </c>
      <c r="G29" s="42"/>
      <c r="H29" s="42"/>
      <c r="I29" s="42"/>
      <c r="J29" s="42"/>
      <c r="K29" s="42"/>
      <c r="L29" s="340">
        <v>0.21</v>
      </c>
      <c r="M29" s="339"/>
      <c r="N29" s="339"/>
      <c r="O29" s="339"/>
      <c r="P29" s="339"/>
      <c r="Q29" s="42"/>
      <c r="R29" s="42"/>
      <c r="S29" s="42"/>
      <c r="T29" s="42"/>
      <c r="U29" s="42"/>
      <c r="V29" s="42"/>
      <c r="W29" s="338">
        <f>ROUND(AZ54,2)</f>
        <v>0</v>
      </c>
      <c r="X29" s="339"/>
      <c r="Y29" s="339"/>
      <c r="Z29" s="339"/>
      <c r="AA29" s="339"/>
      <c r="AB29" s="339"/>
      <c r="AC29" s="339"/>
      <c r="AD29" s="339"/>
      <c r="AE29" s="339"/>
      <c r="AF29" s="42"/>
      <c r="AG29" s="42"/>
      <c r="AH29" s="42"/>
      <c r="AI29" s="42"/>
      <c r="AJ29" s="42"/>
      <c r="AK29" s="338">
        <f>ROUND(AV54,2)</f>
        <v>0</v>
      </c>
      <c r="AL29" s="339"/>
      <c r="AM29" s="339"/>
      <c r="AN29" s="339"/>
      <c r="AO29" s="339"/>
      <c r="AP29" s="42"/>
      <c r="AQ29" s="42"/>
      <c r="AR29" s="43"/>
      <c r="BE29" s="328"/>
    </row>
    <row r="30" spans="2:57" s="3" customFormat="1" ht="14.45" customHeight="1">
      <c r="B30" s="41"/>
      <c r="C30" s="42"/>
      <c r="D30" s="42"/>
      <c r="E30" s="42"/>
      <c r="F30" s="30" t="s">
        <v>45</v>
      </c>
      <c r="G30" s="42"/>
      <c r="H30" s="42"/>
      <c r="I30" s="42"/>
      <c r="J30" s="42"/>
      <c r="K30" s="42"/>
      <c r="L30" s="340">
        <v>0.15</v>
      </c>
      <c r="M30" s="339"/>
      <c r="N30" s="339"/>
      <c r="O30" s="339"/>
      <c r="P30" s="339"/>
      <c r="Q30" s="42"/>
      <c r="R30" s="42"/>
      <c r="S30" s="42"/>
      <c r="T30" s="42"/>
      <c r="U30" s="42"/>
      <c r="V30" s="42"/>
      <c r="W30" s="338">
        <f>ROUND(BA54,2)</f>
        <v>0</v>
      </c>
      <c r="X30" s="339"/>
      <c r="Y30" s="339"/>
      <c r="Z30" s="339"/>
      <c r="AA30" s="339"/>
      <c r="AB30" s="339"/>
      <c r="AC30" s="339"/>
      <c r="AD30" s="339"/>
      <c r="AE30" s="339"/>
      <c r="AF30" s="42"/>
      <c r="AG30" s="42"/>
      <c r="AH30" s="42"/>
      <c r="AI30" s="42"/>
      <c r="AJ30" s="42"/>
      <c r="AK30" s="338">
        <f>ROUND(AW54,2)</f>
        <v>0</v>
      </c>
      <c r="AL30" s="339"/>
      <c r="AM30" s="339"/>
      <c r="AN30" s="339"/>
      <c r="AO30" s="339"/>
      <c r="AP30" s="42"/>
      <c r="AQ30" s="42"/>
      <c r="AR30" s="43"/>
      <c r="BE30" s="328"/>
    </row>
    <row r="31" spans="2:57" s="3" customFormat="1" ht="14.45" customHeight="1" hidden="1">
      <c r="B31" s="41"/>
      <c r="C31" s="42"/>
      <c r="D31" s="42"/>
      <c r="E31" s="42"/>
      <c r="F31" s="30" t="s">
        <v>46</v>
      </c>
      <c r="G31" s="42"/>
      <c r="H31" s="42"/>
      <c r="I31" s="42"/>
      <c r="J31" s="42"/>
      <c r="K31" s="42"/>
      <c r="L31" s="340">
        <v>0.21</v>
      </c>
      <c r="M31" s="339"/>
      <c r="N31" s="339"/>
      <c r="O31" s="339"/>
      <c r="P31" s="339"/>
      <c r="Q31" s="42"/>
      <c r="R31" s="42"/>
      <c r="S31" s="42"/>
      <c r="T31" s="42"/>
      <c r="U31" s="42"/>
      <c r="V31" s="42"/>
      <c r="W31" s="338">
        <f>ROUND(BB54,2)</f>
        <v>0</v>
      </c>
      <c r="X31" s="339"/>
      <c r="Y31" s="339"/>
      <c r="Z31" s="339"/>
      <c r="AA31" s="339"/>
      <c r="AB31" s="339"/>
      <c r="AC31" s="339"/>
      <c r="AD31" s="339"/>
      <c r="AE31" s="339"/>
      <c r="AF31" s="42"/>
      <c r="AG31" s="42"/>
      <c r="AH31" s="42"/>
      <c r="AI31" s="42"/>
      <c r="AJ31" s="42"/>
      <c r="AK31" s="338">
        <v>0</v>
      </c>
      <c r="AL31" s="339"/>
      <c r="AM31" s="339"/>
      <c r="AN31" s="339"/>
      <c r="AO31" s="339"/>
      <c r="AP31" s="42"/>
      <c r="AQ31" s="42"/>
      <c r="AR31" s="43"/>
      <c r="BE31" s="328"/>
    </row>
    <row r="32" spans="2:57" s="3" customFormat="1" ht="14.45" customHeight="1" hidden="1">
      <c r="B32" s="41"/>
      <c r="C32" s="42"/>
      <c r="D32" s="42"/>
      <c r="E32" s="42"/>
      <c r="F32" s="30" t="s">
        <v>47</v>
      </c>
      <c r="G32" s="42"/>
      <c r="H32" s="42"/>
      <c r="I32" s="42"/>
      <c r="J32" s="42"/>
      <c r="K32" s="42"/>
      <c r="L32" s="340">
        <v>0.15</v>
      </c>
      <c r="M32" s="339"/>
      <c r="N32" s="339"/>
      <c r="O32" s="339"/>
      <c r="P32" s="339"/>
      <c r="Q32" s="42"/>
      <c r="R32" s="42"/>
      <c r="S32" s="42"/>
      <c r="T32" s="42"/>
      <c r="U32" s="42"/>
      <c r="V32" s="42"/>
      <c r="W32" s="338">
        <f>ROUND(BC54,2)</f>
        <v>0</v>
      </c>
      <c r="X32" s="339"/>
      <c r="Y32" s="339"/>
      <c r="Z32" s="339"/>
      <c r="AA32" s="339"/>
      <c r="AB32" s="339"/>
      <c r="AC32" s="339"/>
      <c r="AD32" s="339"/>
      <c r="AE32" s="339"/>
      <c r="AF32" s="42"/>
      <c r="AG32" s="42"/>
      <c r="AH32" s="42"/>
      <c r="AI32" s="42"/>
      <c r="AJ32" s="42"/>
      <c r="AK32" s="338">
        <v>0</v>
      </c>
      <c r="AL32" s="339"/>
      <c r="AM32" s="339"/>
      <c r="AN32" s="339"/>
      <c r="AO32" s="339"/>
      <c r="AP32" s="42"/>
      <c r="AQ32" s="42"/>
      <c r="AR32" s="43"/>
      <c r="BE32" s="328"/>
    </row>
    <row r="33" spans="2:44" s="3" customFormat="1" ht="14.45" customHeight="1" hidden="1">
      <c r="B33" s="41"/>
      <c r="C33" s="42"/>
      <c r="D33" s="42"/>
      <c r="E33" s="42"/>
      <c r="F33" s="30" t="s">
        <v>48</v>
      </c>
      <c r="G33" s="42"/>
      <c r="H33" s="42"/>
      <c r="I33" s="42"/>
      <c r="J33" s="42"/>
      <c r="K33" s="42"/>
      <c r="L33" s="340">
        <v>0</v>
      </c>
      <c r="M33" s="339"/>
      <c r="N33" s="339"/>
      <c r="O33" s="339"/>
      <c r="P33" s="339"/>
      <c r="Q33" s="42"/>
      <c r="R33" s="42"/>
      <c r="S33" s="42"/>
      <c r="T33" s="42"/>
      <c r="U33" s="42"/>
      <c r="V33" s="42"/>
      <c r="W33" s="338">
        <f>ROUND(BD54,2)</f>
        <v>0</v>
      </c>
      <c r="X33" s="339"/>
      <c r="Y33" s="339"/>
      <c r="Z33" s="339"/>
      <c r="AA33" s="339"/>
      <c r="AB33" s="339"/>
      <c r="AC33" s="339"/>
      <c r="AD33" s="339"/>
      <c r="AE33" s="339"/>
      <c r="AF33" s="42"/>
      <c r="AG33" s="42"/>
      <c r="AH33" s="42"/>
      <c r="AI33" s="42"/>
      <c r="AJ33" s="42"/>
      <c r="AK33" s="338">
        <v>0</v>
      </c>
      <c r="AL33" s="339"/>
      <c r="AM33" s="339"/>
      <c r="AN33" s="339"/>
      <c r="AO33" s="33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50</v>
      </c>
      <c r="U35" s="46"/>
      <c r="V35" s="46"/>
      <c r="W35" s="46"/>
      <c r="X35" s="341" t="s">
        <v>51</v>
      </c>
      <c r="Y35" s="342"/>
      <c r="Z35" s="342"/>
      <c r="AA35" s="342"/>
      <c r="AB35" s="342"/>
      <c r="AC35" s="46"/>
      <c r="AD35" s="46"/>
      <c r="AE35" s="46"/>
      <c r="AF35" s="46"/>
      <c r="AG35" s="46"/>
      <c r="AH35" s="46"/>
      <c r="AI35" s="46"/>
      <c r="AJ35" s="46"/>
      <c r="AK35" s="343">
        <f>SUM(AK26:AK33)</f>
        <v>0</v>
      </c>
      <c r="AL35" s="342"/>
      <c r="AM35" s="342"/>
      <c r="AN35" s="342"/>
      <c r="AO35" s="34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52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079a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5" t="str">
        <f>K6</f>
        <v>Secesní městská fontána (Pohádková kašna)</v>
      </c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Masarykovo náměstí, Děčín I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7" t="str">
        <f>IF(AN8="","",AN8)</f>
        <v>18. 2. 2020</v>
      </c>
      <c r="AN47" s="34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Statutární město Děčín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32</v>
      </c>
      <c r="AJ49" s="37"/>
      <c r="AK49" s="37"/>
      <c r="AL49" s="37"/>
      <c r="AM49" s="348" t="str">
        <f>IF(E17="","",E17)</f>
        <v>MgA.HelenaJahodová, ak.soch.rest.</v>
      </c>
      <c r="AN49" s="349"/>
      <c r="AO49" s="349"/>
      <c r="AP49" s="349"/>
      <c r="AQ49" s="37"/>
      <c r="AR49" s="40"/>
      <c r="AS49" s="350" t="s">
        <v>53</v>
      </c>
      <c r="AT49" s="351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30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35</v>
      </c>
      <c r="AJ50" s="37"/>
      <c r="AK50" s="37"/>
      <c r="AL50" s="37"/>
      <c r="AM50" s="348" t="str">
        <f>IF(E20="","",E20)</f>
        <v xml:space="preserve"> </v>
      </c>
      <c r="AN50" s="349"/>
      <c r="AO50" s="349"/>
      <c r="AP50" s="349"/>
      <c r="AQ50" s="37"/>
      <c r="AR50" s="40"/>
      <c r="AS50" s="352"/>
      <c r="AT50" s="353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4"/>
      <c r="AT51" s="35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56" t="s">
        <v>54</v>
      </c>
      <c r="D52" s="357"/>
      <c r="E52" s="357"/>
      <c r="F52" s="357"/>
      <c r="G52" s="357"/>
      <c r="H52" s="67"/>
      <c r="I52" s="358" t="s">
        <v>55</v>
      </c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9" t="s">
        <v>56</v>
      </c>
      <c r="AH52" s="357"/>
      <c r="AI52" s="357"/>
      <c r="AJ52" s="357"/>
      <c r="AK52" s="357"/>
      <c r="AL52" s="357"/>
      <c r="AM52" s="357"/>
      <c r="AN52" s="358" t="s">
        <v>57</v>
      </c>
      <c r="AO52" s="357"/>
      <c r="AP52" s="357"/>
      <c r="AQ52" s="68" t="s">
        <v>58</v>
      </c>
      <c r="AR52" s="40"/>
      <c r="AS52" s="69" t="s">
        <v>59</v>
      </c>
      <c r="AT52" s="70" t="s">
        <v>60</v>
      </c>
      <c r="AU52" s="70" t="s">
        <v>61</v>
      </c>
      <c r="AV52" s="70" t="s">
        <v>62</v>
      </c>
      <c r="AW52" s="70" t="s">
        <v>63</v>
      </c>
      <c r="AX52" s="70" t="s">
        <v>64</v>
      </c>
      <c r="AY52" s="70" t="s">
        <v>65</v>
      </c>
      <c r="AZ52" s="70" t="s">
        <v>66</v>
      </c>
      <c r="BA52" s="70" t="s">
        <v>67</v>
      </c>
      <c r="BB52" s="70" t="s">
        <v>68</v>
      </c>
      <c r="BC52" s="70" t="s">
        <v>69</v>
      </c>
      <c r="BD52" s="71" t="s">
        <v>70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71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3">
        <f>ROUND(AG55,2)</f>
        <v>0</v>
      </c>
      <c r="AH54" s="363"/>
      <c r="AI54" s="363"/>
      <c r="AJ54" s="363"/>
      <c r="AK54" s="363"/>
      <c r="AL54" s="363"/>
      <c r="AM54" s="363"/>
      <c r="AN54" s="364">
        <f>SUM(AG54,AT54)</f>
        <v>0</v>
      </c>
      <c r="AO54" s="364"/>
      <c r="AP54" s="364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72</v>
      </c>
      <c r="BT54" s="85" t="s">
        <v>73</v>
      </c>
      <c r="BU54" s="86" t="s">
        <v>74</v>
      </c>
      <c r="BV54" s="85" t="s">
        <v>75</v>
      </c>
      <c r="BW54" s="85" t="s">
        <v>5</v>
      </c>
      <c r="BX54" s="85" t="s">
        <v>76</v>
      </c>
      <c r="CL54" s="85" t="s">
        <v>19</v>
      </c>
    </row>
    <row r="55" spans="1:91" s="7" customFormat="1" ht="16.5" customHeight="1">
      <c r="A55" s="87" t="s">
        <v>77</v>
      </c>
      <c r="B55" s="88"/>
      <c r="C55" s="89"/>
      <c r="D55" s="362" t="s">
        <v>78</v>
      </c>
      <c r="E55" s="362"/>
      <c r="F55" s="362"/>
      <c r="G55" s="362"/>
      <c r="H55" s="362"/>
      <c r="I55" s="90"/>
      <c r="J55" s="362" t="s">
        <v>79</v>
      </c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0">
        <f>'1 - Stavební práce'!J30</f>
        <v>0</v>
      </c>
      <c r="AH55" s="361"/>
      <c r="AI55" s="361"/>
      <c r="AJ55" s="361"/>
      <c r="AK55" s="361"/>
      <c r="AL55" s="361"/>
      <c r="AM55" s="361"/>
      <c r="AN55" s="360">
        <f>SUM(AG55,AT55)</f>
        <v>0</v>
      </c>
      <c r="AO55" s="361"/>
      <c r="AP55" s="361"/>
      <c r="AQ55" s="91" t="s">
        <v>80</v>
      </c>
      <c r="AR55" s="92"/>
      <c r="AS55" s="93">
        <v>0</v>
      </c>
      <c r="AT55" s="94">
        <f>ROUND(SUM(AV55:AW55),2)</f>
        <v>0</v>
      </c>
      <c r="AU55" s="95">
        <f>'1 - Stavební práce'!P93</f>
        <v>0</v>
      </c>
      <c r="AV55" s="94">
        <f>'1 - Stavební práce'!J33</f>
        <v>0</v>
      </c>
      <c r="AW55" s="94">
        <f>'1 - Stavební práce'!J34</f>
        <v>0</v>
      </c>
      <c r="AX55" s="94">
        <f>'1 - Stavební práce'!J35</f>
        <v>0</v>
      </c>
      <c r="AY55" s="94">
        <f>'1 - Stavební práce'!J36</f>
        <v>0</v>
      </c>
      <c r="AZ55" s="94">
        <f>'1 - Stavební práce'!F33</f>
        <v>0</v>
      </c>
      <c r="BA55" s="94">
        <f>'1 - Stavební práce'!F34</f>
        <v>0</v>
      </c>
      <c r="BB55" s="94">
        <f>'1 - Stavební práce'!F35</f>
        <v>0</v>
      </c>
      <c r="BC55" s="94">
        <f>'1 - Stavební práce'!F36</f>
        <v>0</v>
      </c>
      <c r="BD55" s="96">
        <f>'1 - Stavební práce'!F37</f>
        <v>0</v>
      </c>
      <c r="BT55" s="97" t="s">
        <v>78</v>
      </c>
      <c r="BV55" s="97" t="s">
        <v>75</v>
      </c>
      <c r="BW55" s="97" t="s">
        <v>81</v>
      </c>
      <c r="BX55" s="97" t="s">
        <v>5</v>
      </c>
      <c r="CL55" s="97" t="s">
        <v>19</v>
      </c>
      <c r="CM55" s="97" t="s">
        <v>78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IddlafHIVFZtb7Rf31RbAoNVEjEoqF9VV8VtqNR1YKC+G4H9nthmoyAU+upfW1yEZpjY6lXumJuLZsKsL86hYA==" saltValue="8mZYyFSTNcAoiNBWJaLeavLfy/46QID6kALn83z59In+IwoW2DJln+/xgK/eykFKWHmMcOWk0NwXHVahXqtD1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Stavební prá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18" t="s">
        <v>81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21"/>
      <c r="AT3" s="18" t="s">
        <v>78</v>
      </c>
    </row>
    <row r="4" spans="2:46" s="1" customFormat="1" ht="24.95" customHeight="1">
      <c r="B4" s="21"/>
      <c r="D4" s="102" t="s">
        <v>82</v>
      </c>
      <c r="I4" s="98"/>
      <c r="L4" s="21"/>
      <c r="M4" s="103" t="s">
        <v>10</v>
      </c>
      <c r="AT4" s="18" t="s">
        <v>4</v>
      </c>
    </row>
    <row r="5" spans="2:12" s="1" customFormat="1" ht="6.95" customHeight="1">
      <c r="B5" s="21"/>
      <c r="I5" s="98"/>
      <c r="L5" s="21"/>
    </row>
    <row r="6" spans="2:12" s="1" customFormat="1" ht="12" customHeight="1">
      <c r="B6" s="21"/>
      <c r="D6" s="104" t="s">
        <v>16</v>
      </c>
      <c r="I6" s="98"/>
      <c r="L6" s="21"/>
    </row>
    <row r="7" spans="2:12" s="1" customFormat="1" ht="16.5" customHeight="1">
      <c r="B7" s="21"/>
      <c r="E7" s="366" t="str">
        <f>'Rekapitulace stavby'!K6</f>
        <v>Secesní městská fontána (Pohádková kašna)</v>
      </c>
      <c r="F7" s="367"/>
      <c r="G7" s="367"/>
      <c r="H7" s="367"/>
      <c r="I7" s="98"/>
      <c r="L7" s="21"/>
    </row>
    <row r="8" spans="1:31" s="2" customFormat="1" ht="12" customHeight="1">
      <c r="A8" s="35"/>
      <c r="B8" s="40"/>
      <c r="C8" s="35"/>
      <c r="D8" s="104" t="s">
        <v>83</v>
      </c>
      <c r="E8" s="35"/>
      <c r="F8" s="35"/>
      <c r="G8" s="35"/>
      <c r="H8" s="35"/>
      <c r="I8" s="105"/>
      <c r="J8" s="35"/>
      <c r="K8" s="35"/>
      <c r="L8" s="10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8" t="s">
        <v>84</v>
      </c>
      <c r="F9" s="369"/>
      <c r="G9" s="369"/>
      <c r="H9" s="369"/>
      <c r="I9" s="105"/>
      <c r="J9" s="35"/>
      <c r="K9" s="35"/>
      <c r="L9" s="10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5"/>
      <c r="J10" s="35"/>
      <c r="K10" s="35"/>
      <c r="L10" s="10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4" t="s">
        <v>18</v>
      </c>
      <c r="E11" s="35"/>
      <c r="F11" s="107" t="s">
        <v>19</v>
      </c>
      <c r="G11" s="35"/>
      <c r="H11" s="35"/>
      <c r="I11" s="108" t="s">
        <v>20</v>
      </c>
      <c r="J11" s="107" t="s">
        <v>19</v>
      </c>
      <c r="K11" s="35"/>
      <c r="L11" s="10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4" t="s">
        <v>21</v>
      </c>
      <c r="E12" s="35"/>
      <c r="F12" s="107" t="s">
        <v>22</v>
      </c>
      <c r="G12" s="35"/>
      <c r="H12" s="35"/>
      <c r="I12" s="108" t="s">
        <v>23</v>
      </c>
      <c r="J12" s="109" t="str">
        <f>'Rekapitulace stavby'!AN8</f>
        <v>18. 2. 2020</v>
      </c>
      <c r="K12" s="35"/>
      <c r="L12" s="10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5"/>
      <c r="J13" s="35"/>
      <c r="K13" s="35"/>
      <c r="L13" s="10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4" t="s">
        <v>25</v>
      </c>
      <c r="E14" s="35"/>
      <c r="F14" s="35"/>
      <c r="G14" s="35"/>
      <c r="H14" s="35"/>
      <c r="I14" s="108" t="s">
        <v>26</v>
      </c>
      <c r="J14" s="107" t="s">
        <v>27</v>
      </c>
      <c r="K14" s="35"/>
      <c r="L14" s="10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7" t="s">
        <v>28</v>
      </c>
      <c r="F15" s="35"/>
      <c r="G15" s="35"/>
      <c r="H15" s="35"/>
      <c r="I15" s="108" t="s">
        <v>29</v>
      </c>
      <c r="J15" s="107" t="s">
        <v>19</v>
      </c>
      <c r="K15" s="35"/>
      <c r="L15" s="10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5"/>
      <c r="J16" s="35"/>
      <c r="K16" s="35"/>
      <c r="L16" s="10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4" t="s">
        <v>30</v>
      </c>
      <c r="E17" s="35"/>
      <c r="F17" s="35"/>
      <c r="G17" s="35"/>
      <c r="H17" s="35"/>
      <c r="I17" s="108" t="s">
        <v>26</v>
      </c>
      <c r="J17" s="31" t="str">
        <f>'Rekapitulace stavby'!AN13</f>
        <v>Vyplň údaj</v>
      </c>
      <c r="K17" s="35"/>
      <c r="L17" s="10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0" t="str">
        <f>'Rekapitulace stavby'!E14</f>
        <v>Vyplň údaj</v>
      </c>
      <c r="F18" s="371"/>
      <c r="G18" s="371"/>
      <c r="H18" s="371"/>
      <c r="I18" s="108" t="s">
        <v>29</v>
      </c>
      <c r="J18" s="31" t="str">
        <f>'Rekapitulace stavby'!AN14</f>
        <v>Vyplň údaj</v>
      </c>
      <c r="K18" s="35"/>
      <c r="L18" s="10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5"/>
      <c r="J19" s="35"/>
      <c r="K19" s="35"/>
      <c r="L19" s="10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4" t="s">
        <v>32</v>
      </c>
      <c r="E20" s="35"/>
      <c r="F20" s="35"/>
      <c r="G20" s="35"/>
      <c r="H20" s="35"/>
      <c r="I20" s="108" t="s">
        <v>26</v>
      </c>
      <c r="J20" s="107" t="s">
        <v>19</v>
      </c>
      <c r="K20" s="35"/>
      <c r="L20" s="10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7" t="s">
        <v>33</v>
      </c>
      <c r="F21" s="35"/>
      <c r="G21" s="35"/>
      <c r="H21" s="35"/>
      <c r="I21" s="108" t="s">
        <v>29</v>
      </c>
      <c r="J21" s="107" t="s">
        <v>19</v>
      </c>
      <c r="K21" s="35"/>
      <c r="L21" s="10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5"/>
      <c r="J22" s="35"/>
      <c r="K22" s="35"/>
      <c r="L22" s="10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4" t="s">
        <v>35</v>
      </c>
      <c r="E23" s="35"/>
      <c r="F23" s="35"/>
      <c r="G23" s="35"/>
      <c r="H23" s="35"/>
      <c r="I23" s="108" t="s">
        <v>26</v>
      </c>
      <c r="J23" s="107" t="str">
        <f>IF('Rekapitulace stavby'!AN19="","",'Rekapitulace stavby'!AN19)</f>
        <v/>
      </c>
      <c r="K23" s="35"/>
      <c r="L23" s="10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7" t="str">
        <f>IF('Rekapitulace stavby'!E20="","",'Rekapitulace stavby'!E20)</f>
        <v xml:space="preserve"> </v>
      </c>
      <c r="F24" s="35"/>
      <c r="G24" s="35"/>
      <c r="H24" s="35"/>
      <c r="I24" s="108" t="s">
        <v>29</v>
      </c>
      <c r="J24" s="107" t="str">
        <f>IF('Rekapitulace stavby'!AN20="","",'Rekapitulace stavby'!AN20)</f>
        <v/>
      </c>
      <c r="K24" s="35"/>
      <c r="L24" s="10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5"/>
      <c r="J25" s="35"/>
      <c r="K25" s="35"/>
      <c r="L25" s="10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4" t="s">
        <v>37</v>
      </c>
      <c r="E26" s="35"/>
      <c r="F26" s="35"/>
      <c r="G26" s="35"/>
      <c r="H26" s="35"/>
      <c r="I26" s="105"/>
      <c r="J26" s="35"/>
      <c r="K26" s="35"/>
      <c r="L26" s="10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2" t="s">
        <v>19</v>
      </c>
      <c r="F27" s="372"/>
      <c r="G27" s="372"/>
      <c r="H27" s="372"/>
      <c r="I27" s="112"/>
      <c r="J27" s="110"/>
      <c r="K27" s="110"/>
      <c r="L27" s="113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5"/>
      <c r="J28" s="35"/>
      <c r="K28" s="35"/>
      <c r="L28" s="10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5"/>
      <c r="J29" s="114"/>
      <c r="K29" s="114"/>
      <c r="L29" s="10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39</v>
      </c>
      <c r="E30" s="35"/>
      <c r="F30" s="35"/>
      <c r="G30" s="35"/>
      <c r="H30" s="35"/>
      <c r="I30" s="105"/>
      <c r="J30" s="117">
        <f>ROUND(J93,2)</f>
        <v>0</v>
      </c>
      <c r="K30" s="35"/>
      <c r="L30" s="10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5"/>
      <c r="J31" s="114"/>
      <c r="K31" s="114"/>
      <c r="L31" s="10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41</v>
      </c>
      <c r="G32" s="35"/>
      <c r="H32" s="35"/>
      <c r="I32" s="119" t="s">
        <v>40</v>
      </c>
      <c r="J32" s="118" t="s">
        <v>42</v>
      </c>
      <c r="K32" s="35"/>
      <c r="L32" s="10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0" t="s">
        <v>43</v>
      </c>
      <c r="E33" s="104" t="s">
        <v>44</v>
      </c>
      <c r="F33" s="121">
        <f>ROUND((SUM(BE93:BE264)),2)</f>
        <v>0</v>
      </c>
      <c r="G33" s="35"/>
      <c r="H33" s="35"/>
      <c r="I33" s="122">
        <v>0.21</v>
      </c>
      <c r="J33" s="121">
        <f>ROUND(((SUM(BE93:BE264))*I33),2)</f>
        <v>0</v>
      </c>
      <c r="K33" s="35"/>
      <c r="L33" s="10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4" t="s">
        <v>45</v>
      </c>
      <c r="F34" s="121">
        <f>ROUND((SUM(BF93:BF264)),2)</f>
        <v>0</v>
      </c>
      <c r="G34" s="35"/>
      <c r="H34" s="35"/>
      <c r="I34" s="122">
        <v>0.15</v>
      </c>
      <c r="J34" s="121">
        <f>ROUND(((SUM(BF93:BF264))*I34),2)</f>
        <v>0</v>
      </c>
      <c r="K34" s="35"/>
      <c r="L34" s="10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4" t="s">
        <v>46</v>
      </c>
      <c r="F35" s="121">
        <f>ROUND((SUM(BG93:BG264)),2)</f>
        <v>0</v>
      </c>
      <c r="G35" s="35"/>
      <c r="H35" s="35"/>
      <c r="I35" s="122">
        <v>0.21</v>
      </c>
      <c r="J35" s="121">
        <f>0</f>
        <v>0</v>
      </c>
      <c r="K35" s="35"/>
      <c r="L35" s="10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4" t="s">
        <v>47</v>
      </c>
      <c r="F36" s="121">
        <f>ROUND((SUM(BH93:BH264)),2)</f>
        <v>0</v>
      </c>
      <c r="G36" s="35"/>
      <c r="H36" s="35"/>
      <c r="I36" s="122">
        <v>0.15</v>
      </c>
      <c r="J36" s="121">
        <f>0</f>
        <v>0</v>
      </c>
      <c r="K36" s="35"/>
      <c r="L36" s="10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4" t="s">
        <v>48</v>
      </c>
      <c r="F37" s="121">
        <f>ROUND((SUM(BI93:BI264)),2)</f>
        <v>0</v>
      </c>
      <c r="G37" s="35"/>
      <c r="H37" s="35"/>
      <c r="I37" s="122">
        <v>0</v>
      </c>
      <c r="J37" s="121">
        <f>0</f>
        <v>0</v>
      </c>
      <c r="K37" s="35"/>
      <c r="L37" s="10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5"/>
      <c r="J38" s="35"/>
      <c r="K38" s="35"/>
      <c r="L38" s="10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3"/>
      <c r="D39" s="124" t="s">
        <v>49</v>
      </c>
      <c r="E39" s="125"/>
      <c r="F39" s="125"/>
      <c r="G39" s="126" t="s">
        <v>50</v>
      </c>
      <c r="H39" s="127" t="s">
        <v>51</v>
      </c>
      <c r="I39" s="128"/>
      <c r="J39" s="129">
        <f>SUM(J30:J37)</f>
        <v>0</v>
      </c>
      <c r="K39" s="130"/>
      <c r="L39" s="10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10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10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85</v>
      </c>
      <c r="D45" s="37"/>
      <c r="E45" s="37"/>
      <c r="F45" s="37"/>
      <c r="G45" s="37"/>
      <c r="H45" s="37"/>
      <c r="I45" s="105"/>
      <c r="J45" s="37"/>
      <c r="K45" s="37"/>
      <c r="L45" s="10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5"/>
      <c r="J46" s="37"/>
      <c r="K46" s="37"/>
      <c r="L46" s="10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5"/>
      <c r="J47" s="37"/>
      <c r="K47" s="37"/>
      <c r="L47" s="10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3" t="str">
        <f>E7</f>
        <v>Secesní městská fontána (Pohádková kašna)</v>
      </c>
      <c r="F48" s="374"/>
      <c r="G48" s="374"/>
      <c r="H48" s="374"/>
      <c r="I48" s="105"/>
      <c r="J48" s="37"/>
      <c r="K48" s="37"/>
      <c r="L48" s="10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83</v>
      </c>
      <c r="D49" s="37"/>
      <c r="E49" s="37"/>
      <c r="F49" s="37"/>
      <c r="G49" s="37"/>
      <c r="H49" s="37"/>
      <c r="I49" s="105"/>
      <c r="J49" s="37"/>
      <c r="K49" s="37"/>
      <c r="L49" s="10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5" t="str">
        <f>E9</f>
        <v>1 - Stavební práce</v>
      </c>
      <c r="F50" s="375"/>
      <c r="G50" s="375"/>
      <c r="H50" s="375"/>
      <c r="I50" s="105"/>
      <c r="J50" s="37"/>
      <c r="K50" s="37"/>
      <c r="L50" s="10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5"/>
      <c r="J51" s="37"/>
      <c r="K51" s="37"/>
      <c r="L51" s="10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Masarykovo náměstí, Děčín I</v>
      </c>
      <c r="G52" s="37"/>
      <c r="H52" s="37"/>
      <c r="I52" s="108" t="s">
        <v>23</v>
      </c>
      <c r="J52" s="60" t="str">
        <f>IF(J12="","",J12)</f>
        <v>18. 2. 2020</v>
      </c>
      <c r="K52" s="37"/>
      <c r="L52" s="10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5"/>
      <c r="J53" s="37"/>
      <c r="K53" s="37"/>
      <c r="L53" s="10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30" t="s">
        <v>25</v>
      </c>
      <c r="D54" s="37"/>
      <c r="E54" s="37"/>
      <c r="F54" s="28" t="str">
        <f>E15</f>
        <v>Statutární město Děčín</v>
      </c>
      <c r="G54" s="37"/>
      <c r="H54" s="37"/>
      <c r="I54" s="108" t="s">
        <v>32</v>
      </c>
      <c r="J54" s="33" t="str">
        <f>E21</f>
        <v>MgA.HelenaJahodová, ak.soch.rest.</v>
      </c>
      <c r="K54" s="37"/>
      <c r="L54" s="10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30</v>
      </c>
      <c r="D55" s="37"/>
      <c r="E55" s="37"/>
      <c r="F55" s="28" t="str">
        <f>IF(E18="","",E18)</f>
        <v>Vyplň údaj</v>
      </c>
      <c r="G55" s="37"/>
      <c r="H55" s="37"/>
      <c r="I55" s="108" t="s">
        <v>35</v>
      </c>
      <c r="J55" s="33" t="str">
        <f>E24</f>
        <v xml:space="preserve"> </v>
      </c>
      <c r="K55" s="37"/>
      <c r="L55" s="10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5"/>
      <c r="J56" s="37"/>
      <c r="K56" s="37"/>
      <c r="L56" s="10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86</v>
      </c>
      <c r="D57" s="138"/>
      <c r="E57" s="138"/>
      <c r="F57" s="138"/>
      <c r="G57" s="138"/>
      <c r="H57" s="138"/>
      <c r="I57" s="139"/>
      <c r="J57" s="140" t="s">
        <v>87</v>
      </c>
      <c r="K57" s="138"/>
      <c r="L57" s="10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5"/>
      <c r="J58" s="37"/>
      <c r="K58" s="37"/>
      <c r="L58" s="10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1" t="s">
        <v>71</v>
      </c>
      <c r="D59" s="37"/>
      <c r="E59" s="37"/>
      <c r="F59" s="37"/>
      <c r="G59" s="37"/>
      <c r="H59" s="37"/>
      <c r="I59" s="105"/>
      <c r="J59" s="78">
        <f>J93</f>
        <v>0</v>
      </c>
      <c r="K59" s="37"/>
      <c r="L59" s="10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88</v>
      </c>
    </row>
    <row r="60" spans="2:12" s="9" customFormat="1" ht="24.95" customHeight="1">
      <c r="B60" s="142"/>
      <c r="C60" s="143"/>
      <c r="D60" s="144" t="s">
        <v>89</v>
      </c>
      <c r="E60" s="145"/>
      <c r="F60" s="145"/>
      <c r="G60" s="145"/>
      <c r="H60" s="145"/>
      <c r="I60" s="146"/>
      <c r="J60" s="147">
        <f>J94</f>
        <v>0</v>
      </c>
      <c r="K60" s="143"/>
      <c r="L60" s="148"/>
    </row>
    <row r="61" spans="2:12" s="10" customFormat="1" ht="19.9" customHeight="1">
      <c r="B61" s="149"/>
      <c r="C61" s="150"/>
      <c r="D61" s="151" t="s">
        <v>90</v>
      </c>
      <c r="E61" s="152"/>
      <c r="F61" s="152"/>
      <c r="G61" s="152"/>
      <c r="H61" s="152"/>
      <c r="I61" s="153"/>
      <c r="J61" s="154">
        <f>J95</f>
        <v>0</v>
      </c>
      <c r="K61" s="150"/>
      <c r="L61" s="155"/>
    </row>
    <row r="62" spans="2:12" s="10" customFormat="1" ht="19.9" customHeight="1">
      <c r="B62" s="149"/>
      <c r="C62" s="150"/>
      <c r="D62" s="151" t="s">
        <v>91</v>
      </c>
      <c r="E62" s="152"/>
      <c r="F62" s="152"/>
      <c r="G62" s="152"/>
      <c r="H62" s="152"/>
      <c r="I62" s="153"/>
      <c r="J62" s="154">
        <f>J145</f>
        <v>0</v>
      </c>
      <c r="K62" s="150"/>
      <c r="L62" s="155"/>
    </row>
    <row r="63" spans="2:12" s="10" customFormat="1" ht="19.9" customHeight="1">
      <c r="B63" s="149"/>
      <c r="C63" s="150"/>
      <c r="D63" s="151" t="s">
        <v>92</v>
      </c>
      <c r="E63" s="152"/>
      <c r="F63" s="152"/>
      <c r="G63" s="152"/>
      <c r="H63" s="152"/>
      <c r="I63" s="153"/>
      <c r="J63" s="154">
        <f>J217</f>
        <v>0</v>
      </c>
      <c r="K63" s="150"/>
      <c r="L63" s="155"/>
    </row>
    <row r="64" spans="2:12" s="10" customFormat="1" ht="19.9" customHeight="1">
      <c r="B64" s="149"/>
      <c r="C64" s="150"/>
      <c r="D64" s="151" t="s">
        <v>93</v>
      </c>
      <c r="E64" s="152"/>
      <c r="F64" s="152"/>
      <c r="G64" s="152"/>
      <c r="H64" s="152"/>
      <c r="I64" s="153"/>
      <c r="J64" s="154">
        <f>J219</f>
        <v>0</v>
      </c>
      <c r="K64" s="150"/>
      <c r="L64" s="155"/>
    </row>
    <row r="65" spans="2:12" s="10" customFormat="1" ht="19.9" customHeight="1">
      <c r="B65" s="149"/>
      <c r="C65" s="150"/>
      <c r="D65" s="151" t="s">
        <v>94</v>
      </c>
      <c r="E65" s="152"/>
      <c r="F65" s="152"/>
      <c r="G65" s="152"/>
      <c r="H65" s="152"/>
      <c r="I65" s="153"/>
      <c r="J65" s="154">
        <f>J230</f>
        <v>0</v>
      </c>
      <c r="K65" s="150"/>
      <c r="L65" s="155"/>
    </row>
    <row r="66" spans="2:12" s="10" customFormat="1" ht="19.9" customHeight="1">
      <c r="B66" s="149"/>
      <c r="C66" s="150"/>
      <c r="D66" s="151" t="s">
        <v>95</v>
      </c>
      <c r="E66" s="152"/>
      <c r="F66" s="152"/>
      <c r="G66" s="152"/>
      <c r="H66" s="152"/>
      <c r="I66" s="153"/>
      <c r="J66" s="154">
        <f>J233</f>
        <v>0</v>
      </c>
      <c r="K66" s="150"/>
      <c r="L66" s="155"/>
    </row>
    <row r="67" spans="2:12" s="10" customFormat="1" ht="19.9" customHeight="1">
      <c r="B67" s="149"/>
      <c r="C67" s="150"/>
      <c r="D67" s="151" t="s">
        <v>96</v>
      </c>
      <c r="E67" s="152"/>
      <c r="F67" s="152"/>
      <c r="G67" s="152"/>
      <c r="H67" s="152"/>
      <c r="I67" s="153"/>
      <c r="J67" s="154">
        <f>J242</f>
        <v>0</v>
      </c>
      <c r="K67" s="150"/>
      <c r="L67" s="155"/>
    </row>
    <row r="68" spans="2:12" s="9" customFormat="1" ht="24.95" customHeight="1">
      <c r="B68" s="142"/>
      <c r="C68" s="143"/>
      <c r="D68" s="144" t="s">
        <v>97</v>
      </c>
      <c r="E68" s="145"/>
      <c r="F68" s="145"/>
      <c r="G68" s="145"/>
      <c r="H68" s="145"/>
      <c r="I68" s="146"/>
      <c r="J68" s="147">
        <f>J245</f>
        <v>0</v>
      </c>
      <c r="K68" s="143"/>
      <c r="L68" s="148"/>
    </row>
    <row r="69" spans="2:12" s="10" customFormat="1" ht="19.9" customHeight="1">
      <c r="B69" s="149"/>
      <c r="C69" s="150"/>
      <c r="D69" s="151" t="s">
        <v>98</v>
      </c>
      <c r="E69" s="152"/>
      <c r="F69" s="152"/>
      <c r="G69" s="152"/>
      <c r="H69" s="152"/>
      <c r="I69" s="153"/>
      <c r="J69" s="154">
        <f>J246</f>
        <v>0</v>
      </c>
      <c r="K69" s="150"/>
      <c r="L69" s="155"/>
    </row>
    <row r="70" spans="2:12" s="10" customFormat="1" ht="19.9" customHeight="1">
      <c r="B70" s="149"/>
      <c r="C70" s="150"/>
      <c r="D70" s="151" t="s">
        <v>99</v>
      </c>
      <c r="E70" s="152"/>
      <c r="F70" s="152"/>
      <c r="G70" s="152"/>
      <c r="H70" s="152"/>
      <c r="I70" s="153"/>
      <c r="J70" s="154">
        <f>J250</f>
        <v>0</v>
      </c>
      <c r="K70" s="150"/>
      <c r="L70" s="155"/>
    </row>
    <row r="71" spans="2:12" s="9" customFormat="1" ht="24.95" customHeight="1">
      <c r="B71" s="142"/>
      <c r="C71" s="143"/>
      <c r="D71" s="144" t="s">
        <v>100</v>
      </c>
      <c r="E71" s="145"/>
      <c r="F71" s="145"/>
      <c r="G71" s="145"/>
      <c r="H71" s="145"/>
      <c r="I71" s="146"/>
      <c r="J71" s="147">
        <f>J253</f>
        <v>0</v>
      </c>
      <c r="K71" s="143"/>
      <c r="L71" s="148"/>
    </row>
    <row r="72" spans="2:12" s="10" customFormat="1" ht="19.9" customHeight="1">
      <c r="B72" s="149"/>
      <c r="C72" s="150"/>
      <c r="D72" s="151" t="s">
        <v>101</v>
      </c>
      <c r="E72" s="152"/>
      <c r="F72" s="152"/>
      <c r="G72" s="152"/>
      <c r="H72" s="152"/>
      <c r="I72" s="153"/>
      <c r="J72" s="154">
        <f>J254</f>
        <v>0</v>
      </c>
      <c r="K72" s="150"/>
      <c r="L72" s="155"/>
    </row>
    <row r="73" spans="2:12" s="10" customFormat="1" ht="19.9" customHeight="1">
      <c r="B73" s="149"/>
      <c r="C73" s="150"/>
      <c r="D73" s="151" t="s">
        <v>102</v>
      </c>
      <c r="E73" s="152"/>
      <c r="F73" s="152"/>
      <c r="G73" s="152"/>
      <c r="H73" s="152"/>
      <c r="I73" s="153"/>
      <c r="J73" s="154">
        <f>J258</f>
        <v>0</v>
      </c>
      <c r="K73" s="150"/>
      <c r="L73" s="155"/>
    </row>
    <row r="74" spans="1:31" s="2" customFormat="1" ht="21.75" customHeight="1">
      <c r="A74" s="35"/>
      <c r="B74" s="36"/>
      <c r="C74" s="37"/>
      <c r="D74" s="37"/>
      <c r="E74" s="37"/>
      <c r="F74" s="37"/>
      <c r="G74" s="37"/>
      <c r="H74" s="37"/>
      <c r="I74" s="105"/>
      <c r="J74" s="37"/>
      <c r="K74" s="37"/>
      <c r="L74" s="10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48"/>
      <c r="C75" s="49"/>
      <c r="D75" s="49"/>
      <c r="E75" s="49"/>
      <c r="F75" s="49"/>
      <c r="G75" s="49"/>
      <c r="H75" s="49"/>
      <c r="I75" s="133"/>
      <c r="J75" s="49"/>
      <c r="K75" s="49"/>
      <c r="L75" s="10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9" spans="1:31" s="2" customFormat="1" ht="6.95" customHeight="1">
      <c r="A79" s="35"/>
      <c r="B79" s="50"/>
      <c r="C79" s="51"/>
      <c r="D79" s="51"/>
      <c r="E79" s="51"/>
      <c r="F79" s="51"/>
      <c r="G79" s="51"/>
      <c r="H79" s="51"/>
      <c r="I79" s="136"/>
      <c r="J79" s="51"/>
      <c r="K79" s="51"/>
      <c r="L79" s="10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4.95" customHeight="1">
      <c r="A80" s="35"/>
      <c r="B80" s="36"/>
      <c r="C80" s="24" t="s">
        <v>103</v>
      </c>
      <c r="D80" s="37"/>
      <c r="E80" s="37"/>
      <c r="F80" s="37"/>
      <c r="G80" s="37"/>
      <c r="H80" s="37"/>
      <c r="I80" s="105"/>
      <c r="J80" s="37"/>
      <c r="K80" s="37"/>
      <c r="L80" s="10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105"/>
      <c r="J81" s="37"/>
      <c r="K81" s="37"/>
      <c r="L81" s="10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16</v>
      </c>
      <c r="D82" s="37"/>
      <c r="E82" s="37"/>
      <c r="F82" s="37"/>
      <c r="G82" s="37"/>
      <c r="H82" s="37"/>
      <c r="I82" s="105"/>
      <c r="J82" s="37"/>
      <c r="K82" s="37"/>
      <c r="L82" s="10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7"/>
      <c r="D83" s="37"/>
      <c r="E83" s="373" t="str">
        <f>E7</f>
        <v>Secesní městská fontána (Pohádková kašna)</v>
      </c>
      <c r="F83" s="374"/>
      <c r="G83" s="374"/>
      <c r="H83" s="374"/>
      <c r="I83" s="105"/>
      <c r="J83" s="37"/>
      <c r="K83" s="37"/>
      <c r="L83" s="10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83</v>
      </c>
      <c r="D84" s="37"/>
      <c r="E84" s="37"/>
      <c r="F84" s="37"/>
      <c r="G84" s="37"/>
      <c r="H84" s="37"/>
      <c r="I84" s="105"/>
      <c r="J84" s="37"/>
      <c r="K84" s="37"/>
      <c r="L84" s="10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45" t="str">
        <f>E9</f>
        <v>1 - Stavební práce</v>
      </c>
      <c r="F85" s="375"/>
      <c r="G85" s="375"/>
      <c r="H85" s="375"/>
      <c r="I85" s="105"/>
      <c r="J85" s="37"/>
      <c r="K85" s="37"/>
      <c r="L85" s="10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05"/>
      <c r="J86" s="37"/>
      <c r="K86" s="37"/>
      <c r="L86" s="10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30" t="s">
        <v>21</v>
      </c>
      <c r="D87" s="37"/>
      <c r="E87" s="37"/>
      <c r="F87" s="28" t="str">
        <f>F12</f>
        <v>Masarykovo náměstí, Děčín I</v>
      </c>
      <c r="G87" s="37"/>
      <c r="H87" s="37"/>
      <c r="I87" s="108" t="s">
        <v>23</v>
      </c>
      <c r="J87" s="60" t="str">
        <f>IF(J12="","",J12)</f>
        <v>18. 2. 2020</v>
      </c>
      <c r="K87" s="37"/>
      <c r="L87" s="10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05"/>
      <c r="J88" s="37"/>
      <c r="K88" s="37"/>
      <c r="L88" s="10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25.7" customHeight="1">
      <c r="A89" s="35"/>
      <c r="B89" s="36"/>
      <c r="C89" s="30" t="s">
        <v>25</v>
      </c>
      <c r="D89" s="37"/>
      <c r="E89" s="37"/>
      <c r="F89" s="28" t="str">
        <f>E15</f>
        <v>Statutární město Děčín</v>
      </c>
      <c r="G89" s="37"/>
      <c r="H89" s="37"/>
      <c r="I89" s="108" t="s">
        <v>32</v>
      </c>
      <c r="J89" s="33" t="str">
        <f>E21</f>
        <v>MgA.HelenaJahodová, ak.soch.rest.</v>
      </c>
      <c r="K89" s="37"/>
      <c r="L89" s="10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2" customHeight="1">
      <c r="A90" s="35"/>
      <c r="B90" s="36"/>
      <c r="C90" s="30" t="s">
        <v>30</v>
      </c>
      <c r="D90" s="37"/>
      <c r="E90" s="37"/>
      <c r="F90" s="28" t="str">
        <f>IF(E18="","",E18)</f>
        <v>Vyplň údaj</v>
      </c>
      <c r="G90" s="37"/>
      <c r="H90" s="37"/>
      <c r="I90" s="108" t="s">
        <v>35</v>
      </c>
      <c r="J90" s="33" t="str">
        <f>E24</f>
        <v xml:space="preserve"> </v>
      </c>
      <c r="K90" s="37"/>
      <c r="L90" s="10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5" customHeight="1">
      <c r="A91" s="35"/>
      <c r="B91" s="36"/>
      <c r="C91" s="37"/>
      <c r="D91" s="37"/>
      <c r="E91" s="37"/>
      <c r="F91" s="37"/>
      <c r="G91" s="37"/>
      <c r="H91" s="37"/>
      <c r="I91" s="105"/>
      <c r="J91" s="37"/>
      <c r="K91" s="37"/>
      <c r="L91" s="10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1" customFormat="1" ht="29.25" customHeight="1">
      <c r="A92" s="156"/>
      <c r="B92" s="157"/>
      <c r="C92" s="158" t="s">
        <v>104</v>
      </c>
      <c r="D92" s="159" t="s">
        <v>58</v>
      </c>
      <c r="E92" s="159" t="s">
        <v>54</v>
      </c>
      <c r="F92" s="159" t="s">
        <v>55</v>
      </c>
      <c r="G92" s="159" t="s">
        <v>105</v>
      </c>
      <c r="H92" s="159" t="s">
        <v>106</v>
      </c>
      <c r="I92" s="160" t="s">
        <v>107</v>
      </c>
      <c r="J92" s="159" t="s">
        <v>87</v>
      </c>
      <c r="K92" s="161" t="s">
        <v>108</v>
      </c>
      <c r="L92" s="162"/>
      <c r="M92" s="69" t="s">
        <v>19</v>
      </c>
      <c r="N92" s="70" t="s">
        <v>43</v>
      </c>
      <c r="O92" s="70" t="s">
        <v>109</v>
      </c>
      <c r="P92" s="70" t="s">
        <v>110</v>
      </c>
      <c r="Q92" s="70" t="s">
        <v>111</v>
      </c>
      <c r="R92" s="70" t="s">
        <v>112</v>
      </c>
      <c r="S92" s="70" t="s">
        <v>113</v>
      </c>
      <c r="T92" s="71" t="s">
        <v>114</v>
      </c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</row>
    <row r="93" spans="1:63" s="2" customFormat="1" ht="22.9" customHeight="1">
      <c r="A93" s="35"/>
      <c r="B93" s="36"/>
      <c r="C93" s="76" t="s">
        <v>115</v>
      </c>
      <c r="D93" s="37"/>
      <c r="E93" s="37"/>
      <c r="F93" s="37"/>
      <c r="G93" s="37"/>
      <c r="H93" s="37"/>
      <c r="I93" s="105"/>
      <c r="J93" s="163">
        <f>BK93</f>
        <v>0</v>
      </c>
      <c r="K93" s="37"/>
      <c r="L93" s="40"/>
      <c r="M93" s="72"/>
      <c r="N93" s="164"/>
      <c r="O93" s="73"/>
      <c r="P93" s="165">
        <f>P94+P245+P253</f>
        <v>0</v>
      </c>
      <c r="Q93" s="73"/>
      <c r="R93" s="165">
        <f>R94+R245+R253</f>
        <v>386.37472692</v>
      </c>
      <c r="S93" s="73"/>
      <c r="T93" s="166">
        <f>T94+T245+T253</f>
        <v>78.0558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72</v>
      </c>
      <c r="AU93" s="18" t="s">
        <v>88</v>
      </c>
      <c r="BK93" s="167">
        <f>BK94+BK245+BK253</f>
        <v>0</v>
      </c>
    </row>
    <row r="94" spans="2:63" s="12" customFormat="1" ht="25.9" customHeight="1">
      <c r="B94" s="168"/>
      <c r="C94" s="169"/>
      <c r="D94" s="170" t="s">
        <v>72</v>
      </c>
      <c r="E94" s="171" t="s">
        <v>116</v>
      </c>
      <c r="F94" s="171" t="s">
        <v>117</v>
      </c>
      <c r="G94" s="169"/>
      <c r="H94" s="169"/>
      <c r="I94" s="172"/>
      <c r="J94" s="173">
        <f>BK94</f>
        <v>0</v>
      </c>
      <c r="K94" s="169"/>
      <c r="L94" s="174"/>
      <c r="M94" s="175"/>
      <c r="N94" s="176"/>
      <c r="O94" s="176"/>
      <c r="P94" s="177">
        <f>P95+P145+P217+P219+P230+P233+P242</f>
        <v>0</v>
      </c>
      <c r="Q94" s="176"/>
      <c r="R94" s="177">
        <f>R95+R145+R217+R219+R230+R233+R242</f>
        <v>386.37472692</v>
      </c>
      <c r="S94" s="176"/>
      <c r="T94" s="178">
        <f>T95+T145+T217+T219+T230+T233+T242</f>
        <v>78.0558</v>
      </c>
      <c r="AR94" s="179" t="s">
        <v>78</v>
      </c>
      <c r="AT94" s="180" t="s">
        <v>72</v>
      </c>
      <c r="AU94" s="180" t="s">
        <v>73</v>
      </c>
      <c r="AY94" s="179" t="s">
        <v>118</v>
      </c>
      <c r="BK94" s="181">
        <f>BK95+BK145+BK217+BK219+BK230+BK233+BK242</f>
        <v>0</v>
      </c>
    </row>
    <row r="95" spans="2:63" s="12" customFormat="1" ht="22.9" customHeight="1">
      <c r="B95" s="168"/>
      <c r="C95" s="169"/>
      <c r="D95" s="170" t="s">
        <v>72</v>
      </c>
      <c r="E95" s="182" t="s">
        <v>78</v>
      </c>
      <c r="F95" s="182" t="s">
        <v>119</v>
      </c>
      <c r="G95" s="169"/>
      <c r="H95" s="169"/>
      <c r="I95" s="172"/>
      <c r="J95" s="183">
        <f>BK95</f>
        <v>0</v>
      </c>
      <c r="K95" s="169"/>
      <c r="L95" s="174"/>
      <c r="M95" s="175"/>
      <c r="N95" s="176"/>
      <c r="O95" s="176"/>
      <c r="P95" s="177">
        <f>SUM(P96:P144)</f>
        <v>0</v>
      </c>
      <c r="Q95" s="176"/>
      <c r="R95" s="177">
        <f>SUM(R96:R144)</f>
        <v>47.0022</v>
      </c>
      <c r="S95" s="176"/>
      <c r="T95" s="178">
        <f>SUM(T96:T144)</f>
        <v>1.0428</v>
      </c>
      <c r="AR95" s="179" t="s">
        <v>78</v>
      </c>
      <c r="AT95" s="180" t="s">
        <v>72</v>
      </c>
      <c r="AU95" s="180" t="s">
        <v>78</v>
      </c>
      <c r="AY95" s="179" t="s">
        <v>118</v>
      </c>
      <c r="BK95" s="181">
        <f>SUM(BK96:BK144)</f>
        <v>0</v>
      </c>
    </row>
    <row r="96" spans="1:65" s="2" customFormat="1" ht="21.75" customHeight="1">
      <c r="A96" s="35"/>
      <c r="B96" s="36"/>
      <c r="C96" s="184" t="s">
        <v>78</v>
      </c>
      <c r="D96" s="184" t="s">
        <v>120</v>
      </c>
      <c r="E96" s="185" t="s">
        <v>121</v>
      </c>
      <c r="F96" s="186" t="s">
        <v>122</v>
      </c>
      <c r="G96" s="187" t="s">
        <v>123</v>
      </c>
      <c r="H96" s="188">
        <v>52.14</v>
      </c>
      <c r="I96" s="189"/>
      <c r="J96" s="190">
        <f>ROUND(I96*H96,2)</f>
        <v>0</v>
      </c>
      <c r="K96" s="186" t="s">
        <v>124</v>
      </c>
      <c r="L96" s="40"/>
      <c r="M96" s="191" t="s">
        <v>19</v>
      </c>
      <c r="N96" s="192" t="s">
        <v>45</v>
      </c>
      <c r="O96" s="65"/>
      <c r="P96" s="193">
        <f>O96*H96</f>
        <v>0</v>
      </c>
      <c r="Q96" s="193">
        <v>0</v>
      </c>
      <c r="R96" s="193">
        <f>Q96*H96</f>
        <v>0</v>
      </c>
      <c r="S96" s="193">
        <v>0.02</v>
      </c>
      <c r="T96" s="194">
        <f>S96*H96</f>
        <v>1.0428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5" t="s">
        <v>125</v>
      </c>
      <c r="AT96" s="195" t="s">
        <v>120</v>
      </c>
      <c r="AU96" s="195" t="s">
        <v>126</v>
      </c>
      <c r="AY96" s="18" t="s">
        <v>118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8" t="s">
        <v>126</v>
      </c>
      <c r="BK96" s="196">
        <f>ROUND(I96*H96,2)</f>
        <v>0</v>
      </c>
      <c r="BL96" s="18" t="s">
        <v>125</v>
      </c>
      <c r="BM96" s="195" t="s">
        <v>127</v>
      </c>
    </row>
    <row r="97" spans="1:47" s="2" customFormat="1" ht="68.25">
      <c r="A97" s="35"/>
      <c r="B97" s="36"/>
      <c r="C97" s="37"/>
      <c r="D97" s="197" t="s">
        <v>128</v>
      </c>
      <c r="E97" s="37"/>
      <c r="F97" s="198" t="s">
        <v>129</v>
      </c>
      <c r="G97" s="37"/>
      <c r="H97" s="37"/>
      <c r="I97" s="105"/>
      <c r="J97" s="37"/>
      <c r="K97" s="37"/>
      <c r="L97" s="40"/>
      <c r="M97" s="199"/>
      <c r="N97" s="200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128</v>
      </c>
      <c r="AU97" s="18" t="s">
        <v>126</v>
      </c>
    </row>
    <row r="98" spans="2:51" s="13" customFormat="1" ht="11.25">
      <c r="B98" s="201"/>
      <c r="C98" s="202"/>
      <c r="D98" s="197" t="s">
        <v>130</v>
      </c>
      <c r="E98" s="203" t="s">
        <v>19</v>
      </c>
      <c r="F98" s="204" t="s">
        <v>131</v>
      </c>
      <c r="G98" s="202"/>
      <c r="H98" s="205">
        <v>52.14</v>
      </c>
      <c r="I98" s="206"/>
      <c r="J98" s="202"/>
      <c r="K98" s="202"/>
      <c r="L98" s="207"/>
      <c r="M98" s="208"/>
      <c r="N98" s="209"/>
      <c r="O98" s="209"/>
      <c r="P98" s="209"/>
      <c r="Q98" s="209"/>
      <c r="R98" s="209"/>
      <c r="S98" s="209"/>
      <c r="T98" s="210"/>
      <c r="AT98" s="211" t="s">
        <v>130</v>
      </c>
      <c r="AU98" s="211" t="s">
        <v>126</v>
      </c>
      <c r="AV98" s="13" t="s">
        <v>126</v>
      </c>
      <c r="AW98" s="13" t="s">
        <v>34</v>
      </c>
      <c r="AX98" s="13" t="s">
        <v>78</v>
      </c>
      <c r="AY98" s="211" t="s">
        <v>118</v>
      </c>
    </row>
    <row r="99" spans="1:65" s="2" customFormat="1" ht="21.75" customHeight="1">
      <c r="A99" s="35"/>
      <c r="B99" s="36"/>
      <c r="C99" s="184" t="s">
        <v>126</v>
      </c>
      <c r="D99" s="184" t="s">
        <v>120</v>
      </c>
      <c r="E99" s="185" t="s">
        <v>132</v>
      </c>
      <c r="F99" s="186" t="s">
        <v>133</v>
      </c>
      <c r="G99" s="187" t="s">
        <v>134</v>
      </c>
      <c r="H99" s="188">
        <v>10.428</v>
      </c>
      <c r="I99" s="189"/>
      <c r="J99" s="190">
        <f>ROUND(I99*H99,2)</f>
        <v>0</v>
      </c>
      <c r="K99" s="186" t="s">
        <v>124</v>
      </c>
      <c r="L99" s="40"/>
      <c r="M99" s="191" t="s">
        <v>19</v>
      </c>
      <c r="N99" s="192" t="s">
        <v>45</v>
      </c>
      <c r="O99" s="65"/>
      <c r="P99" s="193">
        <f>O99*H99</f>
        <v>0</v>
      </c>
      <c r="Q99" s="193">
        <v>0.4</v>
      </c>
      <c r="R99" s="193">
        <f>Q99*H99</f>
        <v>4.171200000000001</v>
      </c>
      <c r="S99" s="193">
        <v>0</v>
      </c>
      <c r="T99" s="19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95" t="s">
        <v>125</v>
      </c>
      <c r="AT99" s="195" t="s">
        <v>120</v>
      </c>
      <c r="AU99" s="195" t="s">
        <v>126</v>
      </c>
      <c r="AY99" s="18" t="s">
        <v>118</v>
      </c>
      <c r="BE99" s="196">
        <f>IF(N99="základní",J99,0)</f>
        <v>0</v>
      </c>
      <c r="BF99" s="196">
        <f>IF(N99="snížená",J99,0)</f>
        <v>0</v>
      </c>
      <c r="BG99" s="196">
        <f>IF(N99="zákl. přenesená",J99,0)</f>
        <v>0</v>
      </c>
      <c r="BH99" s="196">
        <f>IF(N99="sníž. přenesená",J99,0)</f>
        <v>0</v>
      </c>
      <c r="BI99" s="196">
        <f>IF(N99="nulová",J99,0)</f>
        <v>0</v>
      </c>
      <c r="BJ99" s="18" t="s">
        <v>126</v>
      </c>
      <c r="BK99" s="196">
        <f>ROUND(I99*H99,2)</f>
        <v>0</v>
      </c>
      <c r="BL99" s="18" t="s">
        <v>125</v>
      </c>
      <c r="BM99" s="195" t="s">
        <v>135</v>
      </c>
    </row>
    <row r="100" spans="1:47" s="2" customFormat="1" ht="97.5">
      <c r="A100" s="35"/>
      <c r="B100" s="36"/>
      <c r="C100" s="37"/>
      <c r="D100" s="197" t="s">
        <v>128</v>
      </c>
      <c r="E100" s="37"/>
      <c r="F100" s="198" t="s">
        <v>136</v>
      </c>
      <c r="G100" s="37"/>
      <c r="H100" s="37"/>
      <c r="I100" s="105"/>
      <c r="J100" s="37"/>
      <c r="K100" s="37"/>
      <c r="L100" s="40"/>
      <c r="M100" s="199"/>
      <c r="N100" s="200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128</v>
      </c>
      <c r="AU100" s="18" t="s">
        <v>126</v>
      </c>
    </row>
    <row r="101" spans="2:51" s="13" customFormat="1" ht="11.25">
      <c r="B101" s="201"/>
      <c r="C101" s="202"/>
      <c r="D101" s="197" t="s">
        <v>130</v>
      </c>
      <c r="E101" s="203" t="s">
        <v>19</v>
      </c>
      <c r="F101" s="204" t="s">
        <v>137</v>
      </c>
      <c r="G101" s="202"/>
      <c r="H101" s="205">
        <v>10.428</v>
      </c>
      <c r="I101" s="206"/>
      <c r="J101" s="202"/>
      <c r="K101" s="202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130</v>
      </c>
      <c r="AU101" s="211" t="s">
        <v>126</v>
      </c>
      <c r="AV101" s="13" t="s">
        <v>126</v>
      </c>
      <c r="AW101" s="13" t="s">
        <v>34</v>
      </c>
      <c r="AX101" s="13" t="s">
        <v>78</v>
      </c>
      <c r="AY101" s="211" t="s">
        <v>118</v>
      </c>
    </row>
    <row r="102" spans="1:65" s="2" customFormat="1" ht="21.75" customHeight="1">
      <c r="A102" s="35"/>
      <c r="B102" s="36"/>
      <c r="C102" s="184" t="s">
        <v>138</v>
      </c>
      <c r="D102" s="184" t="s">
        <v>120</v>
      </c>
      <c r="E102" s="185" t="s">
        <v>139</v>
      </c>
      <c r="F102" s="186" t="s">
        <v>140</v>
      </c>
      <c r="G102" s="187" t="s">
        <v>134</v>
      </c>
      <c r="H102" s="188">
        <v>30.388</v>
      </c>
      <c r="I102" s="189"/>
      <c r="J102" s="190">
        <f>ROUND(I102*H102,2)</f>
        <v>0</v>
      </c>
      <c r="K102" s="186" t="s">
        <v>124</v>
      </c>
      <c r="L102" s="40"/>
      <c r="M102" s="191" t="s">
        <v>19</v>
      </c>
      <c r="N102" s="192" t="s">
        <v>45</v>
      </c>
      <c r="O102" s="65"/>
      <c r="P102" s="193">
        <f>O102*H102</f>
        <v>0</v>
      </c>
      <c r="Q102" s="193">
        <v>0</v>
      </c>
      <c r="R102" s="193">
        <f>Q102*H102</f>
        <v>0</v>
      </c>
      <c r="S102" s="193">
        <v>0</v>
      </c>
      <c r="T102" s="19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95" t="s">
        <v>125</v>
      </c>
      <c r="AT102" s="195" t="s">
        <v>120</v>
      </c>
      <c r="AU102" s="195" t="s">
        <v>126</v>
      </c>
      <c r="AY102" s="18" t="s">
        <v>118</v>
      </c>
      <c r="BE102" s="196">
        <f>IF(N102="základní",J102,0)</f>
        <v>0</v>
      </c>
      <c r="BF102" s="196">
        <f>IF(N102="snížená",J102,0)</f>
        <v>0</v>
      </c>
      <c r="BG102" s="196">
        <f>IF(N102="zákl. přenesená",J102,0)</f>
        <v>0</v>
      </c>
      <c r="BH102" s="196">
        <f>IF(N102="sníž. přenesená",J102,0)</f>
        <v>0</v>
      </c>
      <c r="BI102" s="196">
        <f>IF(N102="nulová",J102,0)</f>
        <v>0</v>
      </c>
      <c r="BJ102" s="18" t="s">
        <v>126</v>
      </c>
      <c r="BK102" s="196">
        <f>ROUND(I102*H102,2)</f>
        <v>0</v>
      </c>
      <c r="BL102" s="18" t="s">
        <v>125</v>
      </c>
      <c r="BM102" s="195" t="s">
        <v>141</v>
      </c>
    </row>
    <row r="103" spans="1:47" s="2" customFormat="1" ht="78">
      <c r="A103" s="35"/>
      <c r="B103" s="36"/>
      <c r="C103" s="37"/>
      <c r="D103" s="197" t="s">
        <v>128</v>
      </c>
      <c r="E103" s="37"/>
      <c r="F103" s="198" t="s">
        <v>142</v>
      </c>
      <c r="G103" s="37"/>
      <c r="H103" s="37"/>
      <c r="I103" s="105"/>
      <c r="J103" s="37"/>
      <c r="K103" s="37"/>
      <c r="L103" s="40"/>
      <c r="M103" s="199"/>
      <c r="N103" s="200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128</v>
      </c>
      <c r="AU103" s="18" t="s">
        <v>126</v>
      </c>
    </row>
    <row r="104" spans="2:51" s="13" customFormat="1" ht="11.25">
      <c r="B104" s="201"/>
      <c r="C104" s="202"/>
      <c r="D104" s="197" t="s">
        <v>130</v>
      </c>
      <c r="E104" s="203" t="s">
        <v>19</v>
      </c>
      <c r="F104" s="204" t="s">
        <v>143</v>
      </c>
      <c r="G104" s="202"/>
      <c r="H104" s="205">
        <v>30.388</v>
      </c>
      <c r="I104" s="206"/>
      <c r="J104" s="202"/>
      <c r="K104" s="202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130</v>
      </c>
      <c r="AU104" s="211" t="s">
        <v>126</v>
      </c>
      <c r="AV104" s="13" t="s">
        <v>126</v>
      </c>
      <c r="AW104" s="13" t="s">
        <v>34</v>
      </c>
      <c r="AX104" s="13" t="s">
        <v>78</v>
      </c>
      <c r="AY104" s="211" t="s">
        <v>118</v>
      </c>
    </row>
    <row r="105" spans="1:65" s="2" customFormat="1" ht="21.75" customHeight="1">
      <c r="A105" s="35"/>
      <c r="B105" s="36"/>
      <c r="C105" s="184" t="s">
        <v>125</v>
      </c>
      <c r="D105" s="184" t="s">
        <v>120</v>
      </c>
      <c r="E105" s="185" t="s">
        <v>144</v>
      </c>
      <c r="F105" s="186" t="s">
        <v>145</v>
      </c>
      <c r="G105" s="187" t="s">
        <v>134</v>
      </c>
      <c r="H105" s="188">
        <v>30.388</v>
      </c>
      <c r="I105" s="189"/>
      <c r="J105" s="190">
        <f>ROUND(I105*H105,2)</f>
        <v>0</v>
      </c>
      <c r="K105" s="186" t="s">
        <v>124</v>
      </c>
      <c r="L105" s="40"/>
      <c r="M105" s="191" t="s">
        <v>19</v>
      </c>
      <c r="N105" s="192" t="s">
        <v>45</v>
      </c>
      <c r="O105" s="65"/>
      <c r="P105" s="193">
        <f>O105*H105</f>
        <v>0</v>
      </c>
      <c r="Q105" s="193">
        <v>0</v>
      </c>
      <c r="R105" s="193">
        <f>Q105*H105</f>
        <v>0</v>
      </c>
      <c r="S105" s="193">
        <v>0</v>
      </c>
      <c r="T105" s="19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95" t="s">
        <v>125</v>
      </c>
      <c r="AT105" s="195" t="s">
        <v>120</v>
      </c>
      <c r="AU105" s="195" t="s">
        <v>126</v>
      </c>
      <c r="AY105" s="18" t="s">
        <v>118</v>
      </c>
      <c r="BE105" s="196">
        <f>IF(N105="základní",J105,0)</f>
        <v>0</v>
      </c>
      <c r="BF105" s="196">
        <f>IF(N105="snížená",J105,0)</f>
        <v>0</v>
      </c>
      <c r="BG105" s="196">
        <f>IF(N105="zákl. přenesená",J105,0)</f>
        <v>0</v>
      </c>
      <c r="BH105" s="196">
        <f>IF(N105="sníž. přenesená",J105,0)</f>
        <v>0</v>
      </c>
      <c r="BI105" s="196">
        <f>IF(N105="nulová",J105,0)</f>
        <v>0</v>
      </c>
      <c r="BJ105" s="18" t="s">
        <v>126</v>
      </c>
      <c r="BK105" s="196">
        <f>ROUND(I105*H105,2)</f>
        <v>0</v>
      </c>
      <c r="BL105" s="18" t="s">
        <v>125</v>
      </c>
      <c r="BM105" s="195" t="s">
        <v>146</v>
      </c>
    </row>
    <row r="106" spans="1:47" s="2" customFormat="1" ht="78">
      <c r="A106" s="35"/>
      <c r="B106" s="36"/>
      <c r="C106" s="37"/>
      <c r="D106" s="197" t="s">
        <v>128</v>
      </c>
      <c r="E106" s="37"/>
      <c r="F106" s="198" t="s">
        <v>142</v>
      </c>
      <c r="G106" s="37"/>
      <c r="H106" s="37"/>
      <c r="I106" s="105"/>
      <c r="J106" s="37"/>
      <c r="K106" s="37"/>
      <c r="L106" s="40"/>
      <c r="M106" s="199"/>
      <c r="N106" s="200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128</v>
      </c>
      <c r="AU106" s="18" t="s">
        <v>126</v>
      </c>
    </row>
    <row r="107" spans="1:65" s="2" customFormat="1" ht="21.75" customHeight="1">
      <c r="A107" s="35"/>
      <c r="B107" s="36"/>
      <c r="C107" s="184" t="s">
        <v>147</v>
      </c>
      <c r="D107" s="184" t="s">
        <v>120</v>
      </c>
      <c r="E107" s="185" t="s">
        <v>148</v>
      </c>
      <c r="F107" s="186" t="s">
        <v>149</v>
      </c>
      <c r="G107" s="187" t="s">
        <v>134</v>
      </c>
      <c r="H107" s="188">
        <v>78.346</v>
      </c>
      <c r="I107" s="189"/>
      <c r="J107" s="190">
        <f>ROUND(I107*H107,2)</f>
        <v>0</v>
      </c>
      <c r="K107" s="186" t="s">
        <v>124</v>
      </c>
      <c r="L107" s="40"/>
      <c r="M107" s="191" t="s">
        <v>19</v>
      </c>
      <c r="N107" s="192" t="s">
        <v>45</v>
      </c>
      <c r="O107" s="65"/>
      <c r="P107" s="193">
        <f>O107*H107</f>
        <v>0</v>
      </c>
      <c r="Q107" s="193">
        <v>0</v>
      </c>
      <c r="R107" s="193">
        <f>Q107*H107</f>
        <v>0</v>
      </c>
      <c r="S107" s="193">
        <v>0</v>
      </c>
      <c r="T107" s="194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95" t="s">
        <v>125</v>
      </c>
      <c r="AT107" s="195" t="s">
        <v>120</v>
      </c>
      <c r="AU107" s="195" t="s">
        <v>126</v>
      </c>
      <c r="AY107" s="18" t="s">
        <v>118</v>
      </c>
      <c r="BE107" s="196">
        <f>IF(N107="základní",J107,0)</f>
        <v>0</v>
      </c>
      <c r="BF107" s="196">
        <f>IF(N107="snížená",J107,0)</f>
        <v>0</v>
      </c>
      <c r="BG107" s="196">
        <f>IF(N107="zákl. přenesená",J107,0)</f>
        <v>0</v>
      </c>
      <c r="BH107" s="196">
        <f>IF(N107="sníž. přenesená",J107,0)</f>
        <v>0</v>
      </c>
      <c r="BI107" s="196">
        <f>IF(N107="nulová",J107,0)</f>
        <v>0</v>
      </c>
      <c r="BJ107" s="18" t="s">
        <v>126</v>
      </c>
      <c r="BK107" s="196">
        <f>ROUND(I107*H107,2)</f>
        <v>0</v>
      </c>
      <c r="BL107" s="18" t="s">
        <v>125</v>
      </c>
      <c r="BM107" s="195" t="s">
        <v>150</v>
      </c>
    </row>
    <row r="108" spans="1:47" s="2" customFormat="1" ht="97.5">
      <c r="A108" s="35"/>
      <c r="B108" s="36"/>
      <c r="C108" s="37"/>
      <c r="D108" s="197" t="s">
        <v>128</v>
      </c>
      <c r="E108" s="37"/>
      <c r="F108" s="198" t="s">
        <v>151</v>
      </c>
      <c r="G108" s="37"/>
      <c r="H108" s="37"/>
      <c r="I108" s="105"/>
      <c r="J108" s="37"/>
      <c r="K108" s="37"/>
      <c r="L108" s="40"/>
      <c r="M108" s="199"/>
      <c r="N108" s="200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128</v>
      </c>
      <c r="AU108" s="18" t="s">
        <v>126</v>
      </c>
    </row>
    <row r="109" spans="2:51" s="13" customFormat="1" ht="11.25">
      <c r="B109" s="201"/>
      <c r="C109" s="202"/>
      <c r="D109" s="197" t="s">
        <v>130</v>
      </c>
      <c r="E109" s="203" t="s">
        <v>19</v>
      </c>
      <c r="F109" s="204" t="s">
        <v>152</v>
      </c>
      <c r="G109" s="202"/>
      <c r="H109" s="205">
        <v>11.25</v>
      </c>
      <c r="I109" s="206"/>
      <c r="J109" s="202"/>
      <c r="K109" s="202"/>
      <c r="L109" s="207"/>
      <c r="M109" s="208"/>
      <c r="N109" s="209"/>
      <c r="O109" s="209"/>
      <c r="P109" s="209"/>
      <c r="Q109" s="209"/>
      <c r="R109" s="209"/>
      <c r="S109" s="209"/>
      <c r="T109" s="210"/>
      <c r="AT109" s="211" t="s">
        <v>130</v>
      </c>
      <c r="AU109" s="211" t="s">
        <v>126</v>
      </c>
      <c r="AV109" s="13" t="s">
        <v>126</v>
      </c>
      <c r="AW109" s="13" t="s">
        <v>34</v>
      </c>
      <c r="AX109" s="13" t="s">
        <v>73</v>
      </c>
      <c r="AY109" s="211" t="s">
        <v>118</v>
      </c>
    </row>
    <row r="110" spans="2:51" s="13" customFormat="1" ht="11.25">
      <c r="B110" s="201"/>
      <c r="C110" s="202"/>
      <c r="D110" s="197" t="s">
        <v>130</v>
      </c>
      <c r="E110" s="203" t="s">
        <v>19</v>
      </c>
      <c r="F110" s="204" t="s">
        <v>153</v>
      </c>
      <c r="G110" s="202"/>
      <c r="H110" s="205">
        <v>1.26</v>
      </c>
      <c r="I110" s="206"/>
      <c r="J110" s="202"/>
      <c r="K110" s="202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130</v>
      </c>
      <c r="AU110" s="211" t="s">
        <v>126</v>
      </c>
      <c r="AV110" s="13" t="s">
        <v>126</v>
      </c>
      <c r="AW110" s="13" t="s">
        <v>34</v>
      </c>
      <c r="AX110" s="13" t="s">
        <v>73</v>
      </c>
      <c r="AY110" s="211" t="s">
        <v>118</v>
      </c>
    </row>
    <row r="111" spans="2:51" s="13" customFormat="1" ht="11.25">
      <c r="B111" s="201"/>
      <c r="C111" s="202"/>
      <c r="D111" s="197" t="s">
        <v>130</v>
      </c>
      <c r="E111" s="203" t="s">
        <v>19</v>
      </c>
      <c r="F111" s="204" t="s">
        <v>154</v>
      </c>
      <c r="G111" s="202"/>
      <c r="H111" s="205">
        <v>1.62</v>
      </c>
      <c r="I111" s="206"/>
      <c r="J111" s="202"/>
      <c r="K111" s="202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130</v>
      </c>
      <c r="AU111" s="211" t="s">
        <v>126</v>
      </c>
      <c r="AV111" s="13" t="s">
        <v>126</v>
      </c>
      <c r="AW111" s="13" t="s">
        <v>34</v>
      </c>
      <c r="AX111" s="13" t="s">
        <v>73</v>
      </c>
      <c r="AY111" s="211" t="s">
        <v>118</v>
      </c>
    </row>
    <row r="112" spans="2:51" s="13" customFormat="1" ht="11.25">
      <c r="B112" s="201"/>
      <c r="C112" s="202"/>
      <c r="D112" s="197" t="s">
        <v>130</v>
      </c>
      <c r="E112" s="203" t="s">
        <v>19</v>
      </c>
      <c r="F112" s="204" t="s">
        <v>155</v>
      </c>
      <c r="G112" s="202"/>
      <c r="H112" s="205">
        <v>5.722</v>
      </c>
      <c r="I112" s="206"/>
      <c r="J112" s="202"/>
      <c r="K112" s="202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130</v>
      </c>
      <c r="AU112" s="211" t="s">
        <v>126</v>
      </c>
      <c r="AV112" s="13" t="s">
        <v>126</v>
      </c>
      <c r="AW112" s="13" t="s">
        <v>34</v>
      </c>
      <c r="AX112" s="13" t="s">
        <v>73</v>
      </c>
      <c r="AY112" s="211" t="s">
        <v>118</v>
      </c>
    </row>
    <row r="113" spans="2:51" s="13" customFormat="1" ht="11.25">
      <c r="B113" s="201"/>
      <c r="C113" s="202"/>
      <c r="D113" s="197" t="s">
        <v>130</v>
      </c>
      <c r="E113" s="203" t="s">
        <v>19</v>
      </c>
      <c r="F113" s="204" t="s">
        <v>156</v>
      </c>
      <c r="G113" s="202"/>
      <c r="H113" s="205">
        <v>0.429</v>
      </c>
      <c r="I113" s="206"/>
      <c r="J113" s="202"/>
      <c r="K113" s="202"/>
      <c r="L113" s="207"/>
      <c r="M113" s="208"/>
      <c r="N113" s="209"/>
      <c r="O113" s="209"/>
      <c r="P113" s="209"/>
      <c r="Q113" s="209"/>
      <c r="R113" s="209"/>
      <c r="S113" s="209"/>
      <c r="T113" s="210"/>
      <c r="AT113" s="211" t="s">
        <v>130</v>
      </c>
      <c r="AU113" s="211" t="s">
        <v>126</v>
      </c>
      <c r="AV113" s="13" t="s">
        <v>126</v>
      </c>
      <c r="AW113" s="13" t="s">
        <v>34</v>
      </c>
      <c r="AX113" s="13" t="s">
        <v>73</v>
      </c>
      <c r="AY113" s="211" t="s">
        <v>118</v>
      </c>
    </row>
    <row r="114" spans="2:51" s="13" customFormat="1" ht="11.25">
      <c r="B114" s="201"/>
      <c r="C114" s="202"/>
      <c r="D114" s="197" t="s">
        <v>130</v>
      </c>
      <c r="E114" s="203" t="s">
        <v>19</v>
      </c>
      <c r="F114" s="204" t="s">
        <v>155</v>
      </c>
      <c r="G114" s="202"/>
      <c r="H114" s="205">
        <v>5.722</v>
      </c>
      <c r="I114" s="206"/>
      <c r="J114" s="202"/>
      <c r="K114" s="202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130</v>
      </c>
      <c r="AU114" s="211" t="s">
        <v>126</v>
      </c>
      <c r="AV114" s="13" t="s">
        <v>126</v>
      </c>
      <c r="AW114" s="13" t="s">
        <v>34</v>
      </c>
      <c r="AX114" s="13" t="s">
        <v>73</v>
      </c>
      <c r="AY114" s="211" t="s">
        <v>118</v>
      </c>
    </row>
    <row r="115" spans="2:51" s="13" customFormat="1" ht="11.25">
      <c r="B115" s="201"/>
      <c r="C115" s="202"/>
      <c r="D115" s="197" t="s">
        <v>130</v>
      </c>
      <c r="E115" s="203" t="s">
        <v>19</v>
      </c>
      <c r="F115" s="204" t="s">
        <v>154</v>
      </c>
      <c r="G115" s="202"/>
      <c r="H115" s="205">
        <v>1.62</v>
      </c>
      <c r="I115" s="206"/>
      <c r="J115" s="202"/>
      <c r="K115" s="202"/>
      <c r="L115" s="207"/>
      <c r="M115" s="208"/>
      <c r="N115" s="209"/>
      <c r="O115" s="209"/>
      <c r="P115" s="209"/>
      <c r="Q115" s="209"/>
      <c r="R115" s="209"/>
      <c r="S115" s="209"/>
      <c r="T115" s="210"/>
      <c r="AT115" s="211" t="s">
        <v>130</v>
      </c>
      <c r="AU115" s="211" t="s">
        <v>126</v>
      </c>
      <c r="AV115" s="13" t="s">
        <v>126</v>
      </c>
      <c r="AW115" s="13" t="s">
        <v>34</v>
      </c>
      <c r="AX115" s="13" t="s">
        <v>73</v>
      </c>
      <c r="AY115" s="211" t="s">
        <v>118</v>
      </c>
    </row>
    <row r="116" spans="2:51" s="13" customFormat="1" ht="11.25">
      <c r="B116" s="201"/>
      <c r="C116" s="202"/>
      <c r="D116" s="197" t="s">
        <v>130</v>
      </c>
      <c r="E116" s="203" t="s">
        <v>19</v>
      </c>
      <c r="F116" s="204" t="s">
        <v>153</v>
      </c>
      <c r="G116" s="202"/>
      <c r="H116" s="205">
        <v>1.26</v>
      </c>
      <c r="I116" s="206"/>
      <c r="J116" s="202"/>
      <c r="K116" s="202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130</v>
      </c>
      <c r="AU116" s="211" t="s">
        <v>126</v>
      </c>
      <c r="AV116" s="13" t="s">
        <v>126</v>
      </c>
      <c r="AW116" s="13" t="s">
        <v>34</v>
      </c>
      <c r="AX116" s="13" t="s">
        <v>73</v>
      </c>
      <c r="AY116" s="211" t="s">
        <v>118</v>
      </c>
    </row>
    <row r="117" spans="2:51" s="13" customFormat="1" ht="11.25">
      <c r="B117" s="201"/>
      <c r="C117" s="202"/>
      <c r="D117" s="197" t="s">
        <v>130</v>
      </c>
      <c r="E117" s="203" t="s">
        <v>19</v>
      </c>
      <c r="F117" s="204" t="s">
        <v>152</v>
      </c>
      <c r="G117" s="202"/>
      <c r="H117" s="205">
        <v>11.25</v>
      </c>
      <c r="I117" s="206"/>
      <c r="J117" s="202"/>
      <c r="K117" s="202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130</v>
      </c>
      <c r="AU117" s="211" t="s">
        <v>126</v>
      </c>
      <c r="AV117" s="13" t="s">
        <v>126</v>
      </c>
      <c r="AW117" s="13" t="s">
        <v>34</v>
      </c>
      <c r="AX117" s="13" t="s">
        <v>73</v>
      </c>
      <c r="AY117" s="211" t="s">
        <v>118</v>
      </c>
    </row>
    <row r="118" spans="2:51" s="13" customFormat="1" ht="11.25">
      <c r="B118" s="201"/>
      <c r="C118" s="202"/>
      <c r="D118" s="197" t="s">
        <v>130</v>
      </c>
      <c r="E118" s="203" t="s">
        <v>19</v>
      </c>
      <c r="F118" s="204" t="s">
        <v>157</v>
      </c>
      <c r="G118" s="202"/>
      <c r="H118" s="205">
        <v>13.932</v>
      </c>
      <c r="I118" s="206"/>
      <c r="J118" s="202"/>
      <c r="K118" s="202"/>
      <c r="L118" s="207"/>
      <c r="M118" s="208"/>
      <c r="N118" s="209"/>
      <c r="O118" s="209"/>
      <c r="P118" s="209"/>
      <c r="Q118" s="209"/>
      <c r="R118" s="209"/>
      <c r="S118" s="209"/>
      <c r="T118" s="210"/>
      <c r="AT118" s="211" t="s">
        <v>130</v>
      </c>
      <c r="AU118" s="211" t="s">
        <v>126</v>
      </c>
      <c r="AV118" s="13" t="s">
        <v>126</v>
      </c>
      <c r="AW118" s="13" t="s">
        <v>34</v>
      </c>
      <c r="AX118" s="13" t="s">
        <v>73</v>
      </c>
      <c r="AY118" s="211" t="s">
        <v>118</v>
      </c>
    </row>
    <row r="119" spans="2:51" s="13" customFormat="1" ht="11.25">
      <c r="B119" s="201"/>
      <c r="C119" s="202"/>
      <c r="D119" s="197" t="s">
        <v>130</v>
      </c>
      <c r="E119" s="203" t="s">
        <v>19</v>
      </c>
      <c r="F119" s="204" t="s">
        <v>158</v>
      </c>
      <c r="G119" s="202"/>
      <c r="H119" s="205">
        <v>11.94</v>
      </c>
      <c r="I119" s="206"/>
      <c r="J119" s="202"/>
      <c r="K119" s="202"/>
      <c r="L119" s="207"/>
      <c r="M119" s="208"/>
      <c r="N119" s="209"/>
      <c r="O119" s="209"/>
      <c r="P119" s="209"/>
      <c r="Q119" s="209"/>
      <c r="R119" s="209"/>
      <c r="S119" s="209"/>
      <c r="T119" s="210"/>
      <c r="AT119" s="211" t="s">
        <v>130</v>
      </c>
      <c r="AU119" s="211" t="s">
        <v>126</v>
      </c>
      <c r="AV119" s="13" t="s">
        <v>126</v>
      </c>
      <c r="AW119" s="13" t="s">
        <v>34</v>
      </c>
      <c r="AX119" s="13" t="s">
        <v>73</v>
      </c>
      <c r="AY119" s="211" t="s">
        <v>118</v>
      </c>
    </row>
    <row r="120" spans="2:51" s="13" customFormat="1" ht="11.25">
      <c r="B120" s="201"/>
      <c r="C120" s="202"/>
      <c r="D120" s="197" t="s">
        <v>130</v>
      </c>
      <c r="E120" s="203" t="s">
        <v>19</v>
      </c>
      <c r="F120" s="204" t="s">
        <v>159</v>
      </c>
      <c r="G120" s="202"/>
      <c r="H120" s="205">
        <v>1.035</v>
      </c>
      <c r="I120" s="206"/>
      <c r="J120" s="202"/>
      <c r="K120" s="202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130</v>
      </c>
      <c r="AU120" s="211" t="s">
        <v>126</v>
      </c>
      <c r="AV120" s="13" t="s">
        <v>126</v>
      </c>
      <c r="AW120" s="13" t="s">
        <v>34</v>
      </c>
      <c r="AX120" s="13" t="s">
        <v>73</v>
      </c>
      <c r="AY120" s="211" t="s">
        <v>118</v>
      </c>
    </row>
    <row r="121" spans="2:51" s="13" customFormat="1" ht="11.25">
      <c r="B121" s="201"/>
      <c r="C121" s="202"/>
      <c r="D121" s="197" t="s">
        <v>130</v>
      </c>
      <c r="E121" s="203" t="s">
        <v>19</v>
      </c>
      <c r="F121" s="204" t="s">
        <v>160</v>
      </c>
      <c r="G121" s="202"/>
      <c r="H121" s="205">
        <v>1.449</v>
      </c>
      <c r="I121" s="206"/>
      <c r="J121" s="202"/>
      <c r="K121" s="202"/>
      <c r="L121" s="207"/>
      <c r="M121" s="208"/>
      <c r="N121" s="209"/>
      <c r="O121" s="209"/>
      <c r="P121" s="209"/>
      <c r="Q121" s="209"/>
      <c r="R121" s="209"/>
      <c r="S121" s="209"/>
      <c r="T121" s="210"/>
      <c r="AT121" s="211" t="s">
        <v>130</v>
      </c>
      <c r="AU121" s="211" t="s">
        <v>126</v>
      </c>
      <c r="AV121" s="13" t="s">
        <v>126</v>
      </c>
      <c r="AW121" s="13" t="s">
        <v>34</v>
      </c>
      <c r="AX121" s="13" t="s">
        <v>73</v>
      </c>
      <c r="AY121" s="211" t="s">
        <v>118</v>
      </c>
    </row>
    <row r="122" spans="2:51" s="13" customFormat="1" ht="11.25">
      <c r="B122" s="201"/>
      <c r="C122" s="202"/>
      <c r="D122" s="197" t="s">
        <v>130</v>
      </c>
      <c r="E122" s="203" t="s">
        <v>19</v>
      </c>
      <c r="F122" s="204" t="s">
        <v>161</v>
      </c>
      <c r="G122" s="202"/>
      <c r="H122" s="205">
        <v>1.879</v>
      </c>
      <c r="I122" s="206"/>
      <c r="J122" s="202"/>
      <c r="K122" s="202"/>
      <c r="L122" s="207"/>
      <c r="M122" s="208"/>
      <c r="N122" s="209"/>
      <c r="O122" s="209"/>
      <c r="P122" s="209"/>
      <c r="Q122" s="209"/>
      <c r="R122" s="209"/>
      <c r="S122" s="209"/>
      <c r="T122" s="210"/>
      <c r="AT122" s="211" t="s">
        <v>130</v>
      </c>
      <c r="AU122" s="211" t="s">
        <v>126</v>
      </c>
      <c r="AV122" s="13" t="s">
        <v>126</v>
      </c>
      <c r="AW122" s="13" t="s">
        <v>34</v>
      </c>
      <c r="AX122" s="13" t="s">
        <v>73</v>
      </c>
      <c r="AY122" s="211" t="s">
        <v>118</v>
      </c>
    </row>
    <row r="123" spans="2:51" s="13" customFormat="1" ht="11.25">
      <c r="B123" s="201"/>
      <c r="C123" s="202"/>
      <c r="D123" s="197" t="s">
        <v>130</v>
      </c>
      <c r="E123" s="203" t="s">
        <v>19</v>
      </c>
      <c r="F123" s="204" t="s">
        <v>162</v>
      </c>
      <c r="G123" s="202"/>
      <c r="H123" s="205">
        <v>3.96</v>
      </c>
      <c r="I123" s="206"/>
      <c r="J123" s="202"/>
      <c r="K123" s="202"/>
      <c r="L123" s="207"/>
      <c r="M123" s="208"/>
      <c r="N123" s="209"/>
      <c r="O123" s="209"/>
      <c r="P123" s="209"/>
      <c r="Q123" s="209"/>
      <c r="R123" s="209"/>
      <c r="S123" s="209"/>
      <c r="T123" s="210"/>
      <c r="AT123" s="211" t="s">
        <v>130</v>
      </c>
      <c r="AU123" s="211" t="s">
        <v>126</v>
      </c>
      <c r="AV123" s="13" t="s">
        <v>126</v>
      </c>
      <c r="AW123" s="13" t="s">
        <v>34</v>
      </c>
      <c r="AX123" s="13" t="s">
        <v>73</v>
      </c>
      <c r="AY123" s="211" t="s">
        <v>118</v>
      </c>
    </row>
    <row r="124" spans="2:51" s="13" customFormat="1" ht="11.25">
      <c r="B124" s="201"/>
      <c r="C124" s="202"/>
      <c r="D124" s="197" t="s">
        <v>130</v>
      </c>
      <c r="E124" s="203" t="s">
        <v>19</v>
      </c>
      <c r="F124" s="204" t="s">
        <v>163</v>
      </c>
      <c r="G124" s="202"/>
      <c r="H124" s="205">
        <v>1.75</v>
      </c>
      <c r="I124" s="206"/>
      <c r="J124" s="202"/>
      <c r="K124" s="202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130</v>
      </c>
      <c r="AU124" s="211" t="s">
        <v>126</v>
      </c>
      <c r="AV124" s="13" t="s">
        <v>126</v>
      </c>
      <c r="AW124" s="13" t="s">
        <v>34</v>
      </c>
      <c r="AX124" s="13" t="s">
        <v>73</v>
      </c>
      <c r="AY124" s="211" t="s">
        <v>118</v>
      </c>
    </row>
    <row r="125" spans="2:51" s="13" customFormat="1" ht="11.25">
      <c r="B125" s="201"/>
      <c r="C125" s="202"/>
      <c r="D125" s="197" t="s">
        <v>130</v>
      </c>
      <c r="E125" s="203" t="s">
        <v>19</v>
      </c>
      <c r="F125" s="204" t="s">
        <v>164</v>
      </c>
      <c r="G125" s="202"/>
      <c r="H125" s="205">
        <v>1.323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130</v>
      </c>
      <c r="AU125" s="211" t="s">
        <v>126</v>
      </c>
      <c r="AV125" s="13" t="s">
        <v>126</v>
      </c>
      <c r="AW125" s="13" t="s">
        <v>34</v>
      </c>
      <c r="AX125" s="13" t="s">
        <v>73</v>
      </c>
      <c r="AY125" s="211" t="s">
        <v>118</v>
      </c>
    </row>
    <row r="126" spans="2:51" s="13" customFormat="1" ht="11.25">
      <c r="B126" s="201"/>
      <c r="C126" s="202"/>
      <c r="D126" s="197" t="s">
        <v>130</v>
      </c>
      <c r="E126" s="203" t="s">
        <v>19</v>
      </c>
      <c r="F126" s="204" t="s">
        <v>165</v>
      </c>
      <c r="G126" s="202"/>
      <c r="H126" s="205">
        <v>0.945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130</v>
      </c>
      <c r="AU126" s="211" t="s">
        <v>126</v>
      </c>
      <c r="AV126" s="13" t="s">
        <v>126</v>
      </c>
      <c r="AW126" s="13" t="s">
        <v>34</v>
      </c>
      <c r="AX126" s="13" t="s">
        <v>73</v>
      </c>
      <c r="AY126" s="211" t="s">
        <v>118</v>
      </c>
    </row>
    <row r="127" spans="2:51" s="14" customFormat="1" ht="11.25">
      <c r="B127" s="212"/>
      <c r="C127" s="213"/>
      <c r="D127" s="197" t="s">
        <v>130</v>
      </c>
      <c r="E127" s="214" t="s">
        <v>19</v>
      </c>
      <c r="F127" s="215" t="s">
        <v>166</v>
      </c>
      <c r="G127" s="213"/>
      <c r="H127" s="216">
        <v>78.346</v>
      </c>
      <c r="I127" s="217"/>
      <c r="J127" s="213"/>
      <c r="K127" s="213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130</v>
      </c>
      <c r="AU127" s="222" t="s">
        <v>126</v>
      </c>
      <c r="AV127" s="14" t="s">
        <v>125</v>
      </c>
      <c r="AW127" s="14" t="s">
        <v>34</v>
      </c>
      <c r="AX127" s="14" t="s">
        <v>78</v>
      </c>
      <c r="AY127" s="222" t="s">
        <v>118</v>
      </c>
    </row>
    <row r="128" spans="1:65" s="2" customFormat="1" ht="21.75" customHeight="1">
      <c r="A128" s="35"/>
      <c r="B128" s="36"/>
      <c r="C128" s="184" t="s">
        <v>167</v>
      </c>
      <c r="D128" s="184" t="s">
        <v>120</v>
      </c>
      <c r="E128" s="185" t="s">
        <v>168</v>
      </c>
      <c r="F128" s="186" t="s">
        <v>169</v>
      </c>
      <c r="G128" s="187" t="s">
        <v>134</v>
      </c>
      <c r="H128" s="188">
        <v>78.346</v>
      </c>
      <c r="I128" s="189"/>
      <c r="J128" s="190">
        <f>ROUND(I128*H128,2)</f>
        <v>0</v>
      </c>
      <c r="K128" s="186" t="s">
        <v>124</v>
      </c>
      <c r="L128" s="40"/>
      <c r="M128" s="191" t="s">
        <v>19</v>
      </c>
      <c r="N128" s="192" t="s">
        <v>45</v>
      </c>
      <c r="O128" s="65"/>
      <c r="P128" s="193">
        <f>O128*H128</f>
        <v>0</v>
      </c>
      <c r="Q128" s="193">
        <v>0</v>
      </c>
      <c r="R128" s="193">
        <f>Q128*H128</f>
        <v>0</v>
      </c>
      <c r="S128" s="193">
        <v>0</v>
      </c>
      <c r="T128" s="19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5" t="s">
        <v>125</v>
      </c>
      <c r="AT128" s="195" t="s">
        <v>120</v>
      </c>
      <c r="AU128" s="195" t="s">
        <v>126</v>
      </c>
      <c r="AY128" s="18" t="s">
        <v>118</v>
      </c>
      <c r="BE128" s="196">
        <f>IF(N128="základní",J128,0)</f>
        <v>0</v>
      </c>
      <c r="BF128" s="196">
        <f>IF(N128="snížená",J128,0)</f>
        <v>0</v>
      </c>
      <c r="BG128" s="196">
        <f>IF(N128="zákl. přenesená",J128,0)</f>
        <v>0</v>
      </c>
      <c r="BH128" s="196">
        <f>IF(N128="sníž. přenesená",J128,0)</f>
        <v>0</v>
      </c>
      <c r="BI128" s="196">
        <f>IF(N128="nulová",J128,0)</f>
        <v>0</v>
      </c>
      <c r="BJ128" s="18" t="s">
        <v>126</v>
      </c>
      <c r="BK128" s="196">
        <f>ROUND(I128*H128,2)</f>
        <v>0</v>
      </c>
      <c r="BL128" s="18" t="s">
        <v>125</v>
      </c>
      <c r="BM128" s="195" t="s">
        <v>170</v>
      </c>
    </row>
    <row r="129" spans="1:47" s="2" customFormat="1" ht="97.5">
      <c r="A129" s="35"/>
      <c r="B129" s="36"/>
      <c r="C129" s="37"/>
      <c r="D129" s="197" t="s">
        <v>128</v>
      </c>
      <c r="E129" s="37"/>
      <c r="F129" s="198" t="s">
        <v>151</v>
      </c>
      <c r="G129" s="37"/>
      <c r="H129" s="37"/>
      <c r="I129" s="105"/>
      <c r="J129" s="37"/>
      <c r="K129" s="37"/>
      <c r="L129" s="40"/>
      <c r="M129" s="199"/>
      <c r="N129" s="200"/>
      <c r="O129" s="65"/>
      <c r="P129" s="65"/>
      <c r="Q129" s="65"/>
      <c r="R129" s="65"/>
      <c r="S129" s="65"/>
      <c r="T129" s="66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8" t="s">
        <v>128</v>
      </c>
      <c r="AU129" s="18" t="s">
        <v>126</v>
      </c>
    </row>
    <row r="130" spans="1:65" s="2" customFormat="1" ht="21.75" customHeight="1">
      <c r="A130" s="35"/>
      <c r="B130" s="36"/>
      <c r="C130" s="184" t="s">
        <v>171</v>
      </c>
      <c r="D130" s="184" t="s">
        <v>120</v>
      </c>
      <c r="E130" s="185" t="s">
        <v>172</v>
      </c>
      <c r="F130" s="186" t="s">
        <v>173</v>
      </c>
      <c r="G130" s="187" t="s">
        <v>134</v>
      </c>
      <c r="H130" s="188">
        <v>108.734</v>
      </c>
      <c r="I130" s="189"/>
      <c r="J130" s="190">
        <f>ROUND(I130*H130,2)</f>
        <v>0</v>
      </c>
      <c r="K130" s="186" t="s">
        <v>124</v>
      </c>
      <c r="L130" s="40"/>
      <c r="M130" s="191" t="s">
        <v>19</v>
      </c>
      <c r="N130" s="192" t="s">
        <v>45</v>
      </c>
      <c r="O130" s="65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5" t="s">
        <v>125</v>
      </c>
      <c r="AT130" s="195" t="s">
        <v>120</v>
      </c>
      <c r="AU130" s="195" t="s">
        <v>126</v>
      </c>
      <c r="AY130" s="18" t="s">
        <v>118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8" t="s">
        <v>126</v>
      </c>
      <c r="BK130" s="196">
        <f>ROUND(I130*H130,2)</f>
        <v>0</v>
      </c>
      <c r="BL130" s="18" t="s">
        <v>125</v>
      </c>
      <c r="BM130" s="195" t="s">
        <v>174</v>
      </c>
    </row>
    <row r="131" spans="1:47" s="2" customFormat="1" ht="136.5">
      <c r="A131" s="35"/>
      <c r="B131" s="36"/>
      <c r="C131" s="37"/>
      <c r="D131" s="197" t="s">
        <v>128</v>
      </c>
      <c r="E131" s="37"/>
      <c r="F131" s="198" t="s">
        <v>175</v>
      </c>
      <c r="G131" s="37"/>
      <c r="H131" s="37"/>
      <c r="I131" s="105"/>
      <c r="J131" s="37"/>
      <c r="K131" s="37"/>
      <c r="L131" s="40"/>
      <c r="M131" s="199"/>
      <c r="N131" s="200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128</v>
      </c>
      <c r="AU131" s="18" t="s">
        <v>126</v>
      </c>
    </row>
    <row r="132" spans="2:51" s="13" customFormat="1" ht="11.25">
      <c r="B132" s="201"/>
      <c r="C132" s="202"/>
      <c r="D132" s="197" t="s">
        <v>130</v>
      </c>
      <c r="E132" s="203" t="s">
        <v>19</v>
      </c>
      <c r="F132" s="204" t="s">
        <v>176</v>
      </c>
      <c r="G132" s="202"/>
      <c r="H132" s="205">
        <v>108.734</v>
      </c>
      <c r="I132" s="206"/>
      <c r="J132" s="202"/>
      <c r="K132" s="202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130</v>
      </c>
      <c r="AU132" s="211" t="s">
        <v>126</v>
      </c>
      <c r="AV132" s="13" t="s">
        <v>126</v>
      </c>
      <c r="AW132" s="13" t="s">
        <v>34</v>
      </c>
      <c r="AX132" s="13" t="s">
        <v>78</v>
      </c>
      <c r="AY132" s="211" t="s">
        <v>118</v>
      </c>
    </row>
    <row r="133" spans="1:65" s="2" customFormat="1" ht="33" customHeight="1">
      <c r="A133" s="35"/>
      <c r="B133" s="36"/>
      <c r="C133" s="184" t="s">
        <v>177</v>
      </c>
      <c r="D133" s="184" t="s">
        <v>120</v>
      </c>
      <c r="E133" s="185" t="s">
        <v>178</v>
      </c>
      <c r="F133" s="186" t="s">
        <v>179</v>
      </c>
      <c r="G133" s="187" t="s">
        <v>134</v>
      </c>
      <c r="H133" s="188">
        <v>543.67</v>
      </c>
      <c r="I133" s="189"/>
      <c r="J133" s="190">
        <f>ROUND(I133*H133,2)</f>
        <v>0</v>
      </c>
      <c r="K133" s="186" t="s">
        <v>124</v>
      </c>
      <c r="L133" s="40"/>
      <c r="M133" s="191" t="s">
        <v>19</v>
      </c>
      <c r="N133" s="192" t="s">
        <v>45</v>
      </c>
      <c r="O133" s="65"/>
      <c r="P133" s="193">
        <f>O133*H133</f>
        <v>0</v>
      </c>
      <c r="Q133" s="193">
        <v>0</v>
      </c>
      <c r="R133" s="193">
        <f>Q133*H133</f>
        <v>0</v>
      </c>
      <c r="S133" s="193">
        <v>0</v>
      </c>
      <c r="T133" s="19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5" t="s">
        <v>125</v>
      </c>
      <c r="AT133" s="195" t="s">
        <v>120</v>
      </c>
      <c r="AU133" s="195" t="s">
        <v>126</v>
      </c>
      <c r="AY133" s="18" t="s">
        <v>118</v>
      </c>
      <c r="BE133" s="196">
        <f>IF(N133="základní",J133,0)</f>
        <v>0</v>
      </c>
      <c r="BF133" s="196">
        <f>IF(N133="snížená",J133,0)</f>
        <v>0</v>
      </c>
      <c r="BG133" s="196">
        <f>IF(N133="zákl. přenesená",J133,0)</f>
        <v>0</v>
      </c>
      <c r="BH133" s="196">
        <f>IF(N133="sníž. přenesená",J133,0)</f>
        <v>0</v>
      </c>
      <c r="BI133" s="196">
        <f>IF(N133="nulová",J133,0)</f>
        <v>0</v>
      </c>
      <c r="BJ133" s="18" t="s">
        <v>126</v>
      </c>
      <c r="BK133" s="196">
        <f>ROUND(I133*H133,2)</f>
        <v>0</v>
      </c>
      <c r="BL133" s="18" t="s">
        <v>125</v>
      </c>
      <c r="BM133" s="195" t="s">
        <v>180</v>
      </c>
    </row>
    <row r="134" spans="1:47" s="2" customFormat="1" ht="136.5">
      <c r="A134" s="35"/>
      <c r="B134" s="36"/>
      <c r="C134" s="37"/>
      <c r="D134" s="197" t="s">
        <v>128</v>
      </c>
      <c r="E134" s="37"/>
      <c r="F134" s="198" t="s">
        <v>175</v>
      </c>
      <c r="G134" s="37"/>
      <c r="H134" s="37"/>
      <c r="I134" s="105"/>
      <c r="J134" s="37"/>
      <c r="K134" s="37"/>
      <c r="L134" s="40"/>
      <c r="M134" s="199"/>
      <c r="N134" s="200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128</v>
      </c>
      <c r="AU134" s="18" t="s">
        <v>126</v>
      </c>
    </row>
    <row r="135" spans="2:51" s="13" customFormat="1" ht="11.25">
      <c r="B135" s="201"/>
      <c r="C135" s="202"/>
      <c r="D135" s="197" t="s">
        <v>130</v>
      </c>
      <c r="E135" s="202"/>
      <c r="F135" s="204" t="s">
        <v>181</v>
      </c>
      <c r="G135" s="202"/>
      <c r="H135" s="205">
        <v>543.67</v>
      </c>
      <c r="I135" s="206"/>
      <c r="J135" s="202"/>
      <c r="K135" s="202"/>
      <c r="L135" s="207"/>
      <c r="M135" s="208"/>
      <c r="N135" s="209"/>
      <c r="O135" s="209"/>
      <c r="P135" s="209"/>
      <c r="Q135" s="209"/>
      <c r="R135" s="209"/>
      <c r="S135" s="209"/>
      <c r="T135" s="210"/>
      <c r="AT135" s="211" t="s">
        <v>130</v>
      </c>
      <c r="AU135" s="211" t="s">
        <v>126</v>
      </c>
      <c r="AV135" s="13" t="s">
        <v>126</v>
      </c>
      <c r="AW135" s="13" t="s">
        <v>4</v>
      </c>
      <c r="AX135" s="13" t="s">
        <v>78</v>
      </c>
      <c r="AY135" s="211" t="s">
        <v>118</v>
      </c>
    </row>
    <row r="136" spans="1:65" s="2" customFormat="1" ht="16.5" customHeight="1">
      <c r="A136" s="35"/>
      <c r="B136" s="36"/>
      <c r="C136" s="184" t="s">
        <v>182</v>
      </c>
      <c r="D136" s="184" t="s">
        <v>120</v>
      </c>
      <c r="E136" s="185" t="s">
        <v>183</v>
      </c>
      <c r="F136" s="186" t="s">
        <v>184</v>
      </c>
      <c r="G136" s="187" t="s">
        <v>134</v>
      </c>
      <c r="H136" s="188">
        <v>108.734</v>
      </c>
      <c r="I136" s="189"/>
      <c r="J136" s="190">
        <f>ROUND(I136*H136,2)</f>
        <v>0</v>
      </c>
      <c r="K136" s="186" t="s">
        <v>124</v>
      </c>
      <c r="L136" s="40"/>
      <c r="M136" s="191" t="s">
        <v>19</v>
      </c>
      <c r="N136" s="192" t="s">
        <v>45</v>
      </c>
      <c r="O136" s="65"/>
      <c r="P136" s="193">
        <f>O136*H136</f>
        <v>0</v>
      </c>
      <c r="Q136" s="193">
        <v>0</v>
      </c>
      <c r="R136" s="193">
        <f>Q136*H136</f>
        <v>0</v>
      </c>
      <c r="S136" s="193">
        <v>0</v>
      </c>
      <c r="T136" s="19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5" t="s">
        <v>125</v>
      </c>
      <c r="AT136" s="195" t="s">
        <v>120</v>
      </c>
      <c r="AU136" s="195" t="s">
        <v>126</v>
      </c>
      <c r="AY136" s="18" t="s">
        <v>118</v>
      </c>
      <c r="BE136" s="196">
        <f>IF(N136="základní",J136,0)</f>
        <v>0</v>
      </c>
      <c r="BF136" s="196">
        <f>IF(N136="snížená",J136,0)</f>
        <v>0</v>
      </c>
      <c r="BG136" s="196">
        <f>IF(N136="zákl. přenesená",J136,0)</f>
        <v>0</v>
      </c>
      <c r="BH136" s="196">
        <f>IF(N136="sníž. přenesená",J136,0)</f>
        <v>0</v>
      </c>
      <c r="BI136" s="196">
        <f>IF(N136="nulová",J136,0)</f>
        <v>0</v>
      </c>
      <c r="BJ136" s="18" t="s">
        <v>126</v>
      </c>
      <c r="BK136" s="196">
        <f>ROUND(I136*H136,2)</f>
        <v>0</v>
      </c>
      <c r="BL136" s="18" t="s">
        <v>125</v>
      </c>
      <c r="BM136" s="195" t="s">
        <v>185</v>
      </c>
    </row>
    <row r="137" spans="1:47" s="2" customFormat="1" ht="214.5">
      <c r="A137" s="35"/>
      <c r="B137" s="36"/>
      <c r="C137" s="37"/>
      <c r="D137" s="197" t="s">
        <v>128</v>
      </c>
      <c r="E137" s="37"/>
      <c r="F137" s="198" t="s">
        <v>186</v>
      </c>
      <c r="G137" s="37"/>
      <c r="H137" s="37"/>
      <c r="I137" s="105"/>
      <c r="J137" s="37"/>
      <c r="K137" s="37"/>
      <c r="L137" s="40"/>
      <c r="M137" s="199"/>
      <c r="N137" s="200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128</v>
      </c>
      <c r="AU137" s="18" t="s">
        <v>126</v>
      </c>
    </row>
    <row r="138" spans="1:65" s="2" customFormat="1" ht="16.5" customHeight="1">
      <c r="A138" s="35"/>
      <c r="B138" s="36"/>
      <c r="C138" s="223" t="s">
        <v>187</v>
      </c>
      <c r="D138" s="223" t="s">
        <v>188</v>
      </c>
      <c r="E138" s="224" t="s">
        <v>189</v>
      </c>
      <c r="F138" s="225" t="s">
        <v>190</v>
      </c>
      <c r="G138" s="226" t="s">
        <v>191</v>
      </c>
      <c r="H138" s="227">
        <v>173.974</v>
      </c>
      <c r="I138" s="228"/>
      <c r="J138" s="229">
        <f>ROUND(I138*H138,2)</f>
        <v>0</v>
      </c>
      <c r="K138" s="225" t="s">
        <v>124</v>
      </c>
      <c r="L138" s="230"/>
      <c r="M138" s="231" t="s">
        <v>19</v>
      </c>
      <c r="N138" s="232" t="s">
        <v>45</v>
      </c>
      <c r="O138" s="65"/>
      <c r="P138" s="193">
        <f>O138*H138</f>
        <v>0</v>
      </c>
      <c r="Q138" s="193">
        <v>0</v>
      </c>
      <c r="R138" s="193">
        <f>Q138*H138</f>
        <v>0</v>
      </c>
      <c r="S138" s="193">
        <v>0</v>
      </c>
      <c r="T138" s="19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5" t="s">
        <v>177</v>
      </c>
      <c r="AT138" s="195" t="s">
        <v>188</v>
      </c>
      <c r="AU138" s="195" t="s">
        <v>126</v>
      </c>
      <c r="AY138" s="18" t="s">
        <v>118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8" t="s">
        <v>126</v>
      </c>
      <c r="BK138" s="196">
        <f>ROUND(I138*H138,2)</f>
        <v>0</v>
      </c>
      <c r="BL138" s="18" t="s">
        <v>125</v>
      </c>
      <c r="BM138" s="195" t="s">
        <v>192</v>
      </c>
    </row>
    <row r="139" spans="2:51" s="13" customFormat="1" ht="11.25">
      <c r="B139" s="201"/>
      <c r="C139" s="202"/>
      <c r="D139" s="197" t="s">
        <v>130</v>
      </c>
      <c r="E139" s="202"/>
      <c r="F139" s="204" t="s">
        <v>193</v>
      </c>
      <c r="G139" s="202"/>
      <c r="H139" s="205">
        <v>173.974</v>
      </c>
      <c r="I139" s="206"/>
      <c r="J139" s="202"/>
      <c r="K139" s="202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130</v>
      </c>
      <c r="AU139" s="211" t="s">
        <v>126</v>
      </c>
      <c r="AV139" s="13" t="s">
        <v>126</v>
      </c>
      <c r="AW139" s="13" t="s">
        <v>4</v>
      </c>
      <c r="AX139" s="13" t="s">
        <v>78</v>
      </c>
      <c r="AY139" s="211" t="s">
        <v>118</v>
      </c>
    </row>
    <row r="140" spans="1:65" s="2" customFormat="1" ht="21.75" customHeight="1">
      <c r="A140" s="35"/>
      <c r="B140" s="36"/>
      <c r="C140" s="184" t="s">
        <v>194</v>
      </c>
      <c r="D140" s="184" t="s">
        <v>120</v>
      </c>
      <c r="E140" s="185" t="s">
        <v>195</v>
      </c>
      <c r="F140" s="186" t="s">
        <v>196</v>
      </c>
      <c r="G140" s="187" t="s">
        <v>134</v>
      </c>
      <c r="H140" s="188">
        <v>21.747</v>
      </c>
      <c r="I140" s="189"/>
      <c r="J140" s="190">
        <f>ROUND(I140*H140,2)</f>
        <v>0</v>
      </c>
      <c r="K140" s="186" t="s">
        <v>124</v>
      </c>
      <c r="L140" s="40"/>
      <c r="M140" s="191" t="s">
        <v>19</v>
      </c>
      <c r="N140" s="192" t="s">
        <v>45</v>
      </c>
      <c r="O140" s="65"/>
      <c r="P140" s="193">
        <f>O140*H140</f>
        <v>0</v>
      </c>
      <c r="Q140" s="193">
        <v>0</v>
      </c>
      <c r="R140" s="193">
        <f>Q140*H140</f>
        <v>0</v>
      </c>
      <c r="S140" s="193">
        <v>0</v>
      </c>
      <c r="T140" s="19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5" t="s">
        <v>125</v>
      </c>
      <c r="AT140" s="195" t="s">
        <v>120</v>
      </c>
      <c r="AU140" s="195" t="s">
        <v>126</v>
      </c>
      <c r="AY140" s="18" t="s">
        <v>118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8" t="s">
        <v>126</v>
      </c>
      <c r="BK140" s="196">
        <f>ROUND(I140*H140,2)</f>
        <v>0</v>
      </c>
      <c r="BL140" s="18" t="s">
        <v>125</v>
      </c>
      <c r="BM140" s="195" t="s">
        <v>197</v>
      </c>
    </row>
    <row r="141" spans="1:47" s="2" customFormat="1" ht="321.75">
      <c r="A141" s="35"/>
      <c r="B141" s="36"/>
      <c r="C141" s="37"/>
      <c r="D141" s="197" t="s">
        <v>128</v>
      </c>
      <c r="E141" s="37"/>
      <c r="F141" s="198" t="s">
        <v>198</v>
      </c>
      <c r="G141" s="37"/>
      <c r="H141" s="37"/>
      <c r="I141" s="105"/>
      <c r="J141" s="37"/>
      <c r="K141" s="37"/>
      <c r="L141" s="40"/>
      <c r="M141" s="199"/>
      <c r="N141" s="200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128</v>
      </c>
      <c r="AU141" s="18" t="s">
        <v>126</v>
      </c>
    </row>
    <row r="142" spans="2:51" s="13" customFormat="1" ht="11.25">
      <c r="B142" s="201"/>
      <c r="C142" s="202"/>
      <c r="D142" s="197" t="s">
        <v>130</v>
      </c>
      <c r="E142" s="202"/>
      <c r="F142" s="204" t="s">
        <v>199</v>
      </c>
      <c r="G142" s="202"/>
      <c r="H142" s="205">
        <v>21.747</v>
      </c>
      <c r="I142" s="206"/>
      <c r="J142" s="202"/>
      <c r="K142" s="202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130</v>
      </c>
      <c r="AU142" s="211" t="s">
        <v>126</v>
      </c>
      <c r="AV142" s="13" t="s">
        <v>126</v>
      </c>
      <c r="AW142" s="13" t="s">
        <v>4</v>
      </c>
      <c r="AX142" s="13" t="s">
        <v>78</v>
      </c>
      <c r="AY142" s="211" t="s">
        <v>118</v>
      </c>
    </row>
    <row r="143" spans="1:65" s="2" customFormat="1" ht="16.5" customHeight="1">
      <c r="A143" s="35"/>
      <c r="B143" s="36"/>
      <c r="C143" s="223" t="s">
        <v>200</v>
      </c>
      <c r="D143" s="223" t="s">
        <v>188</v>
      </c>
      <c r="E143" s="224" t="s">
        <v>201</v>
      </c>
      <c r="F143" s="225" t="s">
        <v>202</v>
      </c>
      <c r="G143" s="226" t="s">
        <v>191</v>
      </c>
      <c r="H143" s="227">
        <v>42.831</v>
      </c>
      <c r="I143" s="228"/>
      <c r="J143" s="229">
        <f>ROUND(I143*H143,2)</f>
        <v>0</v>
      </c>
      <c r="K143" s="225" t="s">
        <v>124</v>
      </c>
      <c r="L143" s="230"/>
      <c r="M143" s="231" t="s">
        <v>19</v>
      </c>
      <c r="N143" s="232" t="s">
        <v>45</v>
      </c>
      <c r="O143" s="65"/>
      <c r="P143" s="193">
        <f>O143*H143</f>
        <v>0</v>
      </c>
      <c r="Q143" s="193">
        <v>1</v>
      </c>
      <c r="R143" s="193">
        <f>Q143*H143</f>
        <v>42.831</v>
      </c>
      <c r="S143" s="193">
        <v>0</v>
      </c>
      <c r="T143" s="19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5" t="s">
        <v>177</v>
      </c>
      <c r="AT143" s="195" t="s">
        <v>188</v>
      </c>
      <c r="AU143" s="195" t="s">
        <v>126</v>
      </c>
      <c r="AY143" s="18" t="s">
        <v>118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8" t="s">
        <v>126</v>
      </c>
      <c r="BK143" s="196">
        <f>ROUND(I143*H143,2)</f>
        <v>0</v>
      </c>
      <c r="BL143" s="18" t="s">
        <v>125</v>
      </c>
      <c r="BM143" s="195" t="s">
        <v>203</v>
      </c>
    </row>
    <row r="144" spans="2:51" s="13" customFormat="1" ht="11.25">
      <c r="B144" s="201"/>
      <c r="C144" s="202"/>
      <c r="D144" s="197" t="s">
        <v>130</v>
      </c>
      <c r="E144" s="202"/>
      <c r="F144" s="204" t="s">
        <v>204</v>
      </c>
      <c r="G144" s="202"/>
      <c r="H144" s="205">
        <v>42.831</v>
      </c>
      <c r="I144" s="206"/>
      <c r="J144" s="202"/>
      <c r="K144" s="202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130</v>
      </c>
      <c r="AU144" s="211" t="s">
        <v>126</v>
      </c>
      <c r="AV144" s="13" t="s">
        <v>126</v>
      </c>
      <c r="AW144" s="13" t="s">
        <v>4</v>
      </c>
      <c r="AX144" s="13" t="s">
        <v>78</v>
      </c>
      <c r="AY144" s="211" t="s">
        <v>118</v>
      </c>
    </row>
    <row r="145" spans="2:63" s="12" customFormat="1" ht="22.9" customHeight="1">
      <c r="B145" s="168"/>
      <c r="C145" s="169"/>
      <c r="D145" s="170" t="s">
        <v>72</v>
      </c>
      <c r="E145" s="182" t="s">
        <v>126</v>
      </c>
      <c r="F145" s="182" t="s">
        <v>205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SUM(P146:P216)</f>
        <v>0</v>
      </c>
      <c r="Q145" s="176"/>
      <c r="R145" s="177">
        <f>SUM(R146:R216)</f>
        <v>339.30858747999997</v>
      </c>
      <c r="S145" s="176"/>
      <c r="T145" s="178">
        <f>SUM(T146:T216)</f>
        <v>0</v>
      </c>
      <c r="AR145" s="179" t="s">
        <v>78</v>
      </c>
      <c r="AT145" s="180" t="s">
        <v>72</v>
      </c>
      <c r="AU145" s="180" t="s">
        <v>78</v>
      </c>
      <c r="AY145" s="179" t="s">
        <v>118</v>
      </c>
      <c r="BK145" s="181">
        <f>SUM(BK146:BK216)</f>
        <v>0</v>
      </c>
    </row>
    <row r="146" spans="1:65" s="2" customFormat="1" ht="16.5" customHeight="1">
      <c r="A146" s="35"/>
      <c r="B146" s="36"/>
      <c r="C146" s="184" t="s">
        <v>206</v>
      </c>
      <c r="D146" s="184" t="s">
        <v>120</v>
      </c>
      <c r="E146" s="185" t="s">
        <v>207</v>
      </c>
      <c r="F146" s="186" t="s">
        <v>208</v>
      </c>
      <c r="G146" s="187" t="s">
        <v>134</v>
      </c>
      <c r="H146" s="188">
        <v>15.194</v>
      </c>
      <c r="I146" s="189"/>
      <c r="J146" s="190">
        <f>ROUND(I146*H146,2)</f>
        <v>0</v>
      </c>
      <c r="K146" s="186" t="s">
        <v>124</v>
      </c>
      <c r="L146" s="40"/>
      <c r="M146" s="191" t="s">
        <v>19</v>
      </c>
      <c r="N146" s="192" t="s">
        <v>45</v>
      </c>
      <c r="O146" s="65"/>
      <c r="P146" s="193">
        <f>O146*H146</f>
        <v>0</v>
      </c>
      <c r="Q146" s="193">
        <v>2.16</v>
      </c>
      <c r="R146" s="193">
        <f>Q146*H146</f>
        <v>32.81904</v>
      </c>
      <c r="S146" s="193">
        <v>0</v>
      </c>
      <c r="T146" s="19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5" t="s">
        <v>125</v>
      </c>
      <c r="AT146" s="195" t="s">
        <v>120</v>
      </c>
      <c r="AU146" s="195" t="s">
        <v>126</v>
      </c>
      <c r="AY146" s="18" t="s">
        <v>118</v>
      </c>
      <c r="BE146" s="196">
        <f>IF(N146="základní",J146,0)</f>
        <v>0</v>
      </c>
      <c r="BF146" s="196">
        <f>IF(N146="snížená",J146,0)</f>
        <v>0</v>
      </c>
      <c r="BG146" s="196">
        <f>IF(N146="zákl. přenesená",J146,0)</f>
        <v>0</v>
      </c>
      <c r="BH146" s="196">
        <f>IF(N146="sníž. přenesená",J146,0)</f>
        <v>0</v>
      </c>
      <c r="BI146" s="196">
        <f>IF(N146="nulová",J146,0)</f>
        <v>0</v>
      </c>
      <c r="BJ146" s="18" t="s">
        <v>126</v>
      </c>
      <c r="BK146" s="196">
        <f>ROUND(I146*H146,2)</f>
        <v>0</v>
      </c>
      <c r="BL146" s="18" t="s">
        <v>125</v>
      </c>
      <c r="BM146" s="195" t="s">
        <v>209</v>
      </c>
    </row>
    <row r="147" spans="1:47" s="2" customFormat="1" ht="48.75">
      <c r="A147" s="35"/>
      <c r="B147" s="36"/>
      <c r="C147" s="37"/>
      <c r="D147" s="197" t="s">
        <v>128</v>
      </c>
      <c r="E147" s="37"/>
      <c r="F147" s="198" t="s">
        <v>210</v>
      </c>
      <c r="G147" s="37"/>
      <c r="H147" s="37"/>
      <c r="I147" s="105"/>
      <c r="J147" s="37"/>
      <c r="K147" s="37"/>
      <c r="L147" s="40"/>
      <c r="M147" s="199"/>
      <c r="N147" s="200"/>
      <c r="O147" s="65"/>
      <c r="P147" s="65"/>
      <c r="Q147" s="65"/>
      <c r="R147" s="65"/>
      <c r="S147" s="65"/>
      <c r="T147" s="66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128</v>
      </c>
      <c r="AU147" s="18" t="s">
        <v>126</v>
      </c>
    </row>
    <row r="148" spans="2:51" s="13" customFormat="1" ht="11.25">
      <c r="B148" s="201"/>
      <c r="C148" s="202"/>
      <c r="D148" s="197" t="s">
        <v>130</v>
      </c>
      <c r="E148" s="203" t="s">
        <v>19</v>
      </c>
      <c r="F148" s="204" t="s">
        <v>211</v>
      </c>
      <c r="G148" s="202"/>
      <c r="H148" s="205">
        <v>15.194</v>
      </c>
      <c r="I148" s="206"/>
      <c r="J148" s="202"/>
      <c r="K148" s="202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130</v>
      </c>
      <c r="AU148" s="211" t="s">
        <v>126</v>
      </c>
      <c r="AV148" s="13" t="s">
        <v>126</v>
      </c>
      <c r="AW148" s="13" t="s">
        <v>34</v>
      </c>
      <c r="AX148" s="13" t="s">
        <v>78</v>
      </c>
      <c r="AY148" s="211" t="s">
        <v>118</v>
      </c>
    </row>
    <row r="149" spans="1:65" s="2" customFormat="1" ht="16.5" customHeight="1">
      <c r="A149" s="35"/>
      <c r="B149" s="36"/>
      <c r="C149" s="184" t="s">
        <v>212</v>
      </c>
      <c r="D149" s="184" t="s">
        <v>120</v>
      </c>
      <c r="E149" s="185" t="s">
        <v>213</v>
      </c>
      <c r="F149" s="186" t="s">
        <v>214</v>
      </c>
      <c r="G149" s="187" t="s">
        <v>134</v>
      </c>
      <c r="H149" s="188">
        <v>45.582</v>
      </c>
      <c r="I149" s="189"/>
      <c r="J149" s="190">
        <f>ROUND(I149*H149,2)</f>
        <v>0</v>
      </c>
      <c r="K149" s="186" t="s">
        <v>124</v>
      </c>
      <c r="L149" s="40"/>
      <c r="M149" s="191" t="s">
        <v>19</v>
      </c>
      <c r="N149" s="192" t="s">
        <v>45</v>
      </c>
      <c r="O149" s="65"/>
      <c r="P149" s="193">
        <f>O149*H149</f>
        <v>0</v>
      </c>
      <c r="Q149" s="193">
        <v>2.45329</v>
      </c>
      <c r="R149" s="193">
        <f>Q149*H149</f>
        <v>111.82586478</v>
      </c>
      <c r="S149" s="193">
        <v>0</v>
      </c>
      <c r="T149" s="19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5" t="s">
        <v>125</v>
      </c>
      <c r="AT149" s="195" t="s">
        <v>120</v>
      </c>
      <c r="AU149" s="195" t="s">
        <v>126</v>
      </c>
      <c r="AY149" s="18" t="s">
        <v>118</v>
      </c>
      <c r="BE149" s="196">
        <f>IF(N149="základní",J149,0)</f>
        <v>0</v>
      </c>
      <c r="BF149" s="196">
        <f>IF(N149="snížená",J149,0)</f>
        <v>0</v>
      </c>
      <c r="BG149" s="196">
        <f>IF(N149="zákl. přenesená",J149,0)</f>
        <v>0</v>
      </c>
      <c r="BH149" s="196">
        <f>IF(N149="sníž. přenesená",J149,0)</f>
        <v>0</v>
      </c>
      <c r="BI149" s="196">
        <f>IF(N149="nulová",J149,0)</f>
        <v>0</v>
      </c>
      <c r="BJ149" s="18" t="s">
        <v>126</v>
      </c>
      <c r="BK149" s="196">
        <f>ROUND(I149*H149,2)</f>
        <v>0</v>
      </c>
      <c r="BL149" s="18" t="s">
        <v>125</v>
      </c>
      <c r="BM149" s="195" t="s">
        <v>215</v>
      </c>
    </row>
    <row r="150" spans="1:47" s="2" customFormat="1" ht="68.25">
      <c r="A150" s="35"/>
      <c r="B150" s="36"/>
      <c r="C150" s="37"/>
      <c r="D150" s="197" t="s">
        <v>128</v>
      </c>
      <c r="E150" s="37"/>
      <c r="F150" s="198" t="s">
        <v>216</v>
      </c>
      <c r="G150" s="37"/>
      <c r="H150" s="37"/>
      <c r="I150" s="105"/>
      <c r="J150" s="37"/>
      <c r="K150" s="37"/>
      <c r="L150" s="40"/>
      <c r="M150" s="199"/>
      <c r="N150" s="200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128</v>
      </c>
      <c r="AU150" s="18" t="s">
        <v>126</v>
      </c>
    </row>
    <row r="151" spans="2:51" s="13" customFormat="1" ht="11.25">
      <c r="B151" s="201"/>
      <c r="C151" s="202"/>
      <c r="D151" s="197" t="s">
        <v>130</v>
      </c>
      <c r="E151" s="203" t="s">
        <v>19</v>
      </c>
      <c r="F151" s="204" t="s">
        <v>217</v>
      </c>
      <c r="G151" s="202"/>
      <c r="H151" s="205">
        <v>45.582</v>
      </c>
      <c r="I151" s="206"/>
      <c r="J151" s="202"/>
      <c r="K151" s="202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130</v>
      </c>
      <c r="AU151" s="211" t="s">
        <v>126</v>
      </c>
      <c r="AV151" s="13" t="s">
        <v>126</v>
      </c>
      <c r="AW151" s="13" t="s">
        <v>34</v>
      </c>
      <c r="AX151" s="13" t="s">
        <v>78</v>
      </c>
      <c r="AY151" s="211" t="s">
        <v>118</v>
      </c>
    </row>
    <row r="152" spans="1:65" s="2" customFormat="1" ht="16.5" customHeight="1">
      <c r="A152" s="35"/>
      <c r="B152" s="36"/>
      <c r="C152" s="184" t="s">
        <v>8</v>
      </c>
      <c r="D152" s="184" t="s">
        <v>120</v>
      </c>
      <c r="E152" s="185" t="s">
        <v>218</v>
      </c>
      <c r="F152" s="186" t="s">
        <v>219</v>
      </c>
      <c r="G152" s="187" t="s">
        <v>123</v>
      </c>
      <c r="H152" s="188">
        <v>15.642</v>
      </c>
      <c r="I152" s="189"/>
      <c r="J152" s="190">
        <f>ROUND(I152*H152,2)</f>
        <v>0</v>
      </c>
      <c r="K152" s="186" t="s">
        <v>124</v>
      </c>
      <c r="L152" s="40"/>
      <c r="M152" s="191" t="s">
        <v>19</v>
      </c>
      <c r="N152" s="192" t="s">
        <v>45</v>
      </c>
      <c r="O152" s="65"/>
      <c r="P152" s="193">
        <f>O152*H152</f>
        <v>0</v>
      </c>
      <c r="Q152" s="193">
        <v>0.00247</v>
      </c>
      <c r="R152" s="193">
        <f>Q152*H152</f>
        <v>0.038635739999999995</v>
      </c>
      <c r="S152" s="193">
        <v>0</v>
      </c>
      <c r="T152" s="19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5" t="s">
        <v>125</v>
      </c>
      <c r="AT152" s="195" t="s">
        <v>120</v>
      </c>
      <c r="AU152" s="195" t="s">
        <v>126</v>
      </c>
      <c r="AY152" s="18" t="s">
        <v>118</v>
      </c>
      <c r="BE152" s="196">
        <f>IF(N152="základní",J152,0)</f>
        <v>0</v>
      </c>
      <c r="BF152" s="196">
        <f>IF(N152="snížená",J152,0)</f>
        <v>0</v>
      </c>
      <c r="BG152" s="196">
        <f>IF(N152="zákl. přenesená",J152,0)</f>
        <v>0</v>
      </c>
      <c r="BH152" s="196">
        <f>IF(N152="sníž. přenesená",J152,0)</f>
        <v>0</v>
      </c>
      <c r="BI152" s="196">
        <f>IF(N152="nulová",J152,0)</f>
        <v>0</v>
      </c>
      <c r="BJ152" s="18" t="s">
        <v>126</v>
      </c>
      <c r="BK152" s="196">
        <f>ROUND(I152*H152,2)</f>
        <v>0</v>
      </c>
      <c r="BL152" s="18" t="s">
        <v>125</v>
      </c>
      <c r="BM152" s="195" t="s">
        <v>220</v>
      </c>
    </row>
    <row r="153" spans="1:47" s="2" customFormat="1" ht="39">
      <c r="A153" s="35"/>
      <c r="B153" s="36"/>
      <c r="C153" s="37"/>
      <c r="D153" s="197" t="s">
        <v>128</v>
      </c>
      <c r="E153" s="37"/>
      <c r="F153" s="198" t="s">
        <v>221</v>
      </c>
      <c r="G153" s="37"/>
      <c r="H153" s="37"/>
      <c r="I153" s="105"/>
      <c r="J153" s="37"/>
      <c r="K153" s="37"/>
      <c r="L153" s="40"/>
      <c r="M153" s="199"/>
      <c r="N153" s="200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128</v>
      </c>
      <c r="AU153" s="18" t="s">
        <v>126</v>
      </c>
    </row>
    <row r="154" spans="2:51" s="13" customFormat="1" ht="11.25">
      <c r="B154" s="201"/>
      <c r="C154" s="202"/>
      <c r="D154" s="197" t="s">
        <v>130</v>
      </c>
      <c r="E154" s="203" t="s">
        <v>19</v>
      </c>
      <c r="F154" s="204" t="s">
        <v>222</v>
      </c>
      <c r="G154" s="202"/>
      <c r="H154" s="205">
        <v>15.642</v>
      </c>
      <c r="I154" s="206"/>
      <c r="J154" s="202"/>
      <c r="K154" s="202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130</v>
      </c>
      <c r="AU154" s="211" t="s">
        <v>126</v>
      </c>
      <c r="AV154" s="13" t="s">
        <v>126</v>
      </c>
      <c r="AW154" s="13" t="s">
        <v>34</v>
      </c>
      <c r="AX154" s="13" t="s">
        <v>78</v>
      </c>
      <c r="AY154" s="211" t="s">
        <v>118</v>
      </c>
    </row>
    <row r="155" spans="1:65" s="2" customFormat="1" ht="16.5" customHeight="1">
      <c r="A155" s="35"/>
      <c r="B155" s="36"/>
      <c r="C155" s="184" t="s">
        <v>223</v>
      </c>
      <c r="D155" s="184" t="s">
        <v>120</v>
      </c>
      <c r="E155" s="185" t="s">
        <v>224</v>
      </c>
      <c r="F155" s="186" t="s">
        <v>225</v>
      </c>
      <c r="G155" s="187" t="s">
        <v>123</v>
      </c>
      <c r="H155" s="188">
        <v>15.642</v>
      </c>
      <c r="I155" s="189"/>
      <c r="J155" s="190">
        <f>ROUND(I155*H155,2)</f>
        <v>0</v>
      </c>
      <c r="K155" s="186" t="s">
        <v>124</v>
      </c>
      <c r="L155" s="40"/>
      <c r="M155" s="191" t="s">
        <v>19</v>
      </c>
      <c r="N155" s="192" t="s">
        <v>45</v>
      </c>
      <c r="O155" s="65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5" t="s">
        <v>125</v>
      </c>
      <c r="AT155" s="195" t="s">
        <v>120</v>
      </c>
      <c r="AU155" s="195" t="s">
        <v>126</v>
      </c>
      <c r="AY155" s="18" t="s">
        <v>118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8" t="s">
        <v>126</v>
      </c>
      <c r="BK155" s="196">
        <f>ROUND(I155*H155,2)</f>
        <v>0</v>
      </c>
      <c r="BL155" s="18" t="s">
        <v>125</v>
      </c>
      <c r="BM155" s="195" t="s">
        <v>226</v>
      </c>
    </row>
    <row r="156" spans="1:47" s="2" customFormat="1" ht="39">
      <c r="A156" s="35"/>
      <c r="B156" s="36"/>
      <c r="C156" s="37"/>
      <c r="D156" s="197" t="s">
        <v>128</v>
      </c>
      <c r="E156" s="37"/>
      <c r="F156" s="198" t="s">
        <v>221</v>
      </c>
      <c r="G156" s="37"/>
      <c r="H156" s="37"/>
      <c r="I156" s="105"/>
      <c r="J156" s="37"/>
      <c r="K156" s="37"/>
      <c r="L156" s="40"/>
      <c r="M156" s="199"/>
      <c r="N156" s="200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128</v>
      </c>
      <c r="AU156" s="18" t="s">
        <v>126</v>
      </c>
    </row>
    <row r="157" spans="1:65" s="2" customFormat="1" ht="16.5" customHeight="1">
      <c r="A157" s="35"/>
      <c r="B157" s="36"/>
      <c r="C157" s="184" t="s">
        <v>227</v>
      </c>
      <c r="D157" s="184" t="s">
        <v>120</v>
      </c>
      <c r="E157" s="185" t="s">
        <v>228</v>
      </c>
      <c r="F157" s="186" t="s">
        <v>229</v>
      </c>
      <c r="G157" s="187" t="s">
        <v>191</v>
      </c>
      <c r="H157" s="188">
        <v>0.046</v>
      </c>
      <c r="I157" s="189"/>
      <c r="J157" s="190">
        <f>ROUND(I157*H157,2)</f>
        <v>0</v>
      </c>
      <c r="K157" s="186" t="s">
        <v>124</v>
      </c>
      <c r="L157" s="40"/>
      <c r="M157" s="191" t="s">
        <v>19</v>
      </c>
      <c r="N157" s="192" t="s">
        <v>45</v>
      </c>
      <c r="O157" s="65"/>
      <c r="P157" s="193">
        <f>O157*H157</f>
        <v>0</v>
      </c>
      <c r="Q157" s="193">
        <v>1.06017</v>
      </c>
      <c r="R157" s="193">
        <f>Q157*H157</f>
        <v>0.04876782</v>
      </c>
      <c r="S157" s="193">
        <v>0</v>
      </c>
      <c r="T157" s="194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5" t="s">
        <v>125</v>
      </c>
      <c r="AT157" s="195" t="s">
        <v>120</v>
      </c>
      <c r="AU157" s="195" t="s">
        <v>126</v>
      </c>
      <c r="AY157" s="18" t="s">
        <v>118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8" t="s">
        <v>126</v>
      </c>
      <c r="BK157" s="196">
        <f>ROUND(I157*H157,2)</f>
        <v>0</v>
      </c>
      <c r="BL157" s="18" t="s">
        <v>125</v>
      </c>
      <c r="BM157" s="195" t="s">
        <v>230</v>
      </c>
    </row>
    <row r="158" spans="1:47" s="2" customFormat="1" ht="29.25">
      <c r="A158" s="35"/>
      <c r="B158" s="36"/>
      <c r="C158" s="37"/>
      <c r="D158" s="197" t="s">
        <v>128</v>
      </c>
      <c r="E158" s="37"/>
      <c r="F158" s="198" t="s">
        <v>231</v>
      </c>
      <c r="G158" s="37"/>
      <c r="H158" s="37"/>
      <c r="I158" s="105"/>
      <c r="J158" s="37"/>
      <c r="K158" s="37"/>
      <c r="L158" s="40"/>
      <c r="M158" s="199"/>
      <c r="N158" s="200"/>
      <c r="O158" s="65"/>
      <c r="P158" s="65"/>
      <c r="Q158" s="65"/>
      <c r="R158" s="65"/>
      <c r="S158" s="65"/>
      <c r="T158" s="66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8" t="s">
        <v>128</v>
      </c>
      <c r="AU158" s="18" t="s">
        <v>126</v>
      </c>
    </row>
    <row r="159" spans="2:51" s="15" customFormat="1" ht="11.25">
      <c r="B159" s="233"/>
      <c r="C159" s="234"/>
      <c r="D159" s="197" t="s">
        <v>130</v>
      </c>
      <c r="E159" s="235" t="s">
        <v>19</v>
      </c>
      <c r="F159" s="236" t="s">
        <v>232</v>
      </c>
      <c r="G159" s="234"/>
      <c r="H159" s="235" t="s">
        <v>19</v>
      </c>
      <c r="I159" s="237"/>
      <c r="J159" s="234"/>
      <c r="K159" s="234"/>
      <c r="L159" s="238"/>
      <c r="M159" s="239"/>
      <c r="N159" s="240"/>
      <c r="O159" s="240"/>
      <c r="P159" s="240"/>
      <c r="Q159" s="240"/>
      <c r="R159" s="240"/>
      <c r="S159" s="240"/>
      <c r="T159" s="241"/>
      <c r="AT159" s="242" t="s">
        <v>130</v>
      </c>
      <c r="AU159" s="242" t="s">
        <v>126</v>
      </c>
      <c r="AV159" s="15" t="s">
        <v>78</v>
      </c>
      <c r="AW159" s="15" t="s">
        <v>34</v>
      </c>
      <c r="AX159" s="15" t="s">
        <v>73</v>
      </c>
      <c r="AY159" s="242" t="s">
        <v>118</v>
      </c>
    </row>
    <row r="160" spans="2:51" s="13" customFormat="1" ht="11.25">
      <c r="B160" s="201"/>
      <c r="C160" s="202"/>
      <c r="D160" s="197" t="s">
        <v>130</v>
      </c>
      <c r="E160" s="203" t="s">
        <v>19</v>
      </c>
      <c r="F160" s="204" t="s">
        <v>233</v>
      </c>
      <c r="G160" s="202"/>
      <c r="H160" s="205">
        <v>0.046</v>
      </c>
      <c r="I160" s="206"/>
      <c r="J160" s="202"/>
      <c r="K160" s="202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130</v>
      </c>
      <c r="AU160" s="211" t="s">
        <v>126</v>
      </c>
      <c r="AV160" s="13" t="s">
        <v>126</v>
      </c>
      <c r="AW160" s="13" t="s">
        <v>34</v>
      </c>
      <c r="AX160" s="13" t="s">
        <v>78</v>
      </c>
      <c r="AY160" s="211" t="s">
        <v>118</v>
      </c>
    </row>
    <row r="161" spans="1:65" s="2" customFormat="1" ht="16.5" customHeight="1">
      <c r="A161" s="35"/>
      <c r="B161" s="36"/>
      <c r="C161" s="184" t="s">
        <v>234</v>
      </c>
      <c r="D161" s="184" t="s">
        <v>120</v>
      </c>
      <c r="E161" s="185" t="s">
        <v>235</v>
      </c>
      <c r="F161" s="186" t="s">
        <v>236</v>
      </c>
      <c r="G161" s="187" t="s">
        <v>191</v>
      </c>
      <c r="H161" s="188">
        <v>1.585</v>
      </c>
      <c r="I161" s="189"/>
      <c r="J161" s="190">
        <f>ROUND(I161*H161,2)</f>
        <v>0</v>
      </c>
      <c r="K161" s="186" t="s">
        <v>124</v>
      </c>
      <c r="L161" s="40"/>
      <c r="M161" s="191" t="s">
        <v>19</v>
      </c>
      <c r="N161" s="192" t="s">
        <v>45</v>
      </c>
      <c r="O161" s="65"/>
      <c r="P161" s="193">
        <f>O161*H161</f>
        <v>0</v>
      </c>
      <c r="Q161" s="193">
        <v>1.06277</v>
      </c>
      <c r="R161" s="193">
        <f>Q161*H161</f>
        <v>1.68449045</v>
      </c>
      <c r="S161" s="193">
        <v>0</v>
      </c>
      <c r="T161" s="19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5" t="s">
        <v>125</v>
      </c>
      <c r="AT161" s="195" t="s">
        <v>120</v>
      </c>
      <c r="AU161" s="195" t="s">
        <v>126</v>
      </c>
      <c r="AY161" s="18" t="s">
        <v>118</v>
      </c>
      <c r="BE161" s="196">
        <f>IF(N161="základní",J161,0)</f>
        <v>0</v>
      </c>
      <c r="BF161" s="196">
        <f>IF(N161="snížená",J161,0)</f>
        <v>0</v>
      </c>
      <c r="BG161" s="196">
        <f>IF(N161="zákl. přenesená",J161,0)</f>
        <v>0</v>
      </c>
      <c r="BH161" s="196">
        <f>IF(N161="sníž. přenesená",J161,0)</f>
        <v>0</v>
      </c>
      <c r="BI161" s="196">
        <f>IF(N161="nulová",J161,0)</f>
        <v>0</v>
      </c>
      <c r="BJ161" s="18" t="s">
        <v>126</v>
      </c>
      <c r="BK161" s="196">
        <f>ROUND(I161*H161,2)</f>
        <v>0</v>
      </c>
      <c r="BL161" s="18" t="s">
        <v>125</v>
      </c>
      <c r="BM161" s="195" t="s">
        <v>237</v>
      </c>
    </row>
    <row r="162" spans="1:47" s="2" customFormat="1" ht="29.25">
      <c r="A162" s="35"/>
      <c r="B162" s="36"/>
      <c r="C162" s="37"/>
      <c r="D162" s="197" t="s">
        <v>128</v>
      </c>
      <c r="E162" s="37"/>
      <c r="F162" s="198" t="s">
        <v>231</v>
      </c>
      <c r="G162" s="37"/>
      <c r="H162" s="37"/>
      <c r="I162" s="105"/>
      <c r="J162" s="37"/>
      <c r="K162" s="37"/>
      <c r="L162" s="40"/>
      <c r="M162" s="199"/>
      <c r="N162" s="200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128</v>
      </c>
      <c r="AU162" s="18" t="s">
        <v>126</v>
      </c>
    </row>
    <row r="163" spans="2:51" s="15" customFormat="1" ht="11.25">
      <c r="B163" s="233"/>
      <c r="C163" s="234"/>
      <c r="D163" s="197" t="s">
        <v>130</v>
      </c>
      <c r="E163" s="235" t="s">
        <v>19</v>
      </c>
      <c r="F163" s="236" t="s">
        <v>232</v>
      </c>
      <c r="G163" s="234"/>
      <c r="H163" s="235" t="s">
        <v>19</v>
      </c>
      <c r="I163" s="237"/>
      <c r="J163" s="234"/>
      <c r="K163" s="234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130</v>
      </c>
      <c r="AU163" s="242" t="s">
        <v>126</v>
      </c>
      <c r="AV163" s="15" t="s">
        <v>78</v>
      </c>
      <c r="AW163" s="15" t="s">
        <v>34</v>
      </c>
      <c r="AX163" s="15" t="s">
        <v>73</v>
      </c>
      <c r="AY163" s="242" t="s">
        <v>118</v>
      </c>
    </row>
    <row r="164" spans="2:51" s="13" customFormat="1" ht="11.25">
      <c r="B164" s="201"/>
      <c r="C164" s="202"/>
      <c r="D164" s="197" t="s">
        <v>130</v>
      </c>
      <c r="E164" s="203" t="s">
        <v>19</v>
      </c>
      <c r="F164" s="204" t="s">
        <v>238</v>
      </c>
      <c r="G164" s="202"/>
      <c r="H164" s="205">
        <v>1.585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130</v>
      </c>
      <c r="AU164" s="211" t="s">
        <v>126</v>
      </c>
      <c r="AV164" s="13" t="s">
        <v>126</v>
      </c>
      <c r="AW164" s="13" t="s">
        <v>34</v>
      </c>
      <c r="AX164" s="13" t="s">
        <v>78</v>
      </c>
      <c r="AY164" s="211" t="s">
        <v>118</v>
      </c>
    </row>
    <row r="165" spans="1:65" s="2" customFormat="1" ht="16.5" customHeight="1">
      <c r="A165" s="35"/>
      <c r="B165" s="36"/>
      <c r="C165" s="184" t="s">
        <v>239</v>
      </c>
      <c r="D165" s="184" t="s">
        <v>120</v>
      </c>
      <c r="E165" s="185" t="s">
        <v>240</v>
      </c>
      <c r="F165" s="186" t="s">
        <v>241</v>
      </c>
      <c r="G165" s="187" t="s">
        <v>134</v>
      </c>
      <c r="H165" s="188">
        <v>78.346</v>
      </c>
      <c r="I165" s="189"/>
      <c r="J165" s="190">
        <f>ROUND(I165*H165,2)</f>
        <v>0</v>
      </c>
      <c r="K165" s="186" t="s">
        <v>124</v>
      </c>
      <c r="L165" s="40"/>
      <c r="M165" s="191" t="s">
        <v>19</v>
      </c>
      <c r="N165" s="192" t="s">
        <v>45</v>
      </c>
      <c r="O165" s="65"/>
      <c r="P165" s="193">
        <f>O165*H165</f>
        <v>0</v>
      </c>
      <c r="Q165" s="193">
        <v>2.45329</v>
      </c>
      <c r="R165" s="193">
        <f>Q165*H165</f>
        <v>192.20545834</v>
      </c>
      <c r="S165" s="193">
        <v>0</v>
      </c>
      <c r="T165" s="19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5" t="s">
        <v>125</v>
      </c>
      <c r="AT165" s="195" t="s">
        <v>120</v>
      </c>
      <c r="AU165" s="195" t="s">
        <v>126</v>
      </c>
      <c r="AY165" s="18" t="s">
        <v>118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8" t="s">
        <v>126</v>
      </c>
      <c r="BK165" s="196">
        <f>ROUND(I165*H165,2)</f>
        <v>0</v>
      </c>
      <c r="BL165" s="18" t="s">
        <v>125</v>
      </c>
      <c r="BM165" s="195" t="s">
        <v>242</v>
      </c>
    </row>
    <row r="166" spans="1:47" s="2" customFormat="1" ht="68.25">
      <c r="A166" s="35"/>
      <c r="B166" s="36"/>
      <c r="C166" s="37"/>
      <c r="D166" s="197" t="s">
        <v>128</v>
      </c>
      <c r="E166" s="37"/>
      <c r="F166" s="198" t="s">
        <v>216</v>
      </c>
      <c r="G166" s="37"/>
      <c r="H166" s="37"/>
      <c r="I166" s="105"/>
      <c r="J166" s="37"/>
      <c r="K166" s="37"/>
      <c r="L166" s="40"/>
      <c r="M166" s="199"/>
      <c r="N166" s="200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128</v>
      </c>
      <c r="AU166" s="18" t="s">
        <v>126</v>
      </c>
    </row>
    <row r="167" spans="2:51" s="13" customFormat="1" ht="11.25">
      <c r="B167" s="201"/>
      <c r="C167" s="202"/>
      <c r="D167" s="197" t="s">
        <v>130</v>
      </c>
      <c r="E167" s="203" t="s">
        <v>19</v>
      </c>
      <c r="F167" s="204" t="s">
        <v>152</v>
      </c>
      <c r="G167" s="202"/>
      <c r="H167" s="205">
        <v>11.25</v>
      </c>
      <c r="I167" s="206"/>
      <c r="J167" s="202"/>
      <c r="K167" s="202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130</v>
      </c>
      <c r="AU167" s="211" t="s">
        <v>126</v>
      </c>
      <c r="AV167" s="13" t="s">
        <v>126</v>
      </c>
      <c r="AW167" s="13" t="s">
        <v>34</v>
      </c>
      <c r="AX167" s="13" t="s">
        <v>73</v>
      </c>
      <c r="AY167" s="211" t="s">
        <v>118</v>
      </c>
    </row>
    <row r="168" spans="2:51" s="13" customFormat="1" ht="11.25">
      <c r="B168" s="201"/>
      <c r="C168" s="202"/>
      <c r="D168" s="197" t="s">
        <v>130</v>
      </c>
      <c r="E168" s="203" t="s">
        <v>19</v>
      </c>
      <c r="F168" s="204" t="s">
        <v>153</v>
      </c>
      <c r="G168" s="202"/>
      <c r="H168" s="205">
        <v>1.26</v>
      </c>
      <c r="I168" s="206"/>
      <c r="J168" s="202"/>
      <c r="K168" s="202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130</v>
      </c>
      <c r="AU168" s="211" t="s">
        <v>126</v>
      </c>
      <c r="AV168" s="13" t="s">
        <v>126</v>
      </c>
      <c r="AW168" s="13" t="s">
        <v>34</v>
      </c>
      <c r="AX168" s="13" t="s">
        <v>73</v>
      </c>
      <c r="AY168" s="211" t="s">
        <v>118</v>
      </c>
    </row>
    <row r="169" spans="2:51" s="13" customFormat="1" ht="11.25">
      <c r="B169" s="201"/>
      <c r="C169" s="202"/>
      <c r="D169" s="197" t="s">
        <v>130</v>
      </c>
      <c r="E169" s="203" t="s">
        <v>19</v>
      </c>
      <c r="F169" s="204" t="s">
        <v>154</v>
      </c>
      <c r="G169" s="202"/>
      <c r="H169" s="205">
        <v>1.62</v>
      </c>
      <c r="I169" s="206"/>
      <c r="J169" s="202"/>
      <c r="K169" s="202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130</v>
      </c>
      <c r="AU169" s="211" t="s">
        <v>126</v>
      </c>
      <c r="AV169" s="13" t="s">
        <v>126</v>
      </c>
      <c r="AW169" s="13" t="s">
        <v>34</v>
      </c>
      <c r="AX169" s="13" t="s">
        <v>73</v>
      </c>
      <c r="AY169" s="211" t="s">
        <v>118</v>
      </c>
    </row>
    <row r="170" spans="2:51" s="13" customFormat="1" ht="11.25">
      <c r="B170" s="201"/>
      <c r="C170" s="202"/>
      <c r="D170" s="197" t="s">
        <v>130</v>
      </c>
      <c r="E170" s="203" t="s">
        <v>19</v>
      </c>
      <c r="F170" s="204" t="s">
        <v>155</v>
      </c>
      <c r="G170" s="202"/>
      <c r="H170" s="205">
        <v>5.722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130</v>
      </c>
      <c r="AU170" s="211" t="s">
        <v>126</v>
      </c>
      <c r="AV170" s="13" t="s">
        <v>126</v>
      </c>
      <c r="AW170" s="13" t="s">
        <v>34</v>
      </c>
      <c r="AX170" s="13" t="s">
        <v>73</v>
      </c>
      <c r="AY170" s="211" t="s">
        <v>118</v>
      </c>
    </row>
    <row r="171" spans="2:51" s="13" customFormat="1" ht="11.25">
      <c r="B171" s="201"/>
      <c r="C171" s="202"/>
      <c r="D171" s="197" t="s">
        <v>130</v>
      </c>
      <c r="E171" s="203" t="s">
        <v>19</v>
      </c>
      <c r="F171" s="204" t="s">
        <v>156</v>
      </c>
      <c r="G171" s="202"/>
      <c r="H171" s="205">
        <v>0.429</v>
      </c>
      <c r="I171" s="206"/>
      <c r="J171" s="202"/>
      <c r="K171" s="202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130</v>
      </c>
      <c r="AU171" s="211" t="s">
        <v>126</v>
      </c>
      <c r="AV171" s="13" t="s">
        <v>126</v>
      </c>
      <c r="AW171" s="13" t="s">
        <v>34</v>
      </c>
      <c r="AX171" s="13" t="s">
        <v>73</v>
      </c>
      <c r="AY171" s="211" t="s">
        <v>118</v>
      </c>
    </row>
    <row r="172" spans="2:51" s="13" customFormat="1" ht="11.25">
      <c r="B172" s="201"/>
      <c r="C172" s="202"/>
      <c r="D172" s="197" t="s">
        <v>130</v>
      </c>
      <c r="E172" s="203" t="s">
        <v>19</v>
      </c>
      <c r="F172" s="204" t="s">
        <v>155</v>
      </c>
      <c r="G172" s="202"/>
      <c r="H172" s="205">
        <v>5.722</v>
      </c>
      <c r="I172" s="206"/>
      <c r="J172" s="202"/>
      <c r="K172" s="202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130</v>
      </c>
      <c r="AU172" s="211" t="s">
        <v>126</v>
      </c>
      <c r="AV172" s="13" t="s">
        <v>126</v>
      </c>
      <c r="AW172" s="13" t="s">
        <v>34</v>
      </c>
      <c r="AX172" s="13" t="s">
        <v>73</v>
      </c>
      <c r="AY172" s="211" t="s">
        <v>118</v>
      </c>
    </row>
    <row r="173" spans="2:51" s="13" customFormat="1" ht="11.25">
      <c r="B173" s="201"/>
      <c r="C173" s="202"/>
      <c r="D173" s="197" t="s">
        <v>130</v>
      </c>
      <c r="E173" s="203" t="s">
        <v>19</v>
      </c>
      <c r="F173" s="204" t="s">
        <v>154</v>
      </c>
      <c r="G173" s="202"/>
      <c r="H173" s="205">
        <v>1.62</v>
      </c>
      <c r="I173" s="206"/>
      <c r="J173" s="202"/>
      <c r="K173" s="202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130</v>
      </c>
      <c r="AU173" s="211" t="s">
        <v>126</v>
      </c>
      <c r="AV173" s="13" t="s">
        <v>126</v>
      </c>
      <c r="AW173" s="13" t="s">
        <v>34</v>
      </c>
      <c r="AX173" s="13" t="s">
        <v>73</v>
      </c>
      <c r="AY173" s="211" t="s">
        <v>118</v>
      </c>
    </row>
    <row r="174" spans="2:51" s="13" customFormat="1" ht="11.25">
      <c r="B174" s="201"/>
      <c r="C174" s="202"/>
      <c r="D174" s="197" t="s">
        <v>130</v>
      </c>
      <c r="E174" s="203" t="s">
        <v>19</v>
      </c>
      <c r="F174" s="204" t="s">
        <v>153</v>
      </c>
      <c r="G174" s="202"/>
      <c r="H174" s="205">
        <v>1.26</v>
      </c>
      <c r="I174" s="206"/>
      <c r="J174" s="202"/>
      <c r="K174" s="202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130</v>
      </c>
      <c r="AU174" s="211" t="s">
        <v>126</v>
      </c>
      <c r="AV174" s="13" t="s">
        <v>126</v>
      </c>
      <c r="AW174" s="13" t="s">
        <v>34</v>
      </c>
      <c r="AX174" s="13" t="s">
        <v>73</v>
      </c>
      <c r="AY174" s="211" t="s">
        <v>118</v>
      </c>
    </row>
    <row r="175" spans="2:51" s="13" customFormat="1" ht="11.25">
      <c r="B175" s="201"/>
      <c r="C175" s="202"/>
      <c r="D175" s="197" t="s">
        <v>130</v>
      </c>
      <c r="E175" s="203" t="s">
        <v>19</v>
      </c>
      <c r="F175" s="204" t="s">
        <v>152</v>
      </c>
      <c r="G175" s="202"/>
      <c r="H175" s="205">
        <v>11.25</v>
      </c>
      <c r="I175" s="206"/>
      <c r="J175" s="202"/>
      <c r="K175" s="202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130</v>
      </c>
      <c r="AU175" s="211" t="s">
        <v>126</v>
      </c>
      <c r="AV175" s="13" t="s">
        <v>126</v>
      </c>
      <c r="AW175" s="13" t="s">
        <v>34</v>
      </c>
      <c r="AX175" s="13" t="s">
        <v>73</v>
      </c>
      <c r="AY175" s="211" t="s">
        <v>118</v>
      </c>
    </row>
    <row r="176" spans="2:51" s="13" customFormat="1" ht="11.25">
      <c r="B176" s="201"/>
      <c r="C176" s="202"/>
      <c r="D176" s="197" t="s">
        <v>130</v>
      </c>
      <c r="E176" s="203" t="s">
        <v>19</v>
      </c>
      <c r="F176" s="204" t="s">
        <v>157</v>
      </c>
      <c r="G176" s="202"/>
      <c r="H176" s="205">
        <v>13.932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130</v>
      </c>
      <c r="AU176" s="211" t="s">
        <v>126</v>
      </c>
      <c r="AV176" s="13" t="s">
        <v>126</v>
      </c>
      <c r="AW176" s="13" t="s">
        <v>34</v>
      </c>
      <c r="AX176" s="13" t="s">
        <v>73</v>
      </c>
      <c r="AY176" s="211" t="s">
        <v>118</v>
      </c>
    </row>
    <row r="177" spans="2:51" s="13" customFormat="1" ht="11.25">
      <c r="B177" s="201"/>
      <c r="C177" s="202"/>
      <c r="D177" s="197" t="s">
        <v>130</v>
      </c>
      <c r="E177" s="203" t="s">
        <v>19</v>
      </c>
      <c r="F177" s="204" t="s">
        <v>158</v>
      </c>
      <c r="G177" s="202"/>
      <c r="H177" s="205">
        <v>11.94</v>
      </c>
      <c r="I177" s="206"/>
      <c r="J177" s="202"/>
      <c r="K177" s="202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130</v>
      </c>
      <c r="AU177" s="211" t="s">
        <v>126</v>
      </c>
      <c r="AV177" s="13" t="s">
        <v>126</v>
      </c>
      <c r="AW177" s="13" t="s">
        <v>34</v>
      </c>
      <c r="AX177" s="13" t="s">
        <v>73</v>
      </c>
      <c r="AY177" s="211" t="s">
        <v>118</v>
      </c>
    </row>
    <row r="178" spans="2:51" s="13" customFormat="1" ht="11.25">
      <c r="B178" s="201"/>
      <c r="C178" s="202"/>
      <c r="D178" s="197" t="s">
        <v>130</v>
      </c>
      <c r="E178" s="203" t="s">
        <v>19</v>
      </c>
      <c r="F178" s="204" t="s">
        <v>159</v>
      </c>
      <c r="G178" s="202"/>
      <c r="H178" s="205">
        <v>1.035</v>
      </c>
      <c r="I178" s="206"/>
      <c r="J178" s="202"/>
      <c r="K178" s="202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130</v>
      </c>
      <c r="AU178" s="211" t="s">
        <v>126</v>
      </c>
      <c r="AV178" s="13" t="s">
        <v>126</v>
      </c>
      <c r="AW178" s="13" t="s">
        <v>34</v>
      </c>
      <c r="AX178" s="13" t="s">
        <v>73</v>
      </c>
      <c r="AY178" s="211" t="s">
        <v>118</v>
      </c>
    </row>
    <row r="179" spans="2:51" s="13" customFormat="1" ht="11.25">
      <c r="B179" s="201"/>
      <c r="C179" s="202"/>
      <c r="D179" s="197" t="s">
        <v>130</v>
      </c>
      <c r="E179" s="203" t="s">
        <v>19</v>
      </c>
      <c r="F179" s="204" t="s">
        <v>160</v>
      </c>
      <c r="G179" s="202"/>
      <c r="H179" s="205">
        <v>1.449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130</v>
      </c>
      <c r="AU179" s="211" t="s">
        <v>126</v>
      </c>
      <c r="AV179" s="13" t="s">
        <v>126</v>
      </c>
      <c r="AW179" s="13" t="s">
        <v>34</v>
      </c>
      <c r="AX179" s="13" t="s">
        <v>73</v>
      </c>
      <c r="AY179" s="211" t="s">
        <v>118</v>
      </c>
    </row>
    <row r="180" spans="2:51" s="13" customFormat="1" ht="11.25">
      <c r="B180" s="201"/>
      <c r="C180" s="202"/>
      <c r="D180" s="197" t="s">
        <v>130</v>
      </c>
      <c r="E180" s="203" t="s">
        <v>19</v>
      </c>
      <c r="F180" s="204" t="s">
        <v>161</v>
      </c>
      <c r="G180" s="202"/>
      <c r="H180" s="205">
        <v>1.879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130</v>
      </c>
      <c r="AU180" s="211" t="s">
        <v>126</v>
      </c>
      <c r="AV180" s="13" t="s">
        <v>126</v>
      </c>
      <c r="AW180" s="13" t="s">
        <v>34</v>
      </c>
      <c r="AX180" s="13" t="s">
        <v>73</v>
      </c>
      <c r="AY180" s="211" t="s">
        <v>118</v>
      </c>
    </row>
    <row r="181" spans="2:51" s="13" customFormat="1" ht="11.25">
      <c r="B181" s="201"/>
      <c r="C181" s="202"/>
      <c r="D181" s="197" t="s">
        <v>130</v>
      </c>
      <c r="E181" s="203" t="s">
        <v>19</v>
      </c>
      <c r="F181" s="204" t="s">
        <v>162</v>
      </c>
      <c r="G181" s="202"/>
      <c r="H181" s="205">
        <v>3.96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130</v>
      </c>
      <c r="AU181" s="211" t="s">
        <v>126</v>
      </c>
      <c r="AV181" s="13" t="s">
        <v>126</v>
      </c>
      <c r="AW181" s="13" t="s">
        <v>34</v>
      </c>
      <c r="AX181" s="13" t="s">
        <v>73</v>
      </c>
      <c r="AY181" s="211" t="s">
        <v>118</v>
      </c>
    </row>
    <row r="182" spans="2:51" s="13" customFormat="1" ht="11.25">
      <c r="B182" s="201"/>
      <c r="C182" s="202"/>
      <c r="D182" s="197" t="s">
        <v>130</v>
      </c>
      <c r="E182" s="203" t="s">
        <v>19</v>
      </c>
      <c r="F182" s="204" t="s">
        <v>163</v>
      </c>
      <c r="G182" s="202"/>
      <c r="H182" s="205">
        <v>1.75</v>
      </c>
      <c r="I182" s="206"/>
      <c r="J182" s="202"/>
      <c r="K182" s="202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130</v>
      </c>
      <c r="AU182" s="211" t="s">
        <v>126</v>
      </c>
      <c r="AV182" s="13" t="s">
        <v>126</v>
      </c>
      <c r="AW182" s="13" t="s">
        <v>34</v>
      </c>
      <c r="AX182" s="13" t="s">
        <v>73</v>
      </c>
      <c r="AY182" s="211" t="s">
        <v>118</v>
      </c>
    </row>
    <row r="183" spans="2:51" s="13" customFormat="1" ht="11.25">
      <c r="B183" s="201"/>
      <c r="C183" s="202"/>
      <c r="D183" s="197" t="s">
        <v>130</v>
      </c>
      <c r="E183" s="203" t="s">
        <v>19</v>
      </c>
      <c r="F183" s="204" t="s">
        <v>164</v>
      </c>
      <c r="G183" s="202"/>
      <c r="H183" s="205">
        <v>1.323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130</v>
      </c>
      <c r="AU183" s="211" t="s">
        <v>126</v>
      </c>
      <c r="AV183" s="13" t="s">
        <v>126</v>
      </c>
      <c r="AW183" s="13" t="s">
        <v>34</v>
      </c>
      <c r="AX183" s="13" t="s">
        <v>73</v>
      </c>
      <c r="AY183" s="211" t="s">
        <v>118</v>
      </c>
    </row>
    <row r="184" spans="2:51" s="13" customFormat="1" ht="11.25">
      <c r="B184" s="201"/>
      <c r="C184" s="202"/>
      <c r="D184" s="197" t="s">
        <v>130</v>
      </c>
      <c r="E184" s="203" t="s">
        <v>19</v>
      </c>
      <c r="F184" s="204" t="s">
        <v>165</v>
      </c>
      <c r="G184" s="202"/>
      <c r="H184" s="205">
        <v>0.945</v>
      </c>
      <c r="I184" s="206"/>
      <c r="J184" s="202"/>
      <c r="K184" s="202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130</v>
      </c>
      <c r="AU184" s="211" t="s">
        <v>126</v>
      </c>
      <c r="AV184" s="13" t="s">
        <v>126</v>
      </c>
      <c r="AW184" s="13" t="s">
        <v>34</v>
      </c>
      <c r="AX184" s="13" t="s">
        <v>73</v>
      </c>
      <c r="AY184" s="211" t="s">
        <v>118</v>
      </c>
    </row>
    <row r="185" spans="2:51" s="14" customFormat="1" ht="11.25">
      <c r="B185" s="212"/>
      <c r="C185" s="213"/>
      <c r="D185" s="197" t="s">
        <v>130</v>
      </c>
      <c r="E185" s="214" t="s">
        <v>19</v>
      </c>
      <c r="F185" s="215" t="s">
        <v>166</v>
      </c>
      <c r="G185" s="213"/>
      <c r="H185" s="216">
        <v>78.346</v>
      </c>
      <c r="I185" s="217"/>
      <c r="J185" s="213"/>
      <c r="K185" s="213"/>
      <c r="L185" s="218"/>
      <c r="M185" s="219"/>
      <c r="N185" s="220"/>
      <c r="O185" s="220"/>
      <c r="P185" s="220"/>
      <c r="Q185" s="220"/>
      <c r="R185" s="220"/>
      <c r="S185" s="220"/>
      <c r="T185" s="221"/>
      <c r="AT185" s="222" t="s">
        <v>130</v>
      </c>
      <c r="AU185" s="222" t="s">
        <v>126</v>
      </c>
      <c r="AV185" s="14" t="s">
        <v>125</v>
      </c>
      <c r="AW185" s="14" t="s">
        <v>34</v>
      </c>
      <c r="AX185" s="14" t="s">
        <v>78</v>
      </c>
      <c r="AY185" s="222" t="s">
        <v>118</v>
      </c>
    </row>
    <row r="186" spans="1:65" s="2" customFormat="1" ht="16.5" customHeight="1">
      <c r="A186" s="35"/>
      <c r="B186" s="36"/>
      <c r="C186" s="184" t="s">
        <v>243</v>
      </c>
      <c r="D186" s="184" t="s">
        <v>120</v>
      </c>
      <c r="E186" s="185" t="s">
        <v>244</v>
      </c>
      <c r="F186" s="186" t="s">
        <v>245</v>
      </c>
      <c r="G186" s="187" t="s">
        <v>123</v>
      </c>
      <c r="H186" s="188">
        <v>176.548</v>
      </c>
      <c r="I186" s="189"/>
      <c r="J186" s="190">
        <f>ROUND(I186*H186,2)</f>
        <v>0</v>
      </c>
      <c r="K186" s="186" t="s">
        <v>124</v>
      </c>
      <c r="L186" s="40"/>
      <c r="M186" s="191" t="s">
        <v>19</v>
      </c>
      <c r="N186" s="192" t="s">
        <v>45</v>
      </c>
      <c r="O186" s="65"/>
      <c r="P186" s="193">
        <f>O186*H186</f>
        <v>0</v>
      </c>
      <c r="Q186" s="193">
        <v>0.00269</v>
      </c>
      <c r="R186" s="193">
        <f>Q186*H186</f>
        <v>0.47491412000000005</v>
      </c>
      <c r="S186" s="193">
        <v>0</v>
      </c>
      <c r="T186" s="194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5" t="s">
        <v>125</v>
      </c>
      <c r="AT186" s="195" t="s">
        <v>120</v>
      </c>
      <c r="AU186" s="195" t="s">
        <v>126</v>
      </c>
      <c r="AY186" s="18" t="s">
        <v>118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8" t="s">
        <v>126</v>
      </c>
      <c r="BK186" s="196">
        <f>ROUND(I186*H186,2)</f>
        <v>0</v>
      </c>
      <c r="BL186" s="18" t="s">
        <v>125</v>
      </c>
      <c r="BM186" s="195" t="s">
        <v>246</v>
      </c>
    </row>
    <row r="187" spans="1:47" s="2" customFormat="1" ht="39">
      <c r="A187" s="35"/>
      <c r="B187" s="36"/>
      <c r="C187" s="37"/>
      <c r="D187" s="197" t="s">
        <v>128</v>
      </c>
      <c r="E187" s="37"/>
      <c r="F187" s="198" t="s">
        <v>221</v>
      </c>
      <c r="G187" s="37"/>
      <c r="H187" s="37"/>
      <c r="I187" s="105"/>
      <c r="J187" s="37"/>
      <c r="K187" s="37"/>
      <c r="L187" s="40"/>
      <c r="M187" s="199"/>
      <c r="N187" s="200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128</v>
      </c>
      <c r="AU187" s="18" t="s">
        <v>126</v>
      </c>
    </row>
    <row r="188" spans="2:51" s="13" customFormat="1" ht="11.25">
      <c r="B188" s="201"/>
      <c r="C188" s="202"/>
      <c r="D188" s="197" t="s">
        <v>130</v>
      </c>
      <c r="E188" s="203" t="s">
        <v>19</v>
      </c>
      <c r="F188" s="204" t="s">
        <v>247</v>
      </c>
      <c r="G188" s="202"/>
      <c r="H188" s="205">
        <v>37.5</v>
      </c>
      <c r="I188" s="206"/>
      <c r="J188" s="202"/>
      <c r="K188" s="202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130</v>
      </c>
      <c r="AU188" s="211" t="s">
        <v>126</v>
      </c>
      <c r="AV188" s="13" t="s">
        <v>126</v>
      </c>
      <c r="AW188" s="13" t="s">
        <v>34</v>
      </c>
      <c r="AX188" s="13" t="s">
        <v>73</v>
      </c>
      <c r="AY188" s="211" t="s">
        <v>118</v>
      </c>
    </row>
    <row r="189" spans="2:51" s="13" customFormat="1" ht="11.25">
      <c r="B189" s="201"/>
      <c r="C189" s="202"/>
      <c r="D189" s="197" t="s">
        <v>130</v>
      </c>
      <c r="E189" s="203" t="s">
        <v>19</v>
      </c>
      <c r="F189" s="204" t="s">
        <v>248</v>
      </c>
      <c r="G189" s="202"/>
      <c r="H189" s="205">
        <v>4.2</v>
      </c>
      <c r="I189" s="206"/>
      <c r="J189" s="202"/>
      <c r="K189" s="202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130</v>
      </c>
      <c r="AU189" s="211" t="s">
        <v>126</v>
      </c>
      <c r="AV189" s="13" t="s">
        <v>126</v>
      </c>
      <c r="AW189" s="13" t="s">
        <v>34</v>
      </c>
      <c r="AX189" s="13" t="s">
        <v>73</v>
      </c>
      <c r="AY189" s="211" t="s">
        <v>118</v>
      </c>
    </row>
    <row r="190" spans="2:51" s="13" customFormat="1" ht="11.25">
      <c r="B190" s="201"/>
      <c r="C190" s="202"/>
      <c r="D190" s="197" t="s">
        <v>130</v>
      </c>
      <c r="E190" s="203" t="s">
        <v>19</v>
      </c>
      <c r="F190" s="204" t="s">
        <v>249</v>
      </c>
      <c r="G190" s="202"/>
      <c r="H190" s="205">
        <v>5.4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130</v>
      </c>
      <c r="AU190" s="211" t="s">
        <v>126</v>
      </c>
      <c r="AV190" s="13" t="s">
        <v>126</v>
      </c>
      <c r="AW190" s="13" t="s">
        <v>34</v>
      </c>
      <c r="AX190" s="13" t="s">
        <v>73</v>
      </c>
      <c r="AY190" s="211" t="s">
        <v>118</v>
      </c>
    </row>
    <row r="191" spans="2:51" s="13" customFormat="1" ht="11.25">
      <c r="B191" s="201"/>
      <c r="C191" s="202"/>
      <c r="D191" s="197" t="s">
        <v>130</v>
      </c>
      <c r="E191" s="203" t="s">
        <v>19</v>
      </c>
      <c r="F191" s="204" t="s">
        <v>250</v>
      </c>
      <c r="G191" s="202"/>
      <c r="H191" s="205">
        <v>19.074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130</v>
      </c>
      <c r="AU191" s="211" t="s">
        <v>126</v>
      </c>
      <c r="AV191" s="13" t="s">
        <v>126</v>
      </c>
      <c r="AW191" s="13" t="s">
        <v>34</v>
      </c>
      <c r="AX191" s="13" t="s">
        <v>73</v>
      </c>
      <c r="AY191" s="211" t="s">
        <v>118</v>
      </c>
    </row>
    <row r="192" spans="2:51" s="13" customFormat="1" ht="11.25">
      <c r="B192" s="201"/>
      <c r="C192" s="202"/>
      <c r="D192" s="197" t="s">
        <v>130</v>
      </c>
      <c r="E192" s="203" t="s">
        <v>19</v>
      </c>
      <c r="F192" s="204" t="s">
        <v>251</v>
      </c>
      <c r="G192" s="202"/>
      <c r="H192" s="205">
        <v>1.429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130</v>
      </c>
      <c r="AU192" s="211" t="s">
        <v>126</v>
      </c>
      <c r="AV192" s="13" t="s">
        <v>126</v>
      </c>
      <c r="AW192" s="13" t="s">
        <v>34</v>
      </c>
      <c r="AX192" s="13" t="s">
        <v>73</v>
      </c>
      <c r="AY192" s="211" t="s">
        <v>118</v>
      </c>
    </row>
    <row r="193" spans="2:51" s="13" customFormat="1" ht="11.25">
      <c r="B193" s="201"/>
      <c r="C193" s="202"/>
      <c r="D193" s="197" t="s">
        <v>130</v>
      </c>
      <c r="E193" s="203" t="s">
        <v>19</v>
      </c>
      <c r="F193" s="204" t="s">
        <v>250</v>
      </c>
      <c r="G193" s="202"/>
      <c r="H193" s="205">
        <v>19.074</v>
      </c>
      <c r="I193" s="206"/>
      <c r="J193" s="202"/>
      <c r="K193" s="202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130</v>
      </c>
      <c r="AU193" s="211" t="s">
        <v>126</v>
      </c>
      <c r="AV193" s="13" t="s">
        <v>126</v>
      </c>
      <c r="AW193" s="13" t="s">
        <v>34</v>
      </c>
      <c r="AX193" s="13" t="s">
        <v>73</v>
      </c>
      <c r="AY193" s="211" t="s">
        <v>118</v>
      </c>
    </row>
    <row r="194" spans="2:51" s="13" customFormat="1" ht="11.25">
      <c r="B194" s="201"/>
      <c r="C194" s="202"/>
      <c r="D194" s="197" t="s">
        <v>130</v>
      </c>
      <c r="E194" s="203" t="s">
        <v>19</v>
      </c>
      <c r="F194" s="204" t="s">
        <v>249</v>
      </c>
      <c r="G194" s="202"/>
      <c r="H194" s="205">
        <v>5.4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130</v>
      </c>
      <c r="AU194" s="211" t="s">
        <v>126</v>
      </c>
      <c r="AV194" s="13" t="s">
        <v>126</v>
      </c>
      <c r="AW194" s="13" t="s">
        <v>34</v>
      </c>
      <c r="AX194" s="13" t="s">
        <v>73</v>
      </c>
      <c r="AY194" s="211" t="s">
        <v>118</v>
      </c>
    </row>
    <row r="195" spans="2:51" s="13" customFormat="1" ht="11.25">
      <c r="B195" s="201"/>
      <c r="C195" s="202"/>
      <c r="D195" s="197" t="s">
        <v>130</v>
      </c>
      <c r="E195" s="203" t="s">
        <v>19</v>
      </c>
      <c r="F195" s="204" t="s">
        <v>248</v>
      </c>
      <c r="G195" s="202"/>
      <c r="H195" s="205">
        <v>4.2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130</v>
      </c>
      <c r="AU195" s="211" t="s">
        <v>126</v>
      </c>
      <c r="AV195" s="13" t="s">
        <v>126</v>
      </c>
      <c r="AW195" s="13" t="s">
        <v>34</v>
      </c>
      <c r="AX195" s="13" t="s">
        <v>73</v>
      </c>
      <c r="AY195" s="211" t="s">
        <v>118</v>
      </c>
    </row>
    <row r="196" spans="2:51" s="13" customFormat="1" ht="11.25">
      <c r="B196" s="201"/>
      <c r="C196" s="202"/>
      <c r="D196" s="197" t="s">
        <v>130</v>
      </c>
      <c r="E196" s="203" t="s">
        <v>19</v>
      </c>
      <c r="F196" s="204" t="s">
        <v>247</v>
      </c>
      <c r="G196" s="202"/>
      <c r="H196" s="205">
        <v>37.5</v>
      </c>
      <c r="I196" s="206"/>
      <c r="J196" s="202"/>
      <c r="K196" s="202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130</v>
      </c>
      <c r="AU196" s="211" t="s">
        <v>126</v>
      </c>
      <c r="AV196" s="13" t="s">
        <v>126</v>
      </c>
      <c r="AW196" s="13" t="s">
        <v>34</v>
      </c>
      <c r="AX196" s="13" t="s">
        <v>73</v>
      </c>
      <c r="AY196" s="211" t="s">
        <v>118</v>
      </c>
    </row>
    <row r="197" spans="2:51" s="13" customFormat="1" ht="11.25">
      <c r="B197" s="201"/>
      <c r="C197" s="202"/>
      <c r="D197" s="197" t="s">
        <v>130</v>
      </c>
      <c r="E197" s="203" t="s">
        <v>19</v>
      </c>
      <c r="F197" s="204" t="s">
        <v>252</v>
      </c>
      <c r="G197" s="202"/>
      <c r="H197" s="205">
        <v>46.44</v>
      </c>
      <c r="I197" s="206"/>
      <c r="J197" s="202"/>
      <c r="K197" s="202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130</v>
      </c>
      <c r="AU197" s="211" t="s">
        <v>126</v>
      </c>
      <c r="AV197" s="13" t="s">
        <v>126</v>
      </c>
      <c r="AW197" s="13" t="s">
        <v>34</v>
      </c>
      <c r="AX197" s="13" t="s">
        <v>73</v>
      </c>
      <c r="AY197" s="211" t="s">
        <v>118</v>
      </c>
    </row>
    <row r="198" spans="2:51" s="13" customFormat="1" ht="11.25">
      <c r="B198" s="201"/>
      <c r="C198" s="202"/>
      <c r="D198" s="197" t="s">
        <v>130</v>
      </c>
      <c r="E198" s="203" t="s">
        <v>19</v>
      </c>
      <c r="F198" s="204" t="s">
        <v>253</v>
      </c>
      <c r="G198" s="202"/>
      <c r="H198" s="205">
        <v>19.9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130</v>
      </c>
      <c r="AU198" s="211" t="s">
        <v>126</v>
      </c>
      <c r="AV198" s="13" t="s">
        <v>126</v>
      </c>
      <c r="AW198" s="13" t="s">
        <v>34</v>
      </c>
      <c r="AX198" s="13" t="s">
        <v>73</v>
      </c>
      <c r="AY198" s="211" t="s">
        <v>118</v>
      </c>
    </row>
    <row r="199" spans="2:51" s="13" customFormat="1" ht="11.25">
      <c r="B199" s="201"/>
      <c r="C199" s="202"/>
      <c r="D199" s="197" t="s">
        <v>130</v>
      </c>
      <c r="E199" s="203" t="s">
        <v>19</v>
      </c>
      <c r="F199" s="204" t="s">
        <v>254</v>
      </c>
      <c r="G199" s="202"/>
      <c r="H199" s="205">
        <v>1.725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130</v>
      </c>
      <c r="AU199" s="211" t="s">
        <v>126</v>
      </c>
      <c r="AV199" s="13" t="s">
        <v>126</v>
      </c>
      <c r="AW199" s="13" t="s">
        <v>34</v>
      </c>
      <c r="AX199" s="13" t="s">
        <v>73</v>
      </c>
      <c r="AY199" s="211" t="s">
        <v>118</v>
      </c>
    </row>
    <row r="200" spans="2:51" s="13" customFormat="1" ht="11.25">
      <c r="B200" s="201"/>
      <c r="C200" s="202"/>
      <c r="D200" s="197" t="s">
        <v>130</v>
      </c>
      <c r="E200" s="203" t="s">
        <v>19</v>
      </c>
      <c r="F200" s="204" t="s">
        <v>255</v>
      </c>
      <c r="G200" s="202"/>
      <c r="H200" s="205">
        <v>2.415</v>
      </c>
      <c r="I200" s="206"/>
      <c r="J200" s="202"/>
      <c r="K200" s="202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130</v>
      </c>
      <c r="AU200" s="211" t="s">
        <v>126</v>
      </c>
      <c r="AV200" s="13" t="s">
        <v>126</v>
      </c>
      <c r="AW200" s="13" t="s">
        <v>34</v>
      </c>
      <c r="AX200" s="13" t="s">
        <v>73</v>
      </c>
      <c r="AY200" s="211" t="s">
        <v>118</v>
      </c>
    </row>
    <row r="201" spans="2:51" s="13" customFormat="1" ht="11.25">
      <c r="B201" s="201"/>
      <c r="C201" s="202"/>
      <c r="D201" s="197" t="s">
        <v>130</v>
      </c>
      <c r="E201" s="203" t="s">
        <v>19</v>
      </c>
      <c r="F201" s="204" t="s">
        <v>256</v>
      </c>
      <c r="G201" s="202"/>
      <c r="H201" s="205">
        <v>3.132</v>
      </c>
      <c r="I201" s="206"/>
      <c r="J201" s="202"/>
      <c r="K201" s="202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130</v>
      </c>
      <c r="AU201" s="211" t="s">
        <v>126</v>
      </c>
      <c r="AV201" s="13" t="s">
        <v>126</v>
      </c>
      <c r="AW201" s="13" t="s">
        <v>34</v>
      </c>
      <c r="AX201" s="13" t="s">
        <v>73</v>
      </c>
      <c r="AY201" s="211" t="s">
        <v>118</v>
      </c>
    </row>
    <row r="202" spans="2:51" s="13" customFormat="1" ht="11.25">
      <c r="B202" s="201"/>
      <c r="C202" s="202"/>
      <c r="D202" s="197" t="s">
        <v>130</v>
      </c>
      <c r="E202" s="203" t="s">
        <v>19</v>
      </c>
      <c r="F202" s="204" t="s">
        <v>257</v>
      </c>
      <c r="G202" s="202"/>
      <c r="H202" s="205">
        <v>6.6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130</v>
      </c>
      <c r="AU202" s="211" t="s">
        <v>126</v>
      </c>
      <c r="AV202" s="13" t="s">
        <v>126</v>
      </c>
      <c r="AW202" s="13" t="s">
        <v>34</v>
      </c>
      <c r="AX202" s="13" t="s">
        <v>73</v>
      </c>
      <c r="AY202" s="211" t="s">
        <v>118</v>
      </c>
    </row>
    <row r="203" spans="2:51" s="13" customFormat="1" ht="11.25">
      <c r="B203" s="201"/>
      <c r="C203" s="202"/>
      <c r="D203" s="197" t="s">
        <v>130</v>
      </c>
      <c r="E203" s="203" t="s">
        <v>19</v>
      </c>
      <c r="F203" s="204" t="s">
        <v>258</v>
      </c>
      <c r="G203" s="202"/>
      <c r="H203" s="205">
        <v>2.916</v>
      </c>
      <c r="I203" s="206"/>
      <c r="J203" s="202"/>
      <c r="K203" s="202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130</v>
      </c>
      <c r="AU203" s="211" t="s">
        <v>126</v>
      </c>
      <c r="AV203" s="13" t="s">
        <v>126</v>
      </c>
      <c r="AW203" s="13" t="s">
        <v>34</v>
      </c>
      <c r="AX203" s="13" t="s">
        <v>73</v>
      </c>
      <c r="AY203" s="211" t="s">
        <v>118</v>
      </c>
    </row>
    <row r="204" spans="2:51" s="13" customFormat="1" ht="11.25">
      <c r="B204" s="201"/>
      <c r="C204" s="202"/>
      <c r="D204" s="197" t="s">
        <v>130</v>
      </c>
      <c r="E204" s="203" t="s">
        <v>19</v>
      </c>
      <c r="F204" s="204" t="s">
        <v>259</v>
      </c>
      <c r="G204" s="202"/>
      <c r="H204" s="205">
        <v>2.205</v>
      </c>
      <c r="I204" s="206"/>
      <c r="J204" s="202"/>
      <c r="K204" s="202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130</v>
      </c>
      <c r="AU204" s="211" t="s">
        <v>126</v>
      </c>
      <c r="AV204" s="13" t="s">
        <v>126</v>
      </c>
      <c r="AW204" s="13" t="s">
        <v>34</v>
      </c>
      <c r="AX204" s="13" t="s">
        <v>73</v>
      </c>
      <c r="AY204" s="211" t="s">
        <v>118</v>
      </c>
    </row>
    <row r="205" spans="2:51" s="13" customFormat="1" ht="11.25">
      <c r="B205" s="201"/>
      <c r="C205" s="202"/>
      <c r="D205" s="197" t="s">
        <v>130</v>
      </c>
      <c r="E205" s="203" t="s">
        <v>19</v>
      </c>
      <c r="F205" s="204" t="s">
        <v>260</v>
      </c>
      <c r="G205" s="202"/>
      <c r="H205" s="205">
        <v>1.575</v>
      </c>
      <c r="I205" s="206"/>
      <c r="J205" s="202"/>
      <c r="K205" s="202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130</v>
      </c>
      <c r="AU205" s="211" t="s">
        <v>126</v>
      </c>
      <c r="AV205" s="13" t="s">
        <v>126</v>
      </c>
      <c r="AW205" s="13" t="s">
        <v>34</v>
      </c>
      <c r="AX205" s="13" t="s">
        <v>73</v>
      </c>
      <c r="AY205" s="211" t="s">
        <v>118</v>
      </c>
    </row>
    <row r="206" spans="2:51" s="14" customFormat="1" ht="11.25">
      <c r="B206" s="212"/>
      <c r="C206" s="213"/>
      <c r="D206" s="197" t="s">
        <v>130</v>
      </c>
      <c r="E206" s="214" t="s">
        <v>19</v>
      </c>
      <c r="F206" s="215" t="s">
        <v>166</v>
      </c>
      <c r="G206" s="213"/>
      <c r="H206" s="216">
        <v>220.685</v>
      </c>
      <c r="I206" s="217"/>
      <c r="J206" s="213"/>
      <c r="K206" s="213"/>
      <c r="L206" s="218"/>
      <c r="M206" s="219"/>
      <c r="N206" s="220"/>
      <c r="O206" s="220"/>
      <c r="P206" s="220"/>
      <c r="Q206" s="220"/>
      <c r="R206" s="220"/>
      <c r="S206" s="220"/>
      <c r="T206" s="221"/>
      <c r="AT206" s="222" t="s">
        <v>130</v>
      </c>
      <c r="AU206" s="222" t="s">
        <v>126</v>
      </c>
      <c r="AV206" s="14" t="s">
        <v>125</v>
      </c>
      <c r="AW206" s="14" t="s">
        <v>34</v>
      </c>
      <c r="AX206" s="14" t="s">
        <v>78</v>
      </c>
      <c r="AY206" s="222" t="s">
        <v>118</v>
      </c>
    </row>
    <row r="207" spans="2:51" s="13" customFormat="1" ht="11.25">
      <c r="B207" s="201"/>
      <c r="C207" s="202"/>
      <c r="D207" s="197" t="s">
        <v>130</v>
      </c>
      <c r="E207" s="202"/>
      <c r="F207" s="204" t="s">
        <v>261</v>
      </c>
      <c r="G207" s="202"/>
      <c r="H207" s="205">
        <v>176.548</v>
      </c>
      <c r="I207" s="206"/>
      <c r="J207" s="202"/>
      <c r="K207" s="202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130</v>
      </c>
      <c r="AU207" s="211" t="s">
        <v>126</v>
      </c>
      <c r="AV207" s="13" t="s">
        <v>126</v>
      </c>
      <c r="AW207" s="13" t="s">
        <v>4</v>
      </c>
      <c r="AX207" s="13" t="s">
        <v>78</v>
      </c>
      <c r="AY207" s="211" t="s">
        <v>118</v>
      </c>
    </row>
    <row r="208" spans="1:65" s="2" customFormat="1" ht="16.5" customHeight="1">
      <c r="A208" s="35"/>
      <c r="B208" s="36"/>
      <c r="C208" s="184" t="s">
        <v>7</v>
      </c>
      <c r="D208" s="184" t="s">
        <v>120</v>
      </c>
      <c r="E208" s="185" t="s">
        <v>262</v>
      </c>
      <c r="F208" s="186" t="s">
        <v>263</v>
      </c>
      <c r="G208" s="187" t="s">
        <v>123</v>
      </c>
      <c r="H208" s="188">
        <v>176.548</v>
      </c>
      <c r="I208" s="189"/>
      <c r="J208" s="190">
        <f>ROUND(I208*H208,2)</f>
        <v>0</v>
      </c>
      <c r="K208" s="186" t="s">
        <v>124</v>
      </c>
      <c r="L208" s="40"/>
      <c r="M208" s="191" t="s">
        <v>19</v>
      </c>
      <c r="N208" s="192" t="s">
        <v>45</v>
      </c>
      <c r="O208" s="65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5" t="s">
        <v>125</v>
      </c>
      <c r="AT208" s="195" t="s">
        <v>120</v>
      </c>
      <c r="AU208" s="195" t="s">
        <v>126</v>
      </c>
      <c r="AY208" s="18" t="s">
        <v>118</v>
      </c>
      <c r="BE208" s="196">
        <f>IF(N208="základní",J208,0)</f>
        <v>0</v>
      </c>
      <c r="BF208" s="196">
        <f>IF(N208="snížená",J208,0)</f>
        <v>0</v>
      </c>
      <c r="BG208" s="196">
        <f>IF(N208="zákl. přenesená",J208,0)</f>
        <v>0</v>
      </c>
      <c r="BH208" s="196">
        <f>IF(N208="sníž. přenesená",J208,0)</f>
        <v>0</v>
      </c>
      <c r="BI208" s="196">
        <f>IF(N208="nulová",J208,0)</f>
        <v>0</v>
      </c>
      <c r="BJ208" s="18" t="s">
        <v>126</v>
      </c>
      <c r="BK208" s="196">
        <f>ROUND(I208*H208,2)</f>
        <v>0</v>
      </c>
      <c r="BL208" s="18" t="s">
        <v>125</v>
      </c>
      <c r="BM208" s="195" t="s">
        <v>264</v>
      </c>
    </row>
    <row r="209" spans="1:47" s="2" customFormat="1" ht="39">
      <c r="A209" s="35"/>
      <c r="B209" s="36"/>
      <c r="C209" s="37"/>
      <c r="D209" s="197" t="s">
        <v>128</v>
      </c>
      <c r="E209" s="37"/>
      <c r="F209" s="198" t="s">
        <v>221</v>
      </c>
      <c r="G209" s="37"/>
      <c r="H209" s="37"/>
      <c r="I209" s="105"/>
      <c r="J209" s="37"/>
      <c r="K209" s="37"/>
      <c r="L209" s="40"/>
      <c r="M209" s="199"/>
      <c r="N209" s="200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128</v>
      </c>
      <c r="AU209" s="18" t="s">
        <v>126</v>
      </c>
    </row>
    <row r="210" spans="2:51" s="13" customFormat="1" ht="11.25">
      <c r="B210" s="201"/>
      <c r="C210" s="202"/>
      <c r="D210" s="197" t="s">
        <v>130</v>
      </c>
      <c r="E210" s="202"/>
      <c r="F210" s="204" t="s">
        <v>261</v>
      </c>
      <c r="G210" s="202"/>
      <c r="H210" s="205">
        <v>176.548</v>
      </c>
      <c r="I210" s="206"/>
      <c r="J210" s="202"/>
      <c r="K210" s="202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130</v>
      </c>
      <c r="AU210" s="211" t="s">
        <v>126</v>
      </c>
      <c r="AV210" s="13" t="s">
        <v>126</v>
      </c>
      <c r="AW210" s="13" t="s">
        <v>4</v>
      </c>
      <c r="AX210" s="13" t="s">
        <v>78</v>
      </c>
      <c r="AY210" s="211" t="s">
        <v>118</v>
      </c>
    </row>
    <row r="211" spans="1:65" s="2" customFormat="1" ht="16.5" customHeight="1">
      <c r="A211" s="35"/>
      <c r="B211" s="36"/>
      <c r="C211" s="184" t="s">
        <v>265</v>
      </c>
      <c r="D211" s="184" t="s">
        <v>120</v>
      </c>
      <c r="E211" s="185" t="s">
        <v>266</v>
      </c>
      <c r="F211" s="186" t="s">
        <v>267</v>
      </c>
      <c r="G211" s="187" t="s">
        <v>123</v>
      </c>
      <c r="H211" s="188">
        <v>44.137</v>
      </c>
      <c r="I211" s="189"/>
      <c r="J211" s="190">
        <f>ROUND(I211*H211,2)</f>
        <v>0</v>
      </c>
      <c r="K211" s="186" t="s">
        <v>124</v>
      </c>
      <c r="L211" s="40"/>
      <c r="M211" s="191" t="s">
        <v>19</v>
      </c>
      <c r="N211" s="192" t="s">
        <v>45</v>
      </c>
      <c r="O211" s="65"/>
      <c r="P211" s="193">
        <f>O211*H211</f>
        <v>0</v>
      </c>
      <c r="Q211" s="193">
        <v>0.00479</v>
      </c>
      <c r="R211" s="193">
        <f>Q211*H211</f>
        <v>0.21141623</v>
      </c>
      <c r="S211" s="193">
        <v>0</v>
      </c>
      <c r="T211" s="19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5" t="s">
        <v>125</v>
      </c>
      <c r="AT211" s="195" t="s">
        <v>120</v>
      </c>
      <c r="AU211" s="195" t="s">
        <v>126</v>
      </c>
      <c r="AY211" s="18" t="s">
        <v>118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8" t="s">
        <v>126</v>
      </c>
      <c r="BK211" s="196">
        <f>ROUND(I211*H211,2)</f>
        <v>0</v>
      </c>
      <c r="BL211" s="18" t="s">
        <v>125</v>
      </c>
      <c r="BM211" s="195" t="s">
        <v>268</v>
      </c>
    </row>
    <row r="212" spans="1:47" s="2" customFormat="1" ht="39">
      <c r="A212" s="35"/>
      <c r="B212" s="36"/>
      <c r="C212" s="37"/>
      <c r="D212" s="197" t="s">
        <v>128</v>
      </c>
      <c r="E212" s="37"/>
      <c r="F212" s="198" t="s">
        <v>221</v>
      </c>
      <c r="G212" s="37"/>
      <c r="H212" s="37"/>
      <c r="I212" s="105"/>
      <c r="J212" s="37"/>
      <c r="K212" s="37"/>
      <c r="L212" s="40"/>
      <c r="M212" s="199"/>
      <c r="N212" s="200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128</v>
      </c>
      <c r="AU212" s="18" t="s">
        <v>126</v>
      </c>
    </row>
    <row r="213" spans="2:51" s="13" customFormat="1" ht="11.25">
      <c r="B213" s="201"/>
      <c r="C213" s="202"/>
      <c r="D213" s="197" t="s">
        <v>130</v>
      </c>
      <c r="E213" s="202"/>
      <c r="F213" s="204" t="s">
        <v>269</v>
      </c>
      <c r="G213" s="202"/>
      <c r="H213" s="205">
        <v>44.137</v>
      </c>
      <c r="I213" s="206"/>
      <c r="J213" s="202"/>
      <c r="K213" s="202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130</v>
      </c>
      <c r="AU213" s="211" t="s">
        <v>126</v>
      </c>
      <c r="AV213" s="13" t="s">
        <v>126</v>
      </c>
      <c r="AW213" s="13" t="s">
        <v>4</v>
      </c>
      <c r="AX213" s="13" t="s">
        <v>78</v>
      </c>
      <c r="AY213" s="211" t="s">
        <v>118</v>
      </c>
    </row>
    <row r="214" spans="1:65" s="2" customFormat="1" ht="16.5" customHeight="1">
      <c r="A214" s="35"/>
      <c r="B214" s="36"/>
      <c r="C214" s="184" t="s">
        <v>270</v>
      </c>
      <c r="D214" s="184" t="s">
        <v>120</v>
      </c>
      <c r="E214" s="185" t="s">
        <v>271</v>
      </c>
      <c r="F214" s="186" t="s">
        <v>272</v>
      </c>
      <c r="G214" s="187" t="s">
        <v>123</v>
      </c>
      <c r="H214" s="188">
        <v>44.137</v>
      </c>
      <c r="I214" s="189"/>
      <c r="J214" s="190">
        <f>ROUND(I214*H214,2)</f>
        <v>0</v>
      </c>
      <c r="K214" s="186" t="s">
        <v>124</v>
      </c>
      <c r="L214" s="40"/>
      <c r="M214" s="191" t="s">
        <v>19</v>
      </c>
      <c r="N214" s="192" t="s">
        <v>45</v>
      </c>
      <c r="O214" s="65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5" t="s">
        <v>125</v>
      </c>
      <c r="AT214" s="195" t="s">
        <v>120</v>
      </c>
      <c r="AU214" s="195" t="s">
        <v>126</v>
      </c>
      <c r="AY214" s="18" t="s">
        <v>118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8" t="s">
        <v>126</v>
      </c>
      <c r="BK214" s="196">
        <f>ROUND(I214*H214,2)</f>
        <v>0</v>
      </c>
      <c r="BL214" s="18" t="s">
        <v>125</v>
      </c>
      <c r="BM214" s="195" t="s">
        <v>273</v>
      </c>
    </row>
    <row r="215" spans="1:47" s="2" customFormat="1" ht="39">
      <c r="A215" s="35"/>
      <c r="B215" s="36"/>
      <c r="C215" s="37"/>
      <c r="D215" s="197" t="s">
        <v>128</v>
      </c>
      <c r="E215" s="37"/>
      <c r="F215" s="198" t="s">
        <v>221</v>
      </c>
      <c r="G215" s="37"/>
      <c r="H215" s="37"/>
      <c r="I215" s="105"/>
      <c r="J215" s="37"/>
      <c r="K215" s="37"/>
      <c r="L215" s="40"/>
      <c r="M215" s="199"/>
      <c r="N215" s="200"/>
      <c r="O215" s="65"/>
      <c r="P215" s="65"/>
      <c r="Q215" s="65"/>
      <c r="R215" s="65"/>
      <c r="S215" s="65"/>
      <c r="T215" s="66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8" t="s">
        <v>128</v>
      </c>
      <c r="AU215" s="18" t="s">
        <v>126</v>
      </c>
    </row>
    <row r="216" spans="2:51" s="13" customFormat="1" ht="11.25">
      <c r="B216" s="201"/>
      <c r="C216" s="202"/>
      <c r="D216" s="197" t="s">
        <v>130</v>
      </c>
      <c r="E216" s="202"/>
      <c r="F216" s="204" t="s">
        <v>269</v>
      </c>
      <c r="G216" s="202"/>
      <c r="H216" s="205">
        <v>44.137</v>
      </c>
      <c r="I216" s="206"/>
      <c r="J216" s="202"/>
      <c r="K216" s="202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130</v>
      </c>
      <c r="AU216" s="211" t="s">
        <v>126</v>
      </c>
      <c r="AV216" s="13" t="s">
        <v>126</v>
      </c>
      <c r="AW216" s="13" t="s">
        <v>4</v>
      </c>
      <c r="AX216" s="13" t="s">
        <v>78</v>
      </c>
      <c r="AY216" s="211" t="s">
        <v>118</v>
      </c>
    </row>
    <row r="217" spans="2:63" s="12" customFormat="1" ht="22.9" customHeight="1">
      <c r="B217" s="168"/>
      <c r="C217" s="169"/>
      <c r="D217" s="170" t="s">
        <v>72</v>
      </c>
      <c r="E217" s="182" t="s">
        <v>147</v>
      </c>
      <c r="F217" s="182" t="s">
        <v>274</v>
      </c>
      <c r="G217" s="169"/>
      <c r="H217" s="169"/>
      <c r="I217" s="172"/>
      <c r="J217" s="183">
        <f>BK217</f>
        <v>0</v>
      </c>
      <c r="K217" s="169"/>
      <c r="L217" s="174"/>
      <c r="M217" s="175"/>
      <c r="N217" s="176"/>
      <c r="O217" s="176"/>
      <c r="P217" s="177">
        <f>P218</f>
        <v>0</v>
      </c>
      <c r="Q217" s="176"/>
      <c r="R217" s="177">
        <f>R218</f>
        <v>0</v>
      </c>
      <c r="S217" s="176"/>
      <c r="T217" s="178">
        <f>T218</f>
        <v>1.043</v>
      </c>
      <c r="AR217" s="179" t="s">
        <v>78</v>
      </c>
      <c r="AT217" s="180" t="s">
        <v>72</v>
      </c>
      <c r="AU217" s="180" t="s">
        <v>78</v>
      </c>
      <c r="AY217" s="179" t="s">
        <v>118</v>
      </c>
      <c r="BK217" s="181">
        <f>BK218</f>
        <v>0</v>
      </c>
    </row>
    <row r="218" spans="1:65" s="2" customFormat="1" ht="16.5" customHeight="1">
      <c r="A218" s="35"/>
      <c r="B218" s="36"/>
      <c r="C218" s="184" t="s">
        <v>275</v>
      </c>
      <c r="D218" s="184" t="s">
        <v>120</v>
      </c>
      <c r="E218" s="185" t="s">
        <v>276</v>
      </c>
      <c r="F218" s="186" t="s">
        <v>277</v>
      </c>
      <c r="G218" s="187" t="s">
        <v>123</v>
      </c>
      <c r="H218" s="188">
        <v>52.15</v>
      </c>
      <c r="I218" s="189"/>
      <c r="J218" s="190">
        <f>ROUND(I218*H218,2)</f>
        <v>0</v>
      </c>
      <c r="K218" s="186" t="s">
        <v>19</v>
      </c>
      <c r="L218" s="40"/>
      <c r="M218" s="191" t="s">
        <v>19</v>
      </c>
      <c r="N218" s="192" t="s">
        <v>45</v>
      </c>
      <c r="O218" s="65"/>
      <c r="P218" s="193">
        <f>O218*H218</f>
        <v>0</v>
      </c>
      <c r="Q218" s="193">
        <v>0</v>
      </c>
      <c r="R218" s="193">
        <f>Q218*H218</f>
        <v>0</v>
      </c>
      <c r="S218" s="193">
        <v>0.02</v>
      </c>
      <c r="T218" s="194">
        <f>S218*H218</f>
        <v>1.043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5" t="s">
        <v>125</v>
      </c>
      <c r="AT218" s="195" t="s">
        <v>120</v>
      </c>
      <c r="AU218" s="195" t="s">
        <v>126</v>
      </c>
      <c r="AY218" s="18" t="s">
        <v>118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8" t="s">
        <v>126</v>
      </c>
      <c r="BK218" s="196">
        <f>ROUND(I218*H218,2)</f>
        <v>0</v>
      </c>
      <c r="BL218" s="18" t="s">
        <v>125</v>
      </c>
      <c r="BM218" s="195" t="s">
        <v>278</v>
      </c>
    </row>
    <row r="219" spans="2:63" s="12" customFormat="1" ht="22.9" customHeight="1">
      <c r="B219" s="168"/>
      <c r="C219" s="169"/>
      <c r="D219" s="170" t="s">
        <v>72</v>
      </c>
      <c r="E219" s="182" t="s">
        <v>279</v>
      </c>
      <c r="F219" s="182" t="s">
        <v>280</v>
      </c>
      <c r="G219" s="169"/>
      <c r="H219" s="169"/>
      <c r="I219" s="172"/>
      <c r="J219" s="183">
        <f>BK219</f>
        <v>0</v>
      </c>
      <c r="K219" s="169"/>
      <c r="L219" s="174"/>
      <c r="M219" s="175"/>
      <c r="N219" s="176"/>
      <c r="O219" s="176"/>
      <c r="P219" s="177">
        <f>SUM(P220:P229)</f>
        <v>0</v>
      </c>
      <c r="Q219" s="176"/>
      <c r="R219" s="177">
        <f>SUM(R220:R229)</f>
        <v>0.06393944</v>
      </c>
      <c r="S219" s="176"/>
      <c r="T219" s="178">
        <f>SUM(T220:T229)</f>
        <v>0</v>
      </c>
      <c r="AR219" s="179" t="s">
        <v>78</v>
      </c>
      <c r="AT219" s="180" t="s">
        <v>72</v>
      </c>
      <c r="AU219" s="180" t="s">
        <v>78</v>
      </c>
      <c r="AY219" s="179" t="s">
        <v>118</v>
      </c>
      <c r="BK219" s="181">
        <f>SUM(BK220:BK229)</f>
        <v>0</v>
      </c>
    </row>
    <row r="220" spans="1:65" s="2" customFormat="1" ht="21.75" customHeight="1">
      <c r="A220" s="35"/>
      <c r="B220" s="36"/>
      <c r="C220" s="184" t="s">
        <v>281</v>
      </c>
      <c r="D220" s="184" t="s">
        <v>120</v>
      </c>
      <c r="E220" s="185" t="s">
        <v>282</v>
      </c>
      <c r="F220" s="186" t="s">
        <v>283</v>
      </c>
      <c r="G220" s="187" t="s">
        <v>123</v>
      </c>
      <c r="H220" s="188">
        <v>40.468</v>
      </c>
      <c r="I220" s="189"/>
      <c r="J220" s="190">
        <f>ROUND(I220*H220,2)</f>
        <v>0</v>
      </c>
      <c r="K220" s="186" t="s">
        <v>124</v>
      </c>
      <c r="L220" s="40"/>
      <c r="M220" s="191" t="s">
        <v>19</v>
      </c>
      <c r="N220" s="192" t="s">
        <v>45</v>
      </c>
      <c r="O220" s="65"/>
      <c r="P220" s="193">
        <f>O220*H220</f>
        <v>0</v>
      </c>
      <c r="Q220" s="193">
        <v>0.00158</v>
      </c>
      <c r="R220" s="193">
        <f>Q220*H220</f>
        <v>0.06393944</v>
      </c>
      <c r="S220" s="193">
        <v>0</v>
      </c>
      <c r="T220" s="194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5" t="s">
        <v>125</v>
      </c>
      <c r="AT220" s="195" t="s">
        <v>120</v>
      </c>
      <c r="AU220" s="195" t="s">
        <v>126</v>
      </c>
      <c r="AY220" s="18" t="s">
        <v>118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8" t="s">
        <v>126</v>
      </c>
      <c r="BK220" s="196">
        <f>ROUND(I220*H220,2)</f>
        <v>0</v>
      </c>
      <c r="BL220" s="18" t="s">
        <v>125</v>
      </c>
      <c r="BM220" s="195" t="s">
        <v>284</v>
      </c>
    </row>
    <row r="221" spans="2:51" s="13" customFormat="1" ht="11.25">
      <c r="B221" s="201"/>
      <c r="C221" s="202"/>
      <c r="D221" s="197" t="s">
        <v>130</v>
      </c>
      <c r="E221" s="203" t="s">
        <v>19</v>
      </c>
      <c r="F221" s="204" t="s">
        <v>253</v>
      </c>
      <c r="G221" s="202"/>
      <c r="H221" s="205">
        <v>19.9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130</v>
      </c>
      <c r="AU221" s="211" t="s">
        <v>126</v>
      </c>
      <c r="AV221" s="13" t="s">
        <v>126</v>
      </c>
      <c r="AW221" s="13" t="s">
        <v>34</v>
      </c>
      <c r="AX221" s="13" t="s">
        <v>73</v>
      </c>
      <c r="AY221" s="211" t="s">
        <v>118</v>
      </c>
    </row>
    <row r="222" spans="2:51" s="13" customFormat="1" ht="11.25">
      <c r="B222" s="201"/>
      <c r="C222" s="202"/>
      <c r="D222" s="197" t="s">
        <v>130</v>
      </c>
      <c r="E222" s="203" t="s">
        <v>19</v>
      </c>
      <c r="F222" s="204" t="s">
        <v>254</v>
      </c>
      <c r="G222" s="202"/>
      <c r="H222" s="205">
        <v>1.725</v>
      </c>
      <c r="I222" s="206"/>
      <c r="J222" s="202"/>
      <c r="K222" s="202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130</v>
      </c>
      <c r="AU222" s="211" t="s">
        <v>126</v>
      </c>
      <c r="AV222" s="13" t="s">
        <v>126</v>
      </c>
      <c r="AW222" s="13" t="s">
        <v>34</v>
      </c>
      <c r="AX222" s="13" t="s">
        <v>73</v>
      </c>
      <c r="AY222" s="211" t="s">
        <v>118</v>
      </c>
    </row>
    <row r="223" spans="2:51" s="13" customFormat="1" ht="11.25">
      <c r="B223" s="201"/>
      <c r="C223" s="202"/>
      <c r="D223" s="197" t="s">
        <v>130</v>
      </c>
      <c r="E223" s="203" t="s">
        <v>19</v>
      </c>
      <c r="F223" s="204" t="s">
        <v>255</v>
      </c>
      <c r="G223" s="202"/>
      <c r="H223" s="205">
        <v>2.415</v>
      </c>
      <c r="I223" s="206"/>
      <c r="J223" s="202"/>
      <c r="K223" s="202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130</v>
      </c>
      <c r="AU223" s="211" t="s">
        <v>126</v>
      </c>
      <c r="AV223" s="13" t="s">
        <v>126</v>
      </c>
      <c r="AW223" s="13" t="s">
        <v>34</v>
      </c>
      <c r="AX223" s="13" t="s">
        <v>73</v>
      </c>
      <c r="AY223" s="211" t="s">
        <v>118</v>
      </c>
    </row>
    <row r="224" spans="2:51" s="13" customFormat="1" ht="11.25">
      <c r="B224" s="201"/>
      <c r="C224" s="202"/>
      <c r="D224" s="197" t="s">
        <v>130</v>
      </c>
      <c r="E224" s="203" t="s">
        <v>19</v>
      </c>
      <c r="F224" s="204" t="s">
        <v>256</v>
      </c>
      <c r="G224" s="202"/>
      <c r="H224" s="205">
        <v>3.132</v>
      </c>
      <c r="I224" s="206"/>
      <c r="J224" s="202"/>
      <c r="K224" s="202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130</v>
      </c>
      <c r="AU224" s="211" t="s">
        <v>126</v>
      </c>
      <c r="AV224" s="13" t="s">
        <v>126</v>
      </c>
      <c r="AW224" s="13" t="s">
        <v>34</v>
      </c>
      <c r="AX224" s="13" t="s">
        <v>73</v>
      </c>
      <c r="AY224" s="211" t="s">
        <v>118</v>
      </c>
    </row>
    <row r="225" spans="2:51" s="13" customFormat="1" ht="11.25">
      <c r="B225" s="201"/>
      <c r="C225" s="202"/>
      <c r="D225" s="197" t="s">
        <v>130</v>
      </c>
      <c r="E225" s="203" t="s">
        <v>19</v>
      </c>
      <c r="F225" s="204" t="s">
        <v>257</v>
      </c>
      <c r="G225" s="202"/>
      <c r="H225" s="205">
        <v>6.6</v>
      </c>
      <c r="I225" s="206"/>
      <c r="J225" s="202"/>
      <c r="K225" s="202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130</v>
      </c>
      <c r="AU225" s="211" t="s">
        <v>126</v>
      </c>
      <c r="AV225" s="13" t="s">
        <v>126</v>
      </c>
      <c r="AW225" s="13" t="s">
        <v>34</v>
      </c>
      <c r="AX225" s="13" t="s">
        <v>73</v>
      </c>
      <c r="AY225" s="211" t="s">
        <v>118</v>
      </c>
    </row>
    <row r="226" spans="2:51" s="13" customFormat="1" ht="11.25">
      <c r="B226" s="201"/>
      <c r="C226" s="202"/>
      <c r="D226" s="197" t="s">
        <v>130</v>
      </c>
      <c r="E226" s="203" t="s">
        <v>19</v>
      </c>
      <c r="F226" s="204" t="s">
        <v>258</v>
      </c>
      <c r="G226" s="202"/>
      <c r="H226" s="205">
        <v>2.916</v>
      </c>
      <c r="I226" s="206"/>
      <c r="J226" s="202"/>
      <c r="K226" s="202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130</v>
      </c>
      <c r="AU226" s="211" t="s">
        <v>126</v>
      </c>
      <c r="AV226" s="13" t="s">
        <v>126</v>
      </c>
      <c r="AW226" s="13" t="s">
        <v>34</v>
      </c>
      <c r="AX226" s="13" t="s">
        <v>73</v>
      </c>
      <c r="AY226" s="211" t="s">
        <v>118</v>
      </c>
    </row>
    <row r="227" spans="2:51" s="13" customFormat="1" ht="11.25">
      <c r="B227" s="201"/>
      <c r="C227" s="202"/>
      <c r="D227" s="197" t="s">
        <v>130</v>
      </c>
      <c r="E227" s="203" t="s">
        <v>19</v>
      </c>
      <c r="F227" s="204" t="s">
        <v>259</v>
      </c>
      <c r="G227" s="202"/>
      <c r="H227" s="205">
        <v>2.205</v>
      </c>
      <c r="I227" s="206"/>
      <c r="J227" s="202"/>
      <c r="K227" s="202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130</v>
      </c>
      <c r="AU227" s="211" t="s">
        <v>126</v>
      </c>
      <c r="AV227" s="13" t="s">
        <v>126</v>
      </c>
      <c r="AW227" s="13" t="s">
        <v>34</v>
      </c>
      <c r="AX227" s="13" t="s">
        <v>73</v>
      </c>
      <c r="AY227" s="211" t="s">
        <v>118</v>
      </c>
    </row>
    <row r="228" spans="2:51" s="13" customFormat="1" ht="11.25">
      <c r="B228" s="201"/>
      <c r="C228" s="202"/>
      <c r="D228" s="197" t="s">
        <v>130</v>
      </c>
      <c r="E228" s="203" t="s">
        <v>19</v>
      </c>
      <c r="F228" s="204" t="s">
        <v>260</v>
      </c>
      <c r="G228" s="202"/>
      <c r="H228" s="205">
        <v>1.575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130</v>
      </c>
      <c r="AU228" s="211" t="s">
        <v>126</v>
      </c>
      <c r="AV228" s="13" t="s">
        <v>126</v>
      </c>
      <c r="AW228" s="13" t="s">
        <v>34</v>
      </c>
      <c r="AX228" s="13" t="s">
        <v>73</v>
      </c>
      <c r="AY228" s="211" t="s">
        <v>118</v>
      </c>
    </row>
    <row r="229" spans="2:51" s="14" customFormat="1" ht="11.25">
      <c r="B229" s="212"/>
      <c r="C229" s="213"/>
      <c r="D229" s="197" t="s">
        <v>130</v>
      </c>
      <c r="E229" s="214" t="s">
        <v>19</v>
      </c>
      <c r="F229" s="215" t="s">
        <v>166</v>
      </c>
      <c r="G229" s="213"/>
      <c r="H229" s="216">
        <v>40.468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130</v>
      </c>
      <c r="AU229" s="222" t="s">
        <v>126</v>
      </c>
      <c r="AV229" s="14" t="s">
        <v>125</v>
      </c>
      <c r="AW229" s="14" t="s">
        <v>34</v>
      </c>
      <c r="AX229" s="14" t="s">
        <v>78</v>
      </c>
      <c r="AY229" s="222" t="s">
        <v>118</v>
      </c>
    </row>
    <row r="230" spans="2:63" s="12" customFormat="1" ht="22.9" customHeight="1">
      <c r="B230" s="168"/>
      <c r="C230" s="169"/>
      <c r="D230" s="170" t="s">
        <v>72</v>
      </c>
      <c r="E230" s="182" t="s">
        <v>285</v>
      </c>
      <c r="F230" s="182" t="s">
        <v>286</v>
      </c>
      <c r="G230" s="169"/>
      <c r="H230" s="169"/>
      <c r="I230" s="172"/>
      <c r="J230" s="183">
        <f>BK230</f>
        <v>0</v>
      </c>
      <c r="K230" s="169"/>
      <c r="L230" s="174"/>
      <c r="M230" s="175"/>
      <c r="N230" s="176"/>
      <c r="O230" s="176"/>
      <c r="P230" s="177">
        <f>SUM(P231:P232)</f>
        <v>0</v>
      </c>
      <c r="Q230" s="176"/>
      <c r="R230" s="177">
        <f>SUM(R231:R232)</f>
        <v>0</v>
      </c>
      <c r="S230" s="176"/>
      <c r="T230" s="178">
        <f>SUM(T231:T232)</f>
        <v>75.97</v>
      </c>
      <c r="AR230" s="179" t="s">
        <v>78</v>
      </c>
      <c r="AT230" s="180" t="s">
        <v>72</v>
      </c>
      <c r="AU230" s="180" t="s">
        <v>78</v>
      </c>
      <c r="AY230" s="179" t="s">
        <v>118</v>
      </c>
      <c r="BK230" s="181">
        <f>SUM(BK231:BK232)</f>
        <v>0</v>
      </c>
    </row>
    <row r="231" spans="1:65" s="2" customFormat="1" ht="16.5" customHeight="1">
      <c r="A231" s="35"/>
      <c r="B231" s="36"/>
      <c r="C231" s="184" t="s">
        <v>287</v>
      </c>
      <c r="D231" s="184" t="s">
        <v>120</v>
      </c>
      <c r="E231" s="185" t="s">
        <v>288</v>
      </c>
      <c r="F231" s="186" t="s">
        <v>289</v>
      </c>
      <c r="G231" s="187" t="s">
        <v>134</v>
      </c>
      <c r="H231" s="188">
        <v>37.985</v>
      </c>
      <c r="I231" s="189"/>
      <c r="J231" s="190">
        <f>ROUND(I231*H231,2)</f>
        <v>0</v>
      </c>
      <c r="K231" s="186" t="s">
        <v>124</v>
      </c>
      <c r="L231" s="40"/>
      <c r="M231" s="191" t="s">
        <v>19</v>
      </c>
      <c r="N231" s="192" t="s">
        <v>45</v>
      </c>
      <c r="O231" s="65"/>
      <c r="P231" s="193">
        <f>O231*H231</f>
        <v>0</v>
      </c>
      <c r="Q231" s="193">
        <v>0</v>
      </c>
      <c r="R231" s="193">
        <f>Q231*H231</f>
        <v>0</v>
      </c>
      <c r="S231" s="193">
        <v>2</v>
      </c>
      <c r="T231" s="194">
        <f>S231*H231</f>
        <v>75.97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5" t="s">
        <v>125</v>
      </c>
      <c r="AT231" s="195" t="s">
        <v>120</v>
      </c>
      <c r="AU231" s="195" t="s">
        <v>126</v>
      </c>
      <c r="AY231" s="18" t="s">
        <v>118</v>
      </c>
      <c r="BE231" s="196">
        <f>IF(N231="základní",J231,0)</f>
        <v>0</v>
      </c>
      <c r="BF231" s="196">
        <f>IF(N231="snížená",J231,0)</f>
        <v>0</v>
      </c>
      <c r="BG231" s="196">
        <f>IF(N231="zákl. přenesená",J231,0)</f>
        <v>0</v>
      </c>
      <c r="BH231" s="196">
        <f>IF(N231="sníž. přenesená",J231,0)</f>
        <v>0</v>
      </c>
      <c r="BI231" s="196">
        <f>IF(N231="nulová",J231,0)</f>
        <v>0</v>
      </c>
      <c r="BJ231" s="18" t="s">
        <v>126</v>
      </c>
      <c r="BK231" s="196">
        <f>ROUND(I231*H231,2)</f>
        <v>0</v>
      </c>
      <c r="BL231" s="18" t="s">
        <v>125</v>
      </c>
      <c r="BM231" s="195" t="s">
        <v>290</v>
      </c>
    </row>
    <row r="232" spans="2:51" s="13" customFormat="1" ht="11.25">
      <c r="B232" s="201"/>
      <c r="C232" s="202"/>
      <c r="D232" s="197" t="s">
        <v>130</v>
      </c>
      <c r="E232" s="203" t="s">
        <v>19</v>
      </c>
      <c r="F232" s="204" t="s">
        <v>291</v>
      </c>
      <c r="G232" s="202"/>
      <c r="H232" s="205">
        <v>37.985</v>
      </c>
      <c r="I232" s="206"/>
      <c r="J232" s="202"/>
      <c r="K232" s="202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130</v>
      </c>
      <c r="AU232" s="211" t="s">
        <v>126</v>
      </c>
      <c r="AV232" s="13" t="s">
        <v>126</v>
      </c>
      <c r="AW232" s="13" t="s">
        <v>34</v>
      </c>
      <c r="AX232" s="13" t="s">
        <v>78</v>
      </c>
      <c r="AY232" s="211" t="s">
        <v>118</v>
      </c>
    </row>
    <row r="233" spans="2:63" s="12" customFormat="1" ht="22.9" customHeight="1">
      <c r="B233" s="168"/>
      <c r="C233" s="169"/>
      <c r="D233" s="170" t="s">
        <v>72</v>
      </c>
      <c r="E233" s="182" t="s">
        <v>292</v>
      </c>
      <c r="F233" s="182" t="s">
        <v>293</v>
      </c>
      <c r="G233" s="169"/>
      <c r="H233" s="169"/>
      <c r="I233" s="172"/>
      <c r="J233" s="183">
        <f>BK233</f>
        <v>0</v>
      </c>
      <c r="K233" s="169"/>
      <c r="L233" s="174"/>
      <c r="M233" s="175"/>
      <c r="N233" s="176"/>
      <c r="O233" s="176"/>
      <c r="P233" s="177">
        <f>SUM(P234:P241)</f>
        <v>0</v>
      </c>
      <c r="Q233" s="176"/>
      <c r="R233" s="177">
        <f>SUM(R234:R241)</f>
        <v>0</v>
      </c>
      <c r="S233" s="176"/>
      <c r="T233" s="178">
        <f>SUM(T234:T241)</f>
        <v>0</v>
      </c>
      <c r="AR233" s="179" t="s">
        <v>78</v>
      </c>
      <c r="AT233" s="180" t="s">
        <v>72</v>
      </c>
      <c r="AU233" s="180" t="s">
        <v>78</v>
      </c>
      <c r="AY233" s="179" t="s">
        <v>118</v>
      </c>
      <c r="BK233" s="181">
        <f>SUM(BK234:BK241)</f>
        <v>0</v>
      </c>
    </row>
    <row r="234" spans="1:65" s="2" customFormat="1" ht="21.75" customHeight="1">
      <c r="A234" s="35"/>
      <c r="B234" s="36"/>
      <c r="C234" s="184" t="s">
        <v>294</v>
      </c>
      <c r="D234" s="184" t="s">
        <v>120</v>
      </c>
      <c r="E234" s="185" t="s">
        <v>295</v>
      </c>
      <c r="F234" s="186" t="s">
        <v>296</v>
      </c>
      <c r="G234" s="187" t="s">
        <v>191</v>
      </c>
      <c r="H234" s="188">
        <v>78.056</v>
      </c>
      <c r="I234" s="189"/>
      <c r="J234" s="190">
        <f>ROUND(I234*H234,2)</f>
        <v>0</v>
      </c>
      <c r="K234" s="186" t="s">
        <v>124</v>
      </c>
      <c r="L234" s="40"/>
      <c r="M234" s="191" t="s">
        <v>19</v>
      </c>
      <c r="N234" s="192" t="s">
        <v>45</v>
      </c>
      <c r="O234" s="65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5" t="s">
        <v>125</v>
      </c>
      <c r="AT234" s="195" t="s">
        <v>120</v>
      </c>
      <c r="AU234" s="195" t="s">
        <v>126</v>
      </c>
      <c r="AY234" s="18" t="s">
        <v>118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18" t="s">
        <v>126</v>
      </c>
      <c r="BK234" s="196">
        <f>ROUND(I234*H234,2)</f>
        <v>0</v>
      </c>
      <c r="BL234" s="18" t="s">
        <v>125</v>
      </c>
      <c r="BM234" s="195" t="s">
        <v>297</v>
      </c>
    </row>
    <row r="235" spans="1:47" s="2" customFormat="1" ht="78">
      <c r="A235" s="35"/>
      <c r="B235" s="36"/>
      <c r="C235" s="37"/>
      <c r="D235" s="197" t="s">
        <v>128</v>
      </c>
      <c r="E235" s="37"/>
      <c r="F235" s="198" t="s">
        <v>298</v>
      </c>
      <c r="G235" s="37"/>
      <c r="H235" s="37"/>
      <c r="I235" s="105"/>
      <c r="J235" s="37"/>
      <c r="K235" s="37"/>
      <c r="L235" s="40"/>
      <c r="M235" s="199"/>
      <c r="N235" s="200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128</v>
      </c>
      <c r="AU235" s="18" t="s">
        <v>126</v>
      </c>
    </row>
    <row r="236" spans="1:65" s="2" customFormat="1" ht="21.75" customHeight="1">
      <c r="A236" s="35"/>
      <c r="B236" s="36"/>
      <c r="C236" s="184" t="s">
        <v>299</v>
      </c>
      <c r="D236" s="184" t="s">
        <v>120</v>
      </c>
      <c r="E236" s="185" t="s">
        <v>300</v>
      </c>
      <c r="F236" s="186" t="s">
        <v>301</v>
      </c>
      <c r="G236" s="187" t="s">
        <v>191</v>
      </c>
      <c r="H236" s="188">
        <v>1092.784</v>
      </c>
      <c r="I236" s="189"/>
      <c r="J236" s="190">
        <f>ROUND(I236*H236,2)</f>
        <v>0</v>
      </c>
      <c r="K236" s="186" t="s">
        <v>124</v>
      </c>
      <c r="L236" s="40"/>
      <c r="M236" s="191" t="s">
        <v>19</v>
      </c>
      <c r="N236" s="192" t="s">
        <v>45</v>
      </c>
      <c r="O236" s="65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5" t="s">
        <v>125</v>
      </c>
      <c r="AT236" s="195" t="s">
        <v>120</v>
      </c>
      <c r="AU236" s="195" t="s">
        <v>126</v>
      </c>
      <c r="AY236" s="18" t="s">
        <v>118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8" t="s">
        <v>126</v>
      </c>
      <c r="BK236" s="196">
        <f>ROUND(I236*H236,2)</f>
        <v>0</v>
      </c>
      <c r="BL236" s="18" t="s">
        <v>125</v>
      </c>
      <c r="BM236" s="195" t="s">
        <v>302</v>
      </c>
    </row>
    <row r="237" spans="1:47" s="2" customFormat="1" ht="78">
      <c r="A237" s="35"/>
      <c r="B237" s="36"/>
      <c r="C237" s="37"/>
      <c r="D237" s="197" t="s">
        <v>128</v>
      </c>
      <c r="E237" s="37"/>
      <c r="F237" s="198" t="s">
        <v>298</v>
      </c>
      <c r="G237" s="37"/>
      <c r="H237" s="37"/>
      <c r="I237" s="105"/>
      <c r="J237" s="37"/>
      <c r="K237" s="37"/>
      <c r="L237" s="40"/>
      <c r="M237" s="199"/>
      <c r="N237" s="200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128</v>
      </c>
      <c r="AU237" s="18" t="s">
        <v>126</v>
      </c>
    </row>
    <row r="238" spans="2:51" s="13" customFormat="1" ht="11.25">
      <c r="B238" s="201"/>
      <c r="C238" s="202"/>
      <c r="D238" s="197" t="s">
        <v>130</v>
      </c>
      <c r="E238" s="202"/>
      <c r="F238" s="204" t="s">
        <v>303</v>
      </c>
      <c r="G238" s="202"/>
      <c r="H238" s="205">
        <v>1092.784</v>
      </c>
      <c r="I238" s="206"/>
      <c r="J238" s="202"/>
      <c r="K238" s="202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130</v>
      </c>
      <c r="AU238" s="211" t="s">
        <v>126</v>
      </c>
      <c r="AV238" s="13" t="s">
        <v>126</v>
      </c>
      <c r="AW238" s="13" t="s">
        <v>4</v>
      </c>
      <c r="AX238" s="13" t="s">
        <v>78</v>
      </c>
      <c r="AY238" s="211" t="s">
        <v>118</v>
      </c>
    </row>
    <row r="239" spans="1:65" s="2" customFormat="1" ht="16.5" customHeight="1">
      <c r="A239" s="35"/>
      <c r="B239" s="36"/>
      <c r="C239" s="184" t="s">
        <v>304</v>
      </c>
      <c r="D239" s="184" t="s">
        <v>120</v>
      </c>
      <c r="E239" s="185" t="s">
        <v>305</v>
      </c>
      <c r="F239" s="186" t="s">
        <v>306</v>
      </c>
      <c r="G239" s="187" t="s">
        <v>191</v>
      </c>
      <c r="H239" s="188">
        <v>78.056</v>
      </c>
      <c r="I239" s="189"/>
      <c r="J239" s="190">
        <f>ROUND(I239*H239,2)</f>
        <v>0</v>
      </c>
      <c r="K239" s="186" t="s">
        <v>124</v>
      </c>
      <c r="L239" s="40"/>
      <c r="M239" s="191" t="s">
        <v>19</v>
      </c>
      <c r="N239" s="192" t="s">
        <v>45</v>
      </c>
      <c r="O239" s="65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5" t="s">
        <v>125</v>
      </c>
      <c r="AT239" s="195" t="s">
        <v>120</v>
      </c>
      <c r="AU239" s="195" t="s">
        <v>126</v>
      </c>
      <c r="AY239" s="18" t="s">
        <v>118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8" t="s">
        <v>126</v>
      </c>
      <c r="BK239" s="196">
        <f>ROUND(I239*H239,2)</f>
        <v>0</v>
      </c>
      <c r="BL239" s="18" t="s">
        <v>125</v>
      </c>
      <c r="BM239" s="195" t="s">
        <v>307</v>
      </c>
    </row>
    <row r="240" spans="1:47" s="2" customFormat="1" ht="39">
      <c r="A240" s="35"/>
      <c r="B240" s="36"/>
      <c r="C240" s="37"/>
      <c r="D240" s="197" t="s">
        <v>128</v>
      </c>
      <c r="E240" s="37"/>
      <c r="F240" s="198" t="s">
        <v>308</v>
      </c>
      <c r="G240" s="37"/>
      <c r="H240" s="37"/>
      <c r="I240" s="105"/>
      <c r="J240" s="37"/>
      <c r="K240" s="37"/>
      <c r="L240" s="40"/>
      <c r="M240" s="199"/>
      <c r="N240" s="200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128</v>
      </c>
      <c r="AU240" s="18" t="s">
        <v>126</v>
      </c>
    </row>
    <row r="241" spans="1:65" s="2" customFormat="1" ht="16.5" customHeight="1">
      <c r="A241" s="35"/>
      <c r="B241" s="36"/>
      <c r="C241" s="223" t="s">
        <v>309</v>
      </c>
      <c r="D241" s="223" t="s">
        <v>188</v>
      </c>
      <c r="E241" s="224" t="s">
        <v>310</v>
      </c>
      <c r="F241" s="225" t="s">
        <v>311</v>
      </c>
      <c r="G241" s="226" t="s">
        <v>191</v>
      </c>
      <c r="H241" s="227">
        <v>78.056</v>
      </c>
      <c r="I241" s="228"/>
      <c r="J241" s="229">
        <f>ROUND(I241*H241,2)</f>
        <v>0</v>
      </c>
      <c r="K241" s="225" t="s">
        <v>124</v>
      </c>
      <c r="L241" s="230"/>
      <c r="M241" s="231" t="s">
        <v>19</v>
      </c>
      <c r="N241" s="232" t="s">
        <v>45</v>
      </c>
      <c r="O241" s="65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5" t="s">
        <v>177</v>
      </c>
      <c r="AT241" s="195" t="s">
        <v>188</v>
      </c>
      <c r="AU241" s="195" t="s">
        <v>126</v>
      </c>
      <c r="AY241" s="18" t="s">
        <v>118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8" t="s">
        <v>126</v>
      </c>
      <c r="BK241" s="196">
        <f>ROUND(I241*H241,2)</f>
        <v>0</v>
      </c>
      <c r="BL241" s="18" t="s">
        <v>125</v>
      </c>
      <c r="BM241" s="195" t="s">
        <v>312</v>
      </c>
    </row>
    <row r="242" spans="2:63" s="12" customFormat="1" ht="22.9" customHeight="1">
      <c r="B242" s="168"/>
      <c r="C242" s="169"/>
      <c r="D242" s="170" t="s">
        <v>72</v>
      </c>
      <c r="E242" s="182" t="s">
        <v>313</v>
      </c>
      <c r="F242" s="182" t="s">
        <v>314</v>
      </c>
      <c r="G242" s="169"/>
      <c r="H242" s="169"/>
      <c r="I242" s="172"/>
      <c r="J242" s="183">
        <f>BK242</f>
        <v>0</v>
      </c>
      <c r="K242" s="169"/>
      <c r="L242" s="174"/>
      <c r="M242" s="175"/>
      <c r="N242" s="176"/>
      <c r="O242" s="176"/>
      <c r="P242" s="177">
        <f>SUM(P243:P244)</f>
        <v>0</v>
      </c>
      <c r="Q242" s="176"/>
      <c r="R242" s="177">
        <f>SUM(R243:R244)</f>
        <v>0</v>
      </c>
      <c r="S242" s="176"/>
      <c r="T242" s="178">
        <f>SUM(T243:T244)</f>
        <v>0</v>
      </c>
      <c r="AR242" s="179" t="s">
        <v>78</v>
      </c>
      <c r="AT242" s="180" t="s">
        <v>72</v>
      </c>
      <c r="AU242" s="180" t="s">
        <v>78</v>
      </c>
      <c r="AY242" s="179" t="s">
        <v>118</v>
      </c>
      <c r="BK242" s="181">
        <f>SUM(BK243:BK244)</f>
        <v>0</v>
      </c>
    </row>
    <row r="243" spans="1:65" s="2" customFormat="1" ht="21.75" customHeight="1">
      <c r="A243" s="35"/>
      <c r="B243" s="36"/>
      <c r="C243" s="184" t="s">
        <v>315</v>
      </c>
      <c r="D243" s="184" t="s">
        <v>120</v>
      </c>
      <c r="E243" s="185" t="s">
        <v>316</v>
      </c>
      <c r="F243" s="186" t="s">
        <v>317</v>
      </c>
      <c r="G243" s="187" t="s">
        <v>191</v>
      </c>
      <c r="H243" s="188">
        <v>386.375</v>
      </c>
      <c r="I243" s="189"/>
      <c r="J243" s="190">
        <f>ROUND(I243*H243,2)</f>
        <v>0</v>
      </c>
      <c r="K243" s="186" t="s">
        <v>124</v>
      </c>
      <c r="L243" s="40"/>
      <c r="M243" s="191" t="s">
        <v>19</v>
      </c>
      <c r="N243" s="192" t="s">
        <v>45</v>
      </c>
      <c r="O243" s="65"/>
      <c r="P243" s="193">
        <f>O243*H243</f>
        <v>0</v>
      </c>
      <c r="Q243" s="193">
        <v>0</v>
      </c>
      <c r="R243" s="193">
        <f>Q243*H243</f>
        <v>0</v>
      </c>
      <c r="S243" s="193">
        <v>0</v>
      </c>
      <c r="T243" s="19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5" t="s">
        <v>125</v>
      </c>
      <c r="AT243" s="195" t="s">
        <v>120</v>
      </c>
      <c r="AU243" s="195" t="s">
        <v>126</v>
      </c>
      <c r="AY243" s="18" t="s">
        <v>118</v>
      </c>
      <c r="BE243" s="196">
        <f>IF(N243="základní",J243,0)</f>
        <v>0</v>
      </c>
      <c r="BF243" s="196">
        <f>IF(N243="snížená",J243,0)</f>
        <v>0</v>
      </c>
      <c r="BG243" s="196">
        <f>IF(N243="zákl. přenesená",J243,0)</f>
        <v>0</v>
      </c>
      <c r="BH243" s="196">
        <f>IF(N243="sníž. přenesená",J243,0)</f>
        <v>0</v>
      </c>
      <c r="BI243" s="196">
        <f>IF(N243="nulová",J243,0)</f>
        <v>0</v>
      </c>
      <c r="BJ243" s="18" t="s">
        <v>126</v>
      </c>
      <c r="BK243" s="196">
        <f>ROUND(I243*H243,2)</f>
        <v>0</v>
      </c>
      <c r="BL243" s="18" t="s">
        <v>125</v>
      </c>
      <c r="BM243" s="195" t="s">
        <v>318</v>
      </c>
    </row>
    <row r="244" spans="1:47" s="2" customFormat="1" ht="29.25">
      <c r="A244" s="35"/>
      <c r="B244" s="36"/>
      <c r="C244" s="37"/>
      <c r="D244" s="197" t="s">
        <v>128</v>
      </c>
      <c r="E244" s="37"/>
      <c r="F244" s="198" t="s">
        <v>319</v>
      </c>
      <c r="G244" s="37"/>
      <c r="H244" s="37"/>
      <c r="I244" s="105"/>
      <c r="J244" s="37"/>
      <c r="K244" s="37"/>
      <c r="L244" s="40"/>
      <c r="M244" s="199"/>
      <c r="N244" s="200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128</v>
      </c>
      <c r="AU244" s="18" t="s">
        <v>126</v>
      </c>
    </row>
    <row r="245" spans="2:63" s="12" customFormat="1" ht="25.9" customHeight="1">
      <c r="B245" s="168"/>
      <c r="C245" s="169"/>
      <c r="D245" s="170" t="s">
        <v>72</v>
      </c>
      <c r="E245" s="171" t="s">
        <v>320</v>
      </c>
      <c r="F245" s="171" t="s">
        <v>321</v>
      </c>
      <c r="G245" s="169"/>
      <c r="H245" s="169"/>
      <c r="I245" s="172"/>
      <c r="J245" s="173">
        <f>BK245</f>
        <v>0</v>
      </c>
      <c r="K245" s="169"/>
      <c r="L245" s="174"/>
      <c r="M245" s="175"/>
      <c r="N245" s="176"/>
      <c r="O245" s="176"/>
      <c r="P245" s="177">
        <f>P246+P250</f>
        <v>0</v>
      </c>
      <c r="Q245" s="176"/>
      <c r="R245" s="177">
        <f>R246+R250</f>
        <v>0</v>
      </c>
      <c r="S245" s="176"/>
      <c r="T245" s="178">
        <f>T246+T250</f>
        <v>0</v>
      </c>
      <c r="AR245" s="179" t="s">
        <v>126</v>
      </c>
      <c r="AT245" s="180" t="s">
        <v>72</v>
      </c>
      <c r="AU245" s="180" t="s">
        <v>73</v>
      </c>
      <c r="AY245" s="179" t="s">
        <v>118</v>
      </c>
      <c r="BK245" s="181">
        <f>BK246+BK250</f>
        <v>0</v>
      </c>
    </row>
    <row r="246" spans="2:63" s="12" customFormat="1" ht="22.9" customHeight="1">
      <c r="B246" s="168"/>
      <c r="C246" s="169"/>
      <c r="D246" s="170" t="s">
        <v>72</v>
      </c>
      <c r="E246" s="182" t="s">
        <v>322</v>
      </c>
      <c r="F246" s="182" t="s">
        <v>323</v>
      </c>
      <c r="G246" s="169"/>
      <c r="H246" s="169"/>
      <c r="I246" s="172"/>
      <c r="J246" s="183">
        <f>BK246</f>
        <v>0</v>
      </c>
      <c r="K246" s="169"/>
      <c r="L246" s="174"/>
      <c r="M246" s="175"/>
      <c r="N246" s="176"/>
      <c r="O246" s="176"/>
      <c r="P246" s="177">
        <f>SUM(P247:P249)</f>
        <v>0</v>
      </c>
      <c r="Q246" s="176"/>
      <c r="R246" s="177">
        <f>SUM(R247:R249)</f>
        <v>0</v>
      </c>
      <c r="S246" s="176"/>
      <c r="T246" s="178">
        <f>SUM(T247:T249)</f>
        <v>0</v>
      </c>
      <c r="AR246" s="179" t="s">
        <v>126</v>
      </c>
      <c r="AT246" s="180" t="s">
        <v>72</v>
      </c>
      <c r="AU246" s="180" t="s">
        <v>78</v>
      </c>
      <c r="AY246" s="179" t="s">
        <v>118</v>
      </c>
      <c r="BK246" s="181">
        <f>SUM(BK247:BK249)</f>
        <v>0</v>
      </c>
    </row>
    <row r="247" spans="1:65" s="2" customFormat="1" ht="16.5" customHeight="1">
      <c r="A247" s="35"/>
      <c r="B247" s="36"/>
      <c r="C247" s="184" t="s">
        <v>324</v>
      </c>
      <c r="D247" s="184" t="s">
        <v>120</v>
      </c>
      <c r="E247" s="185" t="s">
        <v>325</v>
      </c>
      <c r="F247" s="186" t="s">
        <v>326</v>
      </c>
      <c r="G247" s="187" t="s">
        <v>327</v>
      </c>
      <c r="H247" s="188">
        <v>4</v>
      </c>
      <c r="I247" s="189"/>
      <c r="J247" s="190">
        <f>ROUND(I247*H247,2)</f>
        <v>0</v>
      </c>
      <c r="K247" s="186" t="s">
        <v>328</v>
      </c>
      <c r="L247" s="40"/>
      <c r="M247" s="191" t="s">
        <v>19</v>
      </c>
      <c r="N247" s="192" t="s">
        <v>45</v>
      </c>
      <c r="O247" s="65"/>
      <c r="P247" s="193">
        <f>O247*H247</f>
        <v>0</v>
      </c>
      <c r="Q247" s="193">
        <v>0</v>
      </c>
      <c r="R247" s="193">
        <f>Q247*H247</f>
        <v>0</v>
      </c>
      <c r="S247" s="193">
        <v>0</v>
      </c>
      <c r="T247" s="19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5" t="s">
        <v>223</v>
      </c>
      <c r="AT247" s="195" t="s">
        <v>120</v>
      </c>
      <c r="AU247" s="195" t="s">
        <v>126</v>
      </c>
      <c r="AY247" s="18" t="s">
        <v>118</v>
      </c>
      <c r="BE247" s="196">
        <f>IF(N247="základní",J247,0)</f>
        <v>0</v>
      </c>
      <c r="BF247" s="196">
        <f>IF(N247="snížená",J247,0)</f>
        <v>0</v>
      </c>
      <c r="BG247" s="196">
        <f>IF(N247="zákl. přenesená",J247,0)</f>
        <v>0</v>
      </c>
      <c r="BH247" s="196">
        <f>IF(N247="sníž. přenesená",J247,0)</f>
        <v>0</v>
      </c>
      <c r="BI247" s="196">
        <f>IF(N247="nulová",J247,0)</f>
        <v>0</v>
      </c>
      <c r="BJ247" s="18" t="s">
        <v>126</v>
      </c>
      <c r="BK247" s="196">
        <f>ROUND(I247*H247,2)</f>
        <v>0</v>
      </c>
      <c r="BL247" s="18" t="s">
        <v>223</v>
      </c>
      <c r="BM247" s="195" t="s">
        <v>329</v>
      </c>
    </row>
    <row r="248" spans="1:65" s="2" customFormat="1" ht="16.5" customHeight="1">
      <c r="A248" s="35"/>
      <c r="B248" s="36"/>
      <c r="C248" s="184" t="s">
        <v>330</v>
      </c>
      <c r="D248" s="184" t="s">
        <v>120</v>
      </c>
      <c r="E248" s="185" t="s">
        <v>331</v>
      </c>
      <c r="F248" s="186" t="s">
        <v>332</v>
      </c>
      <c r="G248" s="187" t="s">
        <v>19</v>
      </c>
      <c r="H248" s="188">
        <v>0</v>
      </c>
      <c r="I248" s="189"/>
      <c r="J248" s="190">
        <f>ROUND(I248*H248,2)</f>
        <v>0</v>
      </c>
      <c r="K248" s="186" t="s">
        <v>328</v>
      </c>
      <c r="L248" s="40"/>
      <c r="M248" s="191" t="s">
        <v>19</v>
      </c>
      <c r="N248" s="192" t="s">
        <v>45</v>
      </c>
      <c r="O248" s="65"/>
      <c r="P248" s="193">
        <f>O248*H248</f>
        <v>0</v>
      </c>
      <c r="Q248" s="193">
        <v>0</v>
      </c>
      <c r="R248" s="193">
        <f>Q248*H248</f>
        <v>0</v>
      </c>
      <c r="S248" s="193">
        <v>0</v>
      </c>
      <c r="T248" s="194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5" t="s">
        <v>223</v>
      </c>
      <c r="AT248" s="195" t="s">
        <v>120</v>
      </c>
      <c r="AU248" s="195" t="s">
        <v>126</v>
      </c>
      <c r="AY248" s="18" t="s">
        <v>118</v>
      </c>
      <c r="BE248" s="196">
        <f>IF(N248="základní",J248,0)</f>
        <v>0</v>
      </c>
      <c r="BF248" s="196">
        <f>IF(N248="snížená",J248,0)</f>
        <v>0</v>
      </c>
      <c r="BG248" s="196">
        <f>IF(N248="zákl. přenesená",J248,0)</f>
        <v>0</v>
      </c>
      <c r="BH248" s="196">
        <f>IF(N248="sníž. přenesená",J248,0)</f>
        <v>0</v>
      </c>
      <c r="BI248" s="196">
        <f>IF(N248="nulová",J248,0)</f>
        <v>0</v>
      </c>
      <c r="BJ248" s="18" t="s">
        <v>126</v>
      </c>
      <c r="BK248" s="196">
        <f>ROUND(I248*H248,2)</f>
        <v>0</v>
      </c>
      <c r="BL248" s="18" t="s">
        <v>223</v>
      </c>
      <c r="BM248" s="195" t="s">
        <v>333</v>
      </c>
    </row>
    <row r="249" spans="1:65" s="2" customFormat="1" ht="16.5" customHeight="1">
      <c r="A249" s="35"/>
      <c r="B249" s="36"/>
      <c r="C249" s="184" t="s">
        <v>334</v>
      </c>
      <c r="D249" s="184" t="s">
        <v>120</v>
      </c>
      <c r="E249" s="185" t="s">
        <v>335</v>
      </c>
      <c r="F249" s="186" t="s">
        <v>336</v>
      </c>
      <c r="G249" s="187" t="s">
        <v>337</v>
      </c>
      <c r="H249" s="188">
        <v>1</v>
      </c>
      <c r="I249" s="189"/>
      <c r="J249" s="190">
        <f>ROUND(I249*H249,2)</f>
        <v>0</v>
      </c>
      <c r="K249" s="186" t="s">
        <v>328</v>
      </c>
      <c r="L249" s="40"/>
      <c r="M249" s="191" t="s">
        <v>19</v>
      </c>
      <c r="N249" s="192" t="s">
        <v>45</v>
      </c>
      <c r="O249" s="65"/>
      <c r="P249" s="193">
        <f>O249*H249</f>
        <v>0</v>
      </c>
      <c r="Q249" s="193">
        <v>0</v>
      </c>
      <c r="R249" s="193">
        <f>Q249*H249</f>
        <v>0</v>
      </c>
      <c r="S249" s="193">
        <v>0</v>
      </c>
      <c r="T249" s="19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5" t="s">
        <v>223</v>
      </c>
      <c r="AT249" s="195" t="s">
        <v>120</v>
      </c>
      <c r="AU249" s="195" t="s">
        <v>126</v>
      </c>
      <c r="AY249" s="18" t="s">
        <v>118</v>
      </c>
      <c r="BE249" s="196">
        <f>IF(N249="základní",J249,0)</f>
        <v>0</v>
      </c>
      <c r="BF249" s="196">
        <f>IF(N249="snížená",J249,0)</f>
        <v>0</v>
      </c>
      <c r="BG249" s="196">
        <f>IF(N249="zákl. přenesená",J249,0)</f>
        <v>0</v>
      </c>
      <c r="BH249" s="196">
        <f>IF(N249="sníž. přenesená",J249,0)</f>
        <v>0</v>
      </c>
      <c r="BI249" s="196">
        <f>IF(N249="nulová",J249,0)</f>
        <v>0</v>
      </c>
      <c r="BJ249" s="18" t="s">
        <v>126</v>
      </c>
      <c r="BK249" s="196">
        <f>ROUND(I249*H249,2)</f>
        <v>0</v>
      </c>
      <c r="BL249" s="18" t="s">
        <v>223</v>
      </c>
      <c r="BM249" s="195" t="s">
        <v>338</v>
      </c>
    </row>
    <row r="250" spans="2:63" s="12" customFormat="1" ht="22.9" customHeight="1">
      <c r="B250" s="168"/>
      <c r="C250" s="169"/>
      <c r="D250" s="170" t="s">
        <v>72</v>
      </c>
      <c r="E250" s="182" t="s">
        <v>339</v>
      </c>
      <c r="F250" s="182" t="s">
        <v>340</v>
      </c>
      <c r="G250" s="169"/>
      <c r="H250" s="169"/>
      <c r="I250" s="172"/>
      <c r="J250" s="183">
        <f>BK250</f>
        <v>0</v>
      </c>
      <c r="K250" s="169"/>
      <c r="L250" s="174"/>
      <c r="M250" s="175"/>
      <c r="N250" s="176"/>
      <c r="O250" s="176"/>
      <c r="P250" s="177">
        <f>SUM(P251:P252)</f>
        <v>0</v>
      </c>
      <c r="Q250" s="176"/>
      <c r="R250" s="177">
        <f>SUM(R251:R252)</f>
        <v>0</v>
      </c>
      <c r="S250" s="176"/>
      <c r="T250" s="178">
        <f>SUM(T251:T252)</f>
        <v>0</v>
      </c>
      <c r="AR250" s="179" t="s">
        <v>126</v>
      </c>
      <c r="AT250" s="180" t="s">
        <v>72</v>
      </c>
      <c r="AU250" s="180" t="s">
        <v>78</v>
      </c>
      <c r="AY250" s="179" t="s">
        <v>118</v>
      </c>
      <c r="BK250" s="181">
        <f>SUM(BK251:BK252)</f>
        <v>0</v>
      </c>
    </row>
    <row r="251" spans="1:65" s="2" customFormat="1" ht="16.5" customHeight="1">
      <c r="A251" s="35"/>
      <c r="B251" s="36"/>
      <c r="C251" s="184" t="s">
        <v>341</v>
      </c>
      <c r="D251" s="184" t="s">
        <v>120</v>
      </c>
      <c r="E251" s="185" t="s">
        <v>342</v>
      </c>
      <c r="F251" s="186" t="s">
        <v>343</v>
      </c>
      <c r="G251" s="187" t="s">
        <v>337</v>
      </c>
      <c r="H251" s="188">
        <v>1</v>
      </c>
      <c r="I251" s="189"/>
      <c r="J251" s="190">
        <f>ROUND(I251*H251,2)</f>
        <v>0</v>
      </c>
      <c r="K251" s="186" t="s">
        <v>328</v>
      </c>
      <c r="L251" s="40"/>
      <c r="M251" s="191" t="s">
        <v>19</v>
      </c>
      <c r="N251" s="192" t="s">
        <v>45</v>
      </c>
      <c r="O251" s="65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5" t="s">
        <v>223</v>
      </c>
      <c r="AT251" s="195" t="s">
        <v>120</v>
      </c>
      <c r="AU251" s="195" t="s">
        <v>126</v>
      </c>
      <c r="AY251" s="18" t="s">
        <v>118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8" t="s">
        <v>126</v>
      </c>
      <c r="BK251" s="196">
        <f>ROUND(I251*H251,2)</f>
        <v>0</v>
      </c>
      <c r="BL251" s="18" t="s">
        <v>223</v>
      </c>
      <c r="BM251" s="195" t="s">
        <v>344</v>
      </c>
    </row>
    <row r="252" spans="1:65" s="2" customFormat="1" ht="16.5" customHeight="1">
      <c r="A252" s="35"/>
      <c r="B252" s="36"/>
      <c r="C252" s="184" t="s">
        <v>345</v>
      </c>
      <c r="D252" s="184" t="s">
        <v>120</v>
      </c>
      <c r="E252" s="185" t="s">
        <v>346</v>
      </c>
      <c r="F252" s="186" t="s">
        <v>347</v>
      </c>
      <c r="G252" s="187" t="s">
        <v>337</v>
      </c>
      <c r="H252" s="188">
        <v>1</v>
      </c>
      <c r="I252" s="189"/>
      <c r="J252" s="190">
        <f>ROUND(I252*H252,2)</f>
        <v>0</v>
      </c>
      <c r="K252" s="186" t="s">
        <v>328</v>
      </c>
      <c r="L252" s="40"/>
      <c r="M252" s="191" t="s">
        <v>19</v>
      </c>
      <c r="N252" s="192" t="s">
        <v>45</v>
      </c>
      <c r="O252" s="65"/>
      <c r="P252" s="193">
        <f>O252*H252</f>
        <v>0</v>
      </c>
      <c r="Q252" s="193">
        <v>0</v>
      </c>
      <c r="R252" s="193">
        <f>Q252*H252</f>
        <v>0</v>
      </c>
      <c r="S252" s="193">
        <v>0</v>
      </c>
      <c r="T252" s="194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5" t="s">
        <v>223</v>
      </c>
      <c r="AT252" s="195" t="s">
        <v>120</v>
      </c>
      <c r="AU252" s="195" t="s">
        <v>126</v>
      </c>
      <c r="AY252" s="18" t="s">
        <v>118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8" t="s">
        <v>126</v>
      </c>
      <c r="BK252" s="196">
        <f>ROUND(I252*H252,2)</f>
        <v>0</v>
      </c>
      <c r="BL252" s="18" t="s">
        <v>223</v>
      </c>
      <c r="BM252" s="195" t="s">
        <v>348</v>
      </c>
    </row>
    <row r="253" spans="2:63" s="12" customFormat="1" ht="25.9" customHeight="1">
      <c r="B253" s="168"/>
      <c r="C253" s="169"/>
      <c r="D253" s="170" t="s">
        <v>72</v>
      </c>
      <c r="E253" s="171" t="s">
        <v>349</v>
      </c>
      <c r="F253" s="171" t="s">
        <v>350</v>
      </c>
      <c r="G253" s="169"/>
      <c r="H253" s="169"/>
      <c r="I253" s="172"/>
      <c r="J253" s="173">
        <f>BK253</f>
        <v>0</v>
      </c>
      <c r="K253" s="169"/>
      <c r="L253" s="174"/>
      <c r="M253" s="175"/>
      <c r="N253" s="176"/>
      <c r="O253" s="176"/>
      <c r="P253" s="177">
        <f>P254+P258</f>
        <v>0</v>
      </c>
      <c r="Q253" s="176"/>
      <c r="R253" s="177">
        <f>R254+R258</f>
        <v>0</v>
      </c>
      <c r="S253" s="176"/>
      <c r="T253" s="178">
        <f>T254+T258</f>
        <v>0</v>
      </c>
      <c r="AR253" s="179" t="s">
        <v>147</v>
      </c>
      <c r="AT253" s="180" t="s">
        <v>72</v>
      </c>
      <c r="AU253" s="180" t="s">
        <v>73</v>
      </c>
      <c r="AY253" s="179" t="s">
        <v>118</v>
      </c>
      <c r="BK253" s="181">
        <f>BK254+BK258</f>
        <v>0</v>
      </c>
    </row>
    <row r="254" spans="2:63" s="12" customFormat="1" ht="22.9" customHeight="1">
      <c r="B254" s="168"/>
      <c r="C254" s="169"/>
      <c r="D254" s="170" t="s">
        <v>72</v>
      </c>
      <c r="E254" s="182" t="s">
        <v>351</v>
      </c>
      <c r="F254" s="182" t="s">
        <v>352</v>
      </c>
      <c r="G254" s="169"/>
      <c r="H254" s="169"/>
      <c r="I254" s="172"/>
      <c r="J254" s="183">
        <f>BK254</f>
        <v>0</v>
      </c>
      <c r="K254" s="169"/>
      <c r="L254" s="174"/>
      <c r="M254" s="175"/>
      <c r="N254" s="176"/>
      <c r="O254" s="176"/>
      <c r="P254" s="177">
        <f>SUM(P255:P257)</f>
        <v>0</v>
      </c>
      <c r="Q254" s="176"/>
      <c r="R254" s="177">
        <f>SUM(R255:R257)</f>
        <v>0</v>
      </c>
      <c r="S254" s="176"/>
      <c r="T254" s="178">
        <f>SUM(T255:T257)</f>
        <v>0</v>
      </c>
      <c r="AR254" s="179" t="s">
        <v>147</v>
      </c>
      <c r="AT254" s="180" t="s">
        <v>72</v>
      </c>
      <c r="AU254" s="180" t="s">
        <v>78</v>
      </c>
      <c r="AY254" s="179" t="s">
        <v>118</v>
      </c>
      <c r="BK254" s="181">
        <f>SUM(BK255:BK257)</f>
        <v>0</v>
      </c>
    </row>
    <row r="255" spans="1:65" s="2" customFormat="1" ht="16.5" customHeight="1">
      <c r="A255" s="35"/>
      <c r="B255" s="36"/>
      <c r="C255" s="184" t="s">
        <v>353</v>
      </c>
      <c r="D255" s="184" t="s">
        <v>120</v>
      </c>
      <c r="E255" s="185" t="s">
        <v>354</v>
      </c>
      <c r="F255" s="186" t="s">
        <v>355</v>
      </c>
      <c r="G255" s="187" t="s">
        <v>337</v>
      </c>
      <c r="H255" s="188">
        <v>1</v>
      </c>
      <c r="I255" s="189"/>
      <c r="J255" s="190">
        <f>ROUND(I255*H255,2)</f>
        <v>0</v>
      </c>
      <c r="K255" s="186" t="s">
        <v>124</v>
      </c>
      <c r="L255" s="40"/>
      <c r="M255" s="191" t="s">
        <v>19</v>
      </c>
      <c r="N255" s="192" t="s">
        <v>45</v>
      </c>
      <c r="O255" s="65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5" t="s">
        <v>356</v>
      </c>
      <c r="AT255" s="195" t="s">
        <v>120</v>
      </c>
      <c r="AU255" s="195" t="s">
        <v>126</v>
      </c>
      <c r="AY255" s="18" t="s">
        <v>118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8" t="s">
        <v>126</v>
      </c>
      <c r="BK255" s="196">
        <f>ROUND(I255*H255,2)</f>
        <v>0</v>
      </c>
      <c r="BL255" s="18" t="s">
        <v>356</v>
      </c>
      <c r="BM255" s="195" t="s">
        <v>357</v>
      </c>
    </row>
    <row r="256" spans="1:65" s="2" customFormat="1" ht="16.5" customHeight="1">
      <c r="A256" s="35"/>
      <c r="B256" s="36"/>
      <c r="C256" s="184" t="s">
        <v>358</v>
      </c>
      <c r="D256" s="184" t="s">
        <v>120</v>
      </c>
      <c r="E256" s="185" t="s">
        <v>359</v>
      </c>
      <c r="F256" s="186" t="s">
        <v>360</v>
      </c>
      <c r="G256" s="187" t="s">
        <v>337</v>
      </c>
      <c r="H256" s="188">
        <v>1</v>
      </c>
      <c r="I256" s="189"/>
      <c r="J256" s="190">
        <f>ROUND(I256*H256,2)</f>
        <v>0</v>
      </c>
      <c r="K256" s="186" t="s">
        <v>124</v>
      </c>
      <c r="L256" s="40"/>
      <c r="M256" s="191" t="s">
        <v>19</v>
      </c>
      <c r="N256" s="192" t="s">
        <v>45</v>
      </c>
      <c r="O256" s="65"/>
      <c r="P256" s="193">
        <f>O256*H256</f>
        <v>0</v>
      </c>
      <c r="Q256" s="193">
        <v>0</v>
      </c>
      <c r="R256" s="193">
        <f>Q256*H256</f>
        <v>0</v>
      </c>
      <c r="S256" s="193">
        <v>0</v>
      </c>
      <c r="T256" s="19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5" t="s">
        <v>356</v>
      </c>
      <c r="AT256" s="195" t="s">
        <v>120</v>
      </c>
      <c r="AU256" s="195" t="s">
        <v>126</v>
      </c>
      <c r="AY256" s="18" t="s">
        <v>118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8" t="s">
        <v>126</v>
      </c>
      <c r="BK256" s="196">
        <f>ROUND(I256*H256,2)</f>
        <v>0</v>
      </c>
      <c r="BL256" s="18" t="s">
        <v>356</v>
      </c>
      <c r="BM256" s="195" t="s">
        <v>361</v>
      </c>
    </row>
    <row r="257" spans="1:47" s="2" customFormat="1" ht="19.5">
      <c r="A257" s="35"/>
      <c r="B257" s="36"/>
      <c r="C257" s="37"/>
      <c r="D257" s="197" t="s">
        <v>362</v>
      </c>
      <c r="E257" s="37"/>
      <c r="F257" s="198" t="s">
        <v>363</v>
      </c>
      <c r="G257" s="37"/>
      <c r="H257" s="37"/>
      <c r="I257" s="105"/>
      <c r="J257" s="37"/>
      <c r="K257" s="37"/>
      <c r="L257" s="40"/>
      <c r="M257" s="199"/>
      <c r="N257" s="200"/>
      <c r="O257" s="65"/>
      <c r="P257" s="65"/>
      <c r="Q257" s="65"/>
      <c r="R257" s="65"/>
      <c r="S257" s="65"/>
      <c r="T257" s="66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362</v>
      </c>
      <c r="AU257" s="18" t="s">
        <v>126</v>
      </c>
    </row>
    <row r="258" spans="2:63" s="12" customFormat="1" ht="22.9" customHeight="1">
      <c r="B258" s="168"/>
      <c r="C258" s="169"/>
      <c r="D258" s="170" t="s">
        <v>72</v>
      </c>
      <c r="E258" s="182" t="s">
        <v>364</v>
      </c>
      <c r="F258" s="182" t="s">
        <v>365</v>
      </c>
      <c r="G258" s="169"/>
      <c r="H258" s="169"/>
      <c r="I258" s="172"/>
      <c r="J258" s="183">
        <f>BK258</f>
        <v>0</v>
      </c>
      <c r="K258" s="169"/>
      <c r="L258" s="174"/>
      <c r="M258" s="175"/>
      <c r="N258" s="176"/>
      <c r="O258" s="176"/>
      <c r="P258" s="177">
        <f>SUM(P259:P264)</f>
        <v>0</v>
      </c>
      <c r="Q258" s="176"/>
      <c r="R258" s="177">
        <f>SUM(R259:R264)</f>
        <v>0</v>
      </c>
      <c r="S258" s="176"/>
      <c r="T258" s="178">
        <f>SUM(T259:T264)</f>
        <v>0</v>
      </c>
      <c r="AR258" s="179" t="s">
        <v>147</v>
      </c>
      <c r="AT258" s="180" t="s">
        <v>72</v>
      </c>
      <c r="AU258" s="180" t="s">
        <v>78</v>
      </c>
      <c r="AY258" s="179" t="s">
        <v>118</v>
      </c>
      <c r="BK258" s="181">
        <f>SUM(BK259:BK264)</f>
        <v>0</v>
      </c>
    </row>
    <row r="259" spans="1:65" s="2" customFormat="1" ht="16.5" customHeight="1">
      <c r="A259" s="35"/>
      <c r="B259" s="36"/>
      <c r="C259" s="184" t="s">
        <v>366</v>
      </c>
      <c r="D259" s="184" t="s">
        <v>120</v>
      </c>
      <c r="E259" s="185" t="s">
        <v>367</v>
      </c>
      <c r="F259" s="186" t="s">
        <v>368</v>
      </c>
      <c r="G259" s="187" t="s">
        <v>337</v>
      </c>
      <c r="H259" s="188">
        <v>1</v>
      </c>
      <c r="I259" s="189"/>
      <c r="J259" s="190">
        <f aca="true" t="shared" si="0" ref="J259:J264">ROUND(I259*H259,2)</f>
        <v>0</v>
      </c>
      <c r="K259" s="186" t="s">
        <v>124</v>
      </c>
      <c r="L259" s="40"/>
      <c r="M259" s="191" t="s">
        <v>19</v>
      </c>
      <c r="N259" s="192" t="s">
        <v>45</v>
      </c>
      <c r="O259" s="65"/>
      <c r="P259" s="193">
        <f aca="true" t="shared" si="1" ref="P259:P264">O259*H259</f>
        <v>0</v>
      </c>
      <c r="Q259" s="193">
        <v>0</v>
      </c>
      <c r="R259" s="193">
        <f aca="true" t="shared" si="2" ref="R259:R264">Q259*H259</f>
        <v>0</v>
      </c>
      <c r="S259" s="193">
        <v>0</v>
      </c>
      <c r="T259" s="194">
        <f aca="true" t="shared" si="3" ref="T259:T264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5" t="s">
        <v>356</v>
      </c>
      <c r="AT259" s="195" t="s">
        <v>120</v>
      </c>
      <c r="AU259" s="195" t="s">
        <v>126</v>
      </c>
      <c r="AY259" s="18" t="s">
        <v>118</v>
      </c>
      <c r="BE259" s="196">
        <f aca="true" t="shared" si="4" ref="BE259:BE264">IF(N259="základní",J259,0)</f>
        <v>0</v>
      </c>
      <c r="BF259" s="196">
        <f aca="true" t="shared" si="5" ref="BF259:BF264">IF(N259="snížená",J259,0)</f>
        <v>0</v>
      </c>
      <c r="BG259" s="196">
        <f aca="true" t="shared" si="6" ref="BG259:BG264">IF(N259="zákl. přenesená",J259,0)</f>
        <v>0</v>
      </c>
      <c r="BH259" s="196">
        <f aca="true" t="shared" si="7" ref="BH259:BH264">IF(N259="sníž. přenesená",J259,0)</f>
        <v>0</v>
      </c>
      <c r="BI259" s="196">
        <f aca="true" t="shared" si="8" ref="BI259:BI264">IF(N259="nulová",J259,0)</f>
        <v>0</v>
      </c>
      <c r="BJ259" s="18" t="s">
        <v>126</v>
      </c>
      <c r="BK259" s="196">
        <f aca="true" t="shared" si="9" ref="BK259:BK264">ROUND(I259*H259,2)</f>
        <v>0</v>
      </c>
      <c r="BL259" s="18" t="s">
        <v>356</v>
      </c>
      <c r="BM259" s="195" t="s">
        <v>369</v>
      </c>
    </row>
    <row r="260" spans="1:65" s="2" customFormat="1" ht="16.5" customHeight="1">
      <c r="A260" s="35"/>
      <c r="B260" s="36"/>
      <c r="C260" s="184" t="s">
        <v>370</v>
      </c>
      <c r="D260" s="184" t="s">
        <v>120</v>
      </c>
      <c r="E260" s="185" t="s">
        <v>371</v>
      </c>
      <c r="F260" s="186" t="s">
        <v>372</v>
      </c>
      <c r="G260" s="187" t="s">
        <v>337</v>
      </c>
      <c r="H260" s="188">
        <v>1</v>
      </c>
      <c r="I260" s="189"/>
      <c r="J260" s="190">
        <f t="shared" si="0"/>
        <v>0</v>
      </c>
      <c r="K260" s="186" t="s">
        <v>124</v>
      </c>
      <c r="L260" s="40"/>
      <c r="M260" s="191" t="s">
        <v>19</v>
      </c>
      <c r="N260" s="192" t="s">
        <v>45</v>
      </c>
      <c r="O260" s="65"/>
      <c r="P260" s="193">
        <f t="shared" si="1"/>
        <v>0</v>
      </c>
      <c r="Q260" s="193">
        <v>0</v>
      </c>
      <c r="R260" s="193">
        <f t="shared" si="2"/>
        <v>0</v>
      </c>
      <c r="S260" s="193">
        <v>0</v>
      </c>
      <c r="T260" s="194">
        <f t="shared" si="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5" t="s">
        <v>356</v>
      </c>
      <c r="AT260" s="195" t="s">
        <v>120</v>
      </c>
      <c r="AU260" s="195" t="s">
        <v>126</v>
      </c>
      <c r="AY260" s="18" t="s">
        <v>118</v>
      </c>
      <c r="BE260" s="196">
        <f t="shared" si="4"/>
        <v>0</v>
      </c>
      <c r="BF260" s="196">
        <f t="shared" si="5"/>
        <v>0</v>
      </c>
      <c r="BG260" s="196">
        <f t="shared" si="6"/>
        <v>0</v>
      </c>
      <c r="BH260" s="196">
        <f t="shared" si="7"/>
        <v>0</v>
      </c>
      <c r="BI260" s="196">
        <f t="shared" si="8"/>
        <v>0</v>
      </c>
      <c r="BJ260" s="18" t="s">
        <v>126</v>
      </c>
      <c r="BK260" s="196">
        <f t="shared" si="9"/>
        <v>0</v>
      </c>
      <c r="BL260" s="18" t="s">
        <v>356</v>
      </c>
      <c r="BM260" s="195" t="s">
        <v>373</v>
      </c>
    </row>
    <row r="261" spans="1:65" s="2" customFormat="1" ht="16.5" customHeight="1">
      <c r="A261" s="35"/>
      <c r="B261" s="36"/>
      <c r="C261" s="184" t="s">
        <v>374</v>
      </c>
      <c r="D261" s="184" t="s">
        <v>120</v>
      </c>
      <c r="E261" s="185" t="s">
        <v>375</v>
      </c>
      <c r="F261" s="186" t="s">
        <v>376</v>
      </c>
      <c r="G261" s="187" t="s">
        <v>337</v>
      </c>
      <c r="H261" s="188">
        <v>1</v>
      </c>
      <c r="I261" s="189"/>
      <c r="J261" s="190">
        <f t="shared" si="0"/>
        <v>0</v>
      </c>
      <c r="K261" s="186" t="s">
        <v>124</v>
      </c>
      <c r="L261" s="40"/>
      <c r="M261" s="191" t="s">
        <v>19</v>
      </c>
      <c r="N261" s="192" t="s">
        <v>45</v>
      </c>
      <c r="O261" s="65"/>
      <c r="P261" s="193">
        <f t="shared" si="1"/>
        <v>0</v>
      </c>
      <c r="Q261" s="193">
        <v>0</v>
      </c>
      <c r="R261" s="193">
        <f t="shared" si="2"/>
        <v>0</v>
      </c>
      <c r="S261" s="193">
        <v>0</v>
      </c>
      <c r="T261" s="194">
        <f t="shared" si="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5" t="s">
        <v>356</v>
      </c>
      <c r="AT261" s="195" t="s">
        <v>120</v>
      </c>
      <c r="AU261" s="195" t="s">
        <v>126</v>
      </c>
      <c r="AY261" s="18" t="s">
        <v>118</v>
      </c>
      <c r="BE261" s="196">
        <f t="shared" si="4"/>
        <v>0</v>
      </c>
      <c r="BF261" s="196">
        <f t="shared" si="5"/>
        <v>0</v>
      </c>
      <c r="BG261" s="196">
        <f t="shared" si="6"/>
        <v>0</v>
      </c>
      <c r="BH261" s="196">
        <f t="shared" si="7"/>
        <v>0</v>
      </c>
      <c r="BI261" s="196">
        <f t="shared" si="8"/>
        <v>0</v>
      </c>
      <c r="BJ261" s="18" t="s">
        <v>126</v>
      </c>
      <c r="BK261" s="196">
        <f t="shared" si="9"/>
        <v>0</v>
      </c>
      <c r="BL261" s="18" t="s">
        <v>356</v>
      </c>
      <c r="BM261" s="195" t="s">
        <v>377</v>
      </c>
    </row>
    <row r="262" spans="1:65" s="2" customFormat="1" ht="16.5" customHeight="1">
      <c r="A262" s="35"/>
      <c r="B262" s="36"/>
      <c r="C262" s="184" t="s">
        <v>378</v>
      </c>
      <c r="D262" s="184" t="s">
        <v>120</v>
      </c>
      <c r="E262" s="185" t="s">
        <v>379</v>
      </c>
      <c r="F262" s="186" t="s">
        <v>380</v>
      </c>
      <c r="G262" s="187" t="s">
        <v>337</v>
      </c>
      <c r="H262" s="188">
        <v>1</v>
      </c>
      <c r="I262" s="189"/>
      <c r="J262" s="190">
        <f t="shared" si="0"/>
        <v>0</v>
      </c>
      <c r="K262" s="186" t="s">
        <v>124</v>
      </c>
      <c r="L262" s="40"/>
      <c r="M262" s="191" t="s">
        <v>19</v>
      </c>
      <c r="N262" s="192" t="s">
        <v>45</v>
      </c>
      <c r="O262" s="65"/>
      <c r="P262" s="193">
        <f t="shared" si="1"/>
        <v>0</v>
      </c>
      <c r="Q262" s="193">
        <v>0</v>
      </c>
      <c r="R262" s="193">
        <f t="shared" si="2"/>
        <v>0</v>
      </c>
      <c r="S262" s="193">
        <v>0</v>
      </c>
      <c r="T262" s="194">
        <f t="shared" si="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5" t="s">
        <v>356</v>
      </c>
      <c r="AT262" s="195" t="s">
        <v>120</v>
      </c>
      <c r="AU262" s="195" t="s">
        <v>126</v>
      </c>
      <c r="AY262" s="18" t="s">
        <v>118</v>
      </c>
      <c r="BE262" s="196">
        <f t="shared" si="4"/>
        <v>0</v>
      </c>
      <c r="BF262" s="196">
        <f t="shared" si="5"/>
        <v>0</v>
      </c>
      <c r="BG262" s="196">
        <f t="shared" si="6"/>
        <v>0</v>
      </c>
      <c r="BH262" s="196">
        <f t="shared" si="7"/>
        <v>0</v>
      </c>
      <c r="BI262" s="196">
        <f t="shared" si="8"/>
        <v>0</v>
      </c>
      <c r="BJ262" s="18" t="s">
        <v>126</v>
      </c>
      <c r="BK262" s="196">
        <f t="shared" si="9"/>
        <v>0</v>
      </c>
      <c r="BL262" s="18" t="s">
        <v>356</v>
      </c>
      <c r="BM262" s="195" t="s">
        <v>381</v>
      </c>
    </row>
    <row r="263" spans="1:65" s="2" customFormat="1" ht="16.5" customHeight="1">
      <c r="A263" s="35"/>
      <c r="B263" s="36"/>
      <c r="C263" s="184" t="s">
        <v>382</v>
      </c>
      <c r="D263" s="184" t="s">
        <v>120</v>
      </c>
      <c r="E263" s="185" t="s">
        <v>383</v>
      </c>
      <c r="F263" s="186" t="s">
        <v>384</v>
      </c>
      <c r="G263" s="187" t="s">
        <v>337</v>
      </c>
      <c r="H263" s="188">
        <v>1</v>
      </c>
      <c r="I263" s="189"/>
      <c r="J263" s="190">
        <f t="shared" si="0"/>
        <v>0</v>
      </c>
      <c r="K263" s="186" t="s">
        <v>124</v>
      </c>
      <c r="L263" s="40"/>
      <c r="M263" s="191" t="s">
        <v>19</v>
      </c>
      <c r="N263" s="192" t="s">
        <v>45</v>
      </c>
      <c r="O263" s="65"/>
      <c r="P263" s="193">
        <f t="shared" si="1"/>
        <v>0</v>
      </c>
      <c r="Q263" s="193">
        <v>0</v>
      </c>
      <c r="R263" s="193">
        <f t="shared" si="2"/>
        <v>0</v>
      </c>
      <c r="S263" s="193">
        <v>0</v>
      </c>
      <c r="T263" s="194">
        <f t="shared" si="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5" t="s">
        <v>356</v>
      </c>
      <c r="AT263" s="195" t="s">
        <v>120</v>
      </c>
      <c r="AU263" s="195" t="s">
        <v>126</v>
      </c>
      <c r="AY263" s="18" t="s">
        <v>118</v>
      </c>
      <c r="BE263" s="196">
        <f t="shared" si="4"/>
        <v>0</v>
      </c>
      <c r="BF263" s="196">
        <f t="shared" si="5"/>
        <v>0</v>
      </c>
      <c r="BG263" s="196">
        <f t="shared" si="6"/>
        <v>0</v>
      </c>
      <c r="BH263" s="196">
        <f t="shared" si="7"/>
        <v>0</v>
      </c>
      <c r="BI263" s="196">
        <f t="shared" si="8"/>
        <v>0</v>
      </c>
      <c r="BJ263" s="18" t="s">
        <v>126</v>
      </c>
      <c r="BK263" s="196">
        <f t="shared" si="9"/>
        <v>0</v>
      </c>
      <c r="BL263" s="18" t="s">
        <v>356</v>
      </c>
      <c r="BM263" s="195" t="s">
        <v>385</v>
      </c>
    </row>
    <row r="264" spans="1:65" s="2" customFormat="1" ht="16.5" customHeight="1">
      <c r="A264" s="35"/>
      <c r="B264" s="36"/>
      <c r="C264" s="184" t="s">
        <v>386</v>
      </c>
      <c r="D264" s="184" t="s">
        <v>120</v>
      </c>
      <c r="E264" s="185" t="s">
        <v>387</v>
      </c>
      <c r="F264" s="186" t="s">
        <v>388</v>
      </c>
      <c r="G264" s="187" t="s">
        <v>337</v>
      </c>
      <c r="H264" s="188">
        <v>1</v>
      </c>
      <c r="I264" s="189"/>
      <c r="J264" s="190">
        <f t="shared" si="0"/>
        <v>0</v>
      </c>
      <c r="K264" s="186" t="s">
        <v>124</v>
      </c>
      <c r="L264" s="40"/>
      <c r="M264" s="243" t="s">
        <v>19</v>
      </c>
      <c r="N264" s="244" t="s">
        <v>45</v>
      </c>
      <c r="O264" s="245"/>
      <c r="P264" s="246">
        <f t="shared" si="1"/>
        <v>0</v>
      </c>
      <c r="Q264" s="246">
        <v>0</v>
      </c>
      <c r="R264" s="246">
        <f t="shared" si="2"/>
        <v>0</v>
      </c>
      <c r="S264" s="246">
        <v>0</v>
      </c>
      <c r="T264" s="247">
        <f t="shared" si="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5" t="s">
        <v>356</v>
      </c>
      <c r="AT264" s="195" t="s">
        <v>120</v>
      </c>
      <c r="AU264" s="195" t="s">
        <v>126</v>
      </c>
      <c r="AY264" s="18" t="s">
        <v>118</v>
      </c>
      <c r="BE264" s="196">
        <f t="shared" si="4"/>
        <v>0</v>
      </c>
      <c r="BF264" s="196">
        <f t="shared" si="5"/>
        <v>0</v>
      </c>
      <c r="BG264" s="196">
        <f t="shared" si="6"/>
        <v>0</v>
      </c>
      <c r="BH264" s="196">
        <f t="shared" si="7"/>
        <v>0</v>
      </c>
      <c r="BI264" s="196">
        <f t="shared" si="8"/>
        <v>0</v>
      </c>
      <c r="BJ264" s="18" t="s">
        <v>126</v>
      </c>
      <c r="BK264" s="196">
        <f t="shared" si="9"/>
        <v>0</v>
      </c>
      <c r="BL264" s="18" t="s">
        <v>356</v>
      </c>
      <c r="BM264" s="195" t="s">
        <v>389</v>
      </c>
    </row>
    <row r="265" spans="1:31" s="2" customFormat="1" ht="6.95" customHeight="1">
      <c r="A265" s="35"/>
      <c r="B265" s="48"/>
      <c r="C265" s="49"/>
      <c r="D265" s="49"/>
      <c r="E265" s="49"/>
      <c r="F265" s="49"/>
      <c r="G265" s="49"/>
      <c r="H265" s="49"/>
      <c r="I265" s="133"/>
      <c r="J265" s="49"/>
      <c r="K265" s="49"/>
      <c r="L265" s="40"/>
      <c r="M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</row>
  </sheetData>
  <sheetProtection algorithmName="SHA-512" hashValue="Dr72TIjQY0AmyNuF5c+NLLiB/mQC+MF7w6X5DclAKEgs8vpcQHkIwEO8Vv5wgdiVv8PqKCOv9zfH+95q8DgfSQ==" saltValue="Vc/Vg0UH7MVNnZR+C/ZWndSSJeQ4HJPUuxYdc5E8L7wgjIGWTrhsmR/SaKGCQulnIDASE6TGjAYg/aJcc/Dziw==" spinCount="100000" sheet="1" objects="1" scenarios="1" formatColumns="0" formatRows="0" autoFilter="0"/>
  <autoFilter ref="C92:K26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s="1" customFormat="1" ht="37.5" customHeight="1"/>
    <row r="2" spans="2:11" s="1" customFormat="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6" customFormat="1" ht="45" customHeight="1">
      <c r="B3" s="252"/>
      <c r="C3" s="377" t="s">
        <v>390</v>
      </c>
      <c r="D3" s="377"/>
      <c r="E3" s="377"/>
      <c r="F3" s="377"/>
      <c r="G3" s="377"/>
      <c r="H3" s="377"/>
      <c r="I3" s="377"/>
      <c r="J3" s="377"/>
      <c r="K3" s="253"/>
    </row>
    <row r="4" spans="2:11" s="1" customFormat="1" ht="25.5" customHeight="1">
      <c r="B4" s="254"/>
      <c r="C4" s="382" t="s">
        <v>391</v>
      </c>
      <c r="D4" s="382"/>
      <c r="E4" s="382"/>
      <c r="F4" s="382"/>
      <c r="G4" s="382"/>
      <c r="H4" s="382"/>
      <c r="I4" s="382"/>
      <c r="J4" s="382"/>
      <c r="K4" s="255"/>
    </row>
    <row r="5" spans="2:11" s="1" customFormat="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4"/>
      <c r="C6" s="381" t="s">
        <v>392</v>
      </c>
      <c r="D6" s="381"/>
      <c r="E6" s="381"/>
      <c r="F6" s="381"/>
      <c r="G6" s="381"/>
      <c r="H6" s="381"/>
      <c r="I6" s="381"/>
      <c r="J6" s="381"/>
      <c r="K6" s="255"/>
    </row>
    <row r="7" spans="2:11" s="1" customFormat="1" ht="15" customHeight="1">
      <c r="B7" s="258"/>
      <c r="C7" s="381" t="s">
        <v>393</v>
      </c>
      <c r="D7" s="381"/>
      <c r="E7" s="381"/>
      <c r="F7" s="381"/>
      <c r="G7" s="381"/>
      <c r="H7" s="381"/>
      <c r="I7" s="381"/>
      <c r="J7" s="381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381" t="s">
        <v>394</v>
      </c>
      <c r="D9" s="381"/>
      <c r="E9" s="381"/>
      <c r="F9" s="381"/>
      <c r="G9" s="381"/>
      <c r="H9" s="381"/>
      <c r="I9" s="381"/>
      <c r="J9" s="381"/>
      <c r="K9" s="255"/>
    </row>
    <row r="10" spans="2:11" s="1" customFormat="1" ht="15" customHeight="1">
      <c r="B10" s="258"/>
      <c r="C10" s="257"/>
      <c r="D10" s="381" t="s">
        <v>395</v>
      </c>
      <c r="E10" s="381"/>
      <c r="F10" s="381"/>
      <c r="G10" s="381"/>
      <c r="H10" s="381"/>
      <c r="I10" s="381"/>
      <c r="J10" s="381"/>
      <c r="K10" s="255"/>
    </row>
    <row r="11" spans="2:11" s="1" customFormat="1" ht="15" customHeight="1">
      <c r="B11" s="258"/>
      <c r="C11" s="259"/>
      <c r="D11" s="381" t="s">
        <v>396</v>
      </c>
      <c r="E11" s="381"/>
      <c r="F11" s="381"/>
      <c r="G11" s="381"/>
      <c r="H11" s="381"/>
      <c r="I11" s="381"/>
      <c r="J11" s="381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397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381" t="s">
        <v>398</v>
      </c>
      <c r="E15" s="381"/>
      <c r="F15" s="381"/>
      <c r="G15" s="381"/>
      <c r="H15" s="381"/>
      <c r="I15" s="381"/>
      <c r="J15" s="381"/>
      <c r="K15" s="255"/>
    </row>
    <row r="16" spans="2:11" s="1" customFormat="1" ht="15" customHeight="1">
      <c r="B16" s="258"/>
      <c r="C16" s="259"/>
      <c r="D16" s="381" t="s">
        <v>399</v>
      </c>
      <c r="E16" s="381"/>
      <c r="F16" s="381"/>
      <c r="G16" s="381"/>
      <c r="H16" s="381"/>
      <c r="I16" s="381"/>
      <c r="J16" s="381"/>
      <c r="K16" s="255"/>
    </row>
    <row r="17" spans="2:11" s="1" customFormat="1" ht="15" customHeight="1">
      <c r="B17" s="258"/>
      <c r="C17" s="259"/>
      <c r="D17" s="381" t="s">
        <v>400</v>
      </c>
      <c r="E17" s="381"/>
      <c r="F17" s="381"/>
      <c r="G17" s="381"/>
      <c r="H17" s="381"/>
      <c r="I17" s="381"/>
      <c r="J17" s="381"/>
      <c r="K17" s="255"/>
    </row>
    <row r="18" spans="2:11" s="1" customFormat="1" ht="15" customHeight="1">
      <c r="B18" s="258"/>
      <c r="C18" s="259"/>
      <c r="D18" s="259"/>
      <c r="E18" s="261" t="s">
        <v>80</v>
      </c>
      <c r="F18" s="381" t="s">
        <v>401</v>
      </c>
      <c r="G18" s="381"/>
      <c r="H18" s="381"/>
      <c r="I18" s="381"/>
      <c r="J18" s="381"/>
      <c r="K18" s="255"/>
    </row>
    <row r="19" spans="2:11" s="1" customFormat="1" ht="15" customHeight="1">
      <c r="B19" s="258"/>
      <c r="C19" s="259"/>
      <c r="D19" s="259"/>
      <c r="E19" s="261" t="s">
        <v>402</v>
      </c>
      <c r="F19" s="381" t="s">
        <v>403</v>
      </c>
      <c r="G19" s="381"/>
      <c r="H19" s="381"/>
      <c r="I19" s="381"/>
      <c r="J19" s="381"/>
      <c r="K19" s="255"/>
    </row>
    <row r="20" spans="2:11" s="1" customFormat="1" ht="15" customHeight="1">
      <c r="B20" s="258"/>
      <c r="C20" s="259"/>
      <c r="D20" s="259"/>
      <c r="E20" s="261" t="s">
        <v>404</v>
      </c>
      <c r="F20" s="381" t="s">
        <v>405</v>
      </c>
      <c r="G20" s="381"/>
      <c r="H20" s="381"/>
      <c r="I20" s="381"/>
      <c r="J20" s="381"/>
      <c r="K20" s="255"/>
    </row>
    <row r="21" spans="2:11" s="1" customFormat="1" ht="15" customHeight="1">
      <c r="B21" s="258"/>
      <c r="C21" s="259"/>
      <c r="D21" s="259"/>
      <c r="E21" s="261" t="s">
        <v>406</v>
      </c>
      <c r="F21" s="381" t="s">
        <v>407</v>
      </c>
      <c r="G21" s="381"/>
      <c r="H21" s="381"/>
      <c r="I21" s="381"/>
      <c r="J21" s="381"/>
      <c r="K21" s="255"/>
    </row>
    <row r="22" spans="2:11" s="1" customFormat="1" ht="15" customHeight="1">
      <c r="B22" s="258"/>
      <c r="C22" s="259"/>
      <c r="D22" s="259"/>
      <c r="E22" s="261" t="s">
        <v>408</v>
      </c>
      <c r="F22" s="381" t="s">
        <v>409</v>
      </c>
      <c r="G22" s="381"/>
      <c r="H22" s="381"/>
      <c r="I22" s="381"/>
      <c r="J22" s="381"/>
      <c r="K22" s="255"/>
    </row>
    <row r="23" spans="2:11" s="1" customFormat="1" ht="15" customHeight="1">
      <c r="B23" s="258"/>
      <c r="C23" s="259"/>
      <c r="D23" s="259"/>
      <c r="E23" s="261" t="s">
        <v>410</v>
      </c>
      <c r="F23" s="381" t="s">
        <v>411</v>
      </c>
      <c r="G23" s="381"/>
      <c r="H23" s="381"/>
      <c r="I23" s="381"/>
      <c r="J23" s="381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381" t="s">
        <v>412</v>
      </c>
      <c r="D25" s="381"/>
      <c r="E25" s="381"/>
      <c r="F25" s="381"/>
      <c r="G25" s="381"/>
      <c r="H25" s="381"/>
      <c r="I25" s="381"/>
      <c r="J25" s="381"/>
      <c r="K25" s="255"/>
    </row>
    <row r="26" spans="2:11" s="1" customFormat="1" ht="15" customHeight="1">
      <c r="B26" s="258"/>
      <c r="C26" s="381" t="s">
        <v>413</v>
      </c>
      <c r="D26" s="381"/>
      <c r="E26" s="381"/>
      <c r="F26" s="381"/>
      <c r="G26" s="381"/>
      <c r="H26" s="381"/>
      <c r="I26" s="381"/>
      <c r="J26" s="381"/>
      <c r="K26" s="255"/>
    </row>
    <row r="27" spans="2:11" s="1" customFormat="1" ht="15" customHeight="1">
      <c r="B27" s="258"/>
      <c r="C27" s="257"/>
      <c r="D27" s="381" t="s">
        <v>414</v>
      </c>
      <c r="E27" s="381"/>
      <c r="F27" s="381"/>
      <c r="G27" s="381"/>
      <c r="H27" s="381"/>
      <c r="I27" s="381"/>
      <c r="J27" s="381"/>
      <c r="K27" s="255"/>
    </row>
    <row r="28" spans="2:11" s="1" customFormat="1" ht="15" customHeight="1">
      <c r="B28" s="258"/>
      <c r="C28" s="259"/>
      <c r="D28" s="381" t="s">
        <v>415</v>
      </c>
      <c r="E28" s="381"/>
      <c r="F28" s="381"/>
      <c r="G28" s="381"/>
      <c r="H28" s="381"/>
      <c r="I28" s="381"/>
      <c r="J28" s="381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381" t="s">
        <v>416</v>
      </c>
      <c r="E30" s="381"/>
      <c r="F30" s="381"/>
      <c r="G30" s="381"/>
      <c r="H30" s="381"/>
      <c r="I30" s="381"/>
      <c r="J30" s="381"/>
      <c r="K30" s="255"/>
    </row>
    <row r="31" spans="2:11" s="1" customFormat="1" ht="15" customHeight="1">
      <c r="B31" s="258"/>
      <c r="C31" s="259"/>
      <c r="D31" s="381" t="s">
        <v>417</v>
      </c>
      <c r="E31" s="381"/>
      <c r="F31" s="381"/>
      <c r="G31" s="381"/>
      <c r="H31" s="381"/>
      <c r="I31" s="381"/>
      <c r="J31" s="381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381" t="s">
        <v>418</v>
      </c>
      <c r="E33" s="381"/>
      <c r="F33" s="381"/>
      <c r="G33" s="381"/>
      <c r="H33" s="381"/>
      <c r="I33" s="381"/>
      <c r="J33" s="381"/>
      <c r="K33" s="255"/>
    </row>
    <row r="34" spans="2:11" s="1" customFormat="1" ht="15" customHeight="1">
      <c r="B34" s="258"/>
      <c r="C34" s="259"/>
      <c r="D34" s="381" t="s">
        <v>419</v>
      </c>
      <c r="E34" s="381"/>
      <c r="F34" s="381"/>
      <c r="G34" s="381"/>
      <c r="H34" s="381"/>
      <c r="I34" s="381"/>
      <c r="J34" s="381"/>
      <c r="K34" s="255"/>
    </row>
    <row r="35" spans="2:11" s="1" customFormat="1" ht="15" customHeight="1">
      <c r="B35" s="258"/>
      <c r="C35" s="259"/>
      <c r="D35" s="381" t="s">
        <v>420</v>
      </c>
      <c r="E35" s="381"/>
      <c r="F35" s="381"/>
      <c r="G35" s="381"/>
      <c r="H35" s="381"/>
      <c r="I35" s="381"/>
      <c r="J35" s="381"/>
      <c r="K35" s="255"/>
    </row>
    <row r="36" spans="2:11" s="1" customFormat="1" ht="15" customHeight="1">
      <c r="B36" s="258"/>
      <c r="C36" s="259"/>
      <c r="D36" s="257"/>
      <c r="E36" s="260" t="s">
        <v>104</v>
      </c>
      <c r="F36" s="257"/>
      <c r="G36" s="381" t="s">
        <v>421</v>
      </c>
      <c r="H36" s="381"/>
      <c r="I36" s="381"/>
      <c r="J36" s="381"/>
      <c r="K36" s="255"/>
    </row>
    <row r="37" spans="2:11" s="1" customFormat="1" ht="30.75" customHeight="1">
      <c r="B37" s="258"/>
      <c r="C37" s="259"/>
      <c r="D37" s="257"/>
      <c r="E37" s="260" t="s">
        <v>422</v>
      </c>
      <c r="F37" s="257"/>
      <c r="G37" s="381" t="s">
        <v>423</v>
      </c>
      <c r="H37" s="381"/>
      <c r="I37" s="381"/>
      <c r="J37" s="381"/>
      <c r="K37" s="255"/>
    </row>
    <row r="38" spans="2:11" s="1" customFormat="1" ht="15" customHeight="1">
      <c r="B38" s="258"/>
      <c r="C38" s="259"/>
      <c r="D38" s="257"/>
      <c r="E38" s="260" t="s">
        <v>54</v>
      </c>
      <c r="F38" s="257"/>
      <c r="G38" s="381" t="s">
        <v>424</v>
      </c>
      <c r="H38" s="381"/>
      <c r="I38" s="381"/>
      <c r="J38" s="381"/>
      <c r="K38" s="255"/>
    </row>
    <row r="39" spans="2:11" s="1" customFormat="1" ht="15" customHeight="1">
      <c r="B39" s="258"/>
      <c r="C39" s="259"/>
      <c r="D39" s="257"/>
      <c r="E39" s="260" t="s">
        <v>55</v>
      </c>
      <c r="F39" s="257"/>
      <c r="G39" s="381" t="s">
        <v>425</v>
      </c>
      <c r="H39" s="381"/>
      <c r="I39" s="381"/>
      <c r="J39" s="381"/>
      <c r="K39" s="255"/>
    </row>
    <row r="40" spans="2:11" s="1" customFormat="1" ht="15" customHeight="1">
      <c r="B40" s="258"/>
      <c r="C40" s="259"/>
      <c r="D40" s="257"/>
      <c r="E40" s="260" t="s">
        <v>105</v>
      </c>
      <c r="F40" s="257"/>
      <c r="G40" s="381" t="s">
        <v>426</v>
      </c>
      <c r="H40" s="381"/>
      <c r="I40" s="381"/>
      <c r="J40" s="381"/>
      <c r="K40" s="255"/>
    </row>
    <row r="41" spans="2:11" s="1" customFormat="1" ht="15" customHeight="1">
      <c r="B41" s="258"/>
      <c r="C41" s="259"/>
      <c r="D41" s="257"/>
      <c r="E41" s="260" t="s">
        <v>106</v>
      </c>
      <c r="F41" s="257"/>
      <c r="G41" s="381" t="s">
        <v>427</v>
      </c>
      <c r="H41" s="381"/>
      <c r="I41" s="381"/>
      <c r="J41" s="381"/>
      <c r="K41" s="255"/>
    </row>
    <row r="42" spans="2:11" s="1" customFormat="1" ht="15" customHeight="1">
      <c r="B42" s="258"/>
      <c r="C42" s="259"/>
      <c r="D42" s="257"/>
      <c r="E42" s="260" t="s">
        <v>428</v>
      </c>
      <c r="F42" s="257"/>
      <c r="G42" s="381" t="s">
        <v>429</v>
      </c>
      <c r="H42" s="381"/>
      <c r="I42" s="381"/>
      <c r="J42" s="381"/>
      <c r="K42" s="255"/>
    </row>
    <row r="43" spans="2:11" s="1" customFormat="1" ht="15" customHeight="1">
      <c r="B43" s="258"/>
      <c r="C43" s="259"/>
      <c r="D43" s="257"/>
      <c r="E43" s="260"/>
      <c r="F43" s="257"/>
      <c r="G43" s="381" t="s">
        <v>430</v>
      </c>
      <c r="H43" s="381"/>
      <c r="I43" s="381"/>
      <c r="J43" s="381"/>
      <c r="K43" s="255"/>
    </row>
    <row r="44" spans="2:11" s="1" customFormat="1" ht="15" customHeight="1">
      <c r="B44" s="258"/>
      <c r="C44" s="259"/>
      <c r="D44" s="257"/>
      <c r="E44" s="260" t="s">
        <v>431</v>
      </c>
      <c r="F44" s="257"/>
      <c r="G44" s="381" t="s">
        <v>432</v>
      </c>
      <c r="H44" s="381"/>
      <c r="I44" s="381"/>
      <c r="J44" s="381"/>
      <c r="K44" s="255"/>
    </row>
    <row r="45" spans="2:11" s="1" customFormat="1" ht="15" customHeight="1">
      <c r="B45" s="258"/>
      <c r="C45" s="259"/>
      <c r="D45" s="257"/>
      <c r="E45" s="260" t="s">
        <v>108</v>
      </c>
      <c r="F45" s="257"/>
      <c r="G45" s="381" t="s">
        <v>433</v>
      </c>
      <c r="H45" s="381"/>
      <c r="I45" s="381"/>
      <c r="J45" s="381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381" t="s">
        <v>434</v>
      </c>
      <c r="E47" s="381"/>
      <c r="F47" s="381"/>
      <c r="G47" s="381"/>
      <c r="H47" s="381"/>
      <c r="I47" s="381"/>
      <c r="J47" s="381"/>
      <c r="K47" s="255"/>
    </row>
    <row r="48" spans="2:11" s="1" customFormat="1" ht="15" customHeight="1">
      <c r="B48" s="258"/>
      <c r="C48" s="259"/>
      <c r="D48" s="259"/>
      <c r="E48" s="381" t="s">
        <v>435</v>
      </c>
      <c r="F48" s="381"/>
      <c r="G48" s="381"/>
      <c r="H48" s="381"/>
      <c r="I48" s="381"/>
      <c r="J48" s="381"/>
      <c r="K48" s="255"/>
    </row>
    <row r="49" spans="2:11" s="1" customFormat="1" ht="15" customHeight="1">
      <c r="B49" s="258"/>
      <c r="C49" s="259"/>
      <c r="D49" s="259"/>
      <c r="E49" s="381" t="s">
        <v>436</v>
      </c>
      <c r="F49" s="381"/>
      <c r="G49" s="381"/>
      <c r="H49" s="381"/>
      <c r="I49" s="381"/>
      <c r="J49" s="381"/>
      <c r="K49" s="255"/>
    </row>
    <row r="50" spans="2:11" s="1" customFormat="1" ht="15" customHeight="1">
      <c r="B50" s="258"/>
      <c r="C50" s="259"/>
      <c r="D50" s="259"/>
      <c r="E50" s="381" t="s">
        <v>437</v>
      </c>
      <c r="F50" s="381"/>
      <c r="G50" s="381"/>
      <c r="H50" s="381"/>
      <c r="I50" s="381"/>
      <c r="J50" s="381"/>
      <c r="K50" s="255"/>
    </row>
    <row r="51" spans="2:11" s="1" customFormat="1" ht="15" customHeight="1">
      <c r="B51" s="258"/>
      <c r="C51" s="259"/>
      <c r="D51" s="381" t="s">
        <v>438</v>
      </c>
      <c r="E51" s="381"/>
      <c r="F51" s="381"/>
      <c r="G51" s="381"/>
      <c r="H51" s="381"/>
      <c r="I51" s="381"/>
      <c r="J51" s="381"/>
      <c r="K51" s="255"/>
    </row>
    <row r="52" spans="2:11" s="1" customFormat="1" ht="25.5" customHeight="1">
      <c r="B52" s="254"/>
      <c r="C52" s="382" t="s">
        <v>439</v>
      </c>
      <c r="D52" s="382"/>
      <c r="E52" s="382"/>
      <c r="F52" s="382"/>
      <c r="G52" s="382"/>
      <c r="H52" s="382"/>
      <c r="I52" s="382"/>
      <c r="J52" s="382"/>
      <c r="K52" s="255"/>
    </row>
    <row r="53" spans="2:11" s="1" customFormat="1" ht="5.25" customHeight="1">
      <c r="B53" s="254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4"/>
      <c r="C54" s="381" t="s">
        <v>440</v>
      </c>
      <c r="D54" s="381"/>
      <c r="E54" s="381"/>
      <c r="F54" s="381"/>
      <c r="G54" s="381"/>
      <c r="H54" s="381"/>
      <c r="I54" s="381"/>
      <c r="J54" s="381"/>
      <c r="K54" s="255"/>
    </row>
    <row r="55" spans="2:11" s="1" customFormat="1" ht="15" customHeight="1">
      <c r="B55" s="254"/>
      <c r="C55" s="381" t="s">
        <v>441</v>
      </c>
      <c r="D55" s="381"/>
      <c r="E55" s="381"/>
      <c r="F55" s="381"/>
      <c r="G55" s="381"/>
      <c r="H55" s="381"/>
      <c r="I55" s="381"/>
      <c r="J55" s="381"/>
      <c r="K55" s="255"/>
    </row>
    <row r="56" spans="2:11" s="1" customFormat="1" ht="12.75" customHeight="1">
      <c r="B56" s="254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4"/>
      <c r="C57" s="381" t="s">
        <v>442</v>
      </c>
      <c r="D57" s="381"/>
      <c r="E57" s="381"/>
      <c r="F57" s="381"/>
      <c r="G57" s="381"/>
      <c r="H57" s="381"/>
      <c r="I57" s="381"/>
      <c r="J57" s="381"/>
      <c r="K57" s="255"/>
    </row>
    <row r="58" spans="2:11" s="1" customFormat="1" ht="15" customHeight="1">
      <c r="B58" s="254"/>
      <c r="C58" s="259"/>
      <c r="D58" s="381" t="s">
        <v>443</v>
      </c>
      <c r="E58" s="381"/>
      <c r="F58" s="381"/>
      <c r="G58" s="381"/>
      <c r="H58" s="381"/>
      <c r="I58" s="381"/>
      <c r="J58" s="381"/>
      <c r="K58" s="255"/>
    </row>
    <row r="59" spans="2:11" s="1" customFormat="1" ht="15" customHeight="1">
      <c r="B59" s="254"/>
      <c r="C59" s="259"/>
      <c r="D59" s="381" t="s">
        <v>444</v>
      </c>
      <c r="E59" s="381"/>
      <c r="F59" s="381"/>
      <c r="G59" s="381"/>
      <c r="H59" s="381"/>
      <c r="I59" s="381"/>
      <c r="J59" s="381"/>
      <c r="K59" s="255"/>
    </row>
    <row r="60" spans="2:11" s="1" customFormat="1" ht="15" customHeight="1">
      <c r="B60" s="254"/>
      <c r="C60" s="259"/>
      <c r="D60" s="381" t="s">
        <v>445</v>
      </c>
      <c r="E60" s="381"/>
      <c r="F60" s="381"/>
      <c r="G60" s="381"/>
      <c r="H60" s="381"/>
      <c r="I60" s="381"/>
      <c r="J60" s="381"/>
      <c r="K60" s="255"/>
    </row>
    <row r="61" spans="2:11" s="1" customFormat="1" ht="15" customHeight="1">
      <c r="B61" s="254"/>
      <c r="C61" s="259"/>
      <c r="D61" s="381" t="s">
        <v>446</v>
      </c>
      <c r="E61" s="381"/>
      <c r="F61" s="381"/>
      <c r="G61" s="381"/>
      <c r="H61" s="381"/>
      <c r="I61" s="381"/>
      <c r="J61" s="381"/>
      <c r="K61" s="255"/>
    </row>
    <row r="62" spans="2:11" s="1" customFormat="1" ht="15" customHeight="1">
      <c r="B62" s="254"/>
      <c r="C62" s="259"/>
      <c r="D62" s="383" t="s">
        <v>447</v>
      </c>
      <c r="E62" s="383"/>
      <c r="F62" s="383"/>
      <c r="G62" s="383"/>
      <c r="H62" s="383"/>
      <c r="I62" s="383"/>
      <c r="J62" s="383"/>
      <c r="K62" s="255"/>
    </row>
    <row r="63" spans="2:11" s="1" customFormat="1" ht="15" customHeight="1">
      <c r="B63" s="254"/>
      <c r="C63" s="259"/>
      <c r="D63" s="381" t="s">
        <v>448</v>
      </c>
      <c r="E63" s="381"/>
      <c r="F63" s="381"/>
      <c r="G63" s="381"/>
      <c r="H63" s="381"/>
      <c r="I63" s="381"/>
      <c r="J63" s="381"/>
      <c r="K63" s="255"/>
    </row>
    <row r="64" spans="2:11" s="1" customFormat="1" ht="12.75" customHeight="1">
      <c r="B64" s="254"/>
      <c r="C64" s="259"/>
      <c r="D64" s="259"/>
      <c r="E64" s="262"/>
      <c r="F64" s="259"/>
      <c r="G64" s="259"/>
      <c r="H64" s="259"/>
      <c r="I64" s="259"/>
      <c r="J64" s="259"/>
      <c r="K64" s="255"/>
    </row>
    <row r="65" spans="2:11" s="1" customFormat="1" ht="15" customHeight="1">
      <c r="B65" s="254"/>
      <c r="C65" s="259"/>
      <c r="D65" s="381" t="s">
        <v>449</v>
      </c>
      <c r="E65" s="381"/>
      <c r="F65" s="381"/>
      <c r="G65" s="381"/>
      <c r="H65" s="381"/>
      <c r="I65" s="381"/>
      <c r="J65" s="381"/>
      <c r="K65" s="255"/>
    </row>
    <row r="66" spans="2:11" s="1" customFormat="1" ht="15" customHeight="1">
      <c r="B66" s="254"/>
      <c r="C66" s="259"/>
      <c r="D66" s="383" t="s">
        <v>450</v>
      </c>
      <c r="E66" s="383"/>
      <c r="F66" s="383"/>
      <c r="G66" s="383"/>
      <c r="H66" s="383"/>
      <c r="I66" s="383"/>
      <c r="J66" s="383"/>
      <c r="K66" s="255"/>
    </row>
    <row r="67" spans="2:11" s="1" customFormat="1" ht="15" customHeight="1">
      <c r="B67" s="254"/>
      <c r="C67" s="259"/>
      <c r="D67" s="381" t="s">
        <v>451</v>
      </c>
      <c r="E67" s="381"/>
      <c r="F67" s="381"/>
      <c r="G67" s="381"/>
      <c r="H67" s="381"/>
      <c r="I67" s="381"/>
      <c r="J67" s="381"/>
      <c r="K67" s="255"/>
    </row>
    <row r="68" spans="2:11" s="1" customFormat="1" ht="15" customHeight="1">
      <c r="B68" s="254"/>
      <c r="C68" s="259"/>
      <c r="D68" s="381" t="s">
        <v>452</v>
      </c>
      <c r="E68" s="381"/>
      <c r="F68" s="381"/>
      <c r="G68" s="381"/>
      <c r="H68" s="381"/>
      <c r="I68" s="381"/>
      <c r="J68" s="381"/>
      <c r="K68" s="255"/>
    </row>
    <row r="69" spans="2:11" s="1" customFormat="1" ht="15" customHeight="1">
      <c r="B69" s="254"/>
      <c r="C69" s="259"/>
      <c r="D69" s="381" t="s">
        <v>453</v>
      </c>
      <c r="E69" s="381"/>
      <c r="F69" s="381"/>
      <c r="G69" s="381"/>
      <c r="H69" s="381"/>
      <c r="I69" s="381"/>
      <c r="J69" s="381"/>
      <c r="K69" s="255"/>
    </row>
    <row r="70" spans="2:11" s="1" customFormat="1" ht="15" customHeight="1">
      <c r="B70" s="254"/>
      <c r="C70" s="259"/>
      <c r="D70" s="381" t="s">
        <v>454</v>
      </c>
      <c r="E70" s="381"/>
      <c r="F70" s="381"/>
      <c r="G70" s="381"/>
      <c r="H70" s="381"/>
      <c r="I70" s="381"/>
      <c r="J70" s="381"/>
      <c r="K70" s="255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376" t="s">
        <v>455</v>
      </c>
      <c r="D75" s="376"/>
      <c r="E75" s="376"/>
      <c r="F75" s="376"/>
      <c r="G75" s="376"/>
      <c r="H75" s="376"/>
      <c r="I75" s="376"/>
      <c r="J75" s="376"/>
      <c r="K75" s="272"/>
    </row>
    <row r="76" spans="2:11" s="1" customFormat="1" ht="17.25" customHeight="1">
      <c r="B76" s="271"/>
      <c r="C76" s="273" t="s">
        <v>456</v>
      </c>
      <c r="D76" s="273"/>
      <c r="E76" s="273"/>
      <c r="F76" s="273" t="s">
        <v>457</v>
      </c>
      <c r="G76" s="274"/>
      <c r="H76" s="273" t="s">
        <v>55</v>
      </c>
      <c r="I76" s="273" t="s">
        <v>58</v>
      </c>
      <c r="J76" s="273" t="s">
        <v>458</v>
      </c>
      <c r="K76" s="272"/>
    </row>
    <row r="77" spans="2:11" s="1" customFormat="1" ht="17.25" customHeight="1">
      <c r="B77" s="271"/>
      <c r="C77" s="275" t="s">
        <v>459</v>
      </c>
      <c r="D77" s="275"/>
      <c r="E77" s="275"/>
      <c r="F77" s="276" t="s">
        <v>460</v>
      </c>
      <c r="G77" s="277"/>
      <c r="H77" s="275"/>
      <c r="I77" s="275"/>
      <c r="J77" s="275" t="s">
        <v>461</v>
      </c>
      <c r="K77" s="272"/>
    </row>
    <row r="78" spans="2:11" s="1" customFormat="1" ht="5.25" customHeight="1">
      <c r="B78" s="271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1"/>
      <c r="C79" s="260" t="s">
        <v>54</v>
      </c>
      <c r="D79" s="278"/>
      <c r="E79" s="278"/>
      <c r="F79" s="280" t="s">
        <v>462</v>
      </c>
      <c r="G79" s="279"/>
      <c r="H79" s="260" t="s">
        <v>463</v>
      </c>
      <c r="I79" s="260" t="s">
        <v>464</v>
      </c>
      <c r="J79" s="260">
        <v>20</v>
      </c>
      <c r="K79" s="272"/>
    </row>
    <row r="80" spans="2:11" s="1" customFormat="1" ht="15" customHeight="1">
      <c r="B80" s="271"/>
      <c r="C80" s="260" t="s">
        <v>465</v>
      </c>
      <c r="D80" s="260"/>
      <c r="E80" s="260"/>
      <c r="F80" s="280" t="s">
        <v>462</v>
      </c>
      <c r="G80" s="279"/>
      <c r="H80" s="260" t="s">
        <v>466</v>
      </c>
      <c r="I80" s="260" t="s">
        <v>464</v>
      </c>
      <c r="J80" s="260">
        <v>120</v>
      </c>
      <c r="K80" s="272"/>
    </row>
    <row r="81" spans="2:11" s="1" customFormat="1" ht="15" customHeight="1">
      <c r="B81" s="281"/>
      <c r="C81" s="260" t="s">
        <v>467</v>
      </c>
      <c r="D81" s="260"/>
      <c r="E81" s="260"/>
      <c r="F81" s="280" t="s">
        <v>468</v>
      </c>
      <c r="G81" s="279"/>
      <c r="H81" s="260" t="s">
        <v>469</v>
      </c>
      <c r="I81" s="260" t="s">
        <v>464</v>
      </c>
      <c r="J81" s="260">
        <v>50</v>
      </c>
      <c r="K81" s="272"/>
    </row>
    <row r="82" spans="2:11" s="1" customFormat="1" ht="15" customHeight="1">
      <c r="B82" s="281"/>
      <c r="C82" s="260" t="s">
        <v>470</v>
      </c>
      <c r="D82" s="260"/>
      <c r="E82" s="260"/>
      <c r="F82" s="280" t="s">
        <v>462</v>
      </c>
      <c r="G82" s="279"/>
      <c r="H82" s="260" t="s">
        <v>471</v>
      </c>
      <c r="I82" s="260" t="s">
        <v>472</v>
      </c>
      <c r="J82" s="260"/>
      <c r="K82" s="272"/>
    </row>
    <row r="83" spans="2:11" s="1" customFormat="1" ht="15" customHeight="1">
      <c r="B83" s="281"/>
      <c r="C83" s="282" t="s">
        <v>473</v>
      </c>
      <c r="D83" s="282"/>
      <c r="E83" s="282"/>
      <c r="F83" s="283" t="s">
        <v>468</v>
      </c>
      <c r="G83" s="282"/>
      <c r="H83" s="282" t="s">
        <v>474</v>
      </c>
      <c r="I83" s="282" t="s">
        <v>464</v>
      </c>
      <c r="J83" s="282">
        <v>15</v>
      </c>
      <c r="K83" s="272"/>
    </row>
    <row r="84" spans="2:11" s="1" customFormat="1" ht="15" customHeight="1">
      <c r="B84" s="281"/>
      <c r="C84" s="282" t="s">
        <v>475</v>
      </c>
      <c r="D84" s="282"/>
      <c r="E84" s="282"/>
      <c r="F84" s="283" t="s">
        <v>468</v>
      </c>
      <c r="G84" s="282"/>
      <c r="H84" s="282" t="s">
        <v>476</v>
      </c>
      <c r="I84" s="282" t="s">
        <v>464</v>
      </c>
      <c r="J84" s="282">
        <v>15</v>
      </c>
      <c r="K84" s="272"/>
    </row>
    <row r="85" spans="2:11" s="1" customFormat="1" ht="15" customHeight="1">
      <c r="B85" s="281"/>
      <c r="C85" s="282" t="s">
        <v>477</v>
      </c>
      <c r="D85" s="282"/>
      <c r="E85" s="282"/>
      <c r="F85" s="283" t="s">
        <v>468</v>
      </c>
      <c r="G85" s="282"/>
      <c r="H85" s="282" t="s">
        <v>478</v>
      </c>
      <c r="I85" s="282" t="s">
        <v>464</v>
      </c>
      <c r="J85" s="282">
        <v>20</v>
      </c>
      <c r="K85" s="272"/>
    </row>
    <row r="86" spans="2:11" s="1" customFormat="1" ht="15" customHeight="1">
      <c r="B86" s="281"/>
      <c r="C86" s="282" t="s">
        <v>479</v>
      </c>
      <c r="D86" s="282"/>
      <c r="E86" s="282"/>
      <c r="F86" s="283" t="s">
        <v>468</v>
      </c>
      <c r="G86" s="282"/>
      <c r="H86" s="282" t="s">
        <v>480</v>
      </c>
      <c r="I86" s="282" t="s">
        <v>464</v>
      </c>
      <c r="J86" s="282">
        <v>20</v>
      </c>
      <c r="K86" s="272"/>
    </row>
    <row r="87" spans="2:11" s="1" customFormat="1" ht="15" customHeight="1">
      <c r="B87" s="281"/>
      <c r="C87" s="260" t="s">
        <v>481</v>
      </c>
      <c r="D87" s="260"/>
      <c r="E87" s="260"/>
      <c r="F87" s="280" t="s">
        <v>468</v>
      </c>
      <c r="G87" s="279"/>
      <c r="H87" s="260" t="s">
        <v>482</v>
      </c>
      <c r="I87" s="260" t="s">
        <v>464</v>
      </c>
      <c r="J87" s="260">
        <v>50</v>
      </c>
      <c r="K87" s="272"/>
    </row>
    <row r="88" spans="2:11" s="1" customFormat="1" ht="15" customHeight="1">
      <c r="B88" s="281"/>
      <c r="C88" s="260" t="s">
        <v>483</v>
      </c>
      <c r="D88" s="260"/>
      <c r="E88" s="260"/>
      <c r="F88" s="280" t="s">
        <v>468</v>
      </c>
      <c r="G88" s="279"/>
      <c r="H88" s="260" t="s">
        <v>484</v>
      </c>
      <c r="I88" s="260" t="s">
        <v>464</v>
      </c>
      <c r="J88" s="260">
        <v>20</v>
      </c>
      <c r="K88" s="272"/>
    </row>
    <row r="89" spans="2:11" s="1" customFormat="1" ht="15" customHeight="1">
      <c r="B89" s="281"/>
      <c r="C89" s="260" t="s">
        <v>485</v>
      </c>
      <c r="D89" s="260"/>
      <c r="E89" s="260"/>
      <c r="F89" s="280" t="s">
        <v>468</v>
      </c>
      <c r="G89" s="279"/>
      <c r="H89" s="260" t="s">
        <v>486</v>
      </c>
      <c r="I89" s="260" t="s">
        <v>464</v>
      </c>
      <c r="J89" s="260">
        <v>20</v>
      </c>
      <c r="K89" s="272"/>
    </row>
    <row r="90" spans="2:11" s="1" customFormat="1" ht="15" customHeight="1">
      <c r="B90" s="281"/>
      <c r="C90" s="260" t="s">
        <v>487</v>
      </c>
      <c r="D90" s="260"/>
      <c r="E90" s="260"/>
      <c r="F90" s="280" t="s">
        <v>468</v>
      </c>
      <c r="G90" s="279"/>
      <c r="H90" s="260" t="s">
        <v>488</v>
      </c>
      <c r="I90" s="260" t="s">
        <v>464</v>
      </c>
      <c r="J90" s="260">
        <v>50</v>
      </c>
      <c r="K90" s="272"/>
    </row>
    <row r="91" spans="2:11" s="1" customFormat="1" ht="15" customHeight="1">
      <c r="B91" s="281"/>
      <c r="C91" s="260" t="s">
        <v>489</v>
      </c>
      <c r="D91" s="260"/>
      <c r="E91" s="260"/>
      <c r="F91" s="280" t="s">
        <v>468</v>
      </c>
      <c r="G91" s="279"/>
      <c r="H91" s="260" t="s">
        <v>489</v>
      </c>
      <c r="I91" s="260" t="s">
        <v>464</v>
      </c>
      <c r="J91" s="260">
        <v>50</v>
      </c>
      <c r="K91" s="272"/>
    </row>
    <row r="92" spans="2:11" s="1" customFormat="1" ht="15" customHeight="1">
      <c r="B92" s="281"/>
      <c r="C92" s="260" t="s">
        <v>490</v>
      </c>
      <c r="D92" s="260"/>
      <c r="E92" s="260"/>
      <c r="F92" s="280" t="s">
        <v>468</v>
      </c>
      <c r="G92" s="279"/>
      <c r="H92" s="260" t="s">
        <v>491</v>
      </c>
      <c r="I92" s="260" t="s">
        <v>464</v>
      </c>
      <c r="J92" s="260">
        <v>255</v>
      </c>
      <c r="K92" s="272"/>
    </row>
    <row r="93" spans="2:11" s="1" customFormat="1" ht="15" customHeight="1">
      <c r="B93" s="281"/>
      <c r="C93" s="260" t="s">
        <v>492</v>
      </c>
      <c r="D93" s="260"/>
      <c r="E93" s="260"/>
      <c r="F93" s="280" t="s">
        <v>462</v>
      </c>
      <c r="G93" s="279"/>
      <c r="H93" s="260" t="s">
        <v>493</v>
      </c>
      <c r="I93" s="260" t="s">
        <v>494</v>
      </c>
      <c r="J93" s="260"/>
      <c r="K93" s="272"/>
    </row>
    <row r="94" spans="2:11" s="1" customFormat="1" ht="15" customHeight="1">
      <c r="B94" s="281"/>
      <c r="C94" s="260" t="s">
        <v>495</v>
      </c>
      <c r="D94" s="260"/>
      <c r="E94" s="260"/>
      <c r="F94" s="280" t="s">
        <v>462</v>
      </c>
      <c r="G94" s="279"/>
      <c r="H94" s="260" t="s">
        <v>496</v>
      </c>
      <c r="I94" s="260" t="s">
        <v>497</v>
      </c>
      <c r="J94" s="260"/>
      <c r="K94" s="272"/>
    </row>
    <row r="95" spans="2:11" s="1" customFormat="1" ht="15" customHeight="1">
      <c r="B95" s="281"/>
      <c r="C95" s="260" t="s">
        <v>498</v>
      </c>
      <c r="D95" s="260"/>
      <c r="E95" s="260"/>
      <c r="F95" s="280" t="s">
        <v>462</v>
      </c>
      <c r="G95" s="279"/>
      <c r="H95" s="260" t="s">
        <v>498</v>
      </c>
      <c r="I95" s="260" t="s">
        <v>497</v>
      </c>
      <c r="J95" s="260"/>
      <c r="K95" s="272"/>
    </row>
    <row r="96" spans="2:11" s="1" customFormat="1" ht="15" customHeight="1">
      <c r="B96" s="281"/>
      <c r="C96" s="260" t="s">
        <v>39</v>
      </c>
      <c r="D96" s="260"/>
      <c r="E96" s="260"/>
      <c r="F96" s="280" t="s">
        <v>462</v>
      </c>
      <c r="G96" s="279"/>
      <c r="H96" s="260" t="s">
        <v>499</v>
      </c>
      <c r="I96" s="260" t="s">
        <v>497</v>
      </c>
      <c r="J96" s="260"/>
      <c r="K96" s="272"/>
    </row>
    <row r="97" spans="2:11" s="1" customFormat="1" ht="15" customHeight="1">
      <c r="B97" s="281"/>
      <c r="C97" s="260" t="s">
        <v>49</v>
      </c>
      <c r="D97" s="260"/>
      <c r="E97" s="260"/>
      <c r="F97" s="280" t="s">
        <v>462</v>
      </c>
      <c r="G97" s="279"/>
      <c r="H97" s="260" t="s">
        <v>500</v>
      </c>
      <c r="I97" s="260" t="s">
        <v>497</v>
      </c>
      <c r="J97" s="260"/>
      <c r="K97" s="272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376" t="s">
        <v>501</v>
      </c>
      <c r="D102" s="376"/>
      <c r="E102" s="376"/>
      <c r="F102" s="376"/>
      <c r="G102" s="376"/>
      <c r="H102" s="376"/>
      <c r="I102" s="376"/>
      <c r="J102" s="376"/>
      <c r="K102" s="272"/>
    </row>
    <row r="103" spans="2:11" s="1" customFormat="1" ht="17.25" customHeight="1">
      <c r="B103" s="271"/>
      <c r="C103" s="273" t="s">
        <v>456</v>
      </c>
      <c r="D103" s="273"/>
      <c r="E103" s="273"/>
      <c r="F103" s="273" t="s">
        <v>457</v>
      </c>
      <c r="G103" s="274"/>
      <c r="H103" s="273" t="s">
        <v>55</v>
      </c>
      <c r="I103" s="273" t="s">
        <v>58</v>
      </c>
      <c r="J103" s="273" t="s">
        <v>458</v>
      </c>
      <c r="K103" s="272"/>
    </row>
    <row r="104" spans="2:11" s="1" customFormat="1" ht="17.25" customHeight="1">
      <c r="B104" s="271"/>
      <c r="C104" s="275" t="s">
        <v>459</v>
      </c>
      <c r="D104" s="275"/>
      <c r="E104" s="275"/>
      <c r="F104" s="276" t="s">
        <v>460</v>
      </c>
      <c r="G104" s="277"/>
      <c r="H104" s="275"/>
      <c r="I104" s="275"/>
      <c r="J104" s="275" t="s">
        <v>461</v>
      </c>
      <c r="K104" s="272"/>
    </row>
    <row r="105" spans="2:11" s="1" customFormat="1" ht="5.25" customHeight="1">
      <c r="B105" s="271"/>
      <c r="C105" s="273"/>
      <c r="D105" s="273"/>
      <c r="E105" s="273"/>
      <c r="F105" s="273"/>
      <c r="G105" s="289"/>
      <c r="H105" s="273"/>
      <c r="I105" s="273"/>
      <c r="J105" s="273"/>
      <c r="K105" s="272"/>
    </row>
    <row r="106" spans="2:11" s="1" customFormat="1" ht="15" customHeight="1">
      <c r="B106" s="271"/>
      <c r="C106" s="260" t="s">
        <v>54</v>
      </c>
      <c r="D106" s="278"/>
      <c r="E106" s="278"/>
      <c r="F106" s="280" t="s">
        <v>462</v>
      </c>
      <c r="G106" s="289"/>
      <c r="H106" s="260" t="s">
        <v>502</v>
      </c>
      <c r="I106" s="260" t="s">
        <v>464</v>
      </c>
      <c r="J106" s="260">
        <v>20</v>
      </c>
      <c r="K106" s="272"/>
    </row>
    <row r="107" spans="2:11" s="1" customFormat="1" ht="15" customHeight="1">
      <c r="B107" s="271"/>
      <c r="C107" s="260" t="s">
        <v>465</v>
      </c>
      <c r="D107" s="260"/>
      <c r="E107" s="260"/>
      <c r="F107" s="280" t="s">
        <v>462</v>
      </c>
      <c r="G107" s="260"/>
      <c r="H107" s="260" t="s">
        <v>502</v>
      </c>
      <c r="I107" s="260" t="s">
        <v>464</v>
      </c>
      <c r="J107" s="260">
        <v>120</v>
      </c>
      <c r="K107" s="272"/>
    </row>
    <row r="108" spans="2:11" s="1" customFormat="1" ht="15" customHeight="1">
      <c r="B108" s="281"/>
      <c r="C108" s="260" t="s">
        <v>467</v>
      </c>
      <c r="D108" s="260"/>
      <c r="E108" s="260"/>
      <c r="F108" s="280" t="s">
        <v>468</v>
      </c>
      <c r="G108" s="260"/>
      <c r="H108" s="260" t="s">
        <v>502</v>
      </c>
      <c r="I108" s="260" t="s">
        <v>464</v>
      </c>
      <c r="J108" s="260">
        <v>50</v>
      </c>
      <c r="K108" s="272"/>
    </row>
    <row r="109" spans="2:11" s="1" customFormat="1" ht="15" customHeight="1">
      <c r="B109" s="281"/>
      <c r="C109" s="260" t="s">
        <v>470</v>
      </c>
      <c r="D109" s="260"/>
      <c r="E109" s="260"/>
      <c r="F109" s="280" t="s">
        <v>462</v>
      </c>
      <c r="G109" s="260"/>
      <c r="H109" s="260" t="s">
        <v>502</v>
      </c>
      <c r="I109" s="260" t="s">
        <v>472</v>
      </c>
      <c r="J109" s="260"/>
      <c r="K109" s="272"/>
    </row>
    <row r="110" spans="2:11" s="1" customFormat="1" ht="15" customHeight="1">
      <c r="B110" s="281"/>
      <c r="C110" s="260" t="s">
        <v>481</v>
      </c>
      <c r="D110" s="260"/>
      <c r="E110" s="260"/>
      <c r="F110" s="280" t="s">
        <v>468</v>
      </c>
      <c r="G110" s="260"/>
      <c r="H110" s="260" t="s">
        <v>502</v>
      </c>
      <c r="I110" s="260" t="s">
        <v>464</v>
      </c>
      <c r="J110" s="260">
        <v>50</v>
      </c>
      <c r="K110" s="272"/>
    </row>
    <row r="111" spans="2:11" s="1" customFormat="1" ht="15" customHeight="1">
      <c r="B111" s="281"/>
      <c r="C111" s="260" t="s">
        <v>489</v>
      </c>
      <c r="D111" s="260"/>
      <c r="E111" s="260"/>
      <c r="F111" s="280" t="s">
        <v>468</v>
      </c>
      <c r="G111" s="260"/>
      <c r="H111" s="260" t="s">
        <v>502</v>
      </c>
      <c r="I111" s="260" t="s">
        <v>464</v>
      </c>
      <c r="J111" s="260">
        <v>50</v>
      </c>
      <c r="K111" s="272"/>
    </row>
    <row r="112" spans="2:11" s="1" customFormat="1" ht="15" customHeight="1">
      <c r="B112" s="281"/>
      <c r="C112" s="260" t="s">
        <v>487</v>
      </c>
      <c r="D112" s="260"/>
      <c r="E112" s="260"/>
      <c r="F112" s="280" t="s">
        <v>468</v>
      </c>
      <c r="G112" s="260"/>
      <c r="H112" s="260" t="s">
        <v>502</v>
      </c>
      <c r="I112" s="260" t="s">
        <v>464</v>
      </c>
      <c r="J112" s="260">
        <v>50</v>
      </c>
      <c r="K112" s="272"/>
    </row>
    <row r="113" spans="2:11" s="1" customFormat="1" ht="15" customHeight="1">
      <c r="B113" s="281"/>
      <c r="C113" s="260" t="s">
        <v>54</v>
      </c>
      <c r="D113" s="260"/>
      <c r="E113" s="260"/>
      <c r="F113" s="280" t="s">
        <v>462</v>
      </c>
      <c r="G113" s="260"/>
      <c r="H113" s="260" t="s">
        <v>503</v>
      </c>
      <c r="I113" s="260" t="s">
        <v>464</v>
      </c>
      <c r="J113" s="260">
        <v>20</v>
      </c>
      <c r="K113" s="272"/>
    </row>
    <row r="114" spans="2:11" s="1" customFormat="1" ht="15" customHeight="1">
      <c r="B114" s="281"/>
      <c r="C114" s="260" t="s">
        <v>504</v>
      </c>
      <c r="D114" s="260"/>
      <c r="E114" s="260"/>
      <c r="F114" s="280" t="s">
        <v>462</v>
      </c>
      <c r="G114" s="260"/>
      <c r="H114" s="260" t="s">
        <v>505</v>
      </c>
      <c r="I114" s="260" t="s">
        <v>464</v>
      </c>
      <c r="J114" s="260">
        <v>120</v>
      </c>
      <c r="K114" s="272"/>
    </row>
    <row r="115" spans="2:11" s="1" customFormat="1" ht="15" customHeight="1">
      <c r="B115" s="281"/>
      <c r="C115" s="260" t="s">
        <v>39</v>
      </c>
      <c r="D115" s="260"/>
      <c r="E115" s="260"/>
      <c r="F115" s="280" t="s">
        <v>462</v>
      </c>
      <c r="G115" s="260"/>
      <c r="H115" s="260" t="s">
        <v>506</v>
      </c>
      <c r="I115" s="260" t="s">
        <v>497</v>
      </c>
      <c r="J115" s="260"/>
      <c r="K115" s="272"/>
    </row>
    <row r="116" spans="2:11" s="1" customFormat="1" ht="15" customHeight="1">
      <c r="B116" s="281"/>
      <c r="C116" s="260" t="s">
        <v>49</v>
      </c>
      <c r="D116" s="260"/>
      <c r="E116" s="260"/>
      <c r="F116" s="280" t="s">
        <v>462</v>
      </c>
      <c r="G116" s="260"/>
      <c r="H116" s="260" t="s">
        <v>507</v>
      </c>
      <c r="I116" s="260" t="s">
        <v>497</v>
      </c>
      <c r="J116" s="260"/>
      <c r="K116" s="272"/>
    </row>
    <row r="117" spans="2:11" s="1" customFormat="1" ht="15" customHeight="1">
      <c r="B117" s="281"/>
      <c r="C117" s="260" t="s">
        <v>58</v>
      </c>
      <c r="D117" s="260"/>
      <c r="E117" s="260"/>
      <c r="F117" s="280" t="s">
        <v>462</v>
      </c>
      <c r="G117" s="260"/>
      <c r="H117" s="260" t="s">
        <v>508</v>
      </c>
      <c r="I117" s="260" t="s">
        <v>509</v>
      </c>
      <c r="J117" s="260"/>
      <c r="K117" s="272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57"/>
      <c r="D119" s="257"/>
      <c r="E119" s="257"/>
      <c r="F119" s="292"/>
      <c r="G119" s="257"/>
      <c r="H119" s="257"/>
      <c r="I119" s="257"/>
      <c r="J119" s="257"/>
      <c r="K119" s="291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377" t="s">
        <v>510</v>
      </c>
      <c r="D122" s="377"/>
      <c r="E122" s="377"/>
      <c r="F122" s="377"/>
      <c r="G122" s="377"/>
      <c r="H122" s="377"/>
      <c r="I122" s="377"/>
      <c r="J122" s="377"/>
      <c r="K122" s="297"/>
    </row>
    <row r="123" spans="2:11" s="1" customFormat="1" ht="17.25" customHeight="1">
      <c r="B123" s="298"/>
      <c r="C123" s="273" t="s">
        <v>456</v>
      </c>
      <c r="D123" s="273"/>
      <c r="E123" s="273"/>
      <c r="F123" s="273" t="s">
        <v>457</v>
      </c>
      <c r="G123" s="274"/>
      <c r="H123" s="273" t="s">
        <v>55</v>
      </c>
      <c r="I123" s="273" t="s">
        <v>58</v>
      </c>
      <c r="J123" s="273" t="s">
        <v>458</v>
      </c>
      <c r="K123" s="299"/>
    </row>
    <row r="124" spans="2:11" s="1" customFormat="1" ht="17.25" customHeight="1">
      <c r="B124" s="298"/>
      <c r="C124" s="275" t="s">
        <v>459</v>
      </c>
      <c r="D124" s="275"/>
      <c r="E124" s="275"/>
      <c r="F124" s="276" t="s">
        <v>460</v>
      </c>
      <c r="G124" s="277"/>
      <c r="H124" s="275"/>
      <c r="I124" s="275"/>
      <c r="J124" s="275" t="s">
        <v>461</v>
      </c>
      <c r="K124" s="299"/>
    </row>
    <row r="125" spans="2:11" s="1" customFormat="1" ht="5.25" customHeight="1">
      <c r="B125" s="300"/>
      <c r="C125" s="278"/>
      <c r="D125" s="278"/>
      <c r="E125" s="278"/>
      <c r="F125" s="278"/>
      <c r="G125" s="260"/>
      <c r="H125" s="278"/>
      <c r="I125" s="278"/>
      <c r="J125" s="278"/>
      <c r="K125" s="301"/>
    </row>
    <row r="126" spans="2:11" s="1" customFormat="1" ht="15" customHeight="1">
      <c r="B126" s="300"/>
      <c r="C126" s="260" t="s">
        <v>465</v>
      </c>
      <c r="D126" s="278"/>
      <c r="E126" s="278"/>
      <c r="F126" s="280" t="s">
        <v>462</v>
      </c>
      <c r="G126" s="260"/>
      <c r="H126" s="260" t="s">
        <v>502</v>
      </c>
      <c r="I126" s="260" t="s">
        <v>464</v>
      </c>
      <c r="J126" s="260">
        <v>120</v>
      </c>
      <c r="K126" s="302"/>
    </row>
    <row r="127" spans="2:11" s="1" customFormat="1" ht="15" customHeight="1">
      <c r="B127" s="300"/>
      <c r="C127" s="260" t="s">
        <v>511</v>
      </c>
      <c r="D127" s="260"/>
      <c r="E127" s="260"/>
      <c r="F127" s="280" t="s">
        <v>462</v>
      </c>
      <c r="G127" s="260"/>
      <c r="H127" s="260" t="s">
        <v>512</v>
      </c>
      <c r="I127" s="260" t="s">
        <v>464</v>
      </c>
      <c r="J127" s="260" t="s">
        <v>513</v>
      </c>
      <c r="K127" s="302"/>
    </row>
    <row r="128" spans="2:11" s="1" customFormat="1" ht="15" customHeight="1">
      <c r="B128" s="300"/>
      <c r="C128" s="260" t="s">
        <v>410</v>
      </c>
      <c r="D128" s="260"/>
      <c r="E128" s="260"/>
      <c r="F128" s="280" t="s">
        <v>462</v>
      </c>
      <c r="G128" s="260"/>
      <c r="H128" s="260" t="s">
        <v>514</v>
      </c>
      <c r="I128" s="260" t="s">
        <v>464</v>
      </c>
      <c r="J128" s="260" t="s">
        <v>513</v>
      </c>
      <c r="K128" s="302"/>
    </row>
    <row r="129" spans="2:11" s="1" customFormat="1" ht="15" customHeight="1">
      <c r="B129" s="300"/>
      <c r="C129" s="260" t="s">
        <v>473</v>
      </c>
      <c r="D129" s="260"/>
      <c r="E129" s="260"/>
      <c r="F129" s="280" t="s">
        <v>468</v>
      </c>
      <c r="G129" s="260"/>
      <c r="H129" s="260" t="s">
        <v>474</v>
      </c>
      <c r="I129" s="260" t="s">
        <v>464</v>
      </c>
      <c r="J129" s="260">
        <v>15</v>
      </c>
      <c r="K129" s="302"/>
    </row>
    <row r="130" spans="2:11" s="1" customFormat="1" ht="15" customHeight="1">
      <c r="B130" s="300"/>
      <c r="C130" s="282" t="s">
        <v>475</v>
      </c>
      <c r="D130" s="282"/>
      <c r="E130" s="282"/>
      <c r="F130" s="283" t="s">
        <v>468</v>
      </c>
      <c r="G130" s="282"/>
      <c r="H130" s="282" t="s">
        <v>476</v>
      </c>
      <c r="I130" s="282" t="s">
        <v>464</v>
      </c>
      <c r="J130" s="282">
        <v>15</v>
      </c>
      <c r="K130" s="302"/>
    </row>
    <row r="131" spans="2:11" s="1" customFormat="1" ht="15" customHeight="1">
      <c r="B131" s="300"/>
      <c r="C131" s="282" t="s">
        <v>477</v>
      </c>
      <c r="D131" s="282"/>
      <c r="E131" s="282"/>
      <c r="F131" s="283" t="s">
        <v>468</v>
      </c>
      <c r="G131" s="282"/>
      <c r="H131" s="282" t="s">
        <v>478</v>
      </c>
      <c r="I131" s="282" t="s">
        <v>464</v>
      </c>
      <c r="J131" s="282">
        <v>20</v>
      </c>
      <c r="K131" s="302"/>
    </row>
    <row r="132" spans="2:11" s="1" customFormat="1" ht="15" customHeight="1">
      <c r="B132" s="300"/>
      <c r="C132" s="282" t="s">
        <v>479</v>
      </c>
      <c r="D132" s="282"/>
      <c r="E132" s="282"/>
      <c r="F132" s="283" t="s">
        <v>468</v>
      </c>
      <c r="G132" s="282"/>
      <c r="H132" s="282" t="s">
        <v>480</v>
      </c>
      <c r="I132" s="282" t="s">
        <v>464</v>
      </c>
      <c r="J132" s="282">
        <v>20</v>
      </c>
      <c r="K132" s="302"/>
    </row>
    <row r="133" spans="2:11" s="1" customFormat="1" ht="15" customHeight="1">
      <c r="B133" s="300"/>
      <c r="C133" s="260" t="s">
        <v>467</v>
      </c>
      <c r="D133" s="260"/>
      <c r="E133" s="260"/>
      <c r="F133" s="280" t="s">
        <v>468</v>
      </c>
      <c r="G133" s="260"/>
      <c r="H133" s="260" t="s">
        <v>502</v>
      </c>
      <c r="I133" s="260" t="s">
        <v>464</v>
      </c>
      <c r="J133" s="260">
        <v>50</v>
      </c>
      <c r="K133" s="302"/>
    </row>
    <row r="134" spans="2:11" s="1" customFormat="1" ht="15" customHeight="1">
      <c r="B134" s="300"/>
      <c r="C134" s="260" t="s">
        <v>481</v>
      </c>
      <c r="D134" s="260"/>
      <c r="E134" s="260"/>
      <c r="F134" s="280" t="s">
        <v>468</v>
      </c>
      <c r="G134" s="260"/>
      <c r="H134" s="260" t="s">
        <v>502</v>
      </c>
      <c r="I134" s="260" t="s">
        <v>464</v>
      </c>
      <c r="J134" s="260">
        <v>50</v>
      </c>
      <c r="K134" s="302"/>
    </row>
    <row r="135" spans="2:11" s="1" customFormat="1" ht="15" customHeight="1">
      <c r="B135" s="300"/>
      <c r="C135" s="260" t="s">
        <v>487</v>
      </c>
      <c r="D135" s="260"/>
      <c r="E135" s="260"/>
      <c r="F135" s="280" t="s">
        <v>468</v>
      </c>
      <c r="G135" s="260"/>
      <c r="H135" s="260" t="s">
        <v>502</v>
      </c>
      <c r="I135" s="260" t="s">
        <v>464</v>
      </c>
      <c r="J135" s="260">
        <v>50</v>
      </c>
      <c r="K135" s="302"/>
    </row>
    <row r="136" spans="2:11" s="1" customFormat="1" ht="15" customHeight="1">
      <c r="B136" s="300"/>
      <c r="C136" s="260" t="s">
        <v>489</v>
      </c>
      <c r="D136" s="260"/>
      <c r="E136" s="260"/>
      <c r="F136" s="280" t="s">
        <v>468</v>
      </c>
      <c r="G136" s="260"/>
      <c r="H136" s="260" t="s">
        <v>502</v>
      </c>
      <c r="I136" s="260" t="s">
        <v>464</v>
      </c>
      <c r="J136" s="260">
        <v>50</v>
      </c>
      <c r="K136" s="302"/>
    </row>
    <row r="137" spans="2:11" s="1" customFormat="1" ht="15" customHeight="1">
      <c r="B137" s="300"/>
      <c r="C137" s="260" t="s">
        <v>490</v>
      </c>
      <c r="D137" s="260"/>
      <c r="E137" s="260"/>
      <c r="F137" s="280" t="s">
        <v>468</v>
      </c>
      <c r="G137" s="260"/>
      <c r="H137" s="260" t="s">
        <v>515</v>
      </c>
      <c r="I137" s="260" t="s">
        <v>464</v>
      </c>
      <c r="J137" s="260">
        <v>255</v>
      </c>
      <c r="K137" s="302"/>
    </row>
    <row r="138" spans="2:11" s="1" customFormat="1" ht="15" customHeight="1">
      <c r="B138" s="300"/>
      <c r="C138" s="260" t="s">
        <v>492</v>
      </c>
      <c r="D138" s="260"/>
      <c r="E138" s="260"/>
      <c r="F138" s="280" t="s">
        <v>462</v>
      </c>
      <c r="G138" s="260"/>
      <c r="H138" s="260" t="s">
        <v>516</v>
      </c>
      <c r="I138" s="260" t="s">
        <v>494</v>
      </c>
      <c r="J138" s="260"/>
      <c r="K138" s="302"/>
    </row>
    <row r="139" spans="2:11" s="1" customFormat="1" ht="15" customHeight="1">
      <c r="B139" s="300"/>
      <c r="C139" s="260" t="s">
        <v>495</v>
      </c>
      <c r="D139" s="260"/>
      <c r="E139" s="260"/>
      <c r="F139" s="280" t="s">
        <v>462</v>
      </c>
      <c r="G139" s="260"/>
      <c r="H139" s="260" t="s">
        <v>517</v>
      </c>
      <c r="I139" s="260" t="s">
        <v>497</v>
      </c>
      <c r="J139" s="260"/>
      <c r="K139" s="302"/>
    </row>
    <row r="140" spans="2:11" s="1" customFormat="1" ht="15" customHeight="1">
      <c r="B140" s="300"/>
      <c r="C140" s="260" t="s">
        <v>498</v>
      </c>
      <c r="D140" s="260"/>
      <c r="E140" s="260"/>
      <c r="F140" s="280" t="s">
        <v>462</v>
      </c>
      <c r="G140" s="260"/>
      <c r="H140" s="260" t="s">
        <v>498</v>
      </c>
      <c r="I140" s="260" t="s">
        <v>497</v>
      </c>
      <c r="J140" s="260"/>
      <c r="K140" s="302"/>
    </row>
    <row r="141" spans="2:11" s="1" customFormat="1" ht="15" customHeight="1">
      <c r="B141" s="300"/>
      <c r="C141" s="260" t="s">
        <v>39</v>
      </c>
      <c r="D141" s="260"/>
      <c r="E141" s="260"/>
      <c r="F141" s="280" t="s">
        <v>462</v>
      </c>
      <c r="G141" s="260"/>
      <c r="H141" s="260" t="s">
        <v>518</v>
      </c>
      <c r="I141" s="260" t="s">
        <v>497</v>
      </c>
      <c r="J141" s="260"/>
      <c r="K141" s="302"/>
    </row>
    <row r="142" spans="2:11" s="1" customFormat="1" ht="15" customHeight="1">
      <c r="B142" s="300"/>
      <c r="C142" s="260" t="s">
        <v>519</v>
      </c>
      <c r="D142" s="260"/>
      <c r="E142" s="260"/>
      <c r="F142" s="280" t="s">
        <v>462</v>
      </c>
      <c r="G142" s="260"/>
      <c r="H142" s="260" t="s">
        <v>520</v>
      </c>
      <c r="I142" s="260" t="s">
        <v>497</v>
      </c>
      <c r="J142" s="260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57"/>
      <c r="C144" s="257"/>
      <c r="D144" s="257"/>
      <c r="E144" s="257"/>
      <c r="F144" s="292"/>
      <c r="G144" s="257"/>
      <c r="H144" s="257"/>
      <c r="I144" s="257"/>
      <c r="J144" s="257"/>
      <c r="K144" s="257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376" t="s">
        <v>521</v>
      </c>
      <c r="D147" s="376"/>
      <c r="E147" s="376"/>
      <c r="F147" s="376"/>
      <c r="G147" s="376"/>
      <c r="H147" s="376"/>
      <c r="I147" s="376"/>
      <c r="J147" s="376"/>
      <c r="K147" s="272"/>
    </row>
    <row r="148" spans="2:11" s="1" customFormat="1" ht="17.25" customHeight="1">
      <c r="B148" s="271"/>
      <c r="C148" s="273" t="s">
        <v>456</v>
      </c>
      <c r="D148" s="273"/>
      <c r="E148" s="273"/>
      <c r="F148" s="273" t="s">
        <v>457</v>
      </c>
      <c r="G148" s="274"/>
      <c r="H148" s="273" t="s">
        <v>55</v>
      </c>
      <c r="I148" s="273" t="s">
        <v>58</v>
      </c>
      <c r="J148" s="273" t="s">
        <v>458</v>
      </c>
      <c r="K148" s="272"/>
    </row>
    <row r="149" spans="2:11" s="1" customFormat="1" ht="17.25" customHeight="1">
      <c r="B149" s="271"/>
      <c r="C149" s="275" t="s">
        <v>459</v>
      </c>
      <c r="D149" s="275"/>
      <c r="E149" s="275"/>
      <c r="F149" s="276" t="s">
        <v>460</v>
      </c>
      <c r="G149" s="277"/>
      <c r="H149" s="275"/>
      <c r="I149" s="275"/>
      <c r="J149" s="275" t="s">
        <v>461</v>
      </c>
      <c r="K149" s="272"/>
    </row>
    <row r="150" spans="2:11" s="1" customFormat="1" ht="5.25" customHeight="1">
      <c r="B150" s="281"/>
      <c r="C150" s="278"/>
      <c r="D150" s="278"/>
      <c r="E150" s="278"/>
      <c r="F150" s="278"/>
      <c r="G150" s="279"/>
      <c r="H150" s="278"/>
      <c r="I150" s="278"/>
      <c r="J150" s="278"/>
      <c r="K150" s="302"/>
    </row>
    <row r="151" spans="2:11" s="1" customFormat="1" ht="15" customHeight="1">
      <c r="B151" s="281"/>
      <c r="C151" s="306" t="s">
        <v>465</v>
      </c>
      <c r="D151" s="260"/>
      <c r="E151" s="260"/>
      <c r="F151" s="307" t="s">
        <v>462</v>
      </c>
      <c r="G151" s="260"/>
      <c r="H151" s="306" t="s">
        <v>502</v>
      </c>
      <c r="I151" s="306" t="s">
        <v>464</v>
      </c>
      <c r="J151" s="306">
        <v>120</v>
      </c>
      <c r="K151" s="302"/>
    </row>
    <row r="152" spans="2:11" s="1" customFormat="1" ht="15" customHeight="1">
      <c r="B152" s="281"/>
      <c r="C152" s="306" t="s">
        <v>511</v>
      </c>
      <c r="D152" s="260"/>
      <c r="E152" s="260"/>
      <c r="F152" s="307" t="s">
        <v>462</v>
      </c>
      <c r="G152" s="260"/>
      <c r="H152" s="306" t="s">
        <v>522</v>
      </c>
      <c r="I152" s="306" t="s">
        <v>464</v>
      </c>
      <c r="J152" s="306" t="s">
        <v>513</v>
      </c>
      <c r="K152" s="302"/>
    </row>
    <row r="153" spans="2:11" s="1" customFormat="1" ht="15" customHeight="1">
      <c r="B153" s="281"/>
      <c r="C153" s="306" t="s">
        <v>410</v>
      </c>
      <c r="D153" s="260"/>
      <c r="E153" s="260"/>
      <c r="F153" s="307" t="s">
        <v>462</v>
      </c>
      <c r="G153" s="260"/>
      <c r="H153" s="306" t="s">
        <v>523</v>
      </c>
      <c r="I153" s="306" t="s">
        <v>464</v>
      </c>
      <c r="J153" s="306" t="s">
        <v>513</v>
      </c>
      <c r="K153" s="302"/>
    </row>
    <row r="154" spans="2:11" s="1" customFormat="1" ht="15" customHeight="1">
      <c r="B154" s="281"/>
      <c r="C154" s="306" t="s">
        <v>467</v>
      </c>
      <c r="D154" s="260"/>
      <c r="E154" s="260"/>
      <c r="F154" s="307" t="s">
        <v>468</v>
      </c>
      <c r="G154" s="260"/>
      <c r="H154" s="306" t="s">
        <v>502</v>
      </c>
      <c r="I154" s="306" t="s">
        <v>464</v>
      </c>
      <c r="J154" s="306">
        <v>50</v>
      </c>
      <c r="K154" s="302"/>
    </row>
    <row r="155" spans="2:11" s="1" customFormat="1" ht="15" customHeight="1">
      <c r="B155" s="281"/>
      <c r="C155" s="306" t="s">
        <v>470</v>
      </c>
      <c r="D155" s="260"/>
      <c r="E155" s="260"/>
      <c r="F155" s="307" t="s">
        <v>462</v>
      </c>
      <c r="G155" s="260"/>
      <c r="H155" s="306" t="s">
        <v>502</v>
      </c>
      <c r="I155" s="306" t="s">
        <v>472</v>
      </c>
      <c r="J155" s="306"/>
      <c r="K155" s="302"/>
    </row>
    <row r="156" spans="2:11" s="1" customFormat="1" ht="15" customHeight="1">
      <c r="B156" s="281"/>
      <c r="C156" s="306" t="s">
        <v>481</v>
      </c>
      <c r="D156" s="260"/>
      <c r="E156" s="260"/>
      <c r="F156" s="307" t="s">
        <v>468</v>
      </c>
      <c r="G156" s="260"/>
      <c r="H156" s="306" t="s">
        <v>502</v>
      </c>
      <c r="I156" s="306" t="s">
        <v>464</v>
      </c>
      <c r="J156" s="306">
        <v>50</v>
      </c>
      <c r="K156" s="302"/>
    </row>
    <row r="157" spans="2:11" s="1" customFormat="1" ht="15" customHeight="1">
      <c r="B157" s="281"/>
      <c r="C157" s="306" t="s">
        <v>489</v>
      </c>
      <c r="D157" s="260"/>
      <c r="E157" s="260"/>
      <c r="F157" s="307" t="s">
        <v>468</v>
      </c>
      <c r="G157" s="260"/>
      <c r="H157" s="306" t="s">
        <v>502</v>
      </c>
      <c r="I157" s="306" t="s">
        <v>464</v>
      </c>
      <c r="J157" s="306">
        <v>50</v>
      </c>
      <c r="K157" s="302"/>
    </row>
    <row r="158" spans="2:11" s="1" customFormat="1" ht="15" customHeight="1">
      <c r="B158" s="281"/>
      <c r="C158" s="306" t="s">
        <v>487</v>
      </c>
      <c r="D158" s="260"/>
      <c r="E158" s="260"/>
      <c r="F158" s="307" t="s">
        <v>468</v>
      </c>
      <c r="G158" s="260"/>
      <c r="H158" s="306" t="s">
        <v>502</v>
      </c>
      <c r="I158" s="306" t="s">
        <v>464</v>
      </c>
      <c r="J158" s="306">
        <v>50</v>
      </c>
      <c r="K158" s="302"/>
    </row>
    <row r="159" spans="2:11" s="1" customFormat="1" ht="15" customHeight="1">
      <c r="B159" s="281"/>
      <c r="C159" s="306" t="s">
        <v>86</v>
      </c>
      <c r="D159" s="260"/>
      <c r="E159" s="260"/>
      <c r="F159" s="307" t="s">
        <v>462</v>
      </c>
      <c r="G159" s="260"/>
      <c r="H159" s="306" t="s">
        <v>524</v>
      </c>
      <c r="I159" s="306" t="s">
        <v>464</v>
      </c>
      <c r="J159" s="306" t="s">
        <v>525</v>
      </c>
      <c r="K159" s="302"/>
    </row>
    <row r="160" spans="2:11" s="1" customFormat="1" ht="15" customHeight="1">
      <c r="B160" s="281"/>
      <c r="C160" s="306" t="s">
        <v>526</v>
      </c>
      <c r="D160" s="260"/>
      <c r="E160" s="260"/>
      <c r="F160" s="307" t="s">
        <v>462</v>
      </c>
      <c r="G160" s="260"/>
      <c r="H160" s="306" t="s">
        <v>527</v>
      </c>
      <c r="I160" s="306" t="s">
        <v>497</v>
      </c>
      <c r="J160" s="306"/>
      <c r="K160" s="302"/>
    </row>
    <row r="161" spans="2:11" s="1" customFormat="1" ht="15" customHeight="1">
      <c r="B161" s="308"/>
      <c r="C161" s="290"/>
      <c r="D161" s="290"/>
      <c r="E161" s="290"/>
      <c r="F161" s="290"/>
      <c r="G161" s="290"/>
      <c r="H161" s="290"/>
      <c r="I161" s="290"/>
      <c r="J161" s="290"/>
      <c r="K161" s="309"/>
    </row>
    <row r="162" spans="2:11" s="1" customFormat="1" ht="18.75" customHeight="1">
      <c r="B162" s="257"/>
      <c r="C162" s="260"/>
      <c r="D162" s="260"/>
      <c r="E162" s="260"/>
      <c r="F162" s="280"/>
      <c r="G162" s="260"/>
      <c r="H162" s="260"/>
      <c r="I162" s="260"/>
      <c r="J162" s="260"/>
      <c r="K162" s="257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s="1" customFormat="1" ht="45" customHeight="1">
      <c r="B165" s="252"/>
      <c r="C165" s="377" t="s">
        <v>528</v>
      </c>
      <c r="D165" s="377"/>
      <c r="E165" s="377"/>
      <c r="F165" s="377"/>
      <c r="G165" s="377"/>
      <c r="H165" s="377"/>
      <c r="I165" s="377"/>
      <c r="J165" s="377"/>
      <c r="K165" s="253"/>
    </row>
    <row r="166" spans="2:11" s="1" customFormat="1" ht="17.25" customHeight="1">
      <c r="B166" s="252"/>
      <c r="C166" s="273" t="s">
        <v>456</v>
      </c>
      <c r="D166" s="273"/>
      <c r="E166" s="273"/>
      <c r="F166" s="273" t="s">
        <v>457</v>
      </c>
      <c r="G166" s="310"/>
      <c r="H166" s="311" t="s">
        <v>55</v>
      </c>
      <c r="I166" s="311" t="s">
        <v>58</v>
      </c>
      <c r="J166" s="273" t="s">
        <v>458</v>
      </c>
      <c r="K166" s="253"/>
    </row>
    <row r="167" spans="2:11" s="1" customFormat="1" ht="17.25" customHeight="1">
      <c r="B167" s="254"/>
      <c r="C167" s="275" t="s">
        <v>459</v>
      </c>
      <c r="D167" s="275"/>
      <c r="E167" s="275"/>
      <c r="F167" s="276" t="s">
        <v>460</v>
      </c>
      <c r="G167" s="312"/>
      <c r="H167" s="313"/>
      <c r="I167" s="313"/>
      <c r="J167" s="275" t="s">
        <v>461</v>
      </c>
      <c r="K167" s="255"/>
    </row>
    <row r="168" spans="2:11" s="1" customFormat="1" ht="5.25" customHeight="1">
      <c r="B168" s="281"/>
      <c r="C168" s="278"/>
      <c r="D168" s="278"/>
      <c r="E168" s="278"/>
      <c r="F168" s="278"/>
      <c r="G168" s="279"/>
      <c r="H168" s="278"/>
      <c r="I168" s="278"/>
      <c r="J168" s="278"/>
      <c r="K168" s="302"/>
    </row>
    <row r="169" spans="2:11" s="1" customFormat="1" ht="15" customHeight="1">
      <c r="B169" s="281"/>
      <c r="C169" s="260" t="s">
        <v>465</v>
      </c>
      <c r="D169" s="260"/>
      <c r="E169" s="260"/>
      <c r="F169" s="280" t="s">
        <v>462</v>
      </c>
      <c r="G169" s="260"/>
      <c r="H169" s="260" t="s">
        <v>502</v>
      </c>
      <c r="I169" s="260" t="s">
        <v>464</v>
      </c>
      <c r="J169" s="260">
        <v>120</v>
      </c>
      <c r="K169" s="302"/>
    </row>
    <row r="170" spans="2:11" s="1" customFormat="1" ht="15" customHeight="1">
      <c r="B170" s="281"/>
      <c r="C170" s="260" t="s">
        <v>511</v>
      </c>
      <c r="D170" s="260"/>
      <c r="E170" s="260"/>
      <c r="F170" s="280" t="s">
        <v>462</v>
      </c>
      <c r="G170" s="260"/>
      <c r="H170" s="260" t="s">
        <v>512</v>
      </c>
      <c r="I170" s="260" t="s">
        <v>464</v>
      </c>
      <c r="J170" s="260" t="s">
        <v>513</v>
      </c>
      <c r="K170" s="302"/>
    </row>
    <row r="171" spans="2:11" s="1" customFormat="1" ht="15" customHeight="1">
      <c r="B171" s="281"/>
      <c r="C171" s="260" t="s">
        <v>410</v>
      </c>
      <c r="D171" s="260"/>
      <c r="E171" s="260"/>
      <c r="F171" s="280" t="s">
        <v>462</v>
      </c>
      <c r="G171" s="260"/>
      <c r="H171" s="260" t="s">
        <v>529</v>
      </c>
      <c r="I171" s="260" t="s">
        <v>464</v>
      </c>
      <c r="J171" s="260" t="s">
        <v>513</v>
      </c>
      <c r="K171" s="302"/>
    </row>
    <row r="172" spans="2:11" s="1" customFormat="1" ht="15" customHeight="1">
      <c r="B172" s="281"/>
      <c r="C172" s="260" t="s">
        <v>467</v>
      </c>
      <c r="D172" s="260"/>
      <c r="E172" s="260"/>
      <c r="F172" s="280" t="s">
        <v>468</v>
      </c>
      <c r="G172" s="260"/>
      <c r="H172" s="260" t="s">
        <v>529</v>
      </c>
      <c r="I172" s="260" t="s">
        <v>464</v>
      </c>
      <c r="J172" s="260">
        <v>50</v>
      </c>
      <c r="K172" s="302"/>
    </row>
    <row r="173" spans="2:11" s="1" customFormat="1" ht="15" customHeight="1">
      <c r="B173" s="281"/>
      <c r="C173" s="260" t="s">
        <v>470</v>
      </c>
      <c r="D173" s="260"/>
      <c r="E173" s="260"/>
      <c r="F173" s="280" t="s">
        <v>462</v>
      </c>
      <c r="G173" s="260"/>
      <c r="H173" s="260" t="s">
        <v>529</v>
      </c>
      <c r="I173" s="260" t="s">
        <v>472</v>
      </c>
      <c r="J173" s="260"/>
      <c r="K173" s="302"/>
    </row>
    <row r="174" spans="2:11" s="1" customFormat="1" ht="15" customHeight="1">
      <c r="B174" s="281"/>
      <c r="C174" s="260" t="s">
        <v>481</v>
      </c>
      <c r="D174" s="260"/>
      <c r="E174" s="260"/>
      <c r="F174" s="280" t="s">
        <v>468</v>
      </c>
      <c r="G174" s="260"/>
      <c r="H174" s="260" t="s">
        <v>529</v>
      </c>
      <c r="I174" s="260" t="s">
        <v>464</v>
      </c>
      <c r="J174" s="260">
        <v>50</v>
      </c>
      <c r="K174" s="302"/>
    </row>
    <row r="175" spans="2:11" s="1" customFormat="1" ht="15" customHeight="1">
      <c r="B175" s="281"/>
      <c r="C175" s="260" t="s">
        <v>489</v>
      </c>
      <c r="D175" s="260"/>
      <c r="E175" s="260"/>
      <c r="F175" s="280" t="s">
        <v>468</v>
      </c>
      <c r="G175" s="260"/>
      <c r="H175" s="260" t="s">
        <v>529</v>
      </c>
      <c r="I175" s="260" t="s">
        <v>464</v>
      </c>
      <c r="J175" s="260">
        <v>50</v>
      </c>
      <c r="K175" s="302"/>
    </row>
    <row r="176" spans="2:11" s="1" customFormat="1" ht="15" customHeight="1">
      <c r="B176" s="281"/>
      <c r="C176" s="260" t="s">
        <v>487</v>
      </c>
      <c r="D176" s="260"/>
      <c r="E176" s="260"/>
      <c r="F176" s="280" t="s">
        <v>468</v>
      </c>
      <c r="G176" s="260"/>
      <c r="H176" s="260" t="s">
        <v>529</v>
      </c>
      <c r="I176" s="260" t="s">
        <v>464</v>
      </c>
      <c r="J176" s="260">
        <v>50</v>
      </c>
      <c r="K176" s="302"/>
    </row>
    <row r="177" spans="2:11" s="1" customFormat="1" ht="15" customHeight="1">
      <c r="B177" s="281"/>
      <c r="C177" s="260" t="s">
        <v>104</v>
      </c>
      <c r="D177" s="260"/>
      <c r="E177" s="260"/>
      <c r="F177" s="280" t="s">
        <v>462</v>
      </c>
      <c r="G177" s="260"/>
      <c r="H177" s="260" t="s">
        <v>530</v>
      </c>
      <c r="I177" s="260" t="s">
        <v>531</v>
      </c>
      <c r="J177" s="260"/>
      <c r="K177" s="302"/>
    </row>
    <row r="178" spans="2:11" s="1" customFormat="1" ht="15" customHeight="1">
      <c r="B178" s="281"/>
      <c r="C178" s="260" t="s">
        <v>58</v>
      </c>
      <c r="D178" s="260"/>
      <c r="E178" s="260"/>
      <c r="F178" s="280" t="s">
        <v>462</v>
      </c>
      <c r="G178" s="260"/>
      <c r="H178" s="260" t="s">
        <v>532</v>
      </c>
      <c r="I178" s="260" t="s">
        <v>533</v>
      </c>
      <c r="J178" s="260">
        <v>1</v>
      </c>
      <c r="K178" s="302"/>
    </row>
    <row r="179" spans="2:11" s="1" customFormat="1" ht="15" customHeight="1">
      <c r="B179" s="281"/>
      <c r="C179" s="260" t="s">
        <v>54</v>
      </c>
      <c r="D179" s="260"/>
      <c r="E179" s="260"/>
      <c r="F179" s="280" t="s">
        <v>462</v>
      </c>
      <c r="G179" s="260"/>
      <c r="H179" s="260" t="s">
        <v>534</v>
      </c>
      <c r="I179" s="260" t="s">
        <v>464</v>
      </c>
      <c r="J179" s="260">
        <v>20</v>
      </c>
      <c r="K179" s="302"/>
    </row>
    <row r="180" spans="2:11" s="1" customFormat="1" ht="15" customHeight="1">
      <c r="B180" s="281"/>
      <c r="C180" s="260" t="s">
        <v>55</v>
      </c>
      <c r="D180" s="260"/>
      <c r="E180" s="260"/>
      <c r="F180" s="280" t="s">
        <v>462</v>
      </c>
      <c r="G180" s="260"/>
      <c r="H180" s="260" t="s">
        <v>535</v>
      </c>
      <c r="I180" s="260" t="s">
        <v>464</v>
      </c>
      <c r="J180" s="260">
        <v>255</v>
      </c>
      <c r="K180" s="302"/>
    </row>
    <row r="181" spans="2:11" s="1" customFormat="1" ht="15" customHeight="1">
      <c r="B181" s="281"/>
      <c r="C181" s="260" t="s">
        <v>105</v>
      </c>
      <c r="D181" s="260"/>
      <c r="E181" s="260"/>
      <c r="F181" s="280" t="s">
        <v>462</v>
      </c>
      <c r="G181" s="260"/>
      <c r="H181" s="260" t="s">
        <v>426</v>
      </c>
      <c r="I181" s="260" t="s">
        <v>464</v>
      </c>
      <c r="J181" s="260">
        <v>10</v>
      </c>
      <c r="K181" s="302"/>
    </row>
    <row r="182" spans="2:11" s="1" customFormat="1" ht="15" customHeight="1">
      <c r="B182" s="281"/>
      <c r="C182" s="260" t="s">
        <v>106</v>
      </c>
      <c r="D182" s="260"/>
      <c r="E182" s="260"/>
      <c r="F182" s="280" t="s">
        <v>462</v>
      </c>
      <c r="G182" s="260"/>
      <c r="H182" s="260" t="s">
        <v>536</v>
      </c>
      <c r="I182" s="260" t="s">
        <v>497</v>
      </c>
      <c r="J182" s="260"/>
      <c r="K182" s="302"/>
    </row>
    <row r="183" spans="2:11" s="1" customFormat="1" ht="15" customHeight="1">
      <c r="B183" s="281"/>
      <c r="C183" s="260" t="s">
        <v>537</v>
      </c>
      <c r="D183" s="260"/>
      <c r="E183" s="260"/>
      <c r="F183" s="280" t="s">
        <v>462</v>
      </c>
      <c r="G183" s="260"/>
      <c r="H183" s="260" t="s">
        <v>538</v>
      </c>
      <c r="I183" s="260" t="s">
        <v>497</v>
      </c>
      <c r="J183" s="260"/>
      <c r="K183" s="302"/>
    </row>
    <row r="184" spans="2:11" s="1" customFormat="1" ht="15" customHeight="1">
      <c r="B184" s="281"/>
      <c r="C184" s="260" t="s">
        <v>526</v>
      </c>
      <c r="D184" s="260"/>
      <c r="E184" s="260"/>
      <c r="F184" s="280" t="s">
        <v>462</v>
      </c>
      <c r="G184" s="260"/>
      <c r="H184" s="260" t="s">
        <v>539</v>
      </c>
      <c r="I184" s="260" t="s">
        <v>497</v>
      </c>
      <c r="J184" s="260"/>
      <c r="K184" s="302"/>
    </row>
    <row r="185" spans="2:11" s="1" customFormat="1" ht="15" customHeight="1">
      <c r="B185" s="281"/>
      <c r="C185" s="260" t="s">
        <v>108</v>
      </c>
      <c r="D185" s="260"/>
      <c r="E185" s="260"/>
      <c r="F185" s="280" t="s">
        <v>468</v>
      </c>
      <c r="G185" s="260"/>
      <c r="H185" s="260" t="s">
        <v>540</v>
      </c>
      <c r="I185" s="260" t="s">
        <v>464</v>
      </c>
      <c r="J185" s="260">
        <v>50</v>
      </c>
      <c r="K185" s="302"/>
    </row>
    <row r="186" spans="2:11" s="1" customFormat="1" ht="15" customHeight="1">
      <c r="B186" s="281"/>
      <c r="C186" s="260" t="s">
        <v>541</v>
      </c>
      <c r="D186" s="260"/>
      <c r="E186" s="260"/>
      <c r="F186" s="280" t="s">
        <v>468</v>
      </c>
      <c r="G186" s="260"/>
      <c r="H186" s="260" t="s">
        <v>542</v>
      </c>
      <c r="I186" s="260" t="s">
        <v>543</v>
      </c>
      <c r="J186" s="260"/>
      <c r="K186" s="302"/>
    </row>
    <row r="187" spans="2:11" s="1" customFormat="1" ht="15" customHeight="1">
      <c r="B187" s="281"/>
      <c r="C187" s="260" t="s">
        <v>544</v>
      </c>
      <c r="D187" s="260"/>
      <c r="E187" s="260"/>
      <c r="F187" s="280" t="s">
        <v>468</v>
      </c>
      <c r="G187" s="260"/>
      <c r="H187" s="260" t="s">
        <v>545</v>
      </c>
      <c r="I187" s="260" t="s">
        <v>543</v>
      </c>
      <c r="J187" s="260"/>
      <c r="K187" s="302"/>
    </row>
    <row r="188" spans="2:11" s="1" customFormat="1" ht="15" customHeight="1">
      <c r="B188" s="281"/>
      <c r="C188" s="260" t="s">
        <v>546</v>
      </c>
      <c r="D188" s="260"/>
      <c r="E188" s="260"/>
      <c r="F188" s="280" t="s">
        <v>468</v>
      </c>
      <c r="G188" s="260"/>
      <c r="H188" s="260" t="s">
        <v>547</v>
      </c>
      <c r="I188" s="260" t="s">
        <v>543</v>
      </c>
      <c r="J188" s="260"/>
      <c r="K188" s="302"/>
    </row>
    <row r="189" spans="2:11" s="1" customFormat="1" ht="15" customHeight="1">
      <c r="B189" s="281"/>
      <c r="C189" s="314" t="s">
        <v>548</v>
      </c>
      <c r="D189" s="260"/>
      <c r="E189" s="260"/>
      <c r="F189" s="280" t="s">
        <v>468</v>
      </c>
      <c r="G189" s="260"/>
      <c r="H189" s="260" t="s">
        <v>549</v>
      </c>
      <c r="I189" s="260" t="s">
        <v>550</v>
      </c>
      <c r="J189" s="315" t="s">
        <v>551</v>
      </c>
      <c r="K189" s="302"/>
    </row>
    <row r="190" spans="2:11" s="1" customFormat="1" ht="15" customHeight="1">
      <c r="B190" s="281"/>
      <c r="C190" s="266" t="s">
        <v>43</v>
      </c>
      <c r="D190" s="260"/>
      <c r="E190" s="260"/>
      <c r="F190" s="280" t="s">
        <v>462</v>
      </c>
      <c r="G190" s="260"/>
      <c r="H190" s="257" t="s">
        <v>552</v>
      </c>
      <c r="I190" s="260" t="s">
        <v>553</v>
      </c>
      <c r="J190" s="260"/>
      <c r="K190" s="302"/>
    </row>
    <row r="191" spans="2:11" s="1" customFormat="1" ht="15" customHeight="1">
      <c r="B191" s="281"/>
      <c r="C191" s="266" t="s">
        <v>554</v>
      </c>
      <c r="D191" s="260"/>
      <c r="E191" s="260"/>
      <c r="F191" s="280" t="s">
        <v>462</v>
      </c>
      <c r="G191" s="260"/>
      <c r="H191" s="260" t="s">
        <v>555</v>
      </c>
      <c r="I191" s="260" t="s">
        <v>497</v>
      </c>
      <c r="J191" s="260"/>
      <c r="K191" s="302"/>
    </row>
    <row r="192" spans="2:11" s="1" customFormat="1" ht="15" customHeight="1">
      <c r="B192" s="281"/>
      <c r="C192" s="266" t="s">
        <v>556</v>
      </c>
      <c r="D192" s="260"/>
      <c r="E192" s="260"/>
      <c r="F192" s="280" t="s">
        <v>462</v>
      </c>
      <c r="G192" s="260"/>
      <c r="H192" s="260" t="s">
        <v>557</v>
      </c>
      <c r="I192" s="260" t="s">
        <v>497</v>
      </c>
      <c r="J192" s="260"/>
      <c r="K192" s="302"/>
    </row>
    <row r="193" spans="2:11" s="1" customFormat="1" ht="15" customHeight="1">
      <c r="B193" s="281"/>
      <c r="C193" s="266" t="s">
        <v>558</v>
      </c>
      <c r="D193" s="260"/>
      <c r="E193" s="260"/>
      <c r="F193" s="280" t="s">
        <v>468</v>
      </c>
      <c r="G193" s="260"/>
      <c r="H193" s="260" t="s">
        <v>559</v>
      </c>
      <c r="I193" s="260" t="s">
        <v>497</v>
      </c>
      <c r="J193" s="260"/>
      <c r="K193" s="302"/>
    </row>
    <row r="194" spans="2:11" s="1" customFormat="1" ht="15" customHeight="1">
      <c r="B194" s="308"/>
      <c r="C194" s="316"/>
      <c r="D194" s="290"/>
      <c r="E194" s="290"/>
      <c r="F194" s="290"/>
      <c r="G194" s="290"/>
      <c r="H194" s="290"/>
      <c r="I194" s="290"/>
      <c r="J194" s="290"/>
      <c r="K194" s="309"/>
    </row>
    <row r="195" spans="2:11" s="1" customFormat="1" ht="18.75" customHeight="1">
      <c r="B195" s="257"/>
      <c r="C195" s="260"/>
      <c r="D195" s="260"/>
      <c r="E195" s="260"/>
      <c r="F195" s="280"/>
      <c r="G195" s="260"/>
      <c r="H195" s="260"/>
      <c r="I195" s="260"/>
      <c r="J195" s="260"/>
      <c r="K195" s="257"/>
    </row>
    <row r="196" spans="2:11" s="1" customFormat="1" ht="18.75" customHeight="1">
      <c r="B196" s="257"/>
      <c r="C196" s="260"/>
      <c r="D196" s="260"/>
      <c r="E196" s="260"/>
      <c r="F196" s="280"/>
      <c r="G196" s="260"/>
      <c r="H196" s="260"/>
      <c r="I196" s="260"/>
      <c r="J196" s="260"/>
      <c r="K196" s="257"/>
    </row>
    <row r="197" spans="2:11" s="1" customFormat="1" ht="18.75" customHeight="1"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</row>
    <row r="198" spans="2:11" s="1" customFormat="1" ht="13.5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s="1" customFormat="1" ht="21">
      <c r="B199" s="252"/>
      <c r="C199" s="377" t="s">
        <v>560</v>
      </c>
      <c r="D199" s="377"/>
      <c r="E199" s="377"/>
      <c r="F199" s="377"/>
      <c r="G199" s="377"/>
      <c r="H199" s="377"/>
      <c r="I199" s="377"/>
      <c r="J199" s="377"/>
      <c r="K199" s="253"/>
    </row>
    <row r="200" spans="2:11" s="1" customFormat="1" ht="25.5" customHeight="1">
      <c r="B200" s="252"/>
      <c r="C200" s="317" t="s">
        <v>561</v>
      </c>
      <c r="D200" s="317"/>
      <c r="E200" s="317"/>
      <c r="F200" s="317" t="s">
        <v>562</v>
      </c>
      <c r="G200" s="318"/>
      <c r="H200" s="378" t="s">
        <v>563</v>
      </c>
      <c r="I200" s="378"/>
      <c r="J200" s="378"/>
      <c r="K200" s="253"/>
    </row>
    <row r="201" spans="2:11" s="1" customFormat="1" ht="5.25" customHeight="1">
      <c r="B201" s="281"/>
      <c r="C201" s="278"/>
      <c r="D201" s="278"/>
      <c r="E201" s="278"/>
      <c r="F201" s="278"/>
      <c r="G201" s="260"/>
      <c r="H201" s="278"/>
      <c r="I201" s="278"/>
      <c r="J201" s="278"/>
      <c r="K201" s="302"/>
    </row>
    <row r="202" spans="2:11" s="1" customFormat="1" ht="15" customHeight="1">
      <c r="B202" s="281"/>
      <c r="C202" s="260" t="s">
        <v>553</v>
      </c>
      <c r="D202" s="260"/>
      <c r="E202" s="260"/>
      <c r="F202" s="280" t="s">
        <v>44</v>
      </c>
      <c r="G202" s="260"/>
      <c r="H202" s="379" t="s">
        <v>564</v>
      </c>
      <c r="I202" s="379"/>
      <c r="J202" s="379"/>
      <c r="K202" s="302"/>
    </row>
    <row r="203" spans="2:11" s="1" customFormat="1" ht="15" customHeight="1">
      <c r="B203" s="281"/>
      <c r="C203" s="287"/>
      <c r="D203" s="260"/>
      <c r="E203" s="260"/>
      <c r="F203" s="280" t="s">
        <v>45</v>
      </c>
      <c r="G203" s="260"/>
      <c r="H203" s="379" t="s">
        <v>565</v>
      </c>
      <c r="I203" s="379"/>
      <c r="J203" s="379"/>
      <c r="K203" s="302"/>
    </row>
    <row r="204" spans="2:11" s="1" customFormat="1" ht="15" customHeight="1">
      <c r="B204" s="281"/>
      <c r="C204" s="287"/>
      <c r="D204" s="260"/>
      <c r="E204" s="260"/>
      <c r="F204" s="280" t="s">
        <v>48</v>
      </c>
      <c r="G204" s="260"/>
      <c r="H204" s="379" t="s">
        <v>566</v>
      </c>
      <c r="I204" s="379"/>
      <c r="J204" s="379"/>
      <c r="K204" s="302"/>
    </row>
    <row r="205" spans="2:11" s="1" customFormat="1" ht="15" customHeight="1">
      <c r="B205" s="281"/>
      <c r="C205" s="260"/>
      <c r="D205" s="260"/>
      <c r="E205" s="260"/>
      <c r="F205" s="280" t="s">
        <v>46</v>
      </c>
      <c r="G205" s="260"/>
      <c r="H205" s="379" t="s">
        <v>567</v>
      </c>
      <c r="I205" s="379"/>
      <c r="J205" s="379"/>
      <c r="K205" s="302"/>
    </row>
    <row r="206" spans="2:11" s="1" customFormat="1" ht="15" customHeight="1">
      <c r="B206" s="281"/>
      <c r="C206" s="260"/>
      <c r="D206" s="260"/>
      <c r="E206" s="260"/>
      <c r="F206" s="280" t="s">
        <v>47</v>
      </c>
      <c r="G206" s="260"/>
      <c r="H206" s="379" t="s">
        <v>568</v>
      </c>
      <c r="I206" s="379"/>
      <c r="J206" s="379"/>
      <c r="K206" s="302"/>
    </row>
    <row r="207" spans="2:11" s="1" customFormat="1" ht="15" customHeight="1">
      <c r="B207" s="281"/>
      <c r="C207" s="260"/>
      <c r="D207" s="260"/>
      <c r="E207" s="260"/>
      <c r="F207" s="280"/>
      <c r="G207" s="260"/>
      <c r="H207" s="260"/>
      <c r="I207" s="260"/>
      <c r="J207" s="260"/>
      <c r="K207" s="302"/>
    </row>
    <row r="208" spans="2:11" s="1" customFormat="1" ht="15" customHeight="1">
      <c r="B208" s="281"/>
      <c r="C208" s="260" t="s">
        <v>509</v>
      </c>
      <c r="D208" s="260"/>
      <c r="E208" s="260"/>
      <c r="F208" s="280" t="s">
        <v>80</v>
      </c>
      <c r="G208" s="260"/>
      <c r="H208" s="379" t="s">
        <v>569</v>
      </c>
      <c r="I208" s="379"/>
      <c r="J208" s="379"/>
      <c r="K208" s="302"/>
    </row>
    <row r="209" spans="2:11" s="1" customFormat="1" ht="15" customHeight="1">
      <c r="B209" s="281"/>
      <c r="C209" s="287"/>
      <c r="D209" s="260"/>
      <c r="E209" s="260"/>
      <c r="F209" s="280" t="s">
        <v>404</v>
      </c>
      <c r="G209" s="260"/>
      <c r="H209" s="379" t="s">
        <v>405</v>
      </c>
      <c r="I209" s="379"/>
      <c r="J209" s="379"/>
      <c r="K209" s="302"/>
    </row>
    <row r="210" spans="2:11" s="1" customFormat="1" ht="15" customHeight="1">
      <c r="B210" s="281"/>
      <c r="C210" s="260"/>
      <c r="D210" s="260"/>
      <c r="E210" s="260"/>
      <c r="F210" s="280" t="s">
        <v>402</v>
      </c>
      <c r="G210" s="260"/>
      <c r="H210" s="379" t="s">
        <v>570</v>
      </c>
      <c r="I210" s="379"/>
      <c r="J210" s="379"/>
      <c r="K210" s="302"/>
    </row>
    <row r="211" spans="2:11" s="1" customFormat="1" ht="15" customHeight="1">
      <c r="B211" s="319"/>
      <c r="C211" s="287"/>
      <c r="D211" s="287"/>
      <c r="E211" s="287"/>
      <c r="F211" s="280" t="s">
        <v>406</v>
      </c>
      <c r="G211" s="266"/>
      <c r="H211" s="380" t="s">
        <v>407</v>
      </c>
      <c r="I211" s="380"/>
      <c r="J211" s="380"/>
      <c r="K211" s="320"/>
    </row>
    <row r="212" spans="2:11" s="1" customFormat="1" ht="15" customHeight="1">
      <c r="B212" s="319"/>
      <c r="C212" s="287"/>
      <c r="D212" s="287"/>
      <c r="E212" s="287"/>
      <c r="F212" s="280" t="s">
        <v>408</v>
      </c>
      <c r="G212" s="266"/>
      <c r="H212" s="380" t="s">
        <v>571</v>
      </c>
      <c r="I212" s="380"/>
      <c r="J212" s="380"/>
      <c r="K212" s="320"/>
    </row>
    <row r="213" spans="2:11" s="1" customFormat="1" ht="15" customHeight="1">
      <c r="B213" s="319"/>
      <c r="C213" s="287"/>
      <c r="D213" s="287"/>
      <c r="E213" s="287"/>
      <c r="F213" s="321"/>
      <c r="G213" s="266"/>
      <c r="H213" s="322"/>
      <c r="I213" s="322"/>
      <c r="J213" s="322"/>
      <c r="K213" s="320"/>
    </row>
    <row r="214" spans="2:11" s="1" customFormat="1" ht="15" customHeight="1">
      <c r="B214" s="319"/>
      <c r="C214" s="260" t="s">
        <v>533</v>
      </c>
      <c r="D214" s="287"/>
      <c r="E214" s="287"/>
      <c r="F214" s="280">
        <v>1</v>
      </c>
      <c r="G214" s="266"/>
      <c r="H214" s="380" t="s">
        <v>572</v>
      </c>
      <c r="I214" s="380"/>
      <c r="J214" s="380"/>
      <c r="K214" s="320"/>
    </row>
    <row r="215" spans="2:11" s="1" customFormat="1" ht="15" customHeight="1">
      <c r="B215" s="319"/>
      <c r="C215" s="287"/>
      <c r="D215" s="287"/>
      <c r="E215" s="287"/>
      <c r="F215" s="280">
        <v>2</v>
      </c>
      <c r="G215" s="266"/>
      <c r="H215" s="380" t="s">
        <v>573</v>
      </c>
      <c r="I215" s="380"/>
      <c r="J215" s="380"/>
      <c r="K215" s="320"/>
    </row>
    <row r="216" spans="2:11" s="1" customFormat="1" ht="15" customHeight="1">
      <c r="B216" s="319"/>
      <c r="C216" s="287"/>
      <c r="D216" s="287"/>
      <c r="E216" s="287"/>
      <c r="F216" s="280">
        <v>3</v>
      </c>
      <c r="G216" s="266"/>
      <c r="H216" s="380" t="s">
        <v>574</v>
      </c>
      <c r="I216" s="380"/>
      <c r="J216" s="380"/>
      <c r="K216" s="320"/>
    </row>
    <row r="217" spans="2:11" s="1" customFormat="1" ht="15" customHeight="1">
      <c r="B217" s="319"/>
      <c r="C217" s="287"/>
      <c r="D217" s="287"/>
      <c r="E217" s="287"/>
      <c r="F217" s="280">
        <v>4</v>
      </c>
      <c r="G217" s="266"/>
      <c r="H217" s="380" t="s">
        <v>575</v>
      </c>
      <c r="I217" s="380"/>
      <c r="J217" s="380"/>
      <c r="K217" s="320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Špačková Štěpánka</cp:lastModifiedBy>
  <dcterms:created xsi:type="dcterms:W3CDTF">2020-02-18T18:22:43Z</dcterms:created>
  <dcterms:modified xsi:type="dcterms:W3CDTF">2020-02-19T06:34:09Z</dcterms:modified>
  <cp:category/>
  <cp:version/>
  <cp:contentType/>
  <cp:contentStatus/>
</cp:coreProperties>
</file>