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231"/>
  <workbookPr/>
  <bookViews>
    <workbookView xWindow="65416" yWindow="65416" windowWidth="29040" windowHeight="15840" activeTab="0"/>
  </bookViews>
  <sheets>
    <sheet name="Rekapitulace stavby" sheetId="1" r:id="rId1"/>
    <sheet name="055 - Oprava terasy bytov..." sheetId="2" r:id="rId2"/>
    <sheet name="Pokyny pro vyplnění" sheetId="3" r:id="rId3"/>
  </sheets>
  <definedNames>
    <definedName name="_xlnm._FilterDatabase" localSheetId="1" hidden="1">'055 - Oprava terasy bytov...'!$C$82:$K$228</definedName>
    <definedName name="_xlnm.Print_Area" localSheetId="1">'055 - Oprava terasy bytov...'!$C$4:$J$37,'055 - Oprava terasy bytov...'!$C$43:$J$66,'055 - Oprava terasy bytov...'!$C$72:$K$228</definedName>
    <definedName name="_xlnm.Print_Area" localSheetId="2">'Pokyny pro vyplnění'!$B$2:$K$71,'Pokyny pro vyplnění'!$B$74:$K$118,'Pokyny pro vyplnění'!$B$121:$K$190,'Pokyny pro vyplnění'!$B$198:$K$218</definedName>
    <definedName name="_xlnm.Print_Area" localSheetId="0">'Rekapitulace stavby'!$D$4:$AO$36,'Rekapitulace stavby'!$C$42:$AQ$56</definedName>
    <definedName name="_xlnm.Print_Titles" localSheetId="0">'Rekapitulace stavby'!$52:$52</definedName>
    <definedName name="_xlnm.Print_Titles" localSheetId="1">'055 - Oprava terasy bytov...'!$82:$82</definedName>
  </definedNames>
  <calcPr calcId="181029"/>
</workbook>
</file>

<file path=xl/sharedStrings.xml><?xml version="1.0" encoding="utf-8"?>
<sst xmlns="http://schemas.openxmlformats.org/spreadsheetml/2006/main" count="2300" uniqueCount="684">
  <si>
    <t>Export Komplet</t>
  </si>
  <si>
    <t>VZ</t>
  </si>
  <si>
    <t>2.0</t>
  </si>
  <si>
    <t>ZAMOK</t>
  </si>
  <si>
    <t>False</t>
  </si>
  <si>
    <t>{aeeb8e88-c9ff-41d5-a843-aaf29cbc3713}</t>
  </si>
  <si>
    <t>0,01</t>
  </si>
  <si>
    <t>21</t>
  </si>
  <si>
    <t>15</t>
  </si>
  <si>
    <t>REKAPITULACE STAVBY</t>
  </si>
  <si>
    <t>v ---  níže se nacházejí doplnkové a pomocné údaje k sestavám  --- v</t>
  </si>
  <si>
    <t>Návod na vyplnění</t>
  </si>
  <si>
    <t>0,001</t>
  </si>
  <si>
    <t>Kód:</t>
  </si>
  <si>
    <t>055</t>
  </si>
  <si>
    <t>Měnit lze pouze buňky se žlutým podbarvením!
1) v Rekapitulaci stavby vyplňte údaje o Uchazeči (přenesou se do ostatních sestav i v jiných listech)
2) na vybraných listech vyplňte v sestavě Soupis prací ceny u položek</t>
  </si>
  <si>
    <t>Stavba:</t>
  </si>
  <si>
    <t>Oprava terasy bytového domu Tržní č.p.1932/26, Děčín</t>
  </si>
  <si>
    <t>KSO:</t>
  </si>
  <si>
    <t/>
  </si>
  <si>
    <t>CC-CZ:</t>
  </si>
  <si>
    <t>Místo:</t>
  </si>
  <si>
    <t>Tržní č.p.1932/26, Děčín</t>
  </si>
  <si>
    <t>Datum:</t>
  </si>
  <si>
    <t>21. 10. 2020</t>
  </si>
  <si>
    <t>Zadavatel:</t>
  </si>
  <si>
    <t>IČ:</t>
  </si>
  <si>
    <t>261238</t>
  </si>
  <si>
    <t>Statutární město Děčín</t>
  </si>
  <si>
    <t>DIČ:</t>
  </si>
  <si>
    <t>Uchazeč:</t>
  </si>
  <si>
    <t>Vyplň údaj</t>
  </si>
  <si>
    <t>Projektant:</t>
  </si>
  <si>
    <t>69288992</t>
  </si>
  <si>
    <t>Vladimír Vidai</t>
  </si>
  <si>
    <t>CZ5705170625</t>
  </si>
  <si>
    <t>True</t>
  </si>
  <si>
    <t>Zpracovatel:</t>
  </si>
  <si>
    <t xml:space="preserve"> </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</si>
  <si>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</si>
  <si>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</si>
  <si>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</si>
  <si>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</si>
  <si>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</si>
  <si>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</si>
  <si>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</si>
  <si>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</si>
  <si>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</si>
  <si>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</si>
  <si>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</si>
  <si>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</si>
  <si>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</si>
  <si>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</si>
  <si>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</si>
  <si>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</si>
  <si>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</si>
  <si>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</si>
  <si>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</si>
  <si>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</si>
  <si>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</si>
  <si>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</si>
  <si>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</si>
  <si>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</si>
  <si>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</si>
  <si>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</si>
  <si>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</si>
  <si>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</si>
  <si>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</si>
  <si>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</si>
  <si>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</si>
  <si>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</si>
  <si>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</si>
  <si>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</si>
  <si>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</si>
  <si>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</si>
  <si>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</si>
  <si>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IMPORT</t>
  </si>
  <si>
    <t>{00000000-0000-0000-0000-000000000000}</t>
  </si>
  <si>
    <t>/</t>
  </si>
  <si>
    <t>STA</t>
  </si>
  <si>
    <t>1</t>
  </si>
  <si>
    <t>###NOINSERT###</t>
  </si>
  <si>
    <t>KRYCÍ LIST SOUPISU PRACÍ</t>
  </si>
  <si>
    <t>REKAPITULACE ČLENĚNÍ SOUPISU PRACÍ</t>
  </si>
  <si>
    <t>Kód dílu - Popis</t>
  </si>
  <si>
    <t>Cena celkem [CZK]</t>
  </si>
  <si>
    <t>-1</t>
  </si>
  <si>
    <t>HSV - Práce a dodávky HSV</t>
  </si>
  <si>
    <t xml:space="preserve">    63 - Podlahové konstrukce (vyrovnávací vrstva pod izolaci)</t>
  </si>
  <si>
    <t xml:space="preserve">    96 - Bourání konstrukcí</t>
  </si>
  <si>
    <t xml:space="preserve">    997 - Přesun sutě</t>
  </si>
  <si>
    <t xml:space="preserve">    998 - Přesun hmot</t>
  </si>
  <si>
    <t>PSV - Práce a dodávky PSV</t>
  </si>
  <si>
    <t xml:space="preserve">    711 - Izolace proti vodě</t>
  </si>
  <si>
    <t xml:space="preserve">    771 - Podlahy z dlaždic</t>
  </si>
  <si>
    <t>VRN - Vedlejší rozpočtové náklady</t>
  </si>
  <si>
    <t xml:space="preserve">    VRN3 - Zařízení staveniště</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</si>
  <si>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</si>
  <si>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</si>
  <si>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</si>
  <si>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</si>
  <si>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</si>
  <si>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</si>
  <si>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</si>
  <si>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</si>
  <si>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</si>
  <si>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</si>
  <si>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</si>
  <si>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</si>
  <si>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</si>
  <si>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</si>
  <si>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</si>
  <si>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</si>
  <si>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63</t>
  </si>
  <si>
    <t>Podlahové konstrukce (vyrovnávací vrstva pod izolaci)</t>
  </si>
  <si>
    <t>K</t>
  </si>
  <si>
    <t>612325111</t>
  </si>
  <si>
    <t>Vápenocementová omítka rýh hladká ve stěnách, šířky rýhy do 150 mm</t>
  </si>
  <si>
    <t>m2</t>
  </si>
  <si>
    <t>CS ÚRS 2020 01</t>
  </si>
  <si>
    <t>4</t>
  </si>
  <si>
    <t>2</t>
  </si>
  <si>
    <t>660045241</t>
  </si>
  <si>
    <t>VV</t>
  </si>
  <si>
    <t>"soklík"38,115</t>
  </si>
  <si>
    <t>629991001</t>
  </si>
  <si>
    <t>Zakrytí vnějších ploch před znečištěním včetně pozdějšího odkrytí ploch podélných rovných (např. chodníků) fólií položenou volně</t>
  </si>
  <si>
    <t>-143424623</t>
  </si>
  <si>
    <t>PSC</t>
  </si>
  <si>
    <t xml:space="preserve">Poznámka k souboru cen:
1. V ceně -1012 nejsou započteny náklady na dodávku a montáž začišťovací lišty; tyto se oceňují cenou 622 14-3004 této části katalogu a materiálem ve specifikaci.
</t>
  </si>
  <si>
    <t>3</t>
  </si>
  <si>
    <t>631311115</t>
  </si>
  <si>
    <t>Mazanina z betonu prostého bez zvýšených nároků na prostředí tl. přes 50 do 80 mm tř. C 20/25</t>
  </si>
  <si>
    <t>m3</t>
  </si>
  <si>
    <t>1413713854</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</si>
  <si>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</si>
  <si>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90,119*0,08</t>
  </si>
  <si>
    <t>631319011</t>
  </si>
  <si>
    <t>Příplatek k cenám mazanin za úpravu povrchu mazaniny přehlazením, mazanina tl. přes 50 do 80 mm</t>
  </si>
  <si>
    <t>2073986576</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</si>
  <si>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</si>
  <si>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5</t>
  </si>
  <si>
    <t>631319171</t>
  </si>
  <si>
    <t>Příplatek k cenám mazanin za stržení povrchu spodní vrstvy mazaniny latí před vložením výztuže nebo pletiva pro tl. obou vrstev mazaniny přes 50 do 80 mm</t>
  </si>
  <si>
    <t>1284128967</t>
  </si>
  <si>
    <t>6</t>
  </si>
  <si>
    <t>631362021</t>
  </si>
  <si>
    <t>Výztuž mazanin ze svařovaných sítí z drátů typu KARI</t>
  </si>
  <si>
    <t>t</t>
  </si>
  <si>
    <t>-162552445</t>
  </si>
  <si>
    <t xml:space="preserve">Poznámka k souboru cen:
1. Betonová podezdívek příček se oceňuje položkou 278 36-1111 souboru cen 278 36-11.1 - Výztuž základu (podezdívky) betonového
</t>
  </si>
  <si>
    <t>90,119*(0,01188/2/3)</t>
  </si>
  <si>
    <t>0,178*1,1 'Přepočtené koeficientem množství</t>
  </si>
  <si>
    <t>7</t>
  </si>
  <si>
    <t>634112115</t>
  </si>
  <si>
    <t>Obvodová dilatace mezi stěnou a mazaninou nebo potěrem podlahovým páskem z pěnového PE tl. do 10 mm, výšky 150 mm</t>
  </si>
  <si>
    <t>m</t>
  </si>
  <si>
    <t>-1241965517</t>
  </si>
  <si>
    <t>38,115+2,11+3,62</t>
  </si>
  <si>
    <t>96</t>
  </si>
  <si>
    <t>Bourání konstrukcí</t>
  </si>
  <si>
    <t>8</t>
  </si>
  <si>
    <t>712300833</t>
  </si>
  <si>
    <t>Odstranění ze střech plochých do 10° krytiny povlakové třívrstvé</t>
  </si>
  <si>
    <t>1830437540</t>
  </si>
  <si>
    <t>9</t>
  </si>
  <si>
    <t>764002811</t>
  </si>
  <si>
    <t>Demontáž klempířských konstrukcí okapového plechu do suti, v krytině povlakové</t>
  </si>
  <si>
    <t>-454519539</t>
  </si>
  <si>
    <t>27,105+4,20</t>
  </si>
  <si>
    <t>10</t>
  </si>
  <si>
    <t>764004801</t>
  </si>
  <si>
    <t>Demontáž klempířských konstrukcí žlabu podokapního do suti</t>
  </si>
  <si>
    <t>-1913979915</t>
  </si>
  <si>
    <t>11</t>
  </si>
  <si>
    <t>764004861</t>
  </si>
  <si>
    <t>Demontáž klempířských konstrukcí svodu do suti</t>
  </si>
  <si>
    <t>121548128</t>
  </si>
  <si>
    <t>12</t>
  </si>
  <si>
    <t>9299952-R</t>
  </si>
  <si>
    <t>Očištění terasy tryskáním křemičitým pískem nesušeným ( metodou torbo tryskání), povrchu betonového</t>
  </si>
  <si>
    <t>R-položka</t>
  </si>
  <si>
    <t>934096680</t>
  </si>
  <si>
    <t xml:space="preserve">Poznámka k souboru cen:
1. Povrchy z kamene přírodního tvrdého jsou např. ze žuly, z kamene měkkého např. z pískovce, vápence, travertinu apod.
2. Cenu 629 99-5215 lze použít i pro tryskání povrchu z lícových cihel.
</t>
  </si>
  <si>
    <t>13</t>
  </si>
  <si>
    <t>965043441</t>
  </si>
  <si>
    <t>Bourání mazanin betonových s potěrem nebo teracem tl. do 150 mm, plochy přes 4 m2</t>
  </si>
  <si>
    <t>1588362406</t>
  </si>
  <si>
    <t>90,119*0,20</t>
  </si>
  <si>
    <t>14</t>
  </si>
  <si>
    <t>965049112</t>
  </si>
  <si>
    <t>Bourání mazanin Příplatek k cenám za bourání mazanin betonových se svařovanou sítí, tl. přes 100 mm</t>
  </si>
  <si>
    <t>-1616875112</t>
  </si>
  <si>
    <t>965081213</t>
  </si>
  <si>
    <t>Bourání podlah z dlaždic bez podkladního lože nebo mazaniny, s jakoukoliv výplní spár keramických nebo xylolitových tl. do 10 mm, plochy přes 1 m2</t>
  </si>
  <si>
    <t>-1972243547</t>
  </si>
  <si>
    <t xml:space="preserve">Poznámka k souboru cen:
1. Odsekání soklíků se oceňuje cenami souboru cen 965 08.
</t>
  </si>
  <si>
    <t>16</t>
  </si>
  <si>
    <t>965081611</t>
  </si>
  <si>
    <t>Odsekání soklíků včetně otlučení podkladní omítky až na zdivo rovných</t>
  </si>
  <si>
    <t>925855931</t>
  </si>
  <si>
    <t>997</t>
  </si>
  <si>
    <t>Přesun sutě</t>
  </si>
  <si>
    <t>17</t>
  </si>
  <si>
    <t>997013151</t>
  </si>
  <si>
    <t>Vnitrostaveništní doprava suti a vybouraných hmot vodorovně do 50 m svisle s omezením mechanizace pro budovy a haly výšky do 6 m</t>
  </si>
  <si>
    <t>-1185118155</t>
  </si>
  <si>
    <t xml:space="preserve">Poznámka k souboru cen:
1. V cenách -3111 až -3217 jsou započteny i náklady na:
a) vodorovnou dopravu na uvedenou vzdálenost,
b) svislou dopravu pro uvedenou výšku budovy,
c) naložení na vodorovný dopravní prostředek pro odvoz na skládku nebo meziskládku,
d) náklady na rozhrnutí a urovnání suti na dopravním prostředku.
2. Jestliže se pro svislý přesun použije shoz nebo zařízení investora (např. výtah v budově), užijí se pro ocenění vodorovné dopravy suti ceny -3111, 3151 a -3211 pro budovy a haly výšky do 6 m.
3. Montáž, demontáž a pronájem shozu se ocení cenami souboru cen 997 01-33 Shoz suti.
4. Ceny -3151 až -3162 lze použít v případě, kdy dochází ke ztížení dopravy suti např. tím, že není možné instalovat jeřáb.
</t>
  </si>
  <si>
    <t>18</t>
  </si>
  <si>
    <t>997013511</t>
  </si>
  <si>
    <t>Odvoz suti a vybouraných hmot z meziskládky na skládku s naložením a se složením, na vzdálenost do 1 km</t>
  </si>
  <si>
    <t>-432489190</t>
  </si>
  <si>
    <t xml:space="preserve">Poznámka k souboru cen:
1. Délka odvozu suti je vzdálenost od místa naložení suti na dopravní prostředek na meziskládce až po místo složení na určené skládce.
2. V ceně jsou započteny i náklady na naložení suti na dopravní prostředek a její složení na skládku.
3. Cena je určena pro odvoz suti na skládku jakýmkoliv způsobem silniční dopravy (i prostřednictvím kontejnerů).
4. Příplatek k ceně za každý další i započatý 1 km přes 1 km se oceňuje cenou 997 01-3509.
</t>
  </si>
  <si>
    <t>19</t>
  </si>
  <si>
    <t>997013509</t>
  </si>
  <si>
    <t>Odvoz suti a vybouraných hmot na skládku nebo meziskládku se složením, na vzdálenost Příplatek k ceně za každý další i započatý 1 km přes 1 km</t>
  </si>
  <si>
    <t>1307698140</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</si>
  <si>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</si>
  <si>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45,554*14 'Přepočtené koeficientem množství</t>
  </si>
  <si>
    <t>20</t>
  </si>
  <si>
    <t>M</t>
  </si>
  <si>
    <t>94621000</t>
  </si>
  <si>
    <t>poplatek za uložení stavebního odpadu betonového zatříděného kódem 17 01 01 na recyklační skládku</t>
  </si>
  <si>
    <t>1231339973</t>
  </si>
  <si>
    <t>94621003</t>
  </si>
  <si>
    <t>poplatek za uložení stavebního odpadu keramického zatříděného kódem 17 01 03 na recyklační skládku</t>
  </si>
  <si>
    <t>-1166125403</t>
  </si>
  <si>
    <t>22</t>
  </si>
  <si>
    <t>94620270</t>
  </si>
  <si>
    <t>poplatek za uložení odpadního materiálu po otryskávání bez obsahu nebezpečných látek zatříděného kódem 12 01 17</t>
  </si>
  <si>
    <t>-2012199288</t>
  </si>
  <si>
    <t>23</t>
  </si>
  <si>
    <t>94620240</t>
  </si>
  <si>
    <t>poplatek za uložení stavebního odpadu z izolačních materiálů zatříděného kódem 17 06 04</t>
  </si>
  <si>
    <t>2086720169</t>
  </si>
  <si>
    <t>24</t>
  </si>
  <si>
    <t>94620250</t>
  </si>
  <si>
    <t>poplatek za uložení směsného stavebního a demoličního odpadu zatříděného kódem 17 09 04</t>
  </si>
  <si>
    <t>-1406379550</t>
  </si>
  <si>
    <t>998</t>
  </si>
  <si>
    <t>Přesun hmot</t>
  </si>
  <si>
    <t>25</t>
  </si>
  <si>
    <t>998017001</t>
  </si>
  <si>
    <t>Přesun hmot pro budovy občanské výstavby, bydlení, výrobu a služby s omezením mechanizace vodorovná dopravní vzdálenost do 100 m pro budovy s jakoukoliv nosnou konstrukcí výšky do 6 m</t>
  </si>
  <si>
    <t>-44697388</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</si>
  <si>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</si>
  <si>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PSV</t>
  </si>
  <si>
    <t>Práce a dodávky PSV</t>
  </si>
  <si>
    <t>711</t>
  </si>
  <si>
    <t>Izolace proti vodě</t>
  </si>
  <si>
    <t>26</t>
  </si>
  <si>
    <t>711111001</t>
  </si>
  <si>
    <t>Provedení izolace proti zemní vlhkosti natěradly a tmely za studena na ploše vodorovné V nátěrem penetračním</t>
  </si>
  <si>
    <t>955928133</t>
  </si>
  <si>
    <t xml:space="preserve">Poznámka k souboru cen:
1. Izolace plochy jednotlivě do 10 m2 se oceňují skladebně cenou příslušné izolace a cenou 711 19-9095 Příplatek za plochu do 10 m2.
</t>
  </si>
  <si>
    <t>90,119+(38,115+2,11+3,62)*0,20</t>
  </si>
  <si>
    <t>27</t>
  </si>
  <si>
    <t>11163150</t>
  </si>
  <si>
    <t>lak penetrační asfaltový</t>
  </si>
  <si>
    <t>32</t>
  </si>
  <si>
    <t>903708950</t>
  </si>
  <si>
    <t>92,643*0,0003 'Přepočtené koeficientem množství</t>
  </si>
  <si>
    <t>28</t>
  </si>
  <si>
    <t>711141559</t>
  </si>
  <si>
    <t>Provedení izolace proti vodě a vlhkosti pásy přitavením NAIP na ploše vodorovné V</t>
  </si>
  <si>
    <t>-426187466</t>
  </si>
  <si>
    <t xml:space="preserve">Poznámka k souboru cen:
1. Izolace plochy jednotlivě do 10 m2 se oceňují skladebně cenou příslušné izolace a cenou 711 19-9097 Příplatek za plochu do 10 m2.
</t>
  </si>
  <si>
    <t>90,119*2 'Přepočtené koeficientem množství</t>
  </si>
  <si>
    <t>29</t>
  </si>
  <si>
    <t>711142559</t>
  </si>
  <si>
    <t>Provedení izolace proti vodě a vlhkosti pásy přitavením NAIP na ploše svislé S</t>
  </si>
  <si>
    <t>982777265</t>
  </si>
  <si>
    <t>(38,115+2,11+3,62)*0,20</t>
  </si>
  <si>
    <t>8,769*2 'Přepočtené koeficientem množství</t>
  </si>
  <si>
    <t>30</t>
  </si>
  <si>
    <t>62855001</t>
  </si>
  <si>
    <t>pás asfaltový natavitelný modifikovaný SBS tl 4,0mm s vložkou z polyesterové rohože a spalitelnou PE fólií nebo jemnozrnný minerálním posypem na horním povrchu</t>
  </si>
  <si>
    <t>-378063291</t>
  </si>
  <si>
    <t>180,238+17,538</t>
  </si>
  <si>
    <t>197,776*1,15 'Přepočtené koeficientem množství</t>
  </si>
  <si>
    <t>31</t>
  </si>
  <si>
    <t>998711101</t>
  </si>
  <si>
    <t>Přesun hmot pro izolace proti vodě, vlhkosti a plynům stanovený z hmotnosti přesunovaného materiálu vodorovná dopravní vzdálenost do 50 m v objektech výšky do 6 m</t>
  </si>
  <si>
    <t>1497597590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</si>
  <si>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</si>
  <si>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771</t>
  </si>
  <si>
    <t>Podlahy z dlaždic</t>
  </si>
  <si>
    <t>771161011</t>
  </si>
  <si>
    <t>Příprava podkladu před provedením dlažby montáž profilu dilatační spáry v rovině dlažby</t>
  </si>
  <si>
    <t>-1743989808</t>
  </si>
  <si>
    <t xml:space="preserve">Poznámka k souboru cen:
1. V cenách 771 12-1011 až 771 12-1015 jsou započteny i náklady na dodání nátěru.
2. V cenách 771 15-1011 až 771 15-1026 jsou započteny i náklady na dodání stěrky.
3. V cenách 771 16-1011 až -1023 nejsou započteny náklady na materiál, tyto se oceňují ve specifikaci.
</t>
  </si>
  <si>
    <t>4,50+5,00+2,40+7,50+5+3,00</t>
  </si>
  <si>
    <t>33</t>
  </si>
  <si>
    <t>SCS.R01</t>
  </si>
  <si>
    <t>Schlüter-DILEX-BWB 2,5m</t>
  </si>
  <si>
    <t>-1226975426</t>
  </si>
  <si>
    <t>27,4*1,1 'Přepočtené koeficientem množství</t>
  </si>
  <si>
    <t>34</t>
  </si>
  <si>
    <t>771161012</t>
  </si>
  <si>
    <t>Příprava podkladu před provedením dlažby montáž profilu dilatační spáry koutové (při styku podlahy se stěnou)</t>
  </si>
  <si>
    <t>404303685</t>
  </si>
  <si>
    <t>35</t>
  </si>
  <si>
    <t>SCS.R02</t>
  </si>
  <si>
    <t>Schlüter-DILEX-EK 2,5m</t>
  </si>
  <si>
    <t>1704946350</t>
  </si>
  <si>
    <t>38,115*1,1 'Přepočtené koeficientem množství</t>
  </si>
  <si>
    <t>36</t>
  </si>
  <si>
    <t>771274113</t>
  </si>
  <si>
    <t>Montáž obkladů schodišť z dlaždic keramických lepených flexibilním lepidlem stupnic hladkých, šířky přes 250 do 300 mm</t>
  </si>
  <si>
    <t>-1043456921</t>
  </si>
  <si>
    <t xml:space="preserve">Poznámka k souboru cen:
1. Montáž obkladů schodnic, schodišťových ramen a boků podest se oceňuje skladebně cenami příslušných obkladů stěn a cenami položky čís. 781 . . -9192 Příplatek k cenám za obklady v omezeném prostoru, katalogu 781 Obklady keramické – montáž části A01.
</t>
  </si>
  <si>
    <t>37</t>
  </si>
  <si>
    <t>771274232</t>
  </si>
  <si>
    <t>Montáž obkladů schodišť z dlaždic keramických lepených flexibilním lepidlem podstupnic hladkých, výšky přes 150 do 200 mm</t>
  </si>
  <si>
    <t>-387348697</t>
  </si>
  <si>
    <t>38</t>
  </si>
  <si>
    <t>771474114</t>
  </si>
  <si>
    <t>Montáž soklů z dlaždic keramických lepených flexibilním lepidlem rovných, výšky přes 120 do 150 mm</t>
  </si>
  <si>
    <t>1436202972</t>
  </si>
  <si>
    <t>39</t>
  </si>
  <si>
    <t>771574243</t>
  </si>
  <si>
    <t>Montáž podlah z dlaždic keramických lepených flexibilním lepidlem maloformátových pro vysoké mechanické zatížení hladkých přes 9 do 12 ks/m2</t>
  </si>
  <si>
    <t>1750277152</t>
  </si>
  <si>
    <t xml:space="preserve">Poznámka k souboru cen:
1. Položky jsou učeny pro všechy druhy povrchových úprav.
</t>
  </si>
  <si>
    <t>40</t>
  </si>
  <si>
    <t>LSS.TAA35069</t>
  </si>
  <si>
    <t>dlaždice slinutá TAURUS GRANIT, 298 x 298 x 9 mm</t>
  </si>
  <si>
    <t>-735902894</t>
  </si>
  <si>
    <t>P</t>
  </si>
  <si>
    <t>Poznámka k položce:
- síla min. 9 mm nebo větší
- rozměr 298 x 298 mm
- protiskluzná úprava, součinitel smykového tření min. 0,5, PEI IV vyšší odolnost otěruvzdornosti. - protiskluznost R12  (ČSN 74 4505)
- barva a provedení dle výběru investora</t>
  </si>
  <si>
    <t>"plocha"90,119</t>
  </si>
  <si>
    <t>"soklík řezaný"38,115*0,15</t>
  </si>
  <si>
    <t>"stupnice a podstupnice - napojení"2*1,20*0,50</t>
  </si>
  <si>
    <t>Součet</t>
  </si>
  <si>
    <t>97,036*1,15 'Přepočtené koeficientem množství</t>
  </si>
  <si>
    <t>41</t>
  </si>
  <si>
    <t>771591322</t>
  </si>
  <si>
    <t>Odvodnění balkonů nebo teras montáž koncovky</t>
  </si>
  <si>
    <t>kus</t>
  </si>
  <si>
    <t>394118311</t>
  </si>
  <si>
    <t xml:space="preserve">Poznámka k souboru cen:
1. V cenách -1341 a -1345 jsou započteny náklady i na dodávku materiálu.
2. V cenách -1321 až - 1331 nejsou započteny náklady na dodávku materiálu; tyto se oceňují ve specifikaci.
</t>
  </si>
  <si>
    <t>42</t>
  </si>
  <si>
    <t>SCSR03</t>
  </si>
  <si>
    <t>Schlüter-krytka koncová žlabový systém balkónový barevně lakovaný Al, BSR4 E2 (2 ks)</t>
  </si>
  <si>
    <t>sada</t>
  </si>
  <si>
    <t>-1059762163</t>
  </si>
  <si>
    <t>43</t>
  </si>
  <si>
    <t>771591323</t>
  </si>
  <si>
    <t>Odvodnění balkonů nebo teras montáž rohu nebo koutu</t>
  </si>
  <si>
    <t>-190487999</t>
  </si>
  <si>
    <t>44</t>
  </si>
  <si>
    <t>SCS.R04</t>
  </si>
  <si>
    <t>Schlüter-kout 90° set žlabový systém balkónový barevně lakovaný Al (1ks kout, 2ks spojky) BSR4 EWG 135</t>
  </si>
  <si>
    <t>14920191</t>
  </si>
  <si>
    <t>45</t>
  </si>
  <si>
    <t>SCS.R05</t>
  </si>
  <si>
    <t>Schlüter-roh 135° set žlabový systém balkónový barevný lak Al (1ks roh, 2ks spojky, 1ks roh krycího profilu) BSR4 EWG 135</t>
  </si>
  <si>
    <t>1196219553</t>
  </si>
  <si>
    <t>46</t>
  </si>
  <si>
    <t>771591324</t>
  </si>
  <si>
    <t>Odvodnění balkonů nebo teras montáž žlabového kotlíku</t>
  </si>
  <si>
    <t>-712152747</t>
  </si>
  <si>
    <t>47</t>
  </si>
  <si>
    <t>SCS.R06</t>
  </si>
  <si>
    <t>Schlüter-kotlík žlabový žlabový systém balkónový barevný lak Al, BSR4 A DN 60</t>
  </si>
  <si>
    <t>-2085166405</t>
  </si>
  <si>
    <t>48</t>
  </si>
  <si>
    <t>771591331</t>
  </si>
  <si>
    <t>Odvodnění balkonů nebo teras montáž svodu včetně napojení na stávající dešťovou kanalizaci</t>
  </si>
  <si>
    <t>1653074576</t>
  </si>
  <si>
    <t>49</t>
  </si>
  <si>
    <t>SCS.R07</t>
  </si>
  <si>
    <t>Schlüter-potrubí svodové Al barevně lakovaný D 60mm dl 2,5m</t>
  </si>
  <si>
    <t>-1397444811</t>
  </si>
  <si>
    <t>50</t>
  </si>
  <si>
    <t>SCS.R08</t>
  </si>
  <si>
    <t>Schlüter-šroub pro potrubní objímky potrubí svodové barevně lakovaný Al dl 200mm</t>
  </si>
  <si>
    <t>629248212</t>
  </si>
  <si>
    <t>51</t>
  </si>
  <si>
    <t>SCS.R09</t>
  </si>
  <si>
    <t>Schlüter-potrubní objímky BR RS200 DN60</t>
  </si>
  <si>
    <t>2004100217</t>
  </si>
  <si>
    <t>52</t>
  </si>
  <si>
    <t>77159-R01</t>
  </si>
  <si>
    <t>Montáž souvrství mezi izolací a dlažbou včetně profilů</t>
  </si>
  <si>
    <t>16017722</t>
  </si>
  <si>
    <t>53</t>
  </si>
  <si>
    <t>SCS.R10</t>
  </si>
  <si>
    <t>Schlüter-drenážní folie TROBA PLUS 8</t>
  </si>
  <si>
    <t>-615862749</t>
  </si>
  <si>
    <t>90,119*1,05 'Přepočtené koeficientem množství</t>
  </si>
  <si>
    <t>54</t>
  </si>
  <si>
    <t>SCS.R11</t>
  </si>
  <si>
    <t xml:space="preserve">Schlüter-roznášecí vrstva BEKOTEC-DRAIN </t>
  </si>
  <si>
    <t>435340325</t>
  </si>
  <si>
    <t>55</t>
  </si>
  <si>
    <t>58591560</t>
  </si>
  <si>
    <t>směs suchá pro jemný cementový potěr C20 kamenivo frakce 0/4mm</t>
  </si>
  <si>
    <t>1974492229</t>
  </si>
  <si>
    <t xml:space="preserve">Poznámka k položce:
pro nanesení betonového potěru beze spár do Schlüter - BEKOTEC-DRAIN s minimálním krytím 8 mm (max.20mm) nad výlisky  </t>
  </si>
  <si>
    <t>56</t>
  </si>
  <si>
    <t>SCS.R12</t>
  </si>
  <si>
    <t xml:space="preserve">kontaktní drenáž Schlüter - DITRA-DRAIN 8 </t>
  </si>
  <si>
    <t>-1679892530</t>
  </si>
  <si>
    <t>90,119*1,15 'Přepočtené koeficientem množství</t>
  </si>
  <si>
    <t>57</t>
  </si>
  <si>
    <t>SCS.R13</t>
  </si>
  <si>
    <t>Schlüter-hydroizolační kout KERDI - KERECK/FI2</t>
  </si>
  <si>
    <t>1784609498</t>
  </si>
  <si>
    <t>58</t>
  </si>
  <si>
    <t>SCS.R14</t>
  </si>
  <si>
    <t>Schlüter-páska pro spoje na sraz STUV KB 90 / 5M</t>
  </si>
  <si>
    <t>bal</t>
  </si>
  <si>
    <t>353879103</t>
  </si>
  <si>
    <t>59</t>
  </si>
  <si>
    <t>58562 - R</t>
  </si>
  <si>
    <t xml:space="preserve">hydraulicky tuhnoucí lepidlo pro tenkovrstvé lepení </t>
  </si>
  <si>
    <t>kg</t>
  </si>
  <si>
    <t>-1115874688</t>
  </si>
  <si>
    <t>90,119*4 'Přepočtené koeficientem množství</t>
  </si>
  <si>
    <t>60</t>
  </si>
  <si>
    <t>SCS.R15</t>
  </si>
  <si>
    <t xml:space="preserve">Schlüter-dvousložkové lepidlo KERDI-COLL-L </t>
  </si>
  <si>
    <t>-394289431</t>
  </si>
  <si>
    <t>61</t>
  </si>
  <si>
    <t>SCS.R16</t>
  </si>
  <si>
    <t xml:space="preserve">Schlüter-obvodová dilatační páska BRS 810 </t>
  </si>
  <si>
    <t>1234279584</t>
  </si>
  <si>
    <t>62</t>
  </si>
  <si>
    <t>SCS.R17</t>
  </si>
  <si>
    <t>Schlüter-Kerdi 200 pás</t>
  </si>
  <si>
    <t>735048429</t>
  </si>
  <si>
    <t>SCS.27</t>
  </si>
  <si>
    <t>Schlüter DILEX-EF</t>
  </si>
  <si>
    <t>1110789412</t>
  </si>
  <si>
    <t>64</t>
  </si>
  <si>
    <t>SCS.R18</t>
  </si>
  <si>
    <t>Schlüter-ukončovací profil BARA-RT 12/65</t>
  </si>
  <si>
    <t>192684369</t>
  </si>
  <si>
    <t>28,225*1,08 'Přepočtené koeficientem množství</t>
  </si>
  <si>
    <t>65</t>
  </si>
  <si>
    <t>SCS.R19</t>
  </si>
  <si>
    <t>Schlüter-vnější roh E90/RT 12/65</t>
  </si>
  <si>
    <t>-683611948</t>
  </si>
  <si>
    <t>66</t>
  </si>
  <si>
    <t>SCS.R20</t>
  </si>
  <si>
    <t>Schlüter-spojka V/RT12/65</t>
  </si>
  <si>
    <t>1142301333</t>
  </si>
  <si>
    <t>67</t>
  </si>
  <si>
    <t>SCS.R21</t>
  </si>
  <si>
    <t>Schlüter-BARA-RTK 2,5m</t>
  </si>
  <si>
    <t>-464803236</t>
  </si>
  <si>
    <t>68</t>
  </si>
  <si>
    <t>SCS.R22</t>
  </si>
  <si>
    <t>Schlüter-vnější roh BARA  E 135 / RTK 30</t>
  </si>
  <si>
    <t>464443217</t>
  </si>
  <si>
    <t>69</t>
  </si>
  <si>
    <t>SCS.R23</t>
  </si>
  <si>
    <t>Schlüter-vnitřní kout BARA I90 / RTK 30</t>
  </si>
  <si>
    <t>-105753842</t>
  </si>
  <si>
    <t>70</t>
  </si>
  <si>
    <t>SCS.R24</t>
  </si>
  <si>
    <t>Schlüter-koncovka BARA E / RT 30</t>
  </si>
  <si>
    <t>-463734853</t>
  </si>
  <si>
    <t>71</t>
  </si>
  <si>
    <t>SCS.R25</t>
  </si>
  <si>
    <t>Schlüter-spojka V/RT30</t>
  </si>
  <si>
    <t>1745463915</t>
  </si>
  <si>
    <t>72</t>
  </si>
  <si>
    <t>771591321</t>
  </si>
  <si>
    <t>Odvodnění balkonů nebo teras montáž žlabu</t>
  </si>
  <si>
    <t>670239462</t>
  </si>
  <si>
    <t>73</t>
  </si>
  <si>
    <t>SCS.R26</t>
  </si>
  <si>
    <t>Schlüter-systém žlabový BARIN BSR4 R 150 barevně lakovaný Al dl 1,5m (1ks žlabu, krycí profil, 1ks spojka, 4ks šroubů)</t>
  </si>
  <si>
    <t>-881471714</t>
  </si>
  <si>
    <t>74</t>
  </si>
  <si>
    <t>998771101</t>
  </si>
  <si>
    <t>Přesun hmot pro podlahy z dlaždic stanovený z hmotnosti přesunovaného materiálu vodorovná dopravní vzdálenost do 50 m v objektech výšky do 6 m</t>
  </si>
  <si>
    <t>993568187</t>
  </si>
  <si>
    <t>VRN</t>
  </si>
  <si>
    <t>Vedlejší rozpočtové náklady</t>
  </si>
  <si>
    <t>VRN3</t>
  </si>
  <si>
    <t>Zařízení staveniště</t>
  </si>
  <si>
    <t>75</t>
  </si>
  <si>
    <t>033203000</t>
  </si>
  <si>
    <t>…</t>
  </si>
  <si>
    <t>1024</t>
  </si>
  <si>
    <t>2108102177</t>
  </si>
  <si>
    <t>Poznámka k položce:
zřízení odběrného místa elektrické energie a vody</t>
  </si>
  <si>
    <t>76</t>
  </si>
  <si>
    <t>034103000</t>
  </si>
  <si>
    <t>Oplocení staveniště</t>
  </si>
  <si>
    <t>995926635</t>
  </si>
  <si>
    <t>77</t>
  </si>
  <si>
    <t>034503000</t>
  </si>
  <si>
    <t>Informační tabule na staveništi</t>
  </si>
  <si>
    <t>2133147960</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</si>
  <si>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</si>
  <si>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</si>
  <si>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</si>
  <si>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</si>
  <si>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</si>
  <si>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</si>
  <si>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</si>
  <si>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</si>
  <si>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</si>
  <si>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</si>
  <si>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</si>
  <si>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</si>
  <si>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</si>
  <si>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</si>
  <si>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</si>
  <si>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</si>
  <si>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</si>
  <si>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</si>
  <si>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</si>
  <si>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</si>
  <si>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</si>
  <si>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</si>
  <si>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</si>
  <si>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</si>
  <si>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</si>
  <si>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</si>
  <si>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</si>
  <si>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</si>
  <si>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</si>
  <si>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</si>
  <si>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</si>
  <si>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</si>
  <si>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</si>
  <si>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</si>
  <si>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</si>
  <si>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</si>
  <si>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</si>
  <si>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</si>
  <si>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</si>
  <si>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</si>
  <si>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</si>
  <si>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</si>
  <si>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</si>
  <si>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</si>
  <si>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</si>
  <si>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</si>
  <si>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</si>
  <si>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</si>
  <si>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</si>
  <si>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</si>
  <si>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</si>
  <si>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</si>
  <si>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</si>
  <si>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</si>
  <si>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</si>
  <si>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</si>
  <si>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</si>
  <si>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</si>
  <si>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</si>
  <si>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</si>
  <si>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</si>
  <si>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</si>
  <si>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</si>
  <si>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</si>
  <si>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</si>
  <si>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stavby</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</si>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</sst>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5">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8"/>
      <color theme="10"/>
      <name val="Wingdings 2"/>
      <family val="2"/>
    </font>
    <font>
      <b/>
      <sz val="11"/>
      <color rgb="FF003366"/>
      <name val="Arial CE"/>
      <family val="2"/>
    </font>
    <font>
      <sz val="11"/>
      <color rgb="FF003366"/>
      <name val="Arial CE"/>
      <family val="2"/>
    </font>
    <font>
      <sz val="11"/>
      <color rgb="FF96969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sz val="8"/>
      <name val="Trebuchet MS"/>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3" fillId="0" borderId="0" applyNumberFormat="0" applyFill="0" applyBorder="0" applyAlignment="0" applyProtection="0"/>
  </cellStyleXfs>
  <cellXfs count="368">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0" fillId="0" borderId="0" xfId="0" applyAlignment="1">
      <alignment horizontal="center" vertical="center"/>
    </xf>
    <xf numFmtId="0" fontId="12"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3" fillId="0" borderId="0" xfId="0" applyFont="1" applyAlignment="1" applyProtection="1">
      <alignment horizontal="left" vertical="center"/>
      <protection/>
    </xf>
    <xf numFmtId="0" fontId="14" fillId="0" borderId="0" xfId="0" applyFont="1" applyAlignment="1">
      <alignment horizontal="left" vertical="center"/>
    </xf>
    <xf numFmtId="0" fontId="15"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4" fillId="0" borderId="0" xfId="0" applyFont="1" applyAlignment="1" applyProtection="1">
      <alignment horizontal="left" vertical="top"/>
      <protection/>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7"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0" fontId="0" fillId="0" borderId="3" xfId="0" applyFont="1" applyBorder="1" applyAlignment="1">
      <alignment vertical="center"/>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0" fontId="2" fillId="0" borderId="3" xfId="0" applyFont="1" applyBorder="1" applyAlignment="1">
      <alignmen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0" fillId="0" borderId="8" xfId="0" applyFont="1" applyBorder="1" applyAlignment="1" applyProtection="1">
      <alignment vertical="center"/>
      <protection/>
    </xf>
    <xf numFmtId="0" fontId="0" fillId="0" borderId="9"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3" xfId="0" applyFont="1" applyBorder="1" applyAlignment="1">
      <alignment vertical="center"/>
    </xf>
    <xf numFmtId="0" fontId="17"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0" xfId="0" applyBorder="1" applyAlignment="1">
      <alignment vertical="center"/>
    </xf>
    <xf numFmtId="0" fontId="0" fillId="0" borderId="11" xfId="0"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0" xfId="0" applyFont="1" applyBorder="1" applyAlignment="1" applyProtection="1">
      <alignment vertical="center"/>
      <protection/>
    </xf>
    <xf numFmtId="0" fontId="0" fillId="0" borderId="12" xfId="0" applyFont="1" applyBorder="1" applyAlignment="1" applyProtection="1">
      <alignment vertical="center"/>
      <protection/>
    </xf>
    <xf numFmtId="0" fontId="0" fillId="4" borderId="7" xfId="0" applyFont="1" applyFill="1" applyBorder="1" applyAlignment="1" applyProtection="1">
      <alignment vertical="center"/>
      <protection/>
    </xf>
    <xf numFmtId="0" fontId="21" fillId="4" borderId="13" xfId="0" applyFont="1" applyFill="1" applyBorder="1" applyAlignment="1" applyProtection="1">
      <alignment horizontal="center" vertical="center"/>
      <protection/>
    </xf>
    <xf numFmtId="0" fontId="22" fillId="0" borderId="14" xfId="0" applyFont="1" applyBorder="1" applyAlignment="1" applyProtection="1">
      <alignment horizontal="center" vertical="center" wrapText="1"/>
      <protection/>
    </xf>
    <xf numFmtId="0" fontId="22" fillId="0" borderId="15" xfId="0" applyFont="1" applyBorder="1" applyAlignment="1" applyProtection="1">
      <alignment horizontal="center" vertical="center" wrapText="1"/>
      <protection/>
    </xf>
    <xf numFmtId="0" fontId="22" fillId="0" borderId="16" xfId="0" applyFont="1" applyBorder="1" applyAlignment="1" applyProtection="1">
      <alignment horizontal="center" vertical="center" wrapText="1"/>
      <protection/>
    </xf>
    <xf numFmtId="0" fontId="0" fillId="0" borderId="17"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5" fillId="0" borderId="3" xfId="0" applyFont="1" applyBorder="1" applyAlignment="1" applyProtection="1">
      <alignment vertical="center"/>
      <protection/>
    </xf>
    <xf numFmtId="0" fontId="23" fillId="0" borderId="0" xfId="0" applyFont="1" applyAlignment="1" applyProtection="1">
      <alignment horizontal="left" vertical="center"/>
      <protection/>
    </xf>
    <xf numFmtId="0" fontId="23" fillId="0" borderId="0" xfId="0" applyFont="1" applyAlignment="1" applyProtection="1">
      <alignment vertical="center"/>
      <protection/>
    </xf>
    <xf numFmtId="4" fontId="23"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19" fillId="0" borderId="18" xfId="0" applyNumberFormat="1" applyFont="1" applyBorder="1" applyAlignment="1" applyProtection="1">
      <alignment vertical="center"/>
      <protection/>
    </xf>
    <xf numFmtId="4" fontId="19" fillId="0" borderId="0" xfId="0" applyNumberFormat="1" applyFont="1" applyBorder="1" applyAlignment="1" applyProtection="1">
      <alignment vertical="center"/>
      <protection/>
    </xf>
    <xf numFmtId="166" fontId="19" fillId="0" borderId="0" xfId="0" applyNumberFormat="1" applyFont="1" applyBorder="1" applyAlignment="1" applyProtection="1">
      <alignment vertical="center"/>
      <protection/>
    </xf>
    <xf numFmtId="4" fontId="19" fillId="0" borderId="12" xfId="0" applyNumberFormat="1" applyFont="1" applyBorder="1" applyAlignment="1" applyProtection="1">
      <alignment vertical="center"/>
      <protection/>
    </xf>
    <xf numFmtId="0" fontId="5" fillId="0" borderId="0" xfId="0" applyFont="1" applyAlignment="1">
      <alignment horizontal="left" vertical="center"/>
    </xf>
    <xf numFmtId="0" fontId="24" fillId="0" borderId="0" xfId="20" applyFont="1" applyAlignment="1">
      <alignment horizontal="center" vertical="center"/>
    </xf>
    <xf numFmtId="0" fontId="6" fillId="0" borderId="3" xfId="0" applyFont="1" applyBorder="1" applyAlignment="1" applyProtection="1">
      <alignment vertical="center"/>
      <protection/>
    </xf>
    <xf numFmtId="0" fontId="25" fillId="0" borderId="0" xfId="0" applyFont="1" applyAlignment="1" applyProtection="1">
      <alignment vertical="center"/>
      <protection/>
    </xf>
    <xf numFmtId="0" fontId="26" fillId="0" borderId="0" xfId="0"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7" fillId="0" borderId="19" xfId="0" applyNumberFormat="1" applyFont="1" applyBorder="1" applyAlignment="1" applyProtection="1">
      <alignment vertical="center"/>
      <protection/>
    </xf>
    <xf numFmtId="4" fontId="27" fillId="0" borderId="20" xfId="0" applyNumberFormat="1" applyFont="1" applyBorder="1" applyAlignment="1" applyProtection="1">
      <alignment vertical="center"/>
      <protection/>
    </xf>
    <xf numFmtId="166" fontId="27" fillId="0" borderId="20" xfId="0" applyNumberFormat="1" applyFont="1" applyBorder="1" applyAlignment="1" applyProtection="1">
      <alignment vertical="center"/>
      <protection/>
    </xf>
    <xf numFmtId="4" fontId="27" fillId="0" borderId="21" xfId="0" applyNumberFormat="1" applyFont="1" applyBorder="1" applyAlignment="1" applyProtection="1">
      <alignment vertical="center"/>
      <protection/>
    </xf>
    <xf numFmtId="0" fontId="6" fillId="0" borderId="0" xfId="0" applyFont="1" applyAlignment="1">
      <alignment horizontal="left" vertical="center"/>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3" fillId="0" borderId="0" xfId="0" applyFont="1" applyAlignment="1">
      <alignment horizontal="left" vertical="center"/>
    </xf>
    <xf numFmtId="0" fontId="28" fillId="0" borderId="0" xfId="0" applyFont="1" applyAlignment="1">
      <alignment horizontal="left" vertical="center"/>
    </xf>
    <xf numFmtId="0" fontId="2" fillId="0" borderId="0" xfId="0" applyFont="1" applyAlignment="1">
      <alignment horizontal="left" vertical="center"/>
    </xf>
    <xf numFmtId="0" fontId="0" fillId="0" borderId="0" xfId="0" applyFont="1" applyAlignment="1" applyProtection="1">
      <alignment vertical="center"/>
      <protection locked="0"/>
    </xf>
    <xf numFmtId="0" fontId="0" fillId="0" borderId="3" xfId="0" applyBorder="1" applyAlignment="1">
      <alignment vertical="center"/>
    </xf>
    <xf numFmtId="0" fontId="3" fillId="0" borderId="0" xfId="0" applyFont="1" applyAlignment="1">
      <alignment horizontal="left" vertical="center"/>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17" fillId="0" borderId="0" xfId="0" applyFont="1" applyAlignment="1">
      <alignment horizontal="left" vertical="center"/>
    </xf>
    <xf numFmtId="4" fontId="23"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0"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13" xfId="0" applyFont="1" applyFill="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9"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1"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1" fillId="4" borderId="0" xfId="0" applyFont="1" applyFill="1" applyAlignment="1" applyProtection="1">
      <alignment horizontal="right" vertical="center"/>
      <protection/>
    </xf>
    <xf numFmtId="0" fontId="29"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0" xfId="0" applyFont="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1" fillId="4" borderId="14" xfId="0" applyFont="1" applyFill="1" applyBorder="1" applyAlignment="1" applyProtection="1">
      <alignment horizontal="center" vertical="center" wrapText="1"/>
      <protection/>
    </xf>
    <xf numFmtId="0" fontId="21" fillId="4" borderId="15" xfId="0" applyFont="1" applyFill="1" applyBorder="1" applyAlignment="1" applyProtection="1">
      <alignment horizontal="center" vertical="center" wrapText="1"/>
      <protection/>
    </xf>
    <xf numFmtId="0" fontId="21" fillId="4" borderId="15" xfId="0" applyFont="1" applyFill="1" applyBorder="1" applyAlignment="1" applyProtection="1">
      <alignment horizontal="center" vertical="center" wrapText="1"/>
      <protection locked="0"/>
    </xf>
    <xf numFmtId="0" fontId="21" fillId="4" borderId="16"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3" fillId="0" borderId="0" xfId="0" applyNumberFormat="1" applyFont="1" applyAlignment="1" applyProtection="1">
      <alignment/>
      <protection/>
    </xf>
    <xf numFmtId="0" fontId="0" fillId="0" borderId="10" xfId="0" applyBorder="1" applyAlignment="1" applyProtection="1">
      <alignment vertical="center"/>
      <protection/>
    </xf>
    <xf numFmtId="166" fontId="30" fillId="0" borderId="10" xfId="0" applyNumberFormat="1" applyFont="1" applyBorder="1" applyAlignment="1" applyProtection="1">
      <alignment/>
      <protection/>
    </xf>
    <xf numFmtId="166" fontId="30" fillId="0" borderId="11" xfId="0" applyNumberFormat="1" applyFont="1" applyBorder="1" applyAlignment="1" applyProtection="1">
      <alignment/>
      <protection/>
    </xf>
    <xf numFmtId="4" fontId="31"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8"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2"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1" fillId="0" borderId="22" xfId="0" applyFont="1" applyBorder="1" applyAlignment="1" applyProtection="1">
      <alignment horizontal="center" vertical="center"/>
      <protection/>
    </xf>
    <xf numFmtId="49" fontId="21" fillId="0" borderId="22" xfId="0" applyNumberFormat="1" applyFont="1" applyBorder="1" applyAlignment="1" applyProtection="1">
      <alignment horizontal="left" vertical="center" wrapText="1"/>
      <protection/>
    </xf>
    <xf numFmtId="0" fontId="21" fillId="0" borderId="22" xfId="0" applyFont="1" applyBorder="1" applyAlignment="1" applyProtection="1">
      <alignment horizontal="left" vertical="center" wrapText="1"/>
      <protection/>
    </xf>
    <xf numFmtId="0" fontId="21" fillId="0" borderId="22" xfId="0" applyFont="1" applyBorder="1" applyAlignment="1" applyProtection="1">
      <alignment horizontal="center" vertical="center" wrapText="1"/>
      <protection/>
    </xf>
    <xf numFmtId="167" fontId="21" fillId="0" borderId="22" xfId="0" applyNumberFormat="1" applyFont="1" applyBorder="1" applyAlignment="1" applyProtection="1">
      <alignment vertical="center"/>
      <protection/>
    </xf>
    <xf numFmtId="4" fontId="21" fillId="2" borderId="22" xfId="0" applyNumberFormat="1" applyFont="1" applyFill="1" applyBorder="1" applyAlignment="1" applyProtection="1">
      <alignment vertical="center"/>
      <protection locked="0"/>
    </xf>
    <xf numFmtId="4" fontId="21" fillId="0" borderId="22" xfId="0" applyNumberFormat="1" applyFont="1" applyBorder="1" applyAlignment="1" applyProtection="1">
      <alignment vertical="center"/>
      <protection/>
    </xf>
    <xf numFmtId="0" fontId="22" fillId="2" borderId="18" xfId="0" applyFont="1" applyFill="1" applyBorder="1" applyAlignment="1" applyProtection="1">
      <alignment horizontal="left" vertical="center"/>
      <protection locked="0"/>
    </xf>
    <xf numFmtId="0" fontId="22" fillId="0" borderId="0" xfId="0" applyFont="1" applyBorder="1" applyAlignment="1" applyProtection="1">
      <alignment horizontal="center" vertical="center"/>
      <protection/>
    </xf>
    <xf numFmtId="166" fontId="22" fillId="0" borderId="0" xfId="0" applyNumberFormat="1" applyFont="1" applyBorder="1" applyAlignment="1" applyProtection="1">
      <alignment vertical="center"/>
      <protection/>
    </xf>
    <xf numFmtId="166" fontId="22" fillId="0" borderId="12" xfId="0" applyNumberFormat="1" applyFont="1" applyBorder="1" applyAlignment="1" applyProtection="1">
      <alignment vertical="center"/>
      <protection/>
    </xf>
    <xf numFmtId="0" fontId="21" fillId="0" borderId="0" xfId="0" applyFont="1" applyAlignment="1">
      <alignment horizontal="left" vertical="center"/>
    </xf>
    <xf numFmtId="4" fontId="0" fillId="0" borderId="0" xfId="0" applyNumberFormat="1" applyFont="1" applyAlignment="1">
      <alignment vertical="center"/>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32" fillId="0" borderId="0" xfId="0" applyFont="1" applyAlignment="1" applyProtection="1">
      <alignment horizontal="lef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8"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2" xfId="0" applyFont="1" applyBorder="1" applyAlignment="1" applyProtection="1">
      <alignment vertical="center"/>
      <protection/>
    </xf>
    <xf numFmtId="0" fontId="10" fillId="0" borderId="0" xfId="0" applyFont="1" applyAlignment="1">
      <alignment horizontal="left" vertical="center"/>
    </xf>
    <xf numFmtId="0" fontId="33" fillId="0" borderId="0" xfId="0" applyFont="1" applyAlignment="1" applyProtection="1">
      <alignment vertical="center" wrapText="1"/>
      <protection/>
    </xf>
    <xf numFmtId="0" fontId="0" fillId="0" borderId="18" xfId="0" applyFont="1" applyBorder="1" applyAlignment="1" applyProtection="1">
      <alignment vertical="center"/>
      <protection/>
    </xf>
    <xf numFmtId="0" fontId="0" fillId="0" borderId="0" xfId="0" applyBorder="1" applyAlignment="1" applyProtection="1">
      <alignment vertical="center"/>
      <protection/>
    </xf>
    <xf numFmtId="0" fontId="34" fillId="0" borderId="22" xfId="0" applyFont="1" applyBorder="1" applyAlignment="1" applyProtection="1">
      <alignment horizontal="center" vertical="center"/>
      <protection/>
    </xf>
    <xf numFmtId="49" fontId="34" fillId="0" borderId="22" xfId="0" applyNumberFormat="1" applyFont="1" applyBorder="1" applyAlignment="1" applyProtection="1">
      <alignment horizontal="left" vertical="center" wrapText="1"/>
      <protection/>
    </xf>
    <xf numFmtId="0" fontId="34" fillId="0" borderId="22" xfId="0" applyFont="1" applyBorder="1" applyAlignment="1" applyProtection="1">
      <alignment horizontal="left" vertical="center" wrapText="1"/>
      <protection/>
    </xf>
    <xf numFmtId="0" fontId="34" fillId="0" borderId="22" xfId="0" applyFont="1" applyBorder="1" applyAlignment="1" applyProtection="1">
      <alignment horizontal="center" vertical="center" wrapText="1"/>
      <protection/>
    </xf>
    <xf numFmtId="167" fontId="34" fillId="0" borderId="22" xfId="0" applyNumberFormat="1" applyFont="1" applyBorder="1" applyAlignment="1" applyProtection="1">
      <alignment vertical="center"/>
      <protection/>
    </xf>
    <xf numFmtId="4" fontId="34" fillId="2" borderId="22" xfId="0" applyNumberFormat="1" applyFont="1" applyFill="1" applyBorder="1" applyAlignment="1" applyProtection="1">
      <alignment vertical="center"/>
      <protection locked="0"/>
    </xf>
    <xf numFmtId="4" fontId="34" fillId="0" borderId="22" xfId="0" applyNumberFormat="1" applyFont="1" applyBorder="1" applyAlignment="1" applyProtection="1">
      <alignment vertical="center"/>
      <protection/>
    </xf>
    <xf numFmtId="0" fontId="35" fillId="0" borderId="3" xfId="0" applyFont="1" applyBorder="1" applyAlignment="1">
      <alignment vertical="center"/>
    </xf>
    <xf numFmtId="0" fontId="34" fillId="2" borderId="18" xfId="0" applyFont="1" applyFill="1" applyBorder="1" applyAlignment="1" applyProtection="1">
      <alignment horizontal="left" vertical="center"/>
      <protection locked="0"/>
    </xf>
    <xf numFmtId="0" fontId="34" fillId="0" borderId="0" xfId="0" applyFont="1" applyBorder="1" applyAlignment="1" applyProtection="1">
      <alignment horizontal="center" vertical="center"/>
      <protection/>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8"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2" xfId="0" applyFont="1" applyBorder="1" applyAlignment="1" applyProtection="1">
      <alignment vertical="center"/>
      <protection/>
    </xf>
    <xf numFmtId="0" fontId="11" fillId="0" borderId="0" xfId="0" applyFont="1" applyAlignment="1">
      <alignment horizontal="left" vertical="center"/>
    </xf>
    <xf numFmtId="0" fontId="22" fillId="2" borderId="19" xfId="0" applyFont="1" applyFill="1" applyBorder="1" applyAlignment="1" applyProtection="1">
      <alignment horizontal="left" vertical="center"/>
      <protection locked="0"/>
    </xf>
    <xf numFmtId="0" fontId="22"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2" fillId="0" borderId="20" xfId="0" applyNumberFormat="1" applyFont="1" applyBorder="1" applyAlignment="1" applyProtection="1">
      <alignment vertical="center"/>
      <protection/>
    </xf>
    <xf numFmtId="166" fontId="22" fillId="0" borderId="21" xfId="0" applyNumberFormat="1" applyFont="1" applyBorder="1" applyAlignment="1" applyProtection="1">
      <alignment vertical="center"/>
      <protection/>
    </xf>
    <xf numFmtId="0" fontId="0" fillId="0" borderId="0" xfId="0" applyAlignment="1">
      <alignment vertical="top"/>
    </xf>
    <xf numFmtId="0" fontId="36" fillId="0" borderId="23" xfId="0" applyFont="1" applyBorder="1" applyAlignment="1">
      <alignment vertical="center" wrapText="1"/>
    </xf>
    <xf numFmtId="0" fontId="36" fillId="0" borderId="24" xfId="0" applyFont="1" applyBorder="1" applyAlignment="1">
      <alignment vertical="center" wrapText="1"/>
    </xf>
    <xf numFmtId="0" fontId="36" fillId="0" borderId="25" xfId="0" applyFont="1" applyBorder="1" applyAlignment="1">
      <alignment vertical="center" wrapText="1"/>
    </xf>
    <xf numFmtId="0" fontId="36" fillId="0" borderId="26" xfId="0" applyFont="1" applyBorder="1" applyAlignment="1">
      <alignment horizontal="center" vertical="center" wrapText="1"/>
    </xf>
    <xf numFmtId="0" fontId="36" fillId="0" borderId="27" xfId="0" applyFont="1" applyBorder="1" applyAlignment="1">
      <alignment horizontal="center" vertical="center" wrapText="1"/>
    </xf>
    <xf numFmtId="0" fontId="36" fillId="0" borderId="26" xfId="0" applyFont="1" applyBorder="1" applyAlignment="1">
      <alignment vertical="center" wrapText="1"/>
    </xf>
    <xf numFmtId="0" fontId="36" fillId="0" borderId="27" xfId="0" applyFont="1" applyBorder="1" applyAlignment="1">
      <alignment vertical="center" wrapText="1"/>
    </xf>
    <xf numFmtId="0" fontId="38" fillId="0" borderId="0" xfId="0" applyFont="1" applyBorder="1" applyAlignment="1">
      <alignment horizontal="left" vertical="center" wrapText="1"/>
    </xf>
    <xf numFmtId="0" fontId="39" fillId="0" borderId="0" xfId="0" applyFont="1" applyBorder="1" applyAlignment="1">
      <alignment horizontal="left" vertical="center" wrapText="1"/>
    </xf>
    <xf numFmtId="0" fontId="39" fillId="0" borderId="26" xfId="0" applyFont="1" applyBorder="1" applyAlignment="1">
      <alignment vertical="center" wrapText="1"/>
    </xf>
    <xf numFmtId="0" fontId="39" fillId="0" borderId="0" xfId="0" applyFont="1" applyBorder="1" applyAlignment="1">
      <alignment vertical="center" wrapText="1"/>
    </xf>
    <xf numFmtId="0" fontId="39" fillId="0" borderId="0" xfId="0" applyFont="1" applyBorder="1" applyAlignment="1">
      <alignment horizontal="left" vertical="center"/>
    </xf>
    <xf numFmtId="0" fontId="39" fillId="0" borderId="0" xfId="0" applyFont="1" applyBorder="1" applyAlignment="1">
      <alignment vertical="center"/>
    </xf>
    <xf numFmtId="49" fontId="39" fillId="0" borderId="0" xfId="0" applyNumberFormat="1" applyFont="1" applyBorder="1" applyAlignment="1">
      <alignment vertical="center" wrapText="1"/>
    </xf>
    <xf numFmtId="0" fontId="36" fillId="0" borderId="28" xfId="0" applyFont="1" applyBorder="1" applyAlignment="1">
      <alignment vertical="center" wrapText="1"/>
    </xf>
    <xf numFmtId="0" fontId="40" fillId="0" borderId="29" xfId="0" applyFont="1" applyBorder="1" applyAlignment="1">
      <alignment vertical="center" wrapText="1"/>
    </xf>
    <xf numFmtId="0" fontId="36" fillId="0" borderId="30" xfId="0" applyFont="1" applyBorder="1" applyAlignment="1">
      <alignment vertical="center" wrapText="1"/>
    </xf>
    <xf numFmtId="0" fontId="36" fillId="0" borderId="0" xfId="0" applyFont="1" applyBorder="1" applyAlignment="1">
      <alignment vertical="top"/>
    </xf>
    <xf numFmtId="0" fontId="36" fillId="0" borderId="0" xfId="0" applyFont="1" applyAlignment="1">
      <alignment vertical="top"/>
    </xf>
    <xf numFmtId="0" fontId="36" fillId="0" borderId="23" xfId="0" applyFont="1" applyBorder="1" applyAlignment="1">
      <alignment horizontal="left" vertical="center"/>
    </xf>
    <xf numFmtId="0" fontId="36" fillId="0" borderId="24" xfId="0" applyFont="1" applyBorder="1" applyAlignment="1">
      <alignment horizontal="left" vertical="center"/>
    </xf>
    <xf numFmtId="0" fontId="36" fillId="0" borderId="25" xfId="0" applyFont="1" applyBorder="1" applyAlignment="1">
      <alignment horizontal="left" vertical="center"/>
    </xf>
    <xf numFmtId="0" fontId="36" fillId="0" borderId="26" xfId="0" applyFont="1" applyBorder="1" applyAlignment="1">
      <alignment horizontal="left" vertical="center"/>
    </xf>
    <xf numFmtId="0" fontId="36" fillId="0" borderId="27" xfId="0" applyFont="1" applyBorder="1" applyAlignment="1">
      <alignment horizontal="left" vertical="center"/>
    </xf>
    <xf numFmtId="0" fontId="38" fillId="0" borderId="0" xfId="0" applyFont="1" applyBorder="1" applyAlignment="1">
      <alignment horizontal="left" vertical="center"/>
    </xf>
    <xf numFmtId="0" fontId="41" fillId="0" borderId="0" xfId="0" applyFont="1" applyAlignment="1">
      <alignment horizontal="left" vertical="center"/>
    </xf>
    <xf numFmtId="0" fontId="38" fillId="0" borderId="29" xfId="0" applyFont="1" applyBorder="1" applyAlignment="1">
      <alignment horizontal="left" vertical="center"/>
    </xf>
    <xf numFmtId="0" fontId="38" fillId="0" borderId="29" xfId="0" applyFont="1" applyBorder="1" applyAlignment="1">
      <alignment horizontal="center" vertical="center"/>
    </xf>
    <xf numFmtId="0" fontId="41" fillId="0" borderId="29" xfId="0" applyFont="1" applyBorder="1" applyAlignment="1">
      <alignment horizontal="left" vertical="center"/>
    </xf>
    <xf numFmtId="0" fontId="42" fillId="0" borderId="0" xfId="0" applyFont="1" applyBorder="1" applyAlignment="1">
      <alignment horizontal="left" vertical="center"/>
    </xf>
    <xf numFmtId="0" fontId="39" fillId="0" borderId="0" xfId="0" applyFont="1" applyAlignment="1">
      <alignment horizontal="left" vertical="center"/>
    </xf>
    <xf numFmtId="0" fontId="39" fillId="0" borderId="0" xfId="0" applyFont="1" applyBorder="1" applyAlignment="1">
      <alignment horizontal="center" vertical="center"/>
    </xf>
    <xf numFmtId="0" fontId="39" fillId="0" borderId="26" xfId="0" applyFont="1" applyBorder="1" applyAlignment="1">
      <alignment horizontal="left" vertical="center"/>
    </xf>
    <xf numFmtId="0" fontId="39" fillId="0" borderId="0" xfId="0" applyFont="1" applyFill="1" applyBorder="1" applyAlignment="1">
      <alignment horizontal="left" vertical="center"/>
    </xf>
    <xf numFmtId="0" fontId="39" fillId="0" borderId="0" xfId="0" applyFont="1" applyFill="1" applyBorder="1" applyAlignment="1">
      <alignment horizontal="center" vertical="center"/>
    </xf>
    <xf numFmtId="0" fontId="36" fillId="0" borderId="28" xfId="0" applyFont="1" applyBorder="1" applyAlignment="1">
      <alignment horizontal="left" vertical="center"/>
    </xf>
    <xf numFmtId="0" fontId="40" fillId="0" borderId="29" xfId="0" applyFont="1" applyBorder="1" applyAlignment="1">
      <alignment horizontal="left" vertical="center"/>
    </xf>
    <xf numFmtId="0" fontId="36" fillId="0" borderId="30" xfId="0" applyFont="1" applyBorder="1" applyAlignment="1">
      <alignment horizontal="left" vertical="center"/>
    </xf>
    <xf numFmtId="0" fontId="36" fillId="0" borderId="0" xfId="0" applyFont="1" applyBorder="1" applyAlignment="1">
      <alignment horizontal="left" vertical="center"/>
    </xf>
    <xf numFmtId="0" fontId="40" fillId="0" borderId="0" xfId="0" applyFont="1" applyBorder="1" applyAlignment="1">
      <alignment horizontal="left" vertical="center"/>
    </xf>
    <xf numFmtId="0" fontId="41" fillId="0" borderId="0" xfId="0" applyFont="1" applyBorder="1" applyAlignment="1">
      <alignment horizontal="left" vertical="center"/>
    </xf>
    <xf numFmtId="0" fontId="39" fillId="0" borderId="29" xfId="0" applyFont="1" applyBorder="1" applyAlignment="1">
      <alignment horizontal="left" vertical="center"/>
    </xf>
    <xf numFmtId="0" fontId="36" fillId="0" borderId="0" xfId="0" applyFont="1" applyBorder="1" applyAlignment="1">
      <alignment horizontal="left" vertical="center" wrapText="1"/>
    </xf>
    <xf numFmtId="0" fontId="39" fillId="0" borderId="0" xfId="0" applyFont="1" applyBorder="1" applyAlignment="1">
      <alignment horizontal="center" vertical="center" wrapText="1"/>
    </xf>
    <xf numFmtId="0" fontId="36" fillId="0" borderId="23" xfId="0" applyFont="1" applyBorder="1" applyAlignment="1">
      <alignment horizontal="left" vertical="center" wrapText="1"/>
    </xf>
    <xf numFmtId="0" fontId="36" fillId="0" borderId="24" xfId="0" applyFont="1" applyBorder="1" applyAlignment="1">
      <alignment horizontal="left" vertical="center" wrapText="1"/>
    </xf>
    <xf numFmtId="0" fontId="36" fillId="0" borderId="25" xfId="0" applyFont="1" applyBorder="1" applyAlignment="1">
      <alignment horizontal="left" vertical="center" wrapText="1"/>
    </xf>
    <xf numFmtId="0" fontId="36" fillId="0" borderId="26" xfId="0" applyFont="1" applyBorder="1" applyAlignment="1">
      <alignment horizontal="left" vertical="center" wrapText="1"/>
    </xf>
    <xf numFmtId="0" fontId="36" fillId="0" borderId="27" xfId="0" applyFont="1" applyBorder="1" applyAlignment="1">
      <alignment horizontal="left" vertical="center" wrapText="1"/>
    </xf>
    <xf numFmtId="0" fontId="41" fillId="0" borderId="26" xfId="0" applyFont="1" applyBorder="1" applyAlignment="1">
      <alignment horizontal="left" vertical="center" wrapText="1"/>
    </xf>
    <xf numFmtId="0" fontId="41" fillId="0" borderId="27" xfId="0" applyFont="1" applyBorder="1" applyAlignment="1">
      <alignment horizontal="left" vertical="center" wrapText="1"/>
    </xf>
    <xf numFmtId="0" fontId="39" fillId="0" borderId="26" xfId="0" applyFont="1" applyBorder="1" applyAlignment="1">
      <alignment horizontal="left" vertical="center" wrapText="1"/>
    </xf>
    <xf numFmtId="0" fontId="39" fillId="0" borderId="27" xfId="0" applyFont="1" applyBorder="1" applyAlignment="1">
      <alignment horizontal="left" vertical="center" wrapText="1"/>
    </xf>
    <xf numFmtId="0" fontId="39" fillId="0" borderId="27" xfId="0" applyFont="1" applyBorder="1" applyAlignment="1">
      <alignment horizontal="left" vertical="center"/>
    </xf>
    <xf numFmtId="0" fontId="39" fillId="0" borderId="28" xfId="0" applyFont="1" applyBorder="1" applyAlignment="1">
      <alignment horizontal="left" vertical="center" wrapText="1"/>
    </xf>
    <xf numFmtId="0" fontId="39" fillId="0" borderId="29" xfId="0" applyFont="1" applyBorder="1" applyAlignment="1">
      <alignment horizontal="left" vertical="center" wrapText="1"/>
    </xf>
    <xf numFmtId="0" fontId="39" fillId="0" borderId="30" xfId="0" applyFont="1" applyBorder="1" applyAlignment="1">
      <alignment horizontal="left" vertical="center" wrapText="1"/>
    </xf>
    <xf numFmtId="0" fontId="39" fillId="0" borderId="0" xfId="0" applyFont="1" applyBorder="1" applyAlignment="1">
      <alignment horizontal="left" vertical="top"/>
    </xf>
    <xf numFmtId="0" fontId="39" fillId="0" borderId="0" xfId="0" applyFont="1" applyBorder="1" applyAlignment="1">
      <alignment horizontal="center" vertical="top"/>
    </xf>
    <xf numFmtId="0" fontId="39" fillId="0" borderId="28" xfId="0" applyFont="1" applyBorder="1" applyAlignment="1">
      <alignment horizontal="left" vertical="center"/>
    </xf>
    <xf numFmtId="0" fontId="39" fillId="0" borderId="30" xfId="0" applyFont="1" applyBorder="1" applyAlignment="1">
      <alignment horizontal="left" vertical="center"/>
    </xf>
    <xf numFmtId="0" fontId="41" fillId="0" borderId="0" xfId="0" applyFont="1" applyAlignment="1">
      <alignment vertical="center"/>
    </xf>
    <xf numFmtId="0" fontId="38" fillId="0" borderId="0" xfId="0" applyFont="1" applyBorder="1" applyAlignment="1">
      <alignment vertical="center"/>
    </xf>
    <xf numFmtId="0" fontId="41" fillId="0" borderId="29" xfId="0" applyFont="1" applyBorder="1" applyAlignment="1">
      <alignment vertical="center"/>
    </xf>
    <xf numFmtId="0" fontId="38" fillId="0" borderId="29" xfId="0" applyFont="1" applyBorder="1" applyAlignment="1">
      <alignment vertical="center"/>
    </xf>
    <xf numFmtId="0" fontId="0" fillId="0" borderId="0" xfId="0" applyBorder="1" applyAlignment="1">
      <alignment vertical="top"/>
    </xf>
    <xf numFmtId="49" fontId="39" fillId="0" borderId="0" xfId="0" applyNumberFormat="1" applyFont="1" applyBorder="1" applyAlignment="1">
      <alignment horizontal="left" vertical="center"/>
    </xf>
    <xf numFmtId="0" fontId="0" fillId="0" borderId="29" xfId="0" applyBorder="1" applyAlignment="1">
      <alignment vertical="top"/>
    </xf>
    <xf numFmtId="0" fontId="38" fillId="0" borderId="29" xfId="0" applyFont="1" applyBorder="1" applyAlignment="1">
      <alignment horizontal="left"/>
    </xf>
    <xf numFmtId="0" fontId="41" fillId="0" borderId="29" xfId="0" applyFont="1" applyBorder="1" applyAlignment="1">
      <alignment/>
    </xf>
    <xf numFmtId="0" fontId="36" fillId="0" borderId="26" xfId="0" applyFont="1" applyBorder="1" applyAlignment="1">
      <alignment vertical="top"/>
    </xf>
    <xf numFmtId="0" fontId="36" fillId="0" borderId="27" xfId="0" applyFont="1" applyBorder="1" applyAlignment="1">
      <alignment vertical="top"/>
    </xf>
    <xf numFmtId="0" fontId="36" fillId="0" borderId="0" xfId="0" applyFont="1" applyBorder="1" applyAlignment="1">
      <alignment horizontal="center" vertical="center"/>
    </xf>
    <xf numFmtId="0" fontId="36" fillId="0" borderId="0" xfId="0" applyFont="1" applyBorder="1" applyAlignment="1">
      <alignment horizontal="left" vertical="top"/>
    </xf>
    <xf numFmtId="0" fontId="36" fillId="0" borderId="28" xfId="0" applyFont="1" applyBorder="1" applyAlignment="1">
      <alignment vertical="top"/>
    </xf>
    <xf numFmtId="0" fontId="36" fillId="0" borderId="29" xfId="0" applyFont="1" applyBorder="1" applyAlignment="1">
      <alignment vertical="top"/>
    </xf>
    <xf numFmtId="0" fontId="36" fillId="0" borderId="30" xfId="0" applyFont="1" applyBorder="1" applyAlignment="1">
      <alignment vertical="top"/>
    </xf>
    <xf numFmtId="0" fontId="16" fillId="0" borderId="0" xfId="0" applyFont="1" applyAlignment="1">
      <alignment horizontal="left" vertical="top" wrapText="1"/>
    </xf>
    <xf numFmtId="0" fontId="16" fillId="0" borderId="0" xfId="0" applyFont="1" applyAlignment="1">
      <alignment horizontal="left" vertical="center"/>
    </xf>
    <xf numFmtId="0" fontId="18" fillId="0" borderId="0" xfId="0" applyFont="1" applyAlignment="1">
      <alignment horizontal="left" vertical="center"/>
    </xf>
    <xf numFmtId="0" fontId="3" fillId="0" borderId="0" xfId="0" applyFont="1" applyAlignment="1" applyProtection="1">
      <alignment horizontal="left" vertical="center"/>
      <protection/>
    </xf>
    <xf numFmtId="0" fontId="0" fillId="0" borderId="0" xfId="0" applyProtection="1">
      <protection/>
    </xf>
    <xf numFmtId="0" fontId="4" fillId="0" borderId="0" xfId="0" applyFont="1" applyAlignment="1" applyProtection="1">
      <alignment horizontal="left" vertical="top" wrapText="1"/>
      <protection/>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4" fontId="17" fillId="0" borderId="5" xfId="0" applyNumberFormat="1"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Alignment="1" applyProtection="1">
      <alignment horizontal="right" vertical="center"/>
      <protection/>
    </xf>
    <xf numFmtId="4" fontId="18" fillId="0" borderId="0" xfId="0" applyNumberFormat="1" applyFont="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0" fontId="5" fillId="3" borderId="7"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4" fontId="5" fillId="3" borderId="7" xfId="0" applyNumberFormat="1" applyFont="1" applyFill="1" applyBorder="1" applyAlignment="1" applyProtection="1">
      <alignment vertical="center"/>
      <protection/>
    </xf>
    <xf numFmtId="0" fontId="0" fillId="3" borderId="13" xfId="0" applyFont="1" applyFill="1" applyBorder="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3" fillId="0" borderId="0" xfId="0" applyFont="1" applyAlignment="1" applyProtection="1">
      <alignment vertical="center"/>
      <protection/>
    </xf>
    <xf numFmtId="0" fontId="19" fillId="0" borderId="17" xfId="0" applyFont="1" applyBorder="1" applyAlignment="1">
      <alignment horizontal="center" vertical="center"/>
    </xf>
    <xf numFmtId="0" fontId="19" fillId="0" borderId="10" xfId="0" applyFont="1" applyBorder="1" applyAlignment="1">
      <alignment horizontal="left" vertical="center"/>
    </xf>
    <xf numFmtId="0" fontId="20" fillId="0" borderId="18" xfId="0" applyFont="1" applyBorder="1" applyAlignment="1">
      <alignment horizontal="left" vertical="center"/>
    </xf>
    <xf numFmtId="0" fontId="20" fillId="0" borderId="0" xfId="0" applyFont="1" applyBorder="1" applyAlignment="1">
      <alignment horizontal="left" vertical="center"/>
    </xf>
    <xf numFmtId="0" fontId="20" fillId="0" borderId="18" xfId="0" applyFont="1" applyBorder="1" applyAlignment="1" applyProtection="1">
      <alignment horizontal="left" vertical="center"/>
      <protection/>
    </xf>
    <xf numFmtId="0" fontId="20" fillId="0" borderId="0" xfId="0" applyFont="1" applyBorder="1" applyAlignment="1" applyProtection="1">
      <alignment horizontal="left" vertical="center"/>
      <protection/>
    </xf>
    <xf numFmtId="0" fontId="21" fillId="4" borderId="6" xfId="0" applyFont="1" applyFill="1" applyBorder="1" applyAlignment="1" applyProtection="1">
      <alignment horizontal="center" vertical="center"/>
      <protection/>
    </xf>
    <xf numFmtId="0" fontId="21" fillId="4" borderId="7" xfId="0" applyFont="1" applyFill="1" applyBorder="1" applyAlignment="1" applyProtection="1">
      <alignment horizontal="left" vertical="center"/>
      <protection/>
    </xf>
    <xf numFmtId="0" fontId="21" fillId="4" borderId="7" xfId="0" applyFont="1" applyFill="1" applyBorder="1" applyAlignment="1" applyProtection="1">
      <alignment horizontal="center" vertical="center"/>
      <protection/>
    </xf>
    <xf numFmtId="0" fontId="21" fillId="4" borderId="7" xfId="0" applyFont="1" applyFill="1" applyBorder="1" applyAlignment="1" applyProtection="1">
      <alignment horizontal="right" vertical="center"/>
      <protection/>
    </xf>
    <xf numFmtId="4" fontId="26" fillId="0" borderId="0" xfId="0" applyNumberFormat="1" applyFont="1" applyAlignment="1" applyProtection="1">
      <alignment vertical="center"/>
      <protection/>
    </xf>
    <xf numFmtId="0" fontId="26" fillId="0" borderId="0" xfId="0" applyFont="1" applyAlignment="1" applyProtection="1">
      <alignment vertical="center"/>
      <protection/>
    </xf>
    <xf numFmtId="0" fontId="25" fillId="0" borderId="0" xfId="0" applyFont="1" applyAlignment="1" applyProtection="1">
      <alignment horizontal="left" vertical="center" wrapText="1"/>
      <protection/>
    </xf>
    <xf numFmtId="4" fontId="23" fillId="0" borderId="0" xfId="0" applyNumberFormat="1" applyFont="1" applyAlignment="1" applyProtection="1">
      <alignment horizontal="right" vertical="center"/>
      <protection/>
    </xf>
    <xf numFmtId="4" fontId="23" fillId="0" borderId="0" xfId="0" applyNumberFormat="1" applyFont="1" applyAlignment="1" applyProtection="1">
      <alignment vertical="center"/>
      <protection/>
    </xf>
    <xf numFmtId="0" fontId="0" fillId="0" borderId="0" xfId="0"/>
    <xf numFmtId="0" fontId="4" fillId="0" borderId="0" xfId="0" applyFont="1" applyAlignment="1">
      <alignment horizontal="left" vertical="center" wrapText="1"/>
    </xf>
    <xf numFmtId="0" fontId="0" fillId="0" borderId="0" xfId="0" applyFont="1" applyAlignment="1">
      <alignment vertical="center"/>
    </xf>
    <xf numFmtId="0" fontId="3" fillId="2" borderId="0" xfId="0" applyFont="1" applyFill="1" applyAlignment="1" applyProtection="1">
      <alignment horizontal="left" vertical="center"/>
      <protection locked="0"/>
    </xf>
    <xf numFmtId="0" fontId="3" fillId="0" borderId="0" xfId="0" applyFont="1" applyAlignment="1">
      <alignment horizontal="left" vertical="center"/>
    </xf>
    <xf numFmtId="0" fontId="3" fillId="0" borderId="0" xfId="0" applyFont="1" applyAlignment="1">
      <alignment horizontal="left" vertical="center" wrapText="1"/>
    </xf>
    <xf numFmtId="0" fontId="0" fillId="0" borderId="0" xfId="0" applyFont="1" applyAlignment="1" applyProtection="1">
      <alignment vertical="center"/>
      <protection/>
    </xf>
    <xf numFmtId="0" fontId="37" fillId="0" borderId="0" xfId="0" applyFont="1" applyBorder="1" applyAlignment="1">
      <alignment horizontal="center" vertical="center"/>
    </xf>
    <xf numFmtId="0" fontId="37" fillId="0" borderId="0" xfId="0" applyFont="1" applyBorder="1" applyAlignment="1">
      <alignment horizontal="center" vertical="center" wrapText="1"/>
    </xf>
    <xf numFmtId="0" fontId="38" fillId="0" borderId="29" xfId="0" applyFont="1" applyBorder="1" applyAlignment="1">
      <alignment horizontal="left"/>
    </xf>
    <xf numFmtId="0" fontId="39" fillId="0" borderId="0" xfId="0" applyFont="1" applyBorder="1" applyAlignment="1">
      <alignment horizontal="left" vertical="center"/>
    </xf>
    <xf numFmtId="0" fontId="39" fillId="0" borderId="0" xfId="0" applyFont="1" applyBorder="1" applyAlignment="1">
      <alignment horizontal="left" vertical="top"/>
    </xf>
    <xf numFmtId="0" fontId="39" fillId="0" borderId="0" xfId="0" applyFont="1" applyBorder="1" applyAlignment="1">
      <alignment horizontal="left" vertical="center" wrapText="1"/>
    </xf>
    <xf numFmtId="0" fontId="38" fillId="0" borderId="29" xfId="0" applyFont="1" applyBorder="1" applyAlignment="1">
      <alignment horizontal="left" wrapText="1"/>
    </xf>
    <xf numFmtId="49" fontId="39" fillId="0" borderId="0" xfId="0" applyNumberFormat="1" applyFont="1" applyBorder="1" applyAlignment="1">
      <alignment horizontal="left" vertical="center"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L57"/>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6" t="s">
        <v>0</v>
      </c>
      <c r="AZ1" s="16" t="s">
        <v>1</v>
      </c>
      <c r="BA1" s="16" t="s">
        <v>2</v>
      </c>
      <c r="BB1" s="16" t="s">
        <v>3</v>
      </c>
      <c r="BT1" s="16" t="s">
        <v>4</v>
      </c>
      <c r="BU1" s="16" t="s">
        <v>4</v>
      </c>
      <c r="BV1" s="16" t="s">
        <v>5</v>
      </c>
    </row>
    <row r="2" spans="44:72" s="1" customFormat="1" ht="36.95" customHeight="1">
      <c r="AR2" s="353"/>
      <c r="AS2" s="353"/>
      <c r="AT2" s="353"/>
      <c r="AU2" s="353"/>
      <c r="AV2" s="353"/>
      <c r="AW2" s="353"/>
      <c r="AX2" s="353"/>
      <c r="AY2" s="353"/>
      <c r="AZ2" s="353"/>
      <c r="BA2" s="353"/>
      <c r="BB2" s="353"/>
      <c r="BC2" s="353"/>
      <c r="BD2" s="353"/>
      <c r="BE2" s="353"/>
      <c r="BS2" s="17" t="s">
        <v>6</v>
      </c>
      <c r="BT2" s="17" t="s">
        <v>7</v>
      </c>
    </row>
    <row r="3" spans="2:72" s="1" customFormat="1" ht="6.95" customHeight="1">
      <c r="B3" s="18"/>
      <c r="C3" s="19"/>
      <c r="D3" s="19"/>
      <c r="E3" s="19"/>
      <c r="F3" s="19"/>
      <c r="G3" s="19"/>
      <c r="H3" s="19"/>
      <c r="I3" s="19"/>
      <c r="J3" s="19"/>
      <c r="K3" s="19"/>
      <c r="L3" s="19"/>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20"/>
      <c r="BS3" s="17" t="s">
        <v>6</v>
      </c>
      <c r="BT3" s="17" t="s">
        <v>8</v>
      </c>
    </row>
    <row r="4" spans="2:71" s="1" customFormat="1" ht="24.95" customHeight="1">
      <c r="B4" s="21"/>
      <c r="C4" s="22"/>
      <c r="D4" s="23" t="s">
        <v>9</v>
      </c>
      <c r="E4" s="22"/>
      <c r="F4" s="22"/>
      <c r="G4" s="22"/>
      <c r="H4" s="22"/>
      <c r="I4" s="22"/>
      <c r="J4" s="22"/>
      <c r="K4" s="22"/>
      <c r="L4" s="22"/>
      <c r="M4" s="22"/>
      <c r="N4" s="22"/>
      <c r="O4" s="22"/>
      <c r="P4" s="22"/>
      <c r="Q4" s="22"/>
      <c r="R4" s="22"/>
      <c r="S4" s="22"/>
      <c r="T4" s="22"/>
      <c r="U4" s="22"/>
      <c r="V4" s="22"/>
      <c r="W4" s="22"/>
      <c r="X4" s="22"/>
      <c r="Y4" s="22"/>
      <c r="Z4" s="22"/>
      <c r="AA4" s="22"/>
      <c r="AB4" s="22"/>
      <c r="AC4" s="22"/>
      <c r="AD4" s="22"/>
      <c r="AE4" s="22"/>
      <c r="AF4" s="22"/>
      <c r="AG4" s="22"/>
      <c r="AH4" s="22"/>
      <c r="AI4" s="22"/>
      <c r="AJ4" s="22"/>
      <c r="AK4" s="22"/>
      <c r="AL4" s="22"/>
      <c r="AM4" s="22"/>
      <c r="AN4" s="22"/>
      <c r="AO4" s="22"/>
      <c r="AP4" s="22"/>
      <c r="AQ4" s="22"/>
      <c r="AR4" s="20"/>
      <c r="AS4" s="24" t="s">
        <v>10</v>
      </c>
      <c r="BE4" s="25" t="s">
        <v>11</v>
      </c>
      <c r="BS4" s="17" t="s">
        <v>12</v>
      </c>
    </row>
    <row r="5" spans="2:71" s="1" customFormat="1" ht="12" customHeight="1">
      <c r="B5" s="21"/>
      <c r="C5" s="22"/>
      <c r="D5" s="26" t="s">
        <v>13</v>
      </c>
      <c r="E5" s="22"/>
      <c r="F5" s="22"/>
      <c r="G5" s="22"/>
      <c r="H5" s="22"/>
      <c r="I5" s="22"/>
      <c r="J5" s="22"/>
      <c r="K5" s="317" t="s">
        <v>14</v>
      </c>
      <c r="L5" s="318"/>
      <c r="M5" s="318"/>
      <c r="N5" s="318"/>
      <c r="O5" s="318"/>
      <c r="P5" s="318"/>
      <c r="Q5" s="318"/>
      <c r="R5" s="318"/>
      <c r="S5" s="318"/>
      <c r="T5" s="318"/>
      <c r="U5" s="318"/>
      <c r="V5" s="318"/>
      <c r="W5" s="318"/>
      <c r="X5" s="318"/>
      <c r="Y5" s="318"/>
      <c r="Z5" s="318"/>
      <c r="AA5" s="318"/>
      <c r="AB5" s="318"/>
      <c r="AC5" s="318"/>
      <c r="AD5" s="318"/>
      <c r="AE5" s="318"/>
      <c r="AF5" s="318"/>
      <c r="AG5" s="318"/>
      <c r="AH5" s="318"/>
      <c r="AI5" s="318"/>
      <c r="AJ5" s="318"/>
      <c r="AK5" s="318"/>
      <c r="AL5" s="318"/>
      <c r="AM5" s="318"/>
      <c r="AN5" s="318"/>
      <c r="AO5" s="318"/>
      <c r="AP5" s="22"/>
      <c r="AQ5" s="22"/>
      <c r="AR5" s="20"/>
      <c r="BE5" s="314" t="s">
        <v>15</v>
      </c>
      <c r="BS5" s="17" t="s">
        <v>6</v>
      </c>
    </row>
    <row r="6" spans="2:71" s="1" customFormat="1" ht="36.95" customHeight="1">
      <c r="B6" s="21"/>
      <c r="C6" s="22"/>
      <c r="D6" s="28" t="s">
        <v>16</v>
      </c>
      <c r="E6" s="22"/>
      <c r="F6" s="22"/>
      <c r="G6" s="22"/>
      <c r="H6" s="22"/>
      <c r="I6" s="22"/>
      <c r="J6" s="22"/>
      <c r="K6" s="319" t="s">
        <v>17</v>
      </c>
      <c r="L6" s="318"/>
      <c r="M6" s="318"/>
      <c r="N6" s="318"/>
      <c r="O6" s="318"/>
      <c r="P6" s="318"/>
      <c r="Q6" s="318"/>
      <c r="R6" s="318"/>
      <c r="S6" s="318"/>
      <c r="T6" s="318"/>
      <c r="U6" s="318"/>
      <c r="V6" s="318"/>
      <c r="W6" s="318"/>
      <c r="X6" s="318"/>
      <c r="Y6" s="318"/>
      <c r="Z6" s="318"/>
      <c r="AA6" s="318"/>
      <c r="AB6" s="318"/>
      <c r="AC6" s="318"/>
      <c r="AD6" s="318"/>
      <c r="AE6" s="318"/>
      <c r="AF6" s="318"/>
      <c r="AG6" s="318"/>
      <c r="AH6" s="318"/>
      <c r="AI6" s="318"/>
      <c r="AJ6" s="318"/>
      <c r="AK6" s="318"/>
      <c r="AL6" s="318"/>
      <c r="AM6" s="318"/>
      <c r="AN6" s="318"/>
      <c r="AO6" s="318"/>
      <c r="AP6" s="22"/>
      <c r="AQ6" s="22"/>
      <c r="AR6" s="20"/>
      <c r="BE6" s="315"/>
      <c r="BS6" s="17" t="s">
        <v>6</v>
      </c>
    </row>
    <row r="7" spans="2:71" s="1" customFormat="1" ht="12" customHeight="1">
      <c r="B7" s="21"/>
      <c r="C7" s="22"/>
      <c r="D7" s="29" t="s">
        <v>18</v>
      </c>
      <c r="E7" s="22"/>
      <c r="F7" s="22"/>
      <c r="G7" s="22"/>
      <c r="H7" s="22"/>
      <c r="I7" s="22"/>
      <c r="J7" s="22"/>
      <c r="K7" s="27" t="s">
        <v>19</v>
      </c>
      <c r="L7" s="22"/>
      <c r="M7" s="22"/>
      <c r="N7" s="22"/>
      <c r="O7" s="22"/>
      <c r="P7" s="22"/>
      <c r="Q7" s="22"/>
      <c r="R7" s="22"/>
      <c r="S7" s="22"/>
      <c r="T7" s="22"/>
      <c r="U7" s="22"/>
      <c r="V7" s="22"/>
      <c r="W7" s="22"/>
      <c r="X7" s="22"/>
      <c r="Y7" s="22"/>
      <c r="Z7" s="22"/>
      <c r="AA7" s="22"/>
      <c r="AB7" s="22"/>
      <c r="AC7" s="22"/>
      <c r="AD7" s="22"/>
      <c r="AE7" s="22"/>
      <c r="AF7" s="22"/>
      <c r="AG7" s="22"/>
      <c r="AH7" s="22"/>
      <c r="AI7" s="22"/>
      <c r="AJ7" s="22"/>
      <c r="AK7" s="29" t="s">
        <v>20</v>
      </c>
      <c r="AL7" s="22"/>
      <c r="AM7" s="22"/>
      <c r="AN7" s="27" t="s">
        <v>19</v>
      </c>
      <c r="AO7" s="22"/>
      <c r="AP7" s="22"/>
      <c r="AQ7" s="22"/>
      <c r="AR7" s="20"/>
      <c r="BE7" s="315"/>
      <c r="BS7" s="17" t="s">
        <v>6</v>
      </c>
    </row>
    <row r="8" spans="2:71" s="1" customFormat="1" ht="12" customHeight="1">
      <c r="B8" s="21"/>
      <c r="C8" s="22"/>
      <c r="D8" s="29" t="s">
        <v>21</v>
      </c>
      <c r="E8" s="22"/>
      <c r="F8" s="22"/>
      <c r="G8" s="22"/>
      <c r="H8" s="22"/>
      <c r="I8" s="22"/>
      <c r="J8" s="22"/>
      <c r="K8" s="27" t="s">
        <v>22</v>
      </c>
      <c r="L8" s="22"/>
      <c r="M8" s="22"/>
      <c r="N8" s="22"/>
      <c r="O8" s="22"/>
      <c r="P8" s="22"/>
      <c r="Q8" s="22"/>
      <c r="R8" s="22"/>
      <c r="S8" s="22"/>
      <c r="T8" s="22"/>
      <c r="U8" s="22"/>
      <c r="V8" s="22"/>
      <c r="W8" s="22"/>
      <c r="X8" s="22"/>
      <c r="Y8" s="22"/>
      <c r="Z8" s="22"/>
      <c r="AA8" s="22"/>
      <c r="AB8" s="22"/>
      <c r="AC8" s="22"/>
      <c r="AD8" s="22"/>
      <c r="AE8" s="22"/>
      <c r="AF8" s="22"/>
      <c r="AG8" s="22"/>
      <c r="AH8" s="22"/>
      <c r="AI8" s="22"/>
      <c r="AJ8" s="22"/>
      <c r="AK8" s="29" t="s">
        <v>23</v>
      </c>
      <c r="AL8" s="22"/>
      <c r="AM8" s="22"/>
      <c r="AN8" s="30" t="s">
        <v>24</v>
      </c>
      <c r="AO8" s="22"/>
      <c r="AP8" s="22"/>
      <c r="AQ8" s="22"/>
      <c r="AR8" s="20"/>
      <c r="BE8" s="315"/>
      <c r="BS8" s="17" t="s">
        <v>6</v>
      </c>
    </row>
    <row r="9" spans="2:71" s="1" customFormat="1" ht="14.45" customHeight="1">
      <c r="B9" s="21"/>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0"/>
      <c r="BE9" s="315"/>
      <c r="BS9" s="17" t="s">
        <v>6</v>
      </c>
    </row>
    <row r="10" spans="2:71" s="1" customFormat="1" ht="12" customHeight="1">
      <c r="B10" s="21"/>
      <c r="C10" s="22"/>
      <c r="D10" s="29" t="s">
        <v>25</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22"/>
      <c r="AI10" s="22"/>
      <c r="AJ10" s="22"/>
      <c r="AK10" s="29" t="s">
        <v>26</v>
      </c>
      <c r="AL10" s="22"/>
      <c r="AM10" s="22"/>
      <c r="AN10" s="27" t="s">
        <v>27</v>
      </c>
      <c r="AO10" s="22"/>
      <c r="AP10" s="22"/>
      <c r="AQ10" s="22"/>
      <c r="AR10" s="20"/>
      <c r="BE10" s="315"/>
      <c r="BS10" s="17" t="s">
        <v>6</v>
      </c>
    </row>
    <row r="11" spans="2:71" s="1" customFormat="1" ht="18.4" customHeight="1">
      <c r="B11" s="21"/>
      <c r="C11" s="22"/>
      <c r="D11" s="22"/>
      <c r="E11" s="27" t="s">
        <v>28</v>
      </c>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9" t="s">
        <v>29</v>
      </c>
      <c r="AL11" s="22"/>
      <c r="AM11" s="22"/>
      <c r="AN11" s="27" t="s">
        <v>19</v>
      </c>
      <c r="AO11" s="22"/>
      <c r="AP11" s="22"/>
      <c r="AQ11" s="22"/>
      <c r="AR11" s="20"/>
      <c r="BE11" s="315"/>
      <c r="BS11" s="17" t="s">
        <v>6</v>
      </c>
    </row>
    <row r="12" spans="2:71" s="1" customFormat="1" ht="6.95" customHeight="1">
      <c r="B12" s="21"/>
      <c r="C12" s="22"/>
      <c r="D12" s="22"/>
      <c r="E12" s="22"/>
      <c r="F12" s="22"/>
      <c r="G12" s="22"/>
      <c r="H12" s="22"/>
      <c r="I12" s="22"/>
      <c r="J12" s="22"/>
      <c r="K12" s="22"/>
      <c r="L12" s="22"/>
      <c r="M12" s="22"/>
      <c r="N12" s="22"/>
      <c r="O12" s="22"/>
      <c r="P12" s="22"/>
      <c r="Q12" s="22"/>
      <c r="R12" s="22"/>
      <c r="S12" s="22"/>
      <c r="T12" s="22"/>
      <c r="U12" s="22"/>
      <c r="V12" s="22"/>
      <c r="W12" s="22"/>
      <c r="X12" s="22"/>
      <c r="Y12" s="22"/>
      <c r="Z12" s="22"/>
      <c r="AA12" s="22"/>
      <c r="AB12" s="22"/>
      <c r="AC12" s="22"/>
      <c r="AD12" s="22"/>
      <c r="AE12" s="22"/>
      <c r="AF12" s="22"/>
      <c r="AG12" s="22"/>
      <c r="AH12" s="22"/>
      <c r="AI12" s="22"/>
      <c r="AJ12" s="22"/>
      <c r="AK12" s="22"/>
      <c r="AL12" s="22"/>
      <c r="AM12" s="22"/>
      <c r="AN12" s="22"/>
      <c r="AO12" s="22"/>
      <c r="AP12" s="22"/>
      <c r="AQ12" s="22"/>
      <c r="AR12" s="20"/>
      <c r="BE12" s="315"/>
      <c r="BS12" s="17" t="s">
        <v>6</v>
      </c>
    </row>
    <row r="13" spans="2:71" s="1" customFormat="1" ht="12" customHeight="1">
      <c r="B13" s="21"/>
      <c r="C13" s="22"/>
      <c r="D13" s="29" t="s">
        <v>30</v>
      </c>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9" t="s">
        <v>26</v>
      </c>
      <c r="AL13" s="22"/>
      <c r="AM13" s="22"/>
      <c r="AN13" s="31" t="s">
        <v>31</v>
      </c>
      <c r="AO13" s="22"/>
      <c r="AP13" s="22"/>
      <c r="AQ13" s="22"/>
      <c r="AR13" s="20"/>
      <c r="BE13" s="315"/>
      <c r="BS13" s="17" t="s">
        <v>6</v>
      </c>
    </row>
    <row r="14" spans="2:71" ht="12.75">
      <c r="B14" s="21"/>
      <c r="C14" s="22"/>
      <c r="D14" s="22"/>
      <c r="E14" s="320" t="s">
        <v>31</v>
      </c>
      <c r="F14" s="321"/>
      <c r="G14" s="321"/>
      <c r="H14" s="321"/>
      <c r="I14" s="321"/>
      <c r="J14" s="321"/>
      <c r="K14" s="321"/>
      <c r="L14" s="321"/>
      <c r="M14" s="321"/>
      <c r="N14" s="321"/>
      <c r="O14" s="321"/>
      <c r="P14" s="321"/>
      <c r="Q14" s="321"/>
      <c r="R14" s="321"/>
      <c r="S14" s="321"/>
      <c r="T14" s="321"/>
      <c r="U14" s="321"/>
      <c r="V14" s="321"/>
      <c r="W14" s="321"/>
      <c r="X14" s="321"/>
      <c r="Y14" s="321"/>
      <c r="Z14" s="321"/>
      <c r="AA14" s="321"/>
      <c r="AB14" s="321"/>
      <c r="AC14" s="321"/>
      <c r="AD14" s="321"/>
      <c r="AE14" s="321"/>
      <c r="AF14" s="321"/>
      <c r="AG14" s="321"/>
      <c r="AH14" s="321"/>
      <c r="AI14" s="321"/>
      <c r="AJ14" s="321"/>
      <c r="AK14" s="29" t="s">
        <v>29</v>
      </c>
      <c r="AL14" s="22"/>
      <c r="AM14" s="22"/>
      <c r="AN14" s="31" t="s">
        <v>31</v>
      </c>
      <c r="AO14" s="22"/>
      <c r="AP14" s="22"/>
      <c r="AQ14" s="22"/>
      <c r="AR14" s="20"/>
      <c r="BE14" s="315"/>
      <c r="BS14" s="17" t="s">
        <v>6</v>
      </c>
    </row>
    <row r="15" spans="2:71" s="1" customFormat="1" ht="6.95" customHeight="1">
      <c r="B15" s="21"/>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c r="AP15" s="22"/>
      <c r="AQ15" s="22"/>
      <c r="AR15" s="20"/>
      <c r="BE15" s="315"/>
      <c r="BS15" s="17" t="s">
        <v>4</v>
      </c>
    </row>
    <row r="16" spans="2:71" s="1" customFormat="1" ht="12" customHeight="1">
      <c r="B16" s="21"/>
      <c r="C16" s="22"/>
      <c r="D16" s="29" t="s">
        <v>32</v>
      </c>
      <c r="E16" s="22"/>
      <c r="F16" s="22"/>
      <c r="G16" s="22"/>
      <c r="H16" s="22"/>
      <c r="I16" s="22"/>
      <c r="J16" s="22"/>
      <c r="K16" s="22"/>
      <c r="L16" s="22"/>
      <c r="M16" s="22"/>
      <c r="N16" s="22"/>
      <c r="O16" s="22"/>
      <c r="P16" s="22"/>
      <c r="Q16" s="22"/>
      <c r="R16" s="22"/>
      <c r="S16" s="22"/>
      <c r="T16" s="22"/>
      <c r="U16" s="22"/>
      <c r="V16" s="22"/>
      <c r="W16" s="22"/>
      <c r="X16" s="22"/>
      <c r="Y16" s="22"/>
      <c r="Z16" s="22"/>
      <c r="AA16" s="22"/>
      <c r="AB16" s="22"/>
      <c r="AC16" s="22"/>
      <c r="AD16" s="22"/>
      <c r="AE16" s="22"/>
      <c r="AF16" s="22"/>
      <c r="AG16" s="22"/>
      <c r="AH16" s="22"/>
      <c r="AI16" s="22"/>
      <c r="AJ16" s="22"/>
      <c r="AK16" s="29" t="s">
        <v>26</v>
      </c>
      <c r="AL16" s="22"/>
      <c r="AM16" s="22"/>
      <c r="AN16" s="27" t="s">
        <v>33</v>
      </c>
      <c r="AO16" s="22"/>
      <c r="AP16" s="22"/>
      <c r="AQ16" s="22"/>
      <c r="AR16" s="20"/>
      <c r="BE16" s="315"/>
      <c r="BS16" s="17" t="s">
        <v>4</v>
      </c>
    </row>
    <row r="17" spans="2:71" s="1" customFormat="1" ht="18.4" customHeight="1">
      <c r="B17" s="21"/>
      <c r="C17" s="22"/>
      <c r="D17" s="22"/>
      <c r="E17" s="27" t="s">
        <v>34</v>
      </c>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9" t="s">
        <v>29</v>
      </c>
      <c r="AL17" s="22"/>
      <c r="AM17" s="22"/>
      <c r="AN17" s="27" t="s">
        <v>35</v>
      </c>
      <c r="AO17" s="22"/>
      <c r="AP17" s="22"/>
      <c r="AQ17" s="22"/>
      <c r="AR17" s="20"/>
      <c r="BE17" s="315"/>
      <c r="BS17" s="17" t="s">
        <v>36</v>
      </c>
    </row>
    <row r="18" spans="2:71" s="1" customFormat="1" ht="6.95" customHeight="1">
      <c r="B18" s="21"/>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0"/>
      <c r="BE18" s="315"/>
      <c r="BS18" s="17" t="s">
        <v>6</v>
      </c>
    </row>
    <row r="19" spans="2:71" s="1" customFormat="1" ht="12" customHeight="1">
      <c r="B19" s="21"/>
      <c r="C19" s="22"/>
      <c r="D19" s="29" t="s">
        <v>37</v>
      </c>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9" t="s">
        <v>26</v>
      </c>
      <c r="AL19" s="22"/>
      <c r="AM19" s="22"/>
      <c r="AN19" s="27" t="s">
        <v>19</v>
      </c>
      <c r="AO19" s="22"/>
      <c r="AP19" s="22"/>
      <c r="AQ19" s="22"/>
      <c r="AR19" s="20"/>
      <c r="BE19" s="315"/>
      <c r="BS19" s="17" t="s">
        <v>6</v>
      </c>
    </row>
    <row r="20" spans="2:71" s="1" customFormat="1" ht="18.4" customHeight="1">
      <c r="B20" s="21"/>
      <c r="C20" s="22"/>
      <c r="D20" s="22"/>
      <c r="E20" s="27" t="s">
        <v>38</v>
      </c>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9" t="s">
        <v>29</v>
      </c>
      <c r="AL20" s="22"/>
      <c r="AM20" s="22"/>
      <c r="AN20" s="27" t="s">
        <v>19</v>
      </c>
      <c r="AO20" s="22"/>
      <c r="AP20" s="22"/>
      <c r="AQ20" s="22"/>
      <c r="AR20" s="20"/>
      <c r="BE20" s="315"/>
      <c r="BS20" s="17" t="s">
        <v>4</v>
      </c>
    </row>
    <row r="21" spans="2:57" s="1" customFormat="1" ht="6.95" customHeight="1">
      <c r="B21" s="21"/>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0"/>
      <c r="BE21" s="315"/>
    </row>
    <row r="22" spans="2:57" s="1" customFormat="1" ht="12" customHeight="1">
      <c r="B22" s="21"/>
      <c r="C22" s="22"/>
      <c r="D22" s="29" t="s">
        <v>39</v>
      </c>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0"/>
      <c r="BE22" s="315"/>
    </row>
    <row r="23" spans="2:57" s="1" customFormat="1" ht="47.25" customHeight="1">
      <c r="B23" s="21"/>
      <c r="C23" s="22"/>
      <c r="D23" s="22"/>
      <c r="E23" s="322" t="s">
        <v>40</v>
      </c>
      <c r="F23" s="322"/>
      <c r="G23" s="322"/>
      <c r="H23" s="322"/>
      <c r="I23" s="322"/>
      <c r="J23" s="322"/>
      <c r="K23" s="322"/>
      <c r="L23" s="322"/>
      <c r="M23" s="322"/>
      <c r="N23" s="322"/>
      <c r="O23" s="322"/>
      <c r="P23" s="322"/>
      <c r="Q23" s="322"/>
      <c r="R23" s="322"/>
      <c r="S23" s="322"/>
      <c r="T23" s="322"/>
      <c r="U23" s="322"/>
      <c r="V23" s="322"/>
      <c r="W23" s="322"/>
      <c r="X23" s="322"/>
      <c r="Y23" s="322"/>
      <c r="Z23" s="322"/>
      <c r="AA23" s="322"/>
      <c r="AB23" s="322"/>
      <c r="AC23" s="322"/>
      <c r="AD23" s="322"/>
      <c r="AE23" s="322"/>
      <c r="AF23" s="322"/>
      <c r="AG23" s="322"/>
      <c r="AH23" s="322"/>
      <c r="AI23" s="322"/>
      <c r="AJ23" s="322"/>
      <c r="AK23" s="322"/>
      <c r="AL23" s="322"/>
      <c r="AM23" s="322"/>
      <c r="AN23" s="322"/>
      <c r="AO23" s="22"/>
      <c r="AP23" s="22"/>
      <c r="AQ23" s="22"/>
      <c r="AR23" s="20"/>
      <c r="BE23" s="315"/>
    </row>
    <row r="24" spans="2:57" s="1" customFormat="1" ht="6.95" customHeight="1">
      <c r="B24" s="21"/>
      <c r="C24" s="22"/>
      <c r="D24" s="22"/>
      <c r="E24" s="22"/>
      <c r="F24" s="22"/>
      <c r="G24" s="22"/>
      <c r="H24" s="22"/>
      <c r="I24" s="22"/>
      <c r="J24" s="22"/>
      <c r="K24" s="22"/>
      <c r="L24" s="22"/>
      <c r="M24" s="22"/>
      <c r="N24" s="22"/>
      <c r="O24" s="22"/>
      <c r="P24" s="22"/>
      <c r="Q24" s="22"/>
      <c r="R24" s="22"/>
      <c r="S24" s="22"/>
      <c r="T24" s="22"/>
      <c r="U24" s="22"/>
      <c r="V24" s="22"/>
      <c r="W24" s="22"/>
      <c r="X24" s="22"/>
      <c r="Y24" s="22"/>
      <c r="Z24" s="22"/>
      <c r="AA24" s="22"/>
      <c r="AB24" s="22"/>
      <c r="AC24" s="22"/>
      <c r="AD24" s="22"/>
      <c r="AE24" s="22"/>
      <c r="AF24" s="22"/>
      <c r="AG24" s="22"/>
      <c r="AH24" s="22"/>
      <c r="AI24" s="22"/>
      <c r="AJ24" s="22"/>
      <c r="AK24" s="22"/>
      <c r="AL24" s="22"/>
      <c r="AM24" s="22"/>
      <c r="AN24" s="22"/>
      <c r="AO24" s="22"/>
      <c r="AP24" s="22"/>
      <c r="AQ24" s="22"/>
      <c r="AR24" s="20"/>
      <c r="BE24" s="315"/>
    </row>
    <row r="25" spans="2:57" s="1" customFormat="1" ht="6.95" customHeight="1">
      <c r="B25" s="21"/>
      <c r="C25" s="22"/>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22"/>
      <c r="AQ25" s="22"/>
      <c r="AR25" s="20"/>
      <c r="BE25" s="315"/>
    </row>
    <row r="26" spans="1:57" s="2" customFormat="1" ht="25.9" customHeight="1">
      <c r="A26" s="34"/>
      <c r="B26" s="35"/>
      <c r="C26" s="36"/>
      <c r="D26" s="37" t="s">
        <v>41</v>
      </c>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23">
        <f>ROUND(AG54,2)</f>
        <v>0</v>
      </c>
      <c r="AL26" s="324"/>
      <c r="AM26" s="324"/>
      <c r="AN26" s="324"/>
      <c r="AO26" s="324"/>
      <c r="AP26" s="36"/>
      <c r="AQ26" s="36"/>
      <c r="AR26" s="39"/>
      <c r="BE26" s="315"/>
    </row>
    <row r="27" spans="1:57" s="2" customFormat="1" ht="6.95" customHeight="1">
      <c r="A27" s="34"/>
      <c r="B27" s="35"/>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9"/>
      <c r="BE27" s="315"/>
    </row>
    <row r="28" spans="1:57" s="2" customFormat="1" ht="12.75">
      <c r="A28" s="34"/>
      <c r="B28" s="35"/>
      <c r="C28" s="36"/>
      <c r="D28" s="36"/>
      <c r="E28" s="36"/>
      <c r="F28" s="36"/>
      <c r="G28" s="36"/>
      <c r="H28" s="36"/>
      <c r="I28" s="36"/>
      <c r="J28" s="36"/>
      <c r="K28" s="36"/>
      <c r="L28" s="325" t="s">
        <v>42</v>
      </c>
      <c r="M28" s="325"/>
      <c r="N28" s="325"/>
      <c r="O28" s="325"/>
      <c r="P28" s="325"/>
      <c r="Q28" s="36"/>
      <c r="R28" s="36"/>
      <c r="S28" s="36"/>
      <c r="T28" s="36"/>
      <c r="U28" s="36"/>
      <c r="V28" s="36"/>
      <c r="W28" s="325" t="s">
        <v>43</v>
      </c>
      <c r="X28" s="325"/>
      <c r="Y28" s="325"/>
      <c r="Z28" s="325"/>
      <c r="AA28" s="325"/>
      <c r="AB28" s="325"/>
      <c r="AC28" s="325"/>
      <c r="AD28" s="325"/>
      <c r="AE28" s="325"/>
      <c r="AF28" s="36"/>
      <c r="AG28" s="36"/>
      <c r="AH28" s="36"/>
      <c r="AI28" s="36"/>
      <c r="AJ28" s="36"/>
      <c r="AK28" s="325" t="s">
        <v>44</v>
      </c>
      <c r="AL28" s="325"/>
      <c r="AM28" s="325"/>
      <c r="AN28" s="325"/>
      <c r="AO28" s="325"/>
      <c r="AP28" s="36"/>
      <c r="AQ28" s="36"/>
      <c r="AR28" s="39"/>
      <c r="BE28" s="315"/>
    </row>
    <row r="29" spans="2:57" s="3" customFormat="1" ht="14.45" customHeight="1">
      <c r="B29" s="40"/>
      <c r="C29" s="41"/>
      <c r="D29" s="29" t="s">
        <v>45</v>
      </c>
      <c r="E29" s="41"/>
      <c r="F29" s="29" t="s">
        <v>46</v>
      </c>
      <c r="G29" s="41"/>
      <c r="H29" s="41"/>
      <c r="I29" s="41"/>
      <c r="J29" s="41"/>
      <c r="K29" s="41"/>
      <c r="L29" s="328">
        <v>0.21</v>
      </c>
      <c r="M29" s="327"/>
      <c r="N29" s="327"/>
      <c r="O29" s="327"/>
      <c r="P29" s="327"/>
      <c r="Q29" s="41"/>
      <c r="R29" s="41"/>
      <c r="S29" s="41"/>
      <c r="T29" s="41"/>
      <c r="U29" s="41"/>
      <c r="V29" s="41"/>
      <c r="W29" s="326">
        <f>ROUND(AZ54,2)</f>
        <v>0</v>
      </c>
      <c r="X29" s="327"/>
      <c r="Y29" s="327"/>
      <c r="Z29" s="327"/>
      <c r="AA29" s="327"/>
      <c r="AB29" s="327"/>
      <c r="AC29" s="327"/>
      <c r="AD29" s="327"/>
      <c r="AE29" s="327"/>
      <c r="AF29" s="41"/>
      <c r="AG29" s="41"/>
      <c r="AH29" s="41"/>
      <c r="AI29" s="41"/>
      <c r="AJ29" s="41"/>
      <c r="AK29" s="326">
        <f>ROUND(AV54,2)</f>
        <v>0</v>
      </c>
      <c r="AL29" s="327"/>
      <c r="AM29" s="327"/>
      <c r="AN29" s="327"/>
      <c r="AO29" s="327"/>
      <c r="AP29" s="41"/>
      <c r="AQ29" s="41"/>
      <c r="AR29" s="42"/>
      <c r="BE29" s="316"/>
    </row>
    <row r="30" spans="2:57" s="3" customFormat="1" ht="14.45" customHeight="1">
      <c r="B30" s="40"/>
      <c r="C30" s="41"/>
      <c r="D30" s="41"/>
      <c r="E30" s="41"/>
      <c r="F30" s="29" t="s">
        <v>47</v>
      </c>
      <c r="G30" s="41"/>
      <c r="H30" s="41"/>
      <c r="I30" s="41"/>
      <c r="J30" s="41"/>
      <c r="K30" s="41"/>
      <c r="L30" s="328">
        <v>0.15</v>
      </c>
      <c r="M30" s="327"/>
      <c r="N30" s="327"/>
      <c r="O30" s="327"/>
      <c r="P30" s="327"/>
      <c r="Q30" s="41"/>
      <c r="R30" s="41"/>
      <c r="S30" s="41"/>
      <c r="T30" s="41"/>
      <c r="U30" s="41"/>
      <c r="V30" s="41"/>
      <c r="W30" s="326">
        <f>ROUND(BA54,2)</f>
        <v>0</v>
      </c>
      <c r="X30" s="327"/>
      <c r="Y30" s="327"/>
      <c r="Z30" s="327"/>
      <c r="AA30" s="327"/>
      <c r="AB30" s="327"/>
      <c r="AC30" s="327"/>
      <c r="AD30" s="327"/>
      <c r="AE30" s="327"/>
      <c r="AF30" s="41"/>
      <c r="AG30" s="41"/>
      <c r="AH30" s="41"/>
      <c r="AI30" s="41"/>
      <c r="AJ30" s="41"/>
      <c r="AK30" s="326">
        <f>ROUND(AW54,2)</f>
        <v>0</v>
      </c>
      <c r="AL30" s="327"/>
      <c r="AM30" s="327"/>
      <c r="AN30" s="327"/>
      <c r="AO30" s="327"/>
      <c r="AP30" s="41"/>
      <c r="AQ30" s="41"/>
      <c r="AR30" s="42"/>
      <c r="BE30" s="316"/>
    </row>
    <row r="31" spans="2:57" s="3" customFormat="1" ht="14.45" customHeight="1" hidden="1">
      <c r="B31" s="40"/>
      <c r="C31" s="41"/>
      <c r="D31" s="41"/>
      <c r="E31" s="41"/>
      <c r="F31" s="29" t="s">
        <v>48</v>
      </c>
      <c r="G31" s="41"/>
      <c r="H31" s="41"/>
      <c r="I31" s="41"/>
      <c r="J31" s="41"/>
      <c r="K31" s="41"/>
      <c r="L31" s="328">
        <v>0.21</v>
      </c>
      <c r="M31" s="327"/>
      <c r="N31" s="327"/>
      <c r="O31" s="327"/>
      <c r="P31" s="327"/>
      <c r="Q31" s="41"/>
      <c r="R31" s="41"/>
      <c r="S31" s="41"/>
      <c r="T31" s="41"/>
      <c r="U31" s="41"/>
      <c r="V31" s="41"/>
      <c r="W31" s="326">
        <f>ROUND(BB54,2)</f>
        <v>0</v>
      </c>
      <c r="X31" s="327"/>
      <c r="Y31" s="327"/>
      <c r="Z31" s="327"/>
      <c r="AA31" s="327"/>
      <c r="AB31" s="327"/>
      <c r="AC31" s="327"/>
      <c r="AD31" s="327"/>
      <c r="AE31" s="327"/>
      <c r="AF31" s="41"/>
      <c r="AG31" s="41"/>
      <c r="AH31" s="41"/>
      <c r="AI31" s="41"/>
      <c r="AJ31" s="41"/>
      <c r="AK31" s="326">
        <v>0</v>
      </c>
      <c r="AL31" s="327"/>
      <c r="AM31" s="327"/>
      <c r="AN31" s="327"/>
      <c r="AO31" s="327"/>
      <c r="AP31" s="41"/>
      <c r="AQ31" s="41"/>
      <c r="AR31" s="42"/>
      <c r="BE31" s="316"/>
    </row>
    <row r="32" spans="2:57" s="3" customFormat="1" ht="14.45" customHeight="1" hidden="1">
      <c r="B32" s="40"/>
      <c r="C32" s="41"/>
      <c r="D32" s="41"/>
      <c r="E32" s="41"/>
      <c r="F32" s="29" t="s">
        <v>49</v>
      </c>
      <c r="G32" s="41"/>
      <c r="H32" s="41"/>
      <c r="I32" s="41"/>
      <c r="J32" s="41"/>
      <c r="K32" s="41"/>
      <c r="L32" s="328">
        <v>0.15</v>
      </c>
      <c r="M32" s="327"/>
      <c r="N32" s="327"/>
      <c r="O32" s="327"/>
      <c r="P32" s="327"/>
      <c r="Q32" s="41"/>
      <c r="R32" s="41"/>
      <c r="S32" s="41"/>
      <c r="T32" s="41"/>
      <c r="U32" s="41"/>
      <c r="V32" s="41"/>
      <c r="W32" s="326">
        <f>ROUND(BC54,2)</f>
        <v>0</v>
      </c>
      <c r="X32" s="327"/>
      <c r="Y32" s="327"/>
      <c r="Z32" s="327"/>
      <c r="AA32" s="327"/>
      <c r="AB32" s="327"/>
      <c r="AC32" s="327"/>
      <c r="AD32" s="327"/>
      <c r="AE32" s="327"/>
      <c r="AF32" s="41"/>
      <c r="AG32" s="41"/>
      <c r="AH32" s="41"/>
      <c r="AI32" s="41"/>
      <c r="AJ32" s="41"/>
      <c r="AK32" s="326">
        <v>0</v>
      </c>
      <c r="AL32" s="327"/>
      <c r="AM32" s="327"/>
      <c r="AN32" s="327"/>
      <c r="AO32" s="327"/>
      <c r="AP32" s="41"/>
      <c r="AQ32" s="41"/>
      <c r="AR32" s="42"/>
      <c r="BE32" s="316"/>
    </row>
    <row r="33" spans="2:44" s="3" customFormat="1" ht="14.45" customHeight="1" hidden="1">
      <c r="B33" s="40"/>
      <c r="C33" s="41"/>
      <c r="D33" s="41"/>
      <c r="E33" s="41"/>
      <c r="F33" s="29" t="s">
        <v>50</v>
      </c>
      <c r="G33" s="41"/>
      <c r="H33" s="41"/>
      <c r="I33" s="41"/>
      <c r="J33" s="41"/>
      <c r="K33" s="41"/>
      <c r="L33" s="328">
        <v>0</v>
      </c>
      <c r="M33" s="327"/>
      <c r="N33" s="327"/>
      <c r="O33" s="327"/>
      <c r="P33" s="327"/>
      <c r="Q33" s="41"/>
      <c r="R33" s="41"/>
      <c r="S33" s="41"/>
      <c r="T33" s="41"/>
      <c r="U33" s="41"/>
      <c r="V33" s="41"/>
      <c r="W33" s="326">
        <f>ROUND(BD54,2)</f>
        <v>0</v>
      </c>
      <c r="X33" s="327"/>
      <c r="Y33" s="327"/>
      <c r="Z33" s="327"/>
      <c r="AA33" s="327"/>
      <c r="AB33" s="327"/>
      <c r="AC33" s="327"/>
      <c r="AD33" s="327"/>
      <c r="AE33" s="327"/>
      <c r="AF33" s="41"/>
      <c r="AG33" s="41"/>
      <c r="AH33" s="41"/>
      <c r="AI33" s="41"/>
      <c r="AJ33" s="41"/>
      <c r="AK33" s="326">
        <v>0</v>
      </c>
      <c r="AL33" s="327"/>
      <c r="AM33" s="327"/>
      <c r="AN33" s="327"/>
      <c r="AO33" s="327"/>
      <c r="AP33" s="41"/>
      <c r="AQ33" s="41"/>
      <c r="AR33" s="42"/>
    </row>
    <row r="34" spans="1:57" s="2" customFormat="1" ht="6.95" customHeight="1">
      <c r="A34" s="34"/>
      <c r="B34" s="35"/>
      <c r="C34" s="36"/>
      <c r="D34" s="36"/>
      <c r="E34" s="36"/>
      <c r="F34" s="36"/>
      <c r="G34" s="36"/>
      <c r="H34" s="36"/>
      <c r="I34" s="36"/>
      <c r="J34" s="36"/>
      <c r="K34" s="36"/>
      <c r="L34" s="36"/>
      <c r="M34" s="36"/>
      <c r="N34" s="36"/>
      <c r="O34" s="36"/>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9"/>
      <c r="BE34" s="34"/>
    </row>
    <row r="35" spans="1:57" s="2" customFormat="1" ht="25.9" customHeight="1">
      <c r="A35" s="34"/>
      <c r="B35" s="35"/>
      <c r="C35" s="43"/>
      <c r="D35" s="44" t="s">
        <v>51</v>
      </c>
      <c r="E35" s="45"/>
      <c r="F35" s="45"/>
      <c r="G35" s="45"/>
      <c r="H35" s="45"/>
      <c r="I35" s="45"/>
      <c r="J35" s="45"/>
      <c r="K35" s="45"/>
      <c r="L35" s="45"/>
      <c r="M35" s="45"/>
      <c r="N35" s="45"/>
      <c r="O35" s="45"/>
      <c r="P35" s="45"/>
      <c r="Q35" s="45"/>
      <c r="R35" s="45"/>
      <c r="S35" s="45"/>
      <c r="T35" s="46" t="s">
        <v>52</v>
      </c>
      <c r="U35" s="45"/>
      <c r="V35" s="45"/>
      <c r="W35" s="45"/>
      <c r="X35" s="329" t="s">
        <v>53</v>
      </c>
      <c r="Y35" s="330"/>
      <c r="Z35" s="330"/>
      <c r="AA35" s="330"/>
      <c r="AB35" s="330"/>
      <c r="AC35" s="45"/>
      <c r="AD35" s="45"/>
      <c r="AE35" s="45"/>
      <c r="AF35" s="45"/>
      <c r="AG35" s="45"/>
      <c r="AH35" s="45"/>
      <c r="AI35" s="45"/>
      <c r="AJ35" s="45"/>
      <c r="AK35" s="331">
        <f>SUM(AK26:AK33)</f>
        <v>0</v>
      </c>
      <c r="AL35" s="330"/>
      <c r="AM35" s="330"/>
      <c r="AN35" s="330"/>
      <c r="AO35" s="332"/>
      <c r="AP35" s="43"/>
      <c r="AQ35" s="43"/>
      <c r="AR35" s="39"/>
      <c r="BE35" s="34"/>
    </row>
    <row r="36" spans="1:57" s="2" customFormat="1" ht="6.95" customHeight="1">
      <c r="A36" s="34"/>
      <c r="B36" s="35"/>
      <c r="C36" s="36"/>
      <c r="D36" s="36"/>
      <c r="E36" s="36"/>
      <c r="F36" s="36"/>
      <c r="G36" s="36"/>
      <c r="H36" s="36"/>
      <c r="I36" s="36"/>
      <c r="J36" s="36"/>
      <c r="K36" s="36"/>
      <c r="L36" s="36"/>
      <c r="M36" s="36"/>
      <c r="N36" s="36"/>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9"/>
      <c r="BE36" s="34"/>
    </row>
    <row r="37" spans="1:57" s="2" customFormat="1" ht="6.95" customHeight="1">
      <c r="A37" s="34"/>
      <c r="B37" s="47"/>
      <c r="C37" s="48"/>
      <c r="D37" s="48"/>
      <c r="E37" s="48"/>
      <c r="F37" s="48"/>
      <c r="G37" s="48"/>
      <c r="H37" s="48"/>
      <c r="I37" s="48"/>
      <c r="J37" s="48"/>
      <c r="K37" s="48"/>
      <c r="L37" s="48"/>
      <c r="M37" s="48"/>
      <c r="N37" s="48"/>
      <c r="O37" s="48"/>
      <c r="P37" s="48"/>
      <c r="Q37" s="48"/>
      <c r="R37" s="48"/>
      <c r="S37" s="48"/>
      <c r="T37" s="48"/>
      <c r="U37" s="48"/>
      <c r="V37" s="48"/>
      <c r="W37" s="48"/>
      <c r="X37" s="48"/>
      <c r="Y37" s="48"/>
      <c r="Z37" s="48"/>
      <c r="AA37" s="48"/>
      <c r="AB37" s="48"/>
      <c r="AC37" s="48"/>
      <c r="AD37" s="48"/>
      <c r="AE37" s="48"/>
      <c r="AF37" s="48"/>
      <c r="AG37" s="48"/>
      <c r="AH37" s="48"/>
      <c r="AI37" s="48"/>
      <c r="AJ37" s="48"/>
      <c r="AK37" s="48"/>
      <c r="AL37" s="48"/>
      <c r="AM37" s="48"/>
      <c r="AN37" s="48"/>
      <c r="AO37" s="48"/>
      <c r="AP37" s="48"/>
      <c r="AQ37" s="48"/>
      <c r="AR37" s="39"/>
      <c r="BE37" s="34"/>
    </row>
    <row r="41" spans="1:57" s="2" customFormat="1" ht="6.95" customHeight="1">
      <c r="A41" s="34"/>
      <c r="B41" s="49"/>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39"/>
      <c r="BE41" s="34"/>
    </row>
    <row r="42" spans="1:57" s="2" customFormat="1" ht="24.95" customHeight="1">
      <c r="A42" s="34"/>
      <c r="B42" s="35"/>
      <c r="C42" s="23" t="s">
        <v>54</v>
      </c>
      <c r="D42" s="36"/>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9"/>
      <c r="BE42" s="34"/>
    </row>
    <row r="43" spans="1:57" s="2" customFormat="1" ht="6.95" customHeight="1">
      <c r="A43" s="34"/>
      <c r="B43" s="35"/>
      <c r="C43" s="36"/>
      <c r="D43" s="36"/>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9"/>
      <c r="BE43" s="34"/>
    </row>
    <row r="44" spans="2:44" s="4" customFormat="1" ht="12" customHeight="1">
      <c r="B44" s="51"/>
      <c r="C44" s="29" t="s">
        <v>13</v>
      </c>
      <c r="D44" s="52"/>
      <c r="E44" s="52"/>
      <c r="F44" s="52"/>
      <c r="G44" s="52"/>
      <c r="H44" s="52"/>
      <c r="I44" s="52"/>
      <c r="J44" s="52"/>
      <c r="K44" s="52"/>
      <c r="L44" s="52" t="str">
        <f>K5</f>
        <v>055</v>
      </c>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3"/>
    </row>
    <row r="45" spans="2:44" s="5" customFormat="1" ht="36.95" customHeight="1">
      <c r="B45" s="54"/>
      <c r="C45" s="55" t="s">
        <v>16</v>
      </c>
      <c r="D45" s="56"/>
      <c r="E45" s="56"/>
      <c r="F45" s="56"/>
      <c r="G45" s="56"/>
      <c r="H45" s="56"/>
      <c r="I45" s="56"/>
      <c r="J45" s="56"/>
      <c r="K45" s="56"/>
      <c r="L45" s="333" t="str">
        <f>K6</f>
        <v>Oprava terasy bytového domu Tržní č.p.1932/26, Děčín</v>
      </c>
      <c r="M45" s="334"/>
      <c r="N45" s="334"/>
      <c r="O45" s="334"/>
      <c r="P45" s="334"/>
      <c r="Q45" s="334"/>
      <c r="R45" s="334"/>
      <c r="S45" s="334"/>
      <c r="T45" s="334"/>
      <c r="U45" s="334"/>
      <c r="V45" s="334"/>
      <c r="W45" s="334"/>
      <c r="X45" s="334"/>
      <c r="Y45" s="334"/>
      <c r="Z45" s="334"/>
      <c r="AA45" s="334"/>
      <c r="AB45" s="334"/>
      <c r="AC45" s="334"/>
      <c r="AD45" s="334"/>
      <c r="AE45" s="334"/>
      <c r="AF45" s="334"/>
      <c r="AG45" s="334"/>
      <c r="AH45" s="334"/>
      <c r="AI45" s="334"/>
      <c r="AJ45" s="334"/>
      <c r="AK45" s="334"/>
      <c r="AL45" s="334"/>
      <c r="AM45" s="334"/>
      <c r="AN45" s="334"/>
      <c r="AO45" s="334"/>
      <c r="AP45" s="56"/>
      <c r="AQ45" s="56"/>
      <c r="AR45" s="57"/>
    </row>
    <row r="46" spans="1:57" s="2" customFormat="1" ht="6.95" customHeight="1">
      <c r="A46" s="34"/>
      <c r="B46" s="35"/>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9"/>
      <c r="BE46" s="34"/>
    </row>
    <row r="47" spans="1:57" s="2" customFormat="1" ht="12" customHeight="1">
      <c r="A47" s="34"/>
      <c r="B47" s="35"/>
      <c r="C47" s="29" t="s">
        <v>21</v>
      </c>
      <c r="D47" s="36"/>
      <c r="E47" s="36"/>
      <c r="F47" s="36"/>
      <c r="G47" s="36"/>
      <c r="H47" s="36"/>
      <c r="I47" s="36"/>
      <c r="J47" s="36"/>
      <c r="K47" s="36"/>
      <c r="L47" s="58" t="str">
        <f>IF(K8="","",K8)</f>
        <v>Tržní č.p.1932/26, Děčín</v>
      </c>
      <c r="M47" s="36"/>
      <c r="N47" s="36"/>
      <c r="O47" s="36"/>
      <c r="P47" s="36"/>
      <c r="Q47" s="36"/>
      <c r="R47" s="36"/>
      <c r="S47" s="36"/>
      <c r="T47" s="36"/>
      <c r="U47" s="36"/>
      <c r="V47" s="36"/>
      <c r="W47" s="36"/>
      <c r="X47" s="36"/>
      <c r="Y47" s="36"/>
      <c r="Z47" s="36"/>
      <c r="AA47" s="36"/>
      <c r="AB47" s="36"/>
      <c r="AC47" s="36"/>
      <c r="AD47" s="36"/>
      <c r="AE47" s="36"/>
      <c r="AF47" s="36"/>
      <c r="AG47" s="36"/>
      <c r="AH47" s="36"/>
      <c r="AI47" s="29" t="s">
        <v>23</v>
      </c>
      <c r="AJ47" s="36"/>
      <c r="AK47" s="36"/>
      <c r="AL47" s="36"/>
      <c r="AM47" s="335" t="str">
        <f>IF(AN8="","",AN8)</f>
        <v>21. 10. 2020</v>
      </c>
      <c r="AN47" s="335"/>
      <c r="AO47" s="36"/>
      <c r="AP47" s="36"/>
      <c r="AQ47" s="36"/>
      <c r="AR47" s="39"/>
      <c r="BE47" s="34"/>
    </row>
    <row r="48" spans="1:57" s="2" customFormat="1" ht="6.95" customHeight="1">
      <c r="A48" s="34"/>
      <c r="B48" s="35"/>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9"/>
      <c r="BE48" s="34"/>
    </row>
    <row r="49" spans="1:57" s="2" customFormat="1" ht="15.2" customHeight="1">
      <c r="A49" s="34"/>
      <c r="B49" s="35"/>
      <c r="C49" s="29" t="s">
        <v>25</v>
      </c>
      <c r="D49" s="36"/>
      <c r="E49" s="36"/>
      <c r="F49" s="36"/>
      <c r="G49" s="36"/>
      <c r="H49" s="36"/>
      <c r="I49" s="36"/>
      <c r="J49" s="36"/>
      <c r="K49" s="36"/>
      <c r="L49" s="52" t="str">
        <f>IF(E11="","",E11)</f>
        <v>Statutární město Děčín</v>
      </c>
      <c r="M49" s="36"/>
      <c r="N49" s="36"/>
      <c r="O49" s="36"/>
      <c r="P49" s="36"/>
      <c r="Q49" s="36"/>
      <c r="R49" s="36"/>
      <c r="S49" s="36"/>
      <c r="T49" s="36"/>
      <c r="U49" s="36"/>
      <c r="V49" s="36"/>
      <c r="W49" s="36"/>
      <c r="X49" s="36"/>
      <c r="Y49" s="36"/>
      <c r="Z49" s="36"/>
      <c r="AA49" s="36"/>
      <c r="AB49" s="36"/>
      <c r="AC49" s="36"/>
      <c r="AD49" s="36"/>
      <c r="AE49" s="36"/>
      <c r="AF49" s="36"/>
      <c r="AG49" s="36"/>
      <c r="AH49" s="36"/>
      <c r="AI49" s="29" t="s">
        <v>32</v>
      </c>
      <c r="AJ49" s="36"/>
      <c r="AK49" s="36"/>
      <c r="AL49" s="36"/>
      <c r="AM49" s="336" t="str">
        <f>IF(E17="","",E17)</f>
        <v>Vladimír Vidai</v>
      </c>
      <c r="AN49" s="337"/>
      <c r="AO49" s="337"/>
      <c r="AP49" s="337"/>
      <c r="AQ49" s="36"/>
      <c r="AR49" s="39"/>
      <c r="AS49" s="338" t="s">
        <v>55</v>
      </c>
      <c r="AT49" s="339"/>
      <c r="AU49" s="60"/>
      <c r="AV49" s="60"/>
      <c r="AW49" s="60"/>
      <c r="AX49" s="60"/>
      <c r="AY49" s="60"/>
      <c r="AZ49" s="60"/>
      <c r="BA49" s="60"/>
      <c r="BB49" s="60"/>
      <c r="BC49" s="60"/>
      <c r="BD49" s="61"/>
      <c r="BE49" s="34"/>
    </row>
    <row r="50" spans="1:57" s="2" customFormat="1" ht="15.2" customHeight="1">
      <c r="A50" s="34"/>
      <c r="B50" s="35"/>
      <c r="C50" s="29" t="s">
        <v>30</v>
      </c>
      <c r="D50" s="36"/>
      <c r="E50" s="36"/>
      <c r="F50" s="36"/>
      <c r="G50" s="36"/>
      <c r="H50" s="36"/>
      <c r="I50" s="36"/>
      <c r="J50" s="36"/>
      <c r="K50" s="36"/>
      <c r="L50" s="52" t="str">
        <f>IF(E14="Vyplň údaj","",E14)</f>
        <v/>
      </c>
      <c r="M50" s="36"/>
      <c r="N50" s="36"/>
      <c r="O50" s="36"/>
      <c r="P50" s="36"/>
      <c r="Q50" s="36"/>
      <c r="R50" s="36"/>
      <c r="S50" s="36"/>
      <c r="T50" s="36"/>
      <c r="U50" s="36"/>
      <c r="V50" s="36"/>
      <c r="W50" s="36"/>
      <c r="X50" s="36"/>
      <c r="Y50" s="36"/>
      <c r="Z50" s="36"/>
      <c r="AA50" s="36"/>
      <c r="AB50" s="36"/>
      <c r="AC50" s="36"/>
      <c r="AD50" s="36"/>
      <c r="AE50" s="36"/>
      <c r="AF50" s="36"/>
      <c r="AG50" s="36"/>
      <c r="AH50" s="36"/>
      <c r="AI50" s="29" t="s">
        <v>37</v>
      </c>
      <c r="AJ50" s="36"/>
      <c r="AK50" s="36"/>
      <c r="AL50" s="36"/>
      <c r="AM50" s="336" t="str">
        <f>IF(E20="","",E20)</f>
        <v xml:space="preserve"> </v>
      </c>
      <c r="AN50" s="337"/>
      <c r="AO50" s="337"/>
      <c r="AP50" s="337"/>
      <c r="AQ50" s="36"/>
      <c r="AR50" s="39"/>
      <c r="AS50" s="340"/>
      <c r="AT50" s="341"/>
      <c r="AU50" s="62"/>
      <c r="AV50" s="62"/>
      <c r="AW50" s="62"/>
      <c r="AX50" s="62"/>
      <c r="AY50" s="62"/>
      <c r="AZ50" s="62"/>
      <c r="BA50" s="62"/>
      <c r="BB50" s="62"/>
      <c r="BC50" s="62"/>
      <c r="BD50" s="63"/>
      <c r="BE50" s="34"/>
    </row>
    <row r="51" spans="1:57" s="2" customFormat="1" ht="10.9" customHeight="1">
      <c r="A51" s="34"/>
      <c r="B51" s="35"/>
      <c r="C51" s="36"/>
      <c r="D51" s="36"/>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9"/>
      <c r="AS51" s="342"/>
      <c r="AT51" s="343"/>
      <c r="AU51" s="64"/>
      <c r="AV51" s="64"/>
      <c r="AW51" s="64"/>
      <c r="AX51" s="64"/>
      <c r="AY51" s="64"/>
      <c r="AZ51" s="64"/>
      <c r="BA51" s="64"/>
      <c r="BB51" s="64"/>
      <c r="BC51" s="64"/>
      <c r="BD51" s="65"/>
      <c r="BE51" s="34"/>
    </row>
    <row r="52" spans="1:57" s="2" customFormat="1" ht="29.25" customHeight="1">
      <c r="A52" s="34"/>
      <c r="B52" s="35"/>
      <c r="C52" s="344" t="s">
        <v>56</v>
      </c>
      <c r="D52" s="345"/>
      <c r="E52" s="345"/>
      <c r="F52" s="345"/>
      <c r="G52" s="345"/>
      <c r="H52" s="66"/>
      <c r="I52" s="346" t="s">
        <v>57</v>
      </c>
      <c r="J52" s="345"/>
      <c r="K52" s="345"/>
      <c r="L52" s="345"/>
      <c r="M52" s="345"/>
      <c r="N52" s="345"/>
      <c r="O52" s="345"/>
      <c r="P52" s="345"/>
      <c r="Q52" s="345"/>
      <c r="R52" s="345"/>
      <c r="S52" s="345"/>
      <c r="T52" s="345"/>
      <c r="U52" s="345"/>
      <c r="V52" s="345"/>
      <c r="W52" s="345"/>
      <c r="X52" s="345"/>
      <c r="Y52" s="345"/>
      <c r="Z52" s="345"/>
      <c r="AA52" s="345"/>
      <c r="AB52" s="345"/>
      <c r="AC52" s="345"/>
      <c r="AD52" s="345"/>
      <c r="AE52" s="345"/>
      <c r="AF52" s="345"/>
      <c r="AG52" s="347" t="s">
        <v>58</v>
      </c>
      <c r="AH52" s="345"/>
      <c r="AI52" s="345"/>
      <c r="AJ52" s="345"/>
      <c r="AK52" s="345"/>
      <c r="AL52" s="345"/>
      <c r="AM52" s="345"/>
      <c r="AN52" s="346" t="s">
        <v>59</v>
      </c>
      <c r="AO52" s="345"/>
      <c r="AP52" s="345"/>
      <c r="AQ52" s="67" t="s">
        <v>60</v>
      </c>
      <c r="AR52" s="39"/>
      <c r="AS52" s="68" t="s">
        <v>61</v>
      </c>
      <c r="AT52" s="69" t="s">
        <v>62</v>
      </c>
      <c r="AU52" s="69" t="s">
        <v>63</v>
      </c>
      <c r="AV52" s="69" t="s">
        <v>64</v>
      </c>
      <c r="AW52" s="69" t="s">
        <v>65</v>
      </c>
      <c r="AX52" s="69" t="s">
        <v>66</v>
      </c>
      <c r="AY52" s="69" t="s">
        <v>67</v>
      </c>
      <c r="AZ52" s="69" t="s">
        <v>68</v>
      </c>
      <c r="BA52" s="69" t="s">
        <v>69</v>
      </c>
      <c r="BB52" s="69" t="s">
        <v>70</v>
      </c>
      <c r="BC52" s="69" t="s">
        <v>71</v>
      </c>
      <c r="BD52" s="70" t="s">
        <v>72</v>
      </c>
      <c r="BE52" s="34"/>
    </row>
    <row r="53" spans="1:57" s="2" customFormat="1" ht="10.9" customHeight="1">
      <c r="A53" s="34"/>
      <c r="B53" s="35"/>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9"/>
      <c r="AS53" s="71"/>
      <c r="AT53" s="72"/>
      <c r="AU53" s="72"/>
      <c r="AV53" s="72"/>
      <c r="AW53" s="72"/>
      <c r="AX53" s="72"/>
      <c r="AY53" s="72"/>
      <c r="AZ53" s="72"/>
      <c r="BA53" s="72"/>
      <c r="BB53" s="72"/>
      <c r="BC53" s="72"/>
      <c r="BD53" s="73"/>
      <c r="BE53" s="34"/>
    </row>
    <row r="54" spans="2:90" s="6" customFormat="1" ht="32.45" customHeight="1">
      <c r="B54" s="74"/>
      <c r="C54" s="75" t="s">
        <v>73</v>
      </c>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351">
        <f>ROUND(AG55,2)</f>
        <v>0</v>
      </c>
      <c r="AH54" s="351"/>
      <c r="AI54" s="351"/>
      <c r="AJ54" s="351"/>
      <c r="AK54" s="351"/>
      <c r="AL54" s="351"/>
      <c r="AM54" s="351"/>
      <c r="AN54" s="352">
        <f>SUM(AG54,AT54)</f>
        <v>0</v>
      </c>
      <c r="AO54" s="352"/>
      <c r="AP54" s="352"/>
      <c r="AQ54" s="78" t="s">
        <v>19</v>
      </c>
      <c r="AR54" s="79"/>
      <c r="AS54" s="80">
        <f>ROUND(AS55,2)</f>
        <v>0</v>
      </c>
      <c r="AT54" s="81">
        <f>ROUND(SUM(AV54:AW54),2)</f>
        <v>0</v>
      </c>
      <c r="AU54" s="82">
        <f>ROUND(AU55,5)</f>
        <v>0</v>
      </c>
      <c r="AV54" s="81">
        <f>ROUND(AZ54*L29,2)</f>
        <v>0</v>
      </c>
      <c r="AW54" s="81">
        <f>ROUND(BA54*L30,2)</f>
        <v>0</v>
      </c>
      <c r="AX54" s="81">
        <f>ROUND(BB54*L29,2)</f>
        <v>0</v>
      </c>
      <c r="AY54" s="81">
        <f>ROUND(BC54*L30,2)</f>
        <v>0</v>
      </c>
      <c r="AZ54" s="81">
        <f>ROUND(AZ55,2)</f>
        <v>0</v>
      </c>
      <c r="BA54" s="81">
        <f>ROUND(BA55,2)</f>
        <v>0</v>
      </c>
      <c r="BB54" s="81">
        <f>ROUND(BB55,2)</f>
        <v>0</v>
      </c>
      <c r="BC54" s="81">
        <f>ROUND(BC55,2)</f>
        <v>0</v>
      </c>
      <c r="BD54" s="83">
        <f>ROUND(BD55,2)</f>
        <v>0</v>
      </c>
      <c r="BS54" s="84" t="s">
        <v>74</v>
      </c>
      <c r="BT54" s="84" t="s">
        <v>75</v>
      </c>
      <c r="BV54" s="84" t="s">
        <v>76</v>
      </c>
      <c r="BW54" s="84" t="s">
        <v>5</v>
      </c>
      <c r="BX54" s="84" t="s">
        <v>77</v>
      </c>
      <c r="CL54" s="84" t="s">
        <v>19</v>
      </c>
    </row>
    <row r="55" spans="1:90" s="7" customFormat="1" ht="24.75" customHeight="1">
      <c r="A55" s="85" t="s">
        <v>78</v>
      </c>
      <c r="B55" s="86"/>
      <c r="C55" s="87"/>
      <c r="D55" s="350" t="s">
        <v>14</v>
      </c>
      <c r="E55" s="350"/>
      <c r="F55" s="350"/>
      <c r="G55" s="350"/>
      <c r="H55" s="350"/>
      <c r="I55" s="88"/>
      <c r="J55" s="350" t="s">
        <v>17</v>
      </c>
      <c r="K55" s="350"/>
      <c r="L55" s="350"/>
      <c r="M55" s="350"/>
      <c r="N55" s="350"/>
      <c r="O55" s="350"/>
      <c r="P55" s="350"/>
      <c r="Q55" s="350"/>
      <c r="R55" s="350"/>
      <c r="S55" s="350"/>
      <c r="T55" s="350"/>
      <c r="U55" s="350"/>
      <c r="V55" s="350"/>
      <c r="W55" s="350"/>
      <c r="X55" s="350"/>
      <c r="Y55" s="350"/>
      <c r="Z55" s="350"/>
      <c r="AA55" s="350"/>
      <c r="AB55" s="350"/>
      <c r="AC55" s="350"/>
      <c r="AD55" s="350"/>
      <c r="AE55" s="350"/>
      <c r="AF55" s="350"/>
      <c r="AG55" s="348">
        <f>'055 - Oprava terasy bytov...'!J28</f>
        <v>0</v>
      </c>
      <c r="AH55" s="349"/>
      <c r="AI55" s="349"/>
      <c r="AJ55" s="349"/>
      <c r="AK55" s="349"/>
      <c r="AL55" s="349"/>
      <c r="AM55" s="349"/>
      <c r="AN55" s="348">
        <f>SUM(AG55,AT55)</f>
        <v>0</v>
      </c>
      <c r="AO55" s="349"/>
      <c r="AP55" s="349"/>
      <c r="AQ55" s="89" t="s">
        <v>79</v>
      </c>
      <c r="AR55" s="90"/>
      <c r="AS55" s="91">
        <v>0</v>
      </c>
      <c r="AT55" s="92">
        <f>ROUND(SUM(AV55:AW55),2)</f>
        <v>0</v>
      </c>
      <c r="AU55" s="93">
        <f>'055 - Oprava terasy bytov...'!P83</f>
        <v>0</v>
      </c>
      <c r="AV55" s="92">
        <f>'055 - Oprava terasy bytov...'!J31</f>
        <v>0</v>
      </c>
      <c r="AW55" s="92">
        <f>'055 - Oprava terasy bytov...'!J32</f>
        <v>0</v>
      </c>
      <c r="AX55" s="92">
        <f>'055 - Oprava terasy bytov...'!J33</f>
        <v>0</v>
      </c>
      <c r="AY55" s="92">
        <f>'055 - Oprava terasy bytov...'!J34</f>
        <v>0</v>
      </c>
      <c r="AZ55" s="92">
        <f>'055 - Oprava terasy bytov...'!F31</f>
        <v>0</v>
      </c>
      <c r="BA55" s="92">
        <f>'055 - Oprava terasy bytov...'!F32</f>
        <v>0</v>
      </c>
      <c r="BB55" s="92">
        <f>'055 - Oprava terasy bytov...'!F33</f>
        <v>0</v>
      </c>
      <c r="BC55" s="92">
        <f>'055 - Oprava terasy bytov...'!F34</f>
        <v>0</v>
      </c>
      <c r="BD55" s="94">
        <f>'055 - Oprava terasy bytov...'!F35</f>
        <v>0</v>
      </c>
      <c r="BT55" s="95" t="s">
        <v>80</v>
      </c>
      <c r="BU55" s="95" t="s">
        <v>81</v>
      </c>
      <c r="BV55" s="95" t="s">
        <v>76</v>
      </c>
      <c r="BW55" s="95" t="s">
        <v>5</v>
      </c>
      <c r="BX55" s="95" t="s">
        <v>77</v>
      </c>
      <c r="CL55" s="95" t="s">
        <v>19</v>
      </c>
    </row>
    <row r="56" spans="1:57" s="2" customFormat="1" ht="30" customHeight="1">
      <c r="A56" s="34"/>
      <c r="B56" s="35"/>
      <c r="C56" s="36"/>
      <c r="D56" s="36"/>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9"/>
      <c r="AS56" s="34"/>
      <c r="AT56" s="34"/>
      <c r="AU56" s="34"/>
      <c r="AV56" s="34"/>
      <c r="AW56" s="34"/>
      <c r="AX56" s="34"/>
      <c r="AY56" s="34"/>
      <c r="AZ56" s="34"/>
      <c r="BA56" s="34"/>
      <c r="BB56" s="34"/>
      <c r="BC56" s="34"/>
      <c r="BD56" s="34"/>
      <c r="BE56" s="34"/>
    </row>
    <row r="57" spans="1:57" s="2" customFormat="1" ht="6.95" customHeight="1">
      <c r="A57" s="34"/>
      <c r="B57" s="47"/>
      <c r="C57" s="48"/>
      <c r="D57" s="48"/>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39"/>
      <c r="AS57" s="34"/>
      <c r="AT57" s="34"/>
      <c r="AU57" s="34"/>
      <c r="AV57" s="34"/>
      <c r="AW57" s="34"/>
      <c r="AX57" s="34"/>
      <c r="AY57" s="34"/>
      <c r="AZ57" s="34"/>
      <c r="BA57" s="34"/>
      <c r="BB57" s="34"/>
      <c r="BC57" s="34"/>
      <c r="BD57" s="34"/>
      <c r="BE57" s="34"/>
    </row>
  </sheetData>
  <sheetProtection algorithmName="SHA-512" hashValue="369/wF7mR5rHbKpyM8/nb/XLEAIDKy8SGwfLlSnQgMB4JCbzUMqQAqLf1p3yiNO0Of7UDWCXorJwlzFdrH66+Q==" saltValue="ZuRhKAvIji7DJrA+x3z8V3RONFhGlTF7vKOalC/R8lEdqVEWdGDN3j5senDrfyB03ODpumQl1f14X5BntnbIFQ==" spinCount="100000" sheet="1" objects="1" scenarios="1" formatColumns="0" formatRows="0"/>
  <mergeCells count="42">
    <mergeCell ref="AR2:BE2"/>
    <mergeCell ref="C52:G52"/>
    <mergeCell ref="I52:AF52"/>
    <mergeCell ref="AG52:AM52"/>
    <mergeCell ref="AN52:AP52"/>
    <mergeCell ref="AN55:AP55"/>
    <mergeCell ref="AG55:AM55"/>
    <mergeCell ref="D55:H55"/>
    <mergeCell ref="J55:AF55"/>
    <mergeCell ref="AG54:AM54"/>
    <mergeCell ref="AN54:AP54"/>
    <mergeCell ref="L45:AO45"/>
    <mergeCell ref="AM47:AN47"/>
    <mergeCell ref="AM49:AP49"/>
    <mergeCell ref="AS49:AT51"/>
    <mergeCell ref="AM50:AP50"/>
    <mergeCell ref="W33:AE33"/>
    <mergeCell ref="AK33:AO33"/>
    <mergeCell ref="L33:P33"/>
    <mergeCell ref="X35:AB35"/>
    <mergeCell ref="AK35:AO35"/>
    <mergeCell ref="AK31:AO31"/>
    <mergeCell ref="L31:P31"/>
    <mergeCell ref="W32:AE32"/>
    <mergeCell ref="AK32:AO32"/>
    <mergeCell ref="L32:P32"/>
    <mergeCell ref="BE5:BE32"/>
    <mergeCell ref="K5:AO5"/>
    <mergeCell ref="K6:AO6"/>
    <mergeCell ref="E14:AJ14"/>
    <mergeCell ref="E23:AN23"/>
    <mergeCell ref="AK26:AO26"/>
    <mergeCell ref="L28:P28"/>
    <mergeCell ref="W28:AE28"/>
    <mergeCell ref="AK28:AO28"/>
    <mergeCell ref="W29:AE29"/>
    <mergeCell ref="AK29:AO29"/>
    <mergeCell ref="L29:P29"/>
    <mergeCell ref="W30:AE30"/>
    <mergeCell ref="AK30:AO30"/>
    <mergeCell ref="L30:P30"/>
    <mergeCell ref="W31:AE31"/>
  </mergeCells>
  <hyperlinks>
    <hyperlink ref="A55" location="'055 - Oprava terasy bytov...'!C2" display="/"/>
  </hyperlinks>
  <printOptions/>
  <pageMargins left="0.3937007874015748" right="0.3937007874015748" top="0.3937007874015748" bottom="0.3937007874015748" header="0" footer="0"/>
  <pageSetup fitToHeight="100" fitToWidth="1" horizontalDpi="600" verticalDpi="600" orientation="landscape" paperSize="9" scale="98" r:id="rId2"/>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229"/>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96"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96"/>
      <c r="L2" s="353"/>
      <c r="M2" s="353"/>
      <c r="N2" s="353"/>
      <c r="O2" s="353"/>
      <c r="P2" s="353"/>
      <c r="Q2" s="353"/>
      <c r="R2" s="353"/>
      <c r="S2" s="353"/>
      <c r="T2" s="353"/>
      <c r="U2" s="353"/>
      <c r="V2" s="353"/>
      <c r="AT2" s="17" t="s">
        <v>5</v>
      </c>
    </row>
    <row r="3" spans="2:46" s="1" customFormat="1" ht="6.95" customHeight="1">
      <c r="B3" s="97"/>
      <c r="C3" s="98"/>
      <c r="D3" s="98"/>
      <c r="E3" s="98"/>
      <c r="F3" s="98"/>
      <c r="G3" s="98"/>
      <c r="H3" s="98"/>
      <c r="I3" s="99"/>
      <c r="J3" s="98"/>
      <c r="K3" s="98"/>
      <c r="L3" s="20"/>
      <c r="AT3" s="17" t="s">
        <v>80</v>
      </c>
    </row>
    <row r="4" spans="2:46" s="1" customFormat="1" ht="24.95" customHeight="1">
      <c r="B4" s="20"/>
      <c r="D4" s="100" t="s">
        <v>82</v>
      </c>
      <c r="I4" s="96"/>
      <c r="L4" s="20"/>
      <c r="M4" s="101" t="s">
        <v>10</v>
      </c>
      <c r="AT4" s="17" t="s">
        <v>4</v>
      </c>
    </row>
    <row r="5" spans="2:12" s="1" customFormat="1" ht="6.95" customHeight="1">
      <c r="B5" s="20"/>
      <c r="I5" s="96"/>
      <c r="L5" s="20"/>
    </row>
    <row r="6" spans="1:31" s="2" customFormat="1" ht="12" customHeight="1">
      <c r="A6" s="34"/>
      <c r="B6" s="39"/>
      <c r="C6" s="34"/>
      <c r="D6" s="102" t="s">
        <v>16</v>
      </c>
      <c r="E6" s="34"/>
      <c r="F6" s="34"/>
      <c r="G6" s="34"/>
      <c r="H6" s="34"/>
      <c r="I6" s="103"/>
      <c r="J6" s="34"/>
      <c r="K6" s="34"/>
      <c r="L6" s="104"/>
      <c r="S6" s="34"/>
      <c r="T6" s="34"/>
      <c r="U6" s="34"/>
      <c r="V6" s="34"/>
      <c r="W6" s="34"/>
      <c r="X6" s="34"/>
      <c r="Y6" s="34"/>
      <c r="Z6" s="34"/>
      <c r="AA6" s="34"/>
      <c r="AB6" s="34"/>
      <c r="AC6" s="34"/>
      <c r="AD6" s="34"/>
      <c r="AE6" s="34"/>
    </row>
    <row r="7" spans="1:31" s="2" customFormat="1" ht="16.5" customHeight="1">
      <c r="A7" s="34"/>
      <c r="B7" s="39"/>
      <c r="C7" s="34"/>
      <c r="D7" s="34"/>
      <c r="E7" s="354" t="s">
        <v>17</v>
      </c>
      <c r="F7" s="355"/>
      <c r="G7" s="355"/>
      <c r="H7" s="355"/>
      <c r="I7" s="103"/>
      <c r="J7" s="34"/>
      <c r="K7" s="34"/>
      <c r="L7" s="104"/>
      <c r="S7" s="34"/>
      <c r="T7" s="34"/>
      <c r="U7" s="34"/>
      <c r="V7" s="34"/>
      <c r="W7" s="34"/>
      <c r="X7" s="34"/>
      <c r="Y7" s="34"/>
      <c r="Z7" s="34"/>
      <c r="AA7" s="34"/>
      <c r="AB7" s="34"/>
      <c r="AC7" s="34"/>
      <c r="AD7" s="34"/>
      <c r="AE7" s="34"/>
    </row>
    <row r="8" spans="1:31" s="2" customFormat="1" ht="11.25">
      <c r="A8" s="34"/>
      <c r="B8" s="39"/>
      <c r="C8" s="34"/>
      <c r="D8" s="34"/>
      <c r="E8" s="34"/>
      <c r="F8" s="34"/>
      <c r="G8" s="34"/>
      <c r="H8" s="34"/>
      <c r="I8" s="103"/>
      <c r="J8" s="34"/>
      <c r="K8" s="34"/>
      <c r="L8" s="104"/>
      <c r="S8" s="34"/>
      <c r="T8" s="34"/>
      <c r="U8" s="34"/>
      <c r="V8" s="34"/>
      <c r="W8" s="34"/>
      <c r="X8" s="34"/>
      <c r="Y8" s="34"/>
      <c r="Z8" s="34"/>
      <c r="AA8" s="34"/>
      <c r="AB8" s="34"/>
      <c r="AC8" s="34"/>
      <c r="AD8" s="34"/>
      <c r="AE8" s="34"/>
    </row>
    <row r="9" spans="1:31" s="2" customFormat="1" ht="12" customHeight="1">
      <c r="A9" s="34"/>
      <c r="B9" s="39"/>
      <c r="C9" s="34"/>
      <c r="D9" s="102" t="s">
        <v>18</v>
      </c>
      <c r="E9" s="34"/>
      <c r="F9" s="105" t="s">
        <v>19</v>
      </c>
      <c r="G9" s="34"/>
      <c r="H9" s="34"/>
      <c r="I9" s="106" t="s">
        <v>20</v>
      </c>
      <c r="J9" s="105" t="s">
        <v>19</v>
      </c>
      <c r="K9" s="34"/>
      <c r="L9" s="104"/>
      <c r="S9" s="34"/>
      <c r="T9" s="34"/>
      <c r="U9" s="34"/>
      <c r="V9" s="34"/>
      <c r="W9" s="34"/>
      <c r="X9" s="34"/>
      <c r="Y9" s="34"/>
      <c r="Z9" s="34"/>
      <c r="AA9" s="34"/>
      <c r="AB9" s="34"/>
      <c r="AC9" s="34"/>
      <c r="AD9" s="34"/>
      <c r="AE9" s="34"/>
    </row>
    <row r="10" spans="1:31" s="2" customFormat="1" ht="12" customHeight="1">
      <c r="A10" s="34"/>
      <c r="B10" s="39"/>
      <c r="C10" s="34"/>
      <c r="D10" s="102" t="s">
        <v>21</v>
      </c>
      <c r="E10" s="34"/>
      <c r="F10" s="105" t="s">
        <v>22</v>
      </c>
      <c r="G10" s="34"/>
      <c r="H10" s="34"/>
      <c r="I10" s="106" t="s">
        <v>23</v>
      </c>
      <c r="J10" s="107" t="str">
        <f>'Rekapitulace stavby'!AN8</f>
        <v>21. 10. 2020</v>
      </c>
      <c r="K10" s="34"/>
      <c r="L10" s="104"/>
      <c r="S10" s="34"/>
      <c r="T10" s="34"/>
      <c r="U10" s="34"/>
      <c r="V10" s="34"/>
      <c r="W10" s="34"/>
      <c r="X10" s="34"/>
      <c r="Y10" s="34"/>
      <c r="Z10" s="34"/>
      <c r="AA10" s="34"/>
      <c r="AB10" s="34"/>
      <c r="AC10" s="34"/>
      <c r="AD10" s="34"/>
      <c r="AE10" s="34"/>
    </row>
    <row r="11" spans="1:31" s="2" customFormat="1" ht="10.9" customHeight="1">
      <c r="A11" s="34"/>
      <c r="B11" s="39"/>
      <c r="C11" s="34"/>
      <c r="D11" s="34"/>
      <c r="E11" s="34"/>
      <c r="F11" s="34"/>
      <c r="G11" s="34"/>
      <c r="H11" s="34"/>
      <c r="I11" s="103"/>
      <c r="J11" s="34"/>
      <c r="K11" s="34"/>
      <c r="L11" s="104"/>
      <c r="S11" s="34"/>
      <c r="T11" s="34"/>
      <c r="U11" s="34"/>
      <c r="V11" s="34"/>
      <c r="W11" s="34"/>
      <c r="X11" s="34"/>
      <c r="Y11" s="34"/>
      <c r="Z11" s="34"/>
      <c r="AA11" s="34"/>
      <c r="AB11" s="34"/>
      <c r="AC11" s="34"/>
      <c r="AD11" s="34"/>
      <c r="AE11" s="34"/>
    </row>
    <row r="12" spans="1:31" s="2" customFormat="1" ht="12" customHeight="1">
      <c r="A12" s="34"/>
      <c r="B12" s="39"/>
      <c r="C12" s="34"/>
      <c r="D12" s="102" t="s">
        <v>25</v>
      </c>
      <c r="E12" s="34"/>
      <c r="F12" s="34"/>
      <c r="G12" s="34"/>
      <c r="H12" s="34"/>
      <c r="I12" s="106" t="s">
        <v>26</v>
      </c>
      <c r="J12" s="105" t="s">
        <v>27</v>
      </c>
      <c r="K12" s="34"/>
      <c r="L12" s="104"/>
      <c r="S12" s="34"/>
      <c r="T12" s="34"/>
      <c r="U12" s="34"/>
      <c r="V12" s="34"/>
      <c r="W12" s="34"/>
      <c r="X12" s="34"/>
      <c r="Y12" s="34"/>
      <c r="Z12" s="34"/>
      <c r="AA12" s="34"/>
      <c r="AB12" s="34"/>
      <c r="AC12" s="34"/>
      <c r="AD12" s="34"/>
      <c r="AE12" s="34"/>
    </row>
    <row r="13" spans="1:31" s="2" customFormat="1" ht="18" customHeight="1">
      <c r="A13" s="34"/>
      <c r="B13" s="39"/>
      <c r="C13" s="34"/>
      <c r="D13" s="34"/>
      <c r="E13" s="105" t="s">
        <v>28</v>
      </c>
      <c r="F13" s="34"/>
      <c r="G13" s="34"/>
      <c r="H13" s="34"/>
      <c r="I13" s="106" t="s">
        <v>29</v>
      </c>
      <c r="J13" s="105" t="s">
        <v>19</v>
      </c>
      <c r="K13" s="34"/>
      <c r="L13" s="104"/>
      <c r="S13" s="34"/>
      <c r="T13" s="34"/>
      <c r="U13" s="34"/>
      <c r="V13" s="34"/>
      <c r="W13" s="34"/>
      <c r="X13" s="34"/>
      <c r="Y13" s="34"/>
      <c r="Z13" s="34"/>
      <c r="AA13" s="34"/>
      <c r="AB13" s="34"/>
      <c r="AC13" s="34"/>
      <c r="AD13" s="34"/>
      <c r="AE13" s="34"/>
    </row>
    <row r="14" spans="1:31" s="2" customFormat="1" ht="6.95" customHeight="1">
      <c r="A14" s="34"/>
      <c r="B14" s="39"/>
      <c r="C14" s="34"/>
      <c r="D14" s="34"/>
      <c r="E14" s="34"/>
      <c r="F14" s="34"/>
      <c r="G14" s="34"/>
      <c r="H14" s="34"/>
      <c r="I14" s="103"/>
      <c r="J14" s="34"/>
      <c r="K14" s="34"/>
      <c r="L14" s="104"/>
      <c r="S14" s="34"/>
      <c r="T14" s="34"/>
      <c r="U14" s="34"/>
      <c r="V14" s="34"/>
      <c r="W14" s="34"/>
      <c r="X14" s="34"/>
      <c r="Y14" s="34"/>
      <c r="Z14" s="34"/>
      <c r="AA14" s="34"/>
      <c r="AB14" s="34"/>
      <c r="AC14" s="34"/>
      <c r="AD14" s="34"/>
      <c r="AE14" s="34"/>
    </row>
    <row r="15" spans="1:31" s="2" customFormat="1" ht="12" customHeight="1">
      <c r="A15" s="34"/>
      <c r="B15" s="39"/>
      <c r="C15" s="34"/>
      <c r="D15" s="102" t="s">
        <v>30</v>
      </c>
      <c r="E15" s="34"/>
      <c r="F15" s="34"/>
      <c r="G15" s="34"/>
      <c r="H15" s="34"/>
      <c r="I15" s="106" t="s">
        <v>26</v>
      </c>
      <c r="J15" s="30" t="str">
        <f>'Rekapitulace stavby'!AN13</f>
        <v>Vyplň údaj</v>
      </c>
      <c r="K15" s="34"/>
      <c r="L15" s="104"/>
      <c r="S15" s="34"/>
      <c r="T15" s="34"/>
      <c r="U15" s="34"/>
      <c r="V15" s="34"/>
      <c r="W15" s="34"/>
      <c r="X15" s="34"/>
      <c r="Y15" s="34"/>
      <c r="Z15" s="34"/>
      <c r="AA15" s="34"/>
      <c r="AB15" s="34"/>
      <c r="AC15" s="34"/>
      <c r="AD15" s="34"/>
      <c r="AE15" s="34"/>
    </row>
    <row r="16" spans="1:31" s="2" customFormat="1" ht="18" customHeight="1">
      <c r="A16" s="34"/>
      <c r="B16" s="39"/>
      <c r="C16" s="34"/>
      <c r="D16" s="34"/>
      <c r="E16" s="356" t="str">
        <f>'Rekapitulace stavby'!E14</f>
        <v>Vyplň údaj</v>
      </c>
      <c r="F16" s="357"/>
      <c r="G16" s="357"/>
      <c r="H16" s="357"/>
      <c r="I16" s="106" t="s">
        <v>29</v>
      </c>
      <c r="J16" s="30" t="str">
        <f>'Rekapitulace stavby'!AN14</f>
        <v>Vyplň údaj</v>
      </c>
      <c r="K16" s="34"/>
      <c r="L16" s="104"/>
      <c r="S16" s="34"/>
      <c r="T16" s="34"/>
      <c r="U16" s="34"/>
      <c r="V16" s="34"/>
      <c r="W16" s="34"/>
      <c r="X16" s="34"/>
      <c r="Y16" s="34"/>
      <c r="Z16" s="34"/>
      <c r="AA16" s="34"/>
      <c r="AB16" s="34"/>
      <c r="AC16" s="34"/>
      <c r="AD16" s="34"/>
      <c r="AE16" s="34"/>
    </row>
    <row r="17" spans="1:31" s="2" customFormat="1" ht="6.95" customHeight="1">
      <c r="A17" s="34"/>
      <c r="B17" s="39"/>
      <c r="C17" s="34"/>
      <c r="D17" s="34"/>
      <c r="E17" s="34"/>
      <c r="F17" s="34"/>
      <c r="G17" s="34"/>
      <c r="H17" s="34"/>
      <c r="I17" s="103"/>
      <c r="J17" s="34"/>
      <c r="K17" s="34"/>
      <c r="L17" s="104"/>
      <c r="S17" s="34"/>
      <c r="T17" s="34"/>
      <c r="U17" s="34"/>
      <c r="V17" s="34"/>
      <c r="W17" s="34"/>
      <c r="X17" s="34"/>
      <c r="Y17" s="34"/>
      <c r="Z17" s="34"/>
      <c r="AA17" s="34"/>
      <c r="AB17" s="34"/>
      <c r="AC17" s="34"/>
      <c r="AD17" s="34"/>
      <c r="AE17" s="34"/>
    </row>
    <row r="18" spans="1:31" s="2" customFormat="1" ht="12" customHeight="1">
      <c r="A18" s="34"/>
      <c r="B18" s="39"/>
      <c r="C18" s="34"/>
      <c r="D18" s="102" t="s">
        <v>32</v>
      </c>
      <c r="E18" s="34"/>
      <c r="F18" s="34"/>
      <c r="G18" s="34"/>
      <c r="H18" s="34"/>
      <c r="I18" s="106" t="s">
        <v>26</v>
      </c>
      <c r="J18" s="105" t="s">
        <v>33</v>
      </c>
      <c r="K18" s="34"/>
      <c r="L18" s="104"/>
      <c r="S18" s="34"/>
      <c r="T18" s="34"/>
      <c r="U18" s="34"/>
      <c r="V18" s="34"/>
      <c r="W18" s="34"/>
      <c r="X18" s="34"/>
      <c r="Y18" s="34"/>
      <c r="Z18" s="34"/>
      <c r="AA18" s="34"/>
      <c r="AB18" s="34"/>
      <c r="AC18" s="34"/>
      <c r="AD18" s="34"/>
      <c r="AE18" s="34"/>
    </row>
    <row r="19" spans="1:31" s="2" customFormat="1" ht="18" customHeight="1">
      <c r="A19" s="34"/>
      <c r="B19" s="39"/>
      <c r="C19" s="34"/>
      <c r="D19" s="34"/>
      <c r="E19" s="105" t="s">
        <v>34</v>
      </c>
      <c r="F19" s="34"/>
      <c r="G19" s="34"/>
      <c r="H19" s="34"/>
      <c r="I19" s="106" t="s">
        <v>29</v>
      </c>
      <c r="J19" s="105" t="s">
        <v>35</v>
      </c>
      <c r="K19" s="34"/>
      <c r="L19" s="104"/>
      <c r="S19" s="34"/>
      <c r="T19" s="34"/>
      <c r="U19" s="34"/>
      <c r="V19" s="34"/>
      <c r="W19" s="34"/>
      <c r="X19" s="34"/>
      <c r="Y19" s="34"/>
      <c r="Z19" s="34"/>
      <c r="AA19" s="34"/>
      <c r="AB19" s="34"/>
      <c r="AC19" s="34"/>
      <c r="AD19" s="34"/>
      <c r="AE19" s="34"/>
    </row>
    <row r="20" spans="1:31" s="2" customFormat="1" ht="6.95" customHeight="1">
      <c r="A20" s="34"/>
      <c r="B20" s="39"/>
      <c r="C20" s="34"/>
      <c r="D20" s="34"/>
      <c r="E20" s="34"/>
      <c r="F20" s="34"/>
      <c r="G20" s="34"/>
      <c r="H20" s="34"/>
      <c r="I20" s="103"/>
      <c r="J20" s="34"/>
      <c r="K20" s="34"/>
      <c r="L20" s="104"/>
      <c r="S20" s="34"/>
      <c r="T20" s="34"/>
      <c r="U20" s="34"/>
      <c r="V20" s="34"/>
      <c r="W20" s="34"/>
      <c r="X20" s="34"/>
      <c r="Y20" s="34"/>
      <c r="Z20" s="34"/>
      <c r="AA20" s="34"/>
      <c r="AB20" s="34"/>
      <c r="AC20" s="34"/>
      <c r="AD20" s="34"/>
      <c r="AE20" s="34"/>
    </row>
    <row r="21" spans="1:31" s="2" customFormat="1" ht="12" customHeight="1">
      <c r="A21" s="34"/>
      <c r="B21" s="39"/>
      <c r="C21" s="34"/>
      <c r="D21" s="102" t="s">
        <v>37</v>
      </c>
      <c r="E21" s="34"/>
      <c r="F21" s="34"/>
      <c r="G21" s="34"/>
      <c r="H21" s="34"/>
      <c r="I21" s="106" t="s">
        <v>26</v>
      </c>
      <c r="J21" s="105" t="str">
        <f>IF('Rekapitulace stavby'!AN19="","",'Rekapitulace stavby'!AN19)</f>
        <v/>
      </c>
      <c r="K21" s="34"/>
      <c r="L21" s="104"/>
      <c r="S21" s="34"/>
      <c r="T21" s="34"/>
      <c r="U21" s="34"/>
      <c r="V21" s="34"/>
      <c r="W21" s="34"/>
      <c r="X21" s="34"/>
      <c r="Y21" s="34"/>
      <c r="Z21" s="34"/>
      <c r="AA21" s="34"/>
      <c r="AB21" s="34"/>
      <c r="AC21" s="34"/>
      <c r="AD21" s="34"/>
      <c r="AE21" s="34"/>
    </row>
    <row r="22" spans="1:31" s="2" customFormat="1" ht="18" customHeight="1">
      <c r="A22" s="34"/>
      <c r="B22" s="39"/>
      <c r="C22" s="34"/>
      <c r="D22" s="34"/>
      <c r="E22" s="105" t="str">
        <f>IF('Rekapitulace stavby'!E20="","",'Rekapitulace stavby'!E20)</f>
        <v xml:space="preserve"> </v>
      </c>
      <c r="F22" s="34"/>
      <c r="G22" s="34"/>
      <c r="H22" s="34"/>
      <c r="I22" s="106" t="s">
        <v>29</v>
      </c>
      <c r="J22" s="105" t="str">
        <f>IF('Rekapitulace stavby'!AN20="","",'Rekapitulace stavby'!AN20)</f>
        <v/>
      </c>
      <c r="K22" s="34"/>
      <c r="L22" s="104"/>
      <c r="S22" s="34"/>
      <c r="T22" s="34"/>
      <c r="U22" s="34"/>
      <c r="V22" s="34"/>
      <c r="W22" s="34"/>
      <c r="X22" s="34"/>
      <c r="Y22" s="34"/>
      <c r="Z22" s="34"/>
      <c r="AA22" s="34"/>
      <c r="AB22" s="34"/>
      <c r="AC22" s="34"/>
      <c r="AD22" s="34"/>
      <c r="AE22" s="34"/>
    </row>
    <row r="23" spans="1:31" s="2" customFormat="1" ht="6.95" customHeight="1">
      <c r="A23" s="34"/>
      <c r="B23" s="39"/>
      <c r="C23" s="34"/>
      <c r="D23" s="34"/>
      <c r="E23" s="34"/>
      <c r="F23" s="34"/>
      <c r="G23" s="34"/>
      <c r="H23" s="34"/>
      <c r="I23" s="103"/>
      <c r="J23" s="34"/>
      <c r="K23" s="34"/>
      <c r="L23" s="104"/>
      <c r="S23" s="34"/>
      <c r="T23" s="34"/>
      <c r="U23" s="34"/>
      <c r="V23" s="34"/>
      <c r="W23" s="34"/>
      <c r="X23" s="34"/>
      <c r="Y23" s="34"/>
      <c r="Z23" s="34"/>
      <c r="AA23" s="34"/>
      <c r="AB23" s="34"/>
      <c r="AC23" s="34"/>
      <c r="AD23" s="34"/>
      <c r="AE23" s="34"/>
    </row>
    <row r="24" spans="1:31" s="2" customFormat="1" ht="12" customHeight="1">
      <c r="A24" s="34"/>
      <c r="B24" s="39"/>
      <c r="C24" s="34"/>
      <c r="D24" s="102" t="s">
        <v>39</v>
      </c>
      <c r="E24" s="34"/>
      <c r="F24" s="34"/>
      <c r="G24" s="34"/>
      <c r="H24" s="34"/>
      <c r="I24" s="103"/>
      <c r="J24" s="34"/>
      <c r="K24" s="34"/>
      <c r="L24" s="104"/>
      <c r="S24" s="34"/>
      <c r="T24" s="34"/>
      <c r="U24" s="34"/>
      <c r="V24" s="34"/>
      <c r="W24" s="34"/>
      <c r="X24" s="34"/>
      <c r="Y24" s="34"/>
      <c r="Z24" s="34"/>
      <c r="AA24" s="34"/>
      <c r="AB24" s="34"/>
      <c r="AC24" s="34"/>
      <c r="AD24" s="34"/>
      <c r="AE24" s="34"/>
    </row>
    <row r="25" spans="1:31" s="8" customFormat="1" ht="47.25" customHeight="1">
      <c r="A25" s="108"/>
      <c r="B25" s="109"/>
      <c r="C25" s="108"/>
      <c r="D25" s="108"/>
      <c r="E25" s="358" t="s">
        <v>40</v>
      </c>
      <c r="F25" s="358"/>
      <c r="G25" s="358"/>
      <c r="H25" s="358"/>
      <c r="I25" s="110"/>
      <c r="J25" s="108"/>
      <c r="K25" s="108"/>
      <c r="L25" s="111"/>
      <c r="S25" s="108"/>
      <c r="T25" s="108"/>
      <c r="U25" s="108"/>
      <c r="V25" s="108"/>
      <c r="W25" s="108"/>
      <c r="X25" s="108"/>
      <c r="Y25" s="108"/>
      <c r="Z25" s="108"/>
      <c r="AA25" s="108"/>
      <c r="AB25" s="108"/>
      <c r="AC25" s="108"/>
      <c r="AD25" s="108"/>
      <c r="AE25" s="108"/>
    </row>
    <row r="26" spans="1:31" s="2" customFormat="1" ht="6.95" customHeight="1">
      <c r="A26" s="34"/>
      <c r="B26" s="39"/>
      <c r="C26" s="34"/>
      <c r="D26" s="34"/>
      <c r="E26" s="34"/>
      <c r="F26" s="34"/>
      <c r="G26" s="34"/>
      <c r="H26" s="34"/>
      <c r="I26" s="103"/>
      <c r="J26" s="34"/>
      <c r="K26" s="34"/>
      <c r="L26" s="104"/>
      <c r="S26" s="34"/>
      <c r="T26" s="34"/>
      <c r="U26" s="34"/>
      <c r="V26" s="34"/>
      <c r="W26" s="34"/>
      <c r="X26" s="34"/>
      <c r="Y26" s="34"/>
      <c r="Z26" s="34"/>
      <c r="AA26" s="34"/>
      <c r="AB26" s="34"/>
      <c r="AC26" s="34"/>
      <c r="AD26" s="34"/>
      <c r="AE26" s="34"/>
    </row>
    <row r="27" spans="1:31" s="2" customFormat="1" ht="6.95" customHeight="1">
      <c r="A27" s="34"/>
      <c r="B27" s="39"/>
      <c r="C27" s="34"/>
      <c r="D27" s="112"/>
      <c r="E27" s="112"/>
      <c r="F27" s="112"/>
      <c r="G27" s="112"/>
      <c r="H27" s="112"/>
      <c r="I27" s="113"/>
      <c r="J27" s="112"/>
      <c r="K27" s="112"/>
      <c r="L27" s="104"/>
      <c r="S27" s="34"/>
      <c r="T27" s="34"/>
      <c r="U27" s="34"/>
      <c r="V27" s="34"/>
      <c r="W27" s="34"/>
      <c r="X27" s="34"/>
      <c r="Y27" s="34"/>
      <c r="Z27" s="34"/>
      <c r="AA27" s="34"/>
      <c r="AB27" s="34"/>
      <c r="AC27" s="34"/>
      <c r="AD27" s="34"/>
      <c r="AE27" s="34"/>
    </row>
    <row r="28" spans="1:31" s="2" customFormat="1" ht="25.35" customHeight="1">
      <c r="A28" s="34"/>
      <c r="B28" s="39"/>
      <c r="C28" s="34"/>
      <c r="D28" s="114" t="s">
        <v>41</v>
      </c>
      <c r="E28" s="34"/>
      <c r="F28" s="34"/>
      <c r="G28" s="34"/>
      <c r="H28" s="34"/>
      <c r="I28" s="103"/>
      <c r="J28" s="115">
        <f>ROUND(J83,2)</f>
        <v>0</v>
      </c>
      <c r="K28" s="34"/>
      <c r="L28" s="104"/>
      <c r="S28" s="34"/>
      <c r="T28" s="34"/>
      <c r="U28" s="34"/>
      <c r="V28" s="34"/>
      <c r="W28" s="34"/>
      <c r="X28" s="34"/>
      <c r="Y28" s="34"/>
      <c r="Z28" s="34"/>
      <c r="AA28" s="34"/>
      <c r="AB28" s="34"/>
      <c r="AC28" s="34"/>
      <c r="AD28" s="34"/>
      <c r="AE28" s="34"/>
    </row>
    <row r="29" spans="1:31" s="2" customFormat="1" ht="6.95" customHeight="1">
      <c r="A29" s="34"/>
      <c r="B29" s="39"/>
      <c r="C29" s="34"/>
      <c r="D29" s="112"/>
      <c r="E29" s="112"/>
      <c r="F29" s="112"/>
      <c r="G29" s="112"/>
      <c r="H29" s="112"/>
      <c r="I29" s="113"/>
      <c r="J29" s="112"/>
      <c r="K29" s="112"/>
      <c r="L29" s="104"/>
      <c r="S29" s="34"/>
      <c r="T29" s="34"/>
      <c r="U29" s="34"/>
      <c r="V29" s="34"/>
      <c r="W29" s="34"/>
      <c r="X29" s="34"/>
      <c r="Y29" s="34"/>
      <c r="Z29" s="34"/>
      <c r="AA29" s="34"/>
      <c r="AB29" s="34"/>
      <c r="AC29" s="34"/>
      <c r="AD29" s="34"/>
      <c r="AE29" s="34"/>
    </row>
    <row r="30" spans="1:31" s="2" customFormat="1" ht="14.45" customHeight="1">
      <c r="A30" s="34"/>
      <c r="B30" s="39"/>
      <c r="C30" s="34"/>
      <c r="D30" s="34"/>
      <c r="E30" s="34"/>
      <c r="F30" s="116" t="s">
        <v>43</v>
      </c>
      <c r="G30" s="34"/>
      <c r="H30" s="34"/>
      <c r="I30" s="117" t="s">
        <v>42</v>
      </c>
      <c r="J30" s="116" t="s">
        <v>44</v>
      </c>
      <c r="K30" s="34"/>
      <c r="L30" s="104"/>
      <c r="S30" s="34"/>
      <c r="T30" s="34"/>
      <c r="U30" s="34"/>
      <c r="V30" s="34"/>
      <c r="W30" s="34"/>
      <c r="X30" s="34"/>
      <c r="Y30" s="34"/>
      <c r="Z30" s="34"/>
      <c r="AA30" s="34"/>
      <c r="AB30" s="34"/>
      <c r="AC30" s="34"/>
      <c r="AD30" s="34"/>
      <c r="AE30" s="34"/>
    </row>
    <row r="31" spans="1:31" s="2" customFormat="1" ht="14.45" customHeight="1">
      <c r="A31" s="34"/>
      <c r="B31" s="39"/>
      <c r="C31" s="34"/>
      <c r="D31" s="118" t="s">
        <v>45</v>
      </c>
      <c r="E31" s="102" t="s">
        <v>46</v>
      </c>
      <c r="F31" s="119">
        <f>ROUND((SUM(BE83:BE228)),2)</f>
        <v>0</v>
      </c>
      <c r="G31" s="34"/>
      <c r="H31" s="34"/>
      <c r="I31" s="120">
        <v>0.21</v>
      </c>
      <c r="J31" s="119">
        <f>ROUND(((SUM(BE83:BE228))*I31),2)</f>
        <v>0</v>
      </c>
      <c r="K31" s="34"/>
      <c r="L31" s="104"/>
      <c r="S31" s="34"/>
      <c r="T31" s="34"/>
      <c r="U31" s="34"/>
      <c r="V31" s="34"/>
      <c r="W31" s="34"/>
      <c r="X31" s="34"/>
      <c r="Y31" s="34"/>
      <c r="Z31" s="34"/>
      <c r="AA31" s="34"/>
      <c r="AB31" s="34"/>
      <c r="AC31" s="34"/>
      <c r="AD31" s="34"/>
      <c r="AE31" s="34"/>
    </row>
    <row r="32" spans="1:31" s="2" customFormat="1" ht="14.45" customHeight="1">
      <c r="A32" s="34"/>
      <c r="B32" s="39"/>
      <c r="C32" s="34"/>
      <c r="D32" s="34"/>
      <c r="E32" s="102" t="s">
        <v>47</v>
      </c>
      <c r="F32" s="119">
        <f>ROUND((SUM(BF83:BF228)),2)</f>
        <v>0</v>
      </c>
      <c r="G32" s="34"/>
      <c r="H32" s="34"/>
      <c r="I32" s="120">
        <v>0.15</v>
      </c>
      <c r="J32" s="119">
        <f>ROUND(((SUM(BF83:BF228))*I32),2)</f>
        <v>0</v>
      </c>
      <c r="K32" s="34"/>
      <c r="L32" s="104"/>
      <c r="S32" s="34"/>
      <c r="T32" s="34"/>
      <c r="U32" s="34"/>
      <c r="V32" s="34"/>
      <c r="W32" s="34"/>
      <c r="X32" s="34"/>
      <c r="Y32" s="34"/>
      <c r="Z32" s="34"/>
      <c r="AA32" s="34"/>
      <c r="AB32" s="34"/>
      <c r="AC32" s="34"/>
      <c r="AD32" s="34"/>
      <c r="AE32" s="34"/>
    </row>
    <row r="33" spans="1:31" s="2" customFormat="1" ht="14.45" customHeight="1" hidden="1">
      <c r="A33" s="34"/>
      <c r="B33" s="39"/>
      <c r="C33" s="34"/>
      <c r="D33" s="34"/>
      <c r="E33" s="102" t="s">
        <v>48</v>
      </c>
      <c r="F33" s="119">
        <f>ROUND((SUM(BG83:BG228)),2)</f>
        <v>0</v>
      </c>
      <c r="G33" s="34"/>
      <c r="H33" s="34"/>
      <c r="I33" s="120">
        <v>0.21</v>
      </c>
      <c r="J33" s="119">
        <f>0</f>
        <v>0</v>
      </c>
      <c r="K33" s="34"/>
      <c r="L33" s="104"/>
      <c r="S33" s="34"/>
      <c r="T33" s="34"/>
      <c r="U33" s="34"/>
      <c r="V33" s="34"/>
      <c r="W33" s="34"/>
      <c r="X33" s="34"/>
      <c r="Y33" s="34"/>
      <c r="Z33" s="34"/>
      <c r="AA33" s="34"/>
      <c r="AB33" s="34"/>
      <c r="AC33" s="34"/>
      <c r="AD33" s="34"/>
      <c r="AE33" s="34"/>
    </row>
    <row r="34" spans="1:31" s="2" customFormat="1" ht="14.45" customHeight="1" hidden="1">
      <c r="A34" s="34"/>
      <c r="B34" s="39"/>
      <c r="C34" s="34"/>
      <c r="D34" s="34"/>
      <c r="E34" s="102" t="s">
        <v>49</v>
      </c>
      <c r="F34" s="119">
        <f>ROUND((SUM(BH83:BH228)),2)</f>
        <v>0</v>
      </c>
      <c r="G34" s="34"/>
      <c r="H34" s="34"/>
      <c r="I34" s="120">
        <v>0.15</v>
      </c>
      <c r="J34" s="119">
        <f>0</f>
        <v>0</v>
      </c>
      <c r="K34" s="34"/>
      <c r="L34" s="104"/>
      <c r="S34" s="34"/>
      <c r="T34" s="34"/>
      <c r="U34" s="34"/>
      <c r="V34" s="34"/>
      <c r="W34" s="34"/>
      <c r="X34" s="34"/>
      <c r="Y34" s="34"/>
      <c r="Z34" s="34"/>
      <c r="AA34" s="34"/>
      <c r="AB34" s="34"/>
      <c r="AC34" s="34"/>
      <c r="AD34" s="34"/>
      <c r="AE34" s="34"/>
    </row>
    <row r="35" spans="1:31" s="2" customFormat="1" ht="14.45" customHeight="1" hidden="1">
      <c r="A35" s="34"/>
      <c r="B35" s="39"/>
      <c r="C35" s="34"/>
      <c r="D35" s="34"/>
      <c r="E35" s="102" t="s">
        <v>50</v>
      </c>
      <c r="F35" s="119">
        <f>ROUND((SUM(BI83:BI228)),2)</f>
        <v>0</v>
      </c>
      <c r="G35" s="34"/>
      <c r="H35" s="34"/>
      <c r="I35" s="120">
        <v>0</v>
      </c>
      <c r="J35" s="119">
        <f>0</f>
        <v>0</v>
      </c>
      <c r="K35" s="34"/>
      <c r="L35" s="104"/>
      <c r="S35" s="34"/>
      <c r="T35" s="34"/>
      <c r="U35" s="34"/>
      <c r="V35" s="34"/>
      <c r="W35" s="34"/>
      <c r="X35" s="34"/>
      <c r="Y35" s="34"/>
      <c r="Z35" s="34"/>
      <c r="AA35" s="34"/>
      <c r="AB35" s="34"/>
      <c r="AC35" s="34"/>
      <c r="AD35" s="34"/>
      <c r="AE35" s="34"/>
    </row>
    <row r="36" spans="1:31" s="2" customFormat="1" ht="6.95" customHeight="1">
      <c r="A36" s="34"/>
      <c r="B36" s="39"/>
      <c r="C36" s="34"/>
      <c r="D36" s="34"/>
      <c r="E36" s="34"/>
      <c r="F36" s="34"/>
      <c r="G36" s="34"/>
      <c r="H36" s="34"/>
      <c r="I36" s="103"/>
      <c r="J36" s="34"/>
      <c r="K36" s="34"/>
      <c r="L36" s="104"/>
      <c r="S36" s="34"/>
      <c r="T36" s="34"/>
      <c r="U36" s="34"/>
      <c r="V36" s="34"/>
      <c r="W36" s="34"/>
      <c r="X36" s="34"/>
      <c r="Y36" s="34"/>
      <c r="Z36" s="34"/>
      <c r="AA36" s="34"/>
      <c r="AB36" s="34"/>
      <c r="AC36" s="34"/>
      <c r="AD36" s="34"/>
      <c r="AE36" s="34"/>
    </row>
    <row r="37" spans="1:31" s="2" customFormat="1" ht="25.35" customHeight="1">
      <c r="A37" s="34"/>
      <c r="B37" s="39"/>
      <c r="C37" s="121"/>
      <c r="D37" s="122" t="s">
        <v>51</v>
      </c>
      <c r="E37" s="123"/>
      <c r="F37" s="123"/>
      <c r="G37" s="124" t="s">
        <v>52</v>
      </c>
      <c r="H37" s="125" t="s">
        <v>53</v>
      </c>
      <c r="I37" s="126"/>
      <c r="J37" s="127">
        <f>SUM(J28:J35)</f>
        <v>0</v>
      </c>
      <c r="K37" s="128"/>
      <c r="L37" s="104"/>
      <c r="S37" s="34"/>
      <c r="T37" s="34"/>
      <c r="U37" s="34"/>
      <c r="V37" s="34"/>
      <c r="W37" s="34"/>
      <c r="X37" s="34"/>
      <c r="Y37" s="34"/>
      <c r="Z37" s="34"/>
      <c r="AA37" s="34"/>
      <c r="AB37" s="34"/>
      <c r="AC37" s="34"/>
      <c r="AD37" s="34"/>
      <c r="AE37" s="34"/>
    </row>
    <row r="38" spans="1:31" s="2" customFormat="1" ht="14.45" customHeight="1">
      <c r="A38" s="34"/>
      <c r="B38" s="129"/>
      <c r="C38" s="130"/>
      <c r="D38" s="130"/>
      <c r="E38" s="130"/>
      <c r="F38" s="130"/>
      <c r="G38" s="130"/>
      <c r="H38" s="130"/>
      <c r="I38" s="131"/>
      <c r="J38" s="130"/>
      <c r="K38" s="130"/>
      <c r="L38" s="104"/>
      <c r="S38" s="34"/>
      <c r="T38" s="34"/>
      <c r="U38" s="34"/>
      <c r="V38" s="34"/>
      <c r="W38" s="34"/>
      <c r="X38" s="34"/>
      <c r="Y38" s="34"/>
      <c r="Z38" s="34"/>
      <c r="AA38" s="34"/>
      <c r="AB38" s="34"/>
      <c r="AC38" s="34"/>
      <c r="AD38" s="34"/>
      <c r="AE38" s="34"/>
    </row>
    <row r="42" spans="1:31" s="2" customFormat="1" ht="6.95" customHeight="1">
      <c r="A42" s="34"/>
      <c r="B42" s="132"/>
      <c r="C42" s="133"/>
      <c r="D42" s="133"/>
      <c r="E42" s="133"/>
      <c r="F42" s="133"/>
      <c r="G42" s="133"/>
      <c r="H42" s="133"/>
      <c r="I42" s="134"/>
      <c r="J42" s="133"/>
      <c r="K42" s="133"/>
      <c r="L42" s="104"/>
      <c r="S42" s="34"/>
      <c r="T42" s="34"/>
      <c r="U42" s="34"/>
      <c r="V42" s="34"/>
      <c r="W42" s="34"/>
      <c r="X42" s="34"/>
      <c r="Y42" s="34"/>
      <c r="Z42" s="34"/>
      <c r="AA42" s="34"/>
      <c r="AB42" s="34"/>
      <c r="AC42" s="34"/>
      <c r="AD42" s="34"/>
      <c r="AE42" s="34"/>
    </row>
    <row r="43" spans="1:31" s="2" customFormat="1" ht="24.95" customHeight="1">
      <c r="A43" s="34"/>
      <c r="B43" s="35"/>
      <c r="C43" s="23" t="s">
        <v>83</v>
      </c>
      <c r="D43" s="36"/>
      <c r="E43" s="36"/>
      <c r="F43" s="36"/>
      <c r="G43" s="36"/>
      <c r="H43" s="36"/>
      <c r="I43" s="103"/>
      <c r="J43" s="36"/>
      <c r="K43" s="36"/>
      <c r="L43" s="104"/>
      <c r="S43" s="34"/>
      <c r="T43" s="34"/>
      <c r="U43" s="34"/>
      <c r="V43" s="34"/>
      <c r="W43" s="34"/>
      <c r="X43" s="34"/>
      <c r="Y43" s="34"/>
      <c r="Z43" s="34"/>
      <c r="AA43" s="34"/>
      <c r="AB43" s="34"/>
      <c r="AC43" s="34"/>
      <c r="AD43" s="34"/>
      <c r="AE43" s="34"/>
    </row>
    <row r="44" spans="1:31" s="2" customFormat="1" ht="6.95" customHeight="1">
      <c r="A44" s="34"/>
      <c r="B44" s="35"/>
      <c r="C44" s="36"/>
      <c r="D44" s="36"/>
      <c r="E44" s="36"/>
      <c r="F44" s="36"/>
      <c r="G44" s="36"/>
      <c r="H44" s="36"/>
      <c r="I44" s="103"/>
      <c r="J44" s="36"/>
      <c r="K44" s="36"/>
      <c r="L44" s="104"/>
      <c r="S44" s="34"/>
      <c r="T44" s="34"/>
      <c r="U44" s="34"/>
      <c r="V44" s="34"/>
      <c r="W44" s="34"/>
      <c r="X44" s="34"/>
      <c r="Y44" s="34"/>
      <c r="Z44" s="34"/>
      <c r="AA44" s="34"/>
      <c r="AB44" s="34"/>
      <c r="AC44" s="34"/>
      <c r="AD44" s="34"/>
      <c r="AE44" s="34"/>
    </row>
    <row r="45" spans="1:31" s="2" customFormat="1" ht="12" customHeight="1">
      <c r="A45" s="34"/>
      <c r="B45" s="35"/>
      <c r="C45" s="29" t="s">
        <v>16</v>
      </c>
      <c r="D45" s="36"/>
      <c r="E45" s="36"/>
      <c r="F45" s="36"/>
      <c r="G45" s="36"/>
      <c r="H45" s="36"/>
      <c r="I45" s="103"/>
      <c r="J45" s="36"/>
      <c r="K45" s="36"/>
      <c r="L45" s="104"/>
      <c r="S45" s="34"/>
      <c r="T45" s="34"/>
      <c r="U45" s="34"/>
      <c r="V45" s="34"/>
      <c r="W45" s="34"/>
      <c r="X45" s="34"/>
      <c r="Y45" s="34"/>
      <c r="Z45" s="34"/>
      <c r="AA45" s="34"/>
      <c r="AB45" s="34"/>
      <c r="AC45" s="34"/>
      <c r="AD45" s="34"/>
      <c r="AE45" s="34"/>
    </row>
    <row r="46" spans="1:31" s="2" customFormat="1" ht="16.5" customHeight="1">
      <c r="A46" s="34"/>
      <c r="B46" s="35"/>
      <c r="C46" s="36"/>
      <c r="D46" s="36"/>
      <c r="E46" s="333" t="str">
        <f>E7</f>
        <v>Oprava terasy bytového domu Tržní č.p.1932/26, Děčín</v>
      </c>
      <c r="F46" s="359"/>
      <c r="G46" s="359"/>
      <c r="H46" s="359"/>
      <c r="I46" s="103"/>
      <c r="J46" s="36"/>
      <c r="K46" s="36"/>
      <c r="L46" s="104"/>
      <c r="S46" s="34"/>
      <c r="T46" s="34"/>
      <c r="U46" s="34"/>
      <c r="V46" s="34"/>
      <c r="W46" s="34"/>
      <c r="X46" s="34"/>
      <c r="Y46" s="34"/>
      <c r="Z46" s="34"/>
      <c r="AA46" s="34"/>
      <c r="AB46" s="34"/>
      <c r="AC46" s="34"/>
      <c r="AD46" s="34"/>
      <c r="AE46" s="34"/>
    </row>
    <row r="47" spans="1:31" s="2" customFormat="1" ht="6.95" customHeight="1">
      <c r="A47" s="34"/>
      <c r="B47" s="35"/>
      <c r="C47" s="36"/>
      <c r="D47" s="36"/>
      <c r="E47" s="36"/>
      <c r="F47" s="36"/>
      <c r="G47" s="36"/>
      <c r="H47" s="36"/>
      <c r="I47" s="103"/>
      <c r="J47" s="36"/>
      <c r="K47" s="36"/>
      <c r="L47" s="104"/>
      <c r="S47" s="34"/>
      <c r="T47" s="34"/>
      <c r="U47" s="34"/>
      <c r="V47" s="34"/>
      <c r="W47" s="34"/>
      <c r="X47" s="34"/>
      <c r="Y47" s="34"/>
      <c r="Z47" s="34"/>
      <c r="AA47" s="34"/>
      <c r="AB47" s="34"/>
      <c r="AC47" s="34"/>
      <c r="AD47" s="34"/>
      <c r="AE47" s="34"/>
    </row>
    <row r="48" spans="1:31" s="2" customFormat="1" ht="12" customHeight="1">
      <c r="A48" s="34"/>
      <c r="B48" s="35"/>
      <c r="C48" s="29" t="s">
        <v>21</v>
      </c>
      <c r="D48" s="36"/>
      <c r="E48" s="36"/>
      <c r="F48" s="27" t="str">
        <f>F10</f>
        <v>Tržní č.p.1932/26, Děčín</v>
      </c>
      <c r="G48" s="36"/>
      <c r="H48" s="36"/>
      <c r="I48" s="106" t="s">
        <v>23</v>
      </c>
      <c r="J48" s="59" t="str">
        <f>IF(J10="","",J10)</f>
        <v>21. 10. 2020</v>
      </c>
      <c r="K48" s="36"/>
      <c r="L48" s="104"/>
      <c r="S48" s="34"/>
      <c r="T48" s="34"/>
      <c r="U48" s="34"/>
      <c r="V48" s="34"/>
      <c r="W48" s="34"/>
      <c r="X48" s="34"/>
      <c r="Y48" s="34"/>
      <c r="Z48" s="34"/>
      <c r="AA48" s="34"/>
      <c r="AB48" s="34"/>
      <c r="AC48" s="34"/>
      <c r="AD48" s="34"/>
      <c r="AE48" s="34"/>
    </row>
    <row r="49" spans="1:31" s="2" customFormat="1" ht="6.95" customHeight="1">
      <c r="A49" s="34"/>
      <c r="B49" s="35"/>
      <c r="C49" s="36"/>
      <c r="D49" s="36"/>
      <c r="E49" s="36"/>
      <c r="F49" s="36"/>
      <c r="G49" s="36"/>
      <c r="H49" s="36"/>
      <c r="I49" s="103"/>
      <c r="J49" s="36"/>
      <c r="K49" s="36"/>
      <c r="L49" s="104"/>
      <c r="S49" s="34"/>
      <c r="T49" s="34"/>
      <c r="U49" s="34"/>
      <c r="V49" s="34"/>
      <c r="W49" s="34"/>
      <c r="X49" s="34"/>
      <c r="Y49" s="34"/>
      <c r="Z49" s="34"/>
      <c r="AA49" s="34"/>
      <c r="AB49" s="34"/>
      <c r="AC49" s="34"/>
      <c r="AD49" s="34"/>
      <c r="AE49" s="34"/>
    </row>
    <row r="50" spans="1:31" s="2" customFormat="1" ht="15.2" customHeight="1">
      <c r="A50" s="34"/>
      <c r="B50" s="35"/>
      <c r="C50" s="29" t="s">
        <v>25</v>
      </c>
      <c r="D50" s="36"/>
      <c r="E50" s="36"/>
      <c r="F50" s="27" t="str">
        <f>E13</f>
        <v>Statutární město Děčín</v>
      </c>
      <c r="G50" s="36"/>
      <c r="H50" s="36"/>
      <c r="I50" s="106" t="s">
        <v>32</v>
      </c>
      <c r="J50" s="32" t="str">
        <f>E19</f>
        <v>Vladimír Vidai</v>
      </c>
      <c r="K50" s="36"/>
      <c r="L50" s="104"/>
      <c r="S50" s="34"/>
      <c r="T50" s="34"/>
      <c r="U50" s="34"/>
      <c r="V50" s="34"/>
      <c r="W50" s="34"/>
      <c r="X50" s="34"/>
      <c r="Y50" s="34"/>
      <c r="Z50" s="34"/>
      <c r="AA50" s="34"/>
      <c r="AB50" s="34"/>
      <c r="AC50" s="34"/>
      <c r="AD50" s="34"/>
      <c r="AE50" s="34"/>
    </row>
    <row r="51" spans="1:31" s="2" customFormat="1" ht="15.2" customHeight="1">
      <c r="A51" s="34"/>
      <c r="B51" s="35"/>
      <c r="C51" s="29" t="s">
        <v>30</v>
      </c>
      <c r="D51" s="36"/>
      <c r="E51" s="36"/>
      <c r="F51" s="27" t="str">
        <f>IF(E16="","",E16)</f>
        <v>Vyplň údaj</v>
      </c>
      <c r="G51" s="36"/>
      <c r="H51" s="36"/>
      <c r="I51" s="106" t="s">
        <v>37</v>
      </c>
      <c r="J51" s="32" t="str">
        <f>E22</f>
        <v xml:space="preserve"> </v>
      </c>
      <c r="K51" s="36"/>
      <c r="L51" s="104"/>
      <c r="S51" s="34"/>
      <c r="T51" s="34"/>
      <c r="U51" s="34"/>
      <c r="V51" s="34"/>
      <c r="W51" s="34"/>
      <c r="X51" s="34"/>
      <c r="Y51" s="34"/>
      <c r="Z51" s="34"/>
      <c r="AA51" s="34"/>
      <c r="AB51" s="34"/>
      <c r="AC51" s="34"/>
      <c r="AD51" s="34"/>
      <c r="AE51" s="34"/>
    </row>
    <row r="52" spans="1:31" s="2" customFormat="1" ht="10.35" customHeight="1">
      <c r="A52" s="34"/>
      <c r="B52" s="35"/>
      <c r="C52" s="36"/>
      <c r="D52" s="36"/>
      <c r="E52" s="36"/>
      <c r="F52" s="36"/>
      <c r="G52" s="36"/>
      <c r="H52" s="36"/>
      <c r="I52" s="103"/>
      <c r="J52" s="36"/>
      <c r="K52" s="36"/>
      <c r="L52" s="104"/>
      <c r="S52" s="34"/>
      <c r="T52" s="34"/>
      <c r="U52" s="34"/>
      <c r="V52" s="34"/>
      <c r="W52" s="34"/>
      <c r="X52" s="34"/>
      <c r="Y52" s="34"/>
      <c r="Z52" s="34"/>
      <c r="AA52" s="34"/>
      <c r="AB52" s="34"/>
      <c r="AC52" s="34"/>
      <c r="AD52" s="34"/>
      <c r="AE52" s="34"/>
    </row>
    <row r="53" spans="1:31" s="2" customFormat="1" ht="29.25" customHeight="1">
      <c r="A53" s="34"/>
      <c r="B53" s="35"/>
      <c r="C53" s="135" t="s">
        <v>84</v>
      </c>
      <c r="D53" s="136"/>
      <c r="E53" s="136"/>
      <c r="F53" s="136"/>
      <c r="G53" s="136"/>
      <c r="H53" s="136"/>
      <c r="I53" s="137"/>
      <c r="J53" s="138" t="s">
        <v>85</v>
      </c>
      <c r="K53" s="136"/>
      <c r="L53" s="104"/>
      <c r="S53" s="34"/>
      <c r="T53" s="34"/>
      <c r="U53" s="34"/>
      <c r="V53" s="34"/>
      <c r="W53" s="34"/>
      <c r="X53" s="34"/>
      <c r="Y53" s="34"/>
      <c r="Z53" s="34"/>
      <c r="AA53" s="34"/>
      <c r="AB53" s="34"/>
      <c r="AC53" s="34"/>
      <c r="AD53" s="34"/>
      <c r="AE53" s="34"/>
    </row>
    <row r="54" spans="1:31" s="2" customFormat="1" ht="10.35" customHeight="1">
      <c r="A54" s="34"/>
      <c r="B54" s="35"/>
      <c r="C54" s="36"/>
      <c r="D54" s="36"/>
      <c r="E54" s="36"/>
      <c r="F54" s="36"/>
      <c r="G54" s="36"/>
      <c r="H54" s="36"/>
      <c r="I54" s="103"/>
      <c r="J54" s="36"/>
      <c r="K54" s="36"/>
      <c r="L54" s="104"/>
      <c r="S54" s="34"/>
      <c r="T54" s="34"/>
      <c r="U54" s="34"/>
      <c r="V54" s="34"/>
      <c r="W54" s="34"/>
      <c r="X54" s="34"/>
      <c r="Y54" s="34"/>
      <c r="Z54" s="34"/>
      <c r="AA54" s="34"/>
      <c r="AB54" s="34"/>
      <c r="AC54" s="34"/>
      <c r="AD54" s="34"/>
      <c r="AE54" s="34"/>
    </row>
    <row r="55" spans="1:47" s="2" customFormat="1" ht="22.9" customHeight="1">
      <c r="A55" s="34"/>
      <c r="B55" s="35"/>
      <c r="C55" s="139" t="s">
        <v>73</v>
      </c>
      <c r="D55" s="36"/>
      <c r="E55" s="36"/>
      <c r="F55" s="36"/>
      <c r="G55" s="36"/>
      <c r="H55" s="36"/>
      <c r="I55" s="103"/>
      <c r="J55" s="77">
        <f>J83</f>
        <v>0</v>
      </c>
      <c r="K55" s="36"/>
      <c r="L55" s="104"/>
      <c r="S55" s="34"/>
      <c r="T55" s="34"/>
      <c r="U55" s="34"/>
      <c r="V55" s="34"/>
      <c r="W55" s="34"/>
      <c r="X55" s="34"/>
      <c r="Y55" s="34"/>
      <c r="Z55" s="34"/>
      <c r="AA55" s="34"/>
      <c r="AB55" s="34"/>
      <c r="AC55" s="34"/>
      <c r="AD55" s="34"/>
      <c r="AE55" s="34"/>
      <c r="AU55" s="17" t="s">
        <v>86</v>
      </c>
    </row>
    <row r="56" spans="2:12" s="9" customFormat="1" ht="24.95" customHeight="1">
      <c r="B56" s="140"/>
      <c r="C56" s="141"/>
      <c r="D56" s="142" t="s">
        <v>87</v>
      </c>
      <c r="E56" s="143"/>
      <c r="F56" s="143"/>
      <c r="G56" s="143"/>
      <c r="H56" s="143"/>
      <c r="I56" s="144"/>
      <c r="J56" s="145">
        <f>J84</f>
        <v>0</v>
      </c>
      <c r="K56" s="141"/>
      <c r="L56" s="146"/>
    </row>
    <row r="57" spans="2:12" s="10" customFormat="1" ht="19.9" customHeight="1">
      <c r="B57" s="147"/>
      <c r="C57" s="148"/>
      <c r="D57" s="149" t="s">
        <v>88</v>
      </c>
      <c r="E57" s="150"/>
      <c r="F57" s="150"/>
      <c r="G57" s="150"/>
      <c r="H57" s="150"/>
      <c r="I57" s="151"/>
      <c r="J57" s="152">
        <f>J85</f>
        <v>0</v>
      </c>
      <c r="K57" s="148"/>
      <c r="L57" s="153"/>
    </row>
    <row r="58" spans="2:12" s="10" customFormat="1" ht="19.9" customHeight="1">
      <c r="B58" s="147"/>
      <c r="C58" s="148"/>
      <c r="D58" s="149" t="s">
        <v>89</v>
      </c>
      <c r="E58" s="150"/>
      <c r="F58" s="150"/>
      <c r="G58" s="150"/>
      <c r="H58" s="150"/>
      <c r="I58" s="151"/>
      <c r="J58" s="152">
        <f>J103</f>
        <v>0</v>
      </c>
      <c r="K58" s="148"/>
      <c r="L58" s="153"/>
    </row>
    <row r="59" spans="2:12" s="10" customFormat="1" ht="19.9" customHeight="1">
      <c r="B59" s="147"/>
      <c r="C59" s="148"/>
      <c r="D59" s="149" t="s">
        <v>90</v>
      </c>
      <c r="E59" s="150"/>
      <c r="F59" s="150"/>
      <c r="G59" s="150"/>
      <c r="H59" s="150"/>
      <c r="I59" s="151"/>
      <c r="J59" s="152">
        <f>J117</f>
        <v>0</v>
      </c>
      <c r="K59" s="148"/>
      <c r="L59" s="153"/>
    </row>
    <row r="60" spans="2:12" s="10" customFormat="1" ht="19.9" customHeight="1">
      <c r="B60" s="147"/>
      <c r="C60" s="148"/>
      <c r="D60" s="149" t="s">
        <v>91</v>
      </c>
      <c r="E60" s="150"/>
      <c r="F60" s="150"/>
      <c r="G60" s="150"/>
      <c r="H60" s="150"/>
      <c r="I60" s="151"/>
      <c r="J60" s="152">
        <f>J130</f>
        <v>0</v>
      </c>
      <c r="K60" s="148"/>
      <c r="L60" s="153"/>
    </row>
    <row r="61" spans="2:12" s="9" customFormat="1" ht="24.95" customHeight="1">
      <c r="B61" s="140"/>
      <c r="C61" s="141"/>
      <c r="D61" s="142" t="s">
        <v>92</v>
      </c>
      <c r="E61" s="143"/>
      <c r="F61" s="143"/>
      <c r="G61" s="143"/>
      <c r="H61" s="143"/>
      <c r="I61" s="144"/>
      <c r="J61" s="145">
        <f>J133</f>
        <v>0</v>
      </c>
      <c r="K61" s="141"/>
      <c r="L61" s="146"/>
    </row>
    <row r="62" spans="2:12" s="10" customFormat="1" ht="19.9" customHeight="1">
      <c r="B62" s="147"/>
      <c r="C62" s="148"/>
      <c r="D62" s="149" t="s">
        <v>93</v>
      </c>
      <c r="E62" s="150"/>
      <c r="F62" s="150"/>
      <c r="G62" s="150"/>
      <c r="H62" s="150"/>
      <c r="I62" s="151"/>
      <c r="J62" s="152">
        <f>J134</f>
        <v>0</v>
      </c>
      <c r="K62" s="148"/>
      <c r="L62" s="153"/>
    </row>
    <row r="63" spans="2:12" s="10" customFormat="1" ht="19.9" customHeight="1">
      <c r="B63" s="147"/>
      <c r="C63" s="148"/>
      <c r="D63" s="149" t="s">
        <v>94</v>
      </c>
      <c r="E63" s="150"/>
      <c r="F63" s="150"/>
      <c r="G63" s="150"/>
      <c r="H63" s="150"/>
      <c r="I63" s="151"/>
      <c r="J63" s="152">
        <f>J152</f>
        <v>0</v>
      </c>
      <c r="K63" s="148"/>
      <c r="L63" s="153"/>
    </row>
    <row r="64" spans="2:12" s="9" customFormat="1" ht="24.95" customHeight="1">
      <c r="B64" s="140"/>
      <c r="C64" s="141"/>
      <c r="D64" s="142" t="s">
        <v>95</v>
      </c>
      <c r="E64" s="143"/>
      <c r="F64" s="143"/>
      <c r="G64" s="143"/>
      <c r="H64" s="143"/>
      <c r="I64" s="144"/>
      <c r="J64" s="145">
        <f>J223</f>
        <v>0</v>
      </c>
      <c r="K64" s="141"/>
      <c r="L64" s="146"/>
    </row>
    <row r="65" spans="2:12" s="10" customFormat="1" ht="19.9" customHeight="1">
      <c r="B65" s="147"/>
      <c r="C65" s="148"/>
      <c r="D65" s="149" t="s">
        <v>96</v>
      </c>
      <c r="E65" s="150"/>
      <c r="F65" s="150"/>
      <c r="G65" s="150"/>
      <c r="H65" s="150"/>
      <c r="I65" s="151"/>
      <c r="J65" s="152">
        <f>J224</f>
        <v>0</v>
      </c>
      <c r="K65" s="148"/>
      <c r="L65" s="153"/>
    </row>
    <row r="66" spans="1:31" s="2" customFormat="1" ht="21.75" customHeight="1">
      <c r="A66" s="34"/>
      <c r="B66" s="35"/>
      <c r="C66" s="36"/>
      <c r="D66" s="36"/>
      <c r="E66" s="36"/>
      <c r="F66" s="36"/>
      <c r="G66" s="36"/>
      <c r="H66" s="36"/>
      <c r="I66" s="103"/>
      <c r="J66" s="36"/>
      <c r="K66" s="36"/>
      <c r="L66" s="104"/>
      <c r="S66" s="34"/>
      <c r="T66" s="34"/>
      <c r="U66" s="34"/>
      <c r="V66" s="34"/>
      <c r="W66" s="34"/>
      <c r="X66" s="34"/>
      <c r="Y66" s="34"/>
      <c r="Z66" s="34"/>
      <c r="AA66" s="34"/>
      <c r="AB66" s="34"/>
      <c r="AC66" s="34"/>
      <c r="AD66" s="34"/>
      <c r="AE66" s="34"/>
    </row>
    <row r="67" spans="1:31" s="2" customFormat="1" ht="6.95" customHeight="1">
      <c r="A67" s="34"/>
      <c r="B67" s="47"/>
      <c r="C67" s="48"/>
      <c r="D67" s="48"/>
      <c r="E67" s="48"/>
      <c r="F67" s="48"/>
      <c r="G67" s="48"/>
      <c r="H67" s="48"/>
      <c r="I67" s="131"/>
      <c r="J67" s="48"/>
      <c r="K67" s="48"/>
      <c r="L67" s="104"/>
      <c r="S67" s="34"/>
      <c r="T67" s="34"/>
      <c r="U67" s="34"/>
      <c r="V67" s="34"/>
      <c r="W67" s="34"/>
      <c r="X67" s="34"/>
      <c r="Y67" s="34"/>
      <c r="Z67" s="34"/>
      <c r="AA67" s="34"/>
      <c r="AB67" s="34"/>
      <c r="AC67" s="34"/>
      <c r="AD67" s="34"/>
      <c r="AE67" s="34"/>
    </row>
    <row r="71" spans="1:31" s="2" customFormat="1" ht="6.95" customHeight="1">
      <c r="A71" s="34"/>
      <c r="B71" s="49"/>
      <c r="C71" s="50"/>
      <c r="D71" s="50"/>
      <c r="E71" s="50"/>
      <c r="F71" s="50"/>
      <c r="G71" s="50"/>
      <c r="H71" s="50"/>
      <c r="I71" s="134"/>
      <c r="J71" s="50"/>
      <c r="K71" s="50"/>
      <c r="L71" s="104"/>
      <c r="S71" s="34"/>
      <c r="T71" s="34"/>
      <c r="U71" s="34"/>
      <c r="V71" s="34"/>
      <c r="W71" s="34"/>
      <c r="X71" s="34"/>
      <c r="Y71" s="34"/>
      <c r="Z71" s="34"/>
      <c r="AA71" s="34"/>
      <c r="AB71" s="34"/>
      <c r="AC71" s="34"/>
      <c r="AD71" s="34"/>
      <c r="AE71" s="34"/>
    </row>
    <row r="72" spans="1:31" s="2" customFormat="1" ht="24.95" customHeight="1">
      <c r="A72" s="34"/>
      <c r="B72" s="35"/>
      <c r="C72" s="23" t="s">
        <v>97</v>
      </c>
      <c r="D72" s="36"/>
      <c r="E72" s="36"/>
      <c r="F72" s="36"/>
      <c r="G72" s="36"/>
      <c r="H72" s="36"/>
      <c r="I72" s="103"/>
      <c r="J72" s="36"/>
      <c r="K72" s="36"/>
      <c r="L72" s="104"/>
      <c r="S72" s="34"/>
      <c r="T72" s="34"/>
      <c r="U72" s="34"/>
      <c r="V72" s="34"/>
      <c r="W72" s="34"/>
      <c r="X72" s="34"/>
      <c r="Y72" s="34"/>
      <c r="Z72" s="34"/>
      <c r="AA72" s="34"/>
      <c r="AB72" s="34"/>
      <c r="AC72" s="34"/>
      <c r="AD72" s="34"/>
      <c r="AE72" s="34"/>
    </row>
    <row r="73" spans="1:31" s="2" customFormat="1" ht="6.95" customHeight="1">
      <c r="A73" s="34"/>
      <c r="B73" s="35"/>
      <c r="C73" s="36"/>
      <c r="D73" s="36"/>
      <c r="E73" s="36"/>
      <c r="F73" s="36"/>
      <c r="G73" s="36"/>
      <c r="H73" s="36"/>
      <c r="I73" s="103"/>
      <c r="J73" s="36"/>
      <c r="K73" s="36"/>
      <c r="L73" s="104"/>
      <c r="S73" s="34"/>
      <c r="T73" s="34"/>
      <c r="U73" s="34"/>
      <c r="V73" s="34"/>
      <c r="W73" s="34"/>
      <c r="X73" s="34"/>
      <c r="Y73" s="34"/>
      <c r="Z73" s="34"/>
      <c r="AA73" s="34"/>
      <c r="AB73" s="34"/>
      <c r="AC73" s="34"/>
      <c r="AD73" s="34"/>
      <c r="AE73" s="34"/>
    </row>
    <row r="74" spans="1:31" s="2" customFormat="1" ht="12" customHeight="1">
      <c r="A74" s="34"/>
      <c r="B74" s="35"/>
      <c r="C74" s="29" t="s">
        <v>16</v>
      </c>
      <c r="D74" s="36"/>
      <c r="E74" s="36"/>
      <c r="F74" s="36"/>
      <c r="G74" s="36"/>
      <c r="H74" s="36"/>
      <c r="I74" s="103"/>
      <c r="J74" s="36"/>
      <c r="K74" s="36"/>
      <c r="L74" s="104"/>
      <c r="S74" s="34"/>
      <c r="T74" s="34"/>
      <c r="U74" s="34"/>
      <c r="V74" s="34"/>
      <c r="W74" s="34"/>
      <c r="X74" s="34"/>
      <c r="Y74" s="34"/>
      <c r="Z74" s="34"/>
      <c r="AA74" s="34"/>
      <c r="AB74" s="34"/>
      <c r="AC74" s="34"/>
      <c r="AD74" s="34"/>
      <c r="AE74" s="34"/>
    </row>
    <row r="75" spans="1:31" s="2" customFormat="1" ht="16.5" customHeight="1">
      <c r="A75" s="34"/>
      <c r="B75" s="35"/>
      <c r="C75" s="36"/>
      <c r="D75" s="36"/>
      <c r="E75" s="333" t="str">
        <f>E7</f>
        <v>Oprava terasy bytového domu Tržní č.p.1932/26, Děčín</v>
      </c>
      <c r="F75" s="359"/>
      <c r="G75" s="359"/>
      <c r="H75" s="359"/>
      <c r="I75" s="103"/>
      <c r="J75" s="36"/>
      <c r="K75" s="36"/>
      <c r="L75" s="104"/>
      <c r="S75" s="34"/>
      <c r="T75" s="34"/>
      <c r="U75" s="34"/>
      <c r="V75" s="34"/>
      <c r="W75" s="34"/>
      <c r="X75" s="34"/>
      <c r="Y75" s="34"/>
      <c r="Z75" s="34"/>
      <c r="AA75" s="34"/>
      <c r="AB75" s="34"/>
      <c r="AC75" s="34"/>
      <c r="AD75" s="34"/>
      <c r="AE75" s="34"/>
    </row>
    <row r="76" spans="1:31" s="2" customFormat="1" ht="6.95" customHeight="1">
      <c r="A76" s="34"/>
      <c r="B76" s="35"/>
      <c r="C76" s="36"/>
      <c r="D76" s="36"/>
      <c r="E76" s="36"/>
      <c r="F76" s="36"/>
      <c r="G76" s="36"/>
      <c r="H76" s="36"/>
      <c r="I76" s="103"/>
      <c r="J76" s="36"/>
      <c r="K76" s="36"/>
      <c r="L76" s="104"/>
      <c r="S76" s="34"/>
      <c r="T76" s="34"/>
      <c r="U76" s="34"/>
      <c r="V76" s="34"/>
      <c r="W76" s="34"/>
      <c r="X76" s="34"/>
      <c r="Y76" s="34"/>
      <c r="Z76" s="34"/>
      <c r="AA76" s="34"/>
      <c r="AB76" s="34"/>
      <c r="AC76" s="34"/>
      <c r="AD76" s="34"/>
      <c r="AE76" s="34"/>
    </row>
    <row r="77" spans="1:31" s="2" customFormat="1" ht="12" customHeight="1">
      <c r="A77" s="34"/>
      <c r="B77" s="35"/>
      <c r="C77" s="29" t="s">
        <v>21</v>
      </c>
      <c r="D77" s="36"/>
      <c r="E77" s="36"/>
      <c r="F77" s="27" t="str">
        <f>F10</f>
        <v>Tržní č.p.1932/26, Děčín</v>
      </c>
      <c r="G77" s="36"/>
      <c r="H77" s="36"/>
      <c r="I77" s="106" t="s">
        <v>23</v>
      </c>
      <c r="J77" s="59" t="str">
        <f>IF(J10="","",J10)</f>
        <v>21. 10. 2020</v>
      </c>
      <c r="K77" s="36"/>
      <c r="L77" s="104"/>
      <c r="S77" s="34"/>
      <c r="T77" s="34"/>
      <c r="U77" s="34"/>
      <c r="V77" s="34"/>
      <c r="W77" s="34"/>
      <c r="X77" s="34"/>
      <c r="Y77" s="34"/>
      <c r="Z77" s="34"/>
      <c r="AA77" s="34"/>
      <c r="AB77" s="34"/>
      <c r="AC77" s="34"/>
      <c r="AD77" s="34"/>
      <c r="AE77" s="34"/>
    </row>
    <row r="78" spans="1:31" s="2" customFormat="1" ht="6.95" customHeight="1">
      <c r="A78" s="34"/>
      <c r="B78" s="35"/>
      <c r="C78" s="36"/>
      <c r="D78" s="36"/>
      <c r="E78" s="36"/>
      <c r="F78" s="36"/>
      <c r="G78" s="36"/>
      <c r="H78" s="36"/>
      <c r="I78" s="103"/>
      <c r="J78" s="36"/>
      <c r="K78" s="36"/>
      <c r="L78" s="104"/>
      <c r="S78" s="34"/>
      <c r="T78" s="34"/>
      <c r="U78" s="34"/>
      <c r="V78" s="34"/>
      <c r="W78" s="34"/>
      <c r="X78" s="34"/>
      <c r="Y78" s="34"/>
      <c r="Z78" s="34"/>
      <c r="AA78" s="34"/>
      <c r="AB78" s="34"/>
      <c r="AC78" s="34"/>
      <c r="AD78" s="34"/>
      <c r="AE78" s="34"/>
    </row>
    <row r="79" spans="1:31" s="2" customFormat="1" ht="15.2" customHeight="1">
      <c r="A79" s="34"/>
      <c r="B79" s="35"/>
      <c r="C79" s="29" t="s">
        <v>25</v>
      </c>
      <c r="D79" s="36"/>
      <c r="E79" s="36"/>
      <c r="F79" s="27" t="str">
        <f>E13</f>
        <v>Statutární město Děčín</v>
      </c>
      <c r="G79" s="36"/>
      <c r="H79" s="36"/>
      <c r="I79" s="106" t="s">
        <v>32</v>
      </c>
      <c r="J79" s="32" t="str">
        <f>E19</f>
        <v>Vladimír Vidai</v>
      </c>
      <c r="K79" s="36"/>
      <c r="L79" s="104"/>
      <c r="S79" s="34"/>
      <c r="T79" s="34"/>
      <c r="U79" s="34"/>
      <c r="V79" s="34"/>
      <c r="W79" s="34"/>
      <c r="X79" s="34"/>
      <c r="Y79" s="34"/>
      <c r="Z79" s="34"/>
      <c r="AA79" s="34"/>
      <c r="AB79" s="34"/>
      <c r="AC79" s="34"/>
      <c r="AD79" s="34"/>
      <c r="AE79" s="34"/>
    </row>
    <row r="80" spans="1:31" s="2" customFormat="1" ht="15.2" customHeight="1">
      <c r="A80" s="34"/>
      <c r="B80" s="35"/>
      <c r="C80" s="29" t="s">
        <v>30</v>
      </c>
      <c r="D80" s="36"/>
      <c r="E80" s="36"/>
      <c r="F80" s="27" t="str">
        <f>IF(E16="","",E16)</f>
        <v>Vyplň údaj</v>
      </c>
      <c r="G80" s="36"/>
      <c r="H80" s="36"/>
      <c r="I80" s="106" t="s">
        <v>37</v>
      </c>
      <c r="J80" s="32" t="str">
        <f>E22</f>
        <v xml:space="preserve"> </v>
      </c>
      <c r="K80" s="36"/>
      <c r="L80" s="104"/>
      <c r="S80" s="34"/>
      <c r="T80" s="34"/>
      <c r="U80" s="34"/>
      <c r="V80" s="34"/>
      <c r="W80" s="34"/>
      <c r="X80" s="34"/>
      <c r="Y80" s="34"/>
      <c r="Z80" s="34"/>
      <c r="AA80" s="34"/>
      <c r="AB80" s="34"/>
      <c r="AC80" s="34"/>
      <c r="AD80" s="34"/>
      <c r="AE80" s="34"/>
    </row>
    <row r="81" spans="1:31" s="2" customFormat="1" ht="10.35" customHeight="1">
      <c r="A81" s="34"/>
      <c r="B81" s="35"/>
      <c r="C81" s="36"/>
      <c r="D81" s="36"/>
      <c r="E81" s="36"/>
      <c r="F81" s="36"/>
      <c r="G81" s="36"/>
      <c r="H81" s="36"/>
      <c r="I81" s="103"/>
      <c r="J81" s="36"/>
      <c r="K81" s="36"/>
      <c r="L81" s="104"/>
      <c r="S81" s="34"/>
      <c r="T81" s="34"/>
      <c r="U81" s="34"/>
      <c r="V81" s="34"/>
      <c r="W81" s="34"/>
      <c r="X81" s="34"/>
      <c r="Y81" s="34"/>
      <c r="Z81" s="34"/>
      <c r="AA81" s="34"/>
      <c r="AB81" s="34"/>
      <c r="AC81" s="34"/>
      <c r="AD81" s="34"/>
      <c r="AE81" s="34"/>
    </row>
    <row r="82" spans="1:31" s="11" customFormat="1" ht="29.25" customHeight="1">
      <c r="A82" s="154"/>
      <c r="B82" s="155"/>
      <c r="C82" s="156" t="s">
        <v>98</v>
      </c>
      <c r="D82" s="157" t="s">
        <v>60</v>
      </c>
      <c r="E82" s="157" t="s">
        <v>56</v>
      </c>
      <c r="F82" s="157" t="s">
        <v>57</v>
      </c>
      <c r="G82" s="157" t="s">
        <v>99</v>
      </c>
      <c r="H82" s="157" t="s">
        <v>100</v>
      </c>
      <c r="I82" s="158" t="s">
        <v>101</v>
      </c>
      <c r="J82" s="157" t="s">
        <v>85</v>
      </c>
      <c r="K82" s="159" t="s">
        <v>102</v>
      </c>
      <c r="L82" s="160"/>
      <c r="M82" s="68" t="s">
        <v>19</v>
      </c>
      <c r="N82" s="69" t="s">
        <v>45</v>
      </c>
      <c r="O82" s="69" t="s">
        <v>103</v>
      </c>
      <c r="P82" s="69" t="s">
        <v>104</v>
      </c>
      <c r="Q82" s="69" t="s">
        <v>105</v>
      </c>
      <c r="R82" s="69" t="s">
        <v>106</v>
      </c>
      <c r="S82" s="69" t="s">
        <v>107</v>
      </c>
      <c r="T82" s="70" t="s">
        <v>108</v>
      </c>
      <c r="U82" s="154"/>
      <c r="V82" s="154"/>
      <c r="W82" s="154"/>
      <c r="X82" s="154"/>
      <c r="Y82" s="154"/>
      <c r="Z82" s="154"/>
      <c r="AA82" s="154"/>
      <c r="AB82" s="154"/>
      <c r="AC82" s="154"/>
      <c r="AD82" s="154"/>
      <c r="AE82" s="154"/>
    </row>
    <row r="83" spans="1:63" s="2" customFormat="1" ht="22.9" customHeight="1">
      <c r="A83" s="34"/>
      <c r="B83" s="35"/>
      <c r="C83" s="75" t="s">
        <v>109</v>
      </c>
      <c r="D83" s="36"/>
      <c r="E83" s="36"/>
      <c r="F83" s="36"/>
      <c r="G83" s="36"/>
      <c r="H83" s="36"/>
      <c r="I83" s="103"/>
      <c r="J83" s="161">
        <f>BK83</f>
        <v>0</v>
      </c>
      <c r="K83" s="36"/>
      <c r="L83" s="39"/>
      <c r="M83" s="71"/>
      <c r="N83" s="162"/>
      <c r="O83" s="72"/>
      <c r="P83" s="163">
        <f>P84+P133+P223</f>
        <v>0</v>
      </c>
      <c r="Q83" s="72"/>
      <c r="R83" s="163">
        <f>R84+R133+R223</f>
        <v>27.897282170000004</v>
      </c>
      <c r="S83" s="72"/>
      <c r="T83" s="164">
        <f>T84+T133+T223</f>
        <v>45.55448485000001</v>
      </c>
      <c r="U83" s="34"/>
      <c r="V83" s="34"/>
      <c r="W83" s="34"/>
      <c r="X83" s="34"/>
      <c r="Y83" s="34"/>
      <c r="Z83" s="34"/>
      <c r="AA83" s="34"/>
      <c r="AB83" s="34"/>
      <c r="AC83" s="34"/>
      <c r="AD83" s="34"/>
      <c r="AE83" s="34"/>
      <c r="AT83" s="17" t="s">
        <v>74</v>
      </c>
      <c r="AU83" s="17" t="s">
        <v>86</v>
      </c>
      <c r="BK83" s="165">
        <f>BK84+BK133+BK223</f>
        <v>0</v>
      </c>
    </row>
    <row r="84" spans="2:63" s="12" customFormat="1" ht="25.9" customHeight="1">
      <c r="B84" s="166"/>
      <c r="C84" s="167"/>
      <c r="D84" s="168" t="s">
        <v>74</v>
      </c>
      <c r="E84" s="169" t="s">
        <v>110</v>
      </c>
      <c r="F84" s="169" t="s">
        <v>111</v>
      </c>
      <c r="G84" s="167"/>
      <c r="H84" s="167"/>
      <c r="I84" s="170"/>
      <c r="J84" s="171">
        <f>BK84</f>
        <v>0</v>
      </c>
      <c r="K84" s="167"/>
      <c r="L84" s="172"/>
      <c r="M84" s="173"/>
      <c r="N84" s="174"/>
      <c r="O84" s="174"/>
      <c r="P84" s="175">
        <f>P85+P103+P117+P130</f>
        <v>0</v>
      </c>
      <c r="Q84" s="174"/>
      <c r="R84" s="175">
        <f>R85+R103+R117+R130</f>
        <v>19.809395860000002</v>
      </c>
      <c r="S84" s="174"/>
      <c r="T84" s="176">
        <f>T85+T103+T117+T130</f>
        <v>45.55448485000001</v>
      </c>
      <c r="AR84" s="177" t="s">
        <v>80</v>
      </c>
      <c r="AT84" s="178" t="s">
        <v>74</v>
      </c>
      <c r="AU84" s="178" t="s">
        <v>75</v>
      </c>
      <c r="AY84" s="177" t="s">
        <v>112</v>
      </c>
      <c r="BK84" s="179">
        <f>BK85+BK103+BK117+BK130</f>
        <v>0</v>
      </c>
    </row>
    <row r="85" spans="2:63" s="12" customFormat="1" ht="22.9" customHeight="1">
      <c r="B85" s="166"/>
      <c r="C85" s="167"/>
      <c r="D85" s="168" t="s">
        <v>74</v>
      </c>
      <c r="E85" s="180" t="s">
        <v>113</v>
      </c>
      <c r="F85" s="180" t="s">
        <v>114</v>
      </c>
      <c r="G85" s="167"/>
      <c r="H85" s="167"/>
      <c r="I85" s="170"/>
      <c r="J85" s="181">
        <f>BK85</f>
        <v>0</v>
      </c>
      <c r="K85" s="167"/>
      <c r="L85" s="172"/>
      <c r="M85" s="173"/>
      <c r="N85" s="174"/>
      <c r="O85" s="174"/>
      <c r="P85" s="175">
        <f>SUM(P86:P102)</f>
        <v>0</v>
      </c>
      <c r="Q85" s="174"/>
      <c r="R85" s="175">
        <f>SUM(R86:R102)</f>
        <v>19.353393720000003</v>
      </c>
      <c r="S85" s="174"/>
      <c r="T85" s="176">
        <f>SUM(T86:T102)</f>
        <v>0</v>
      </c>
      <c r="AR85" s="177" t="s">
        <v>80</v>
      </c>
      <c r="AT85" s="178" t="s">
        <v>74</v>
      </c>
      <c r="AU85" s="178" t="s">
        <v>80</v>
      </c>
      <c r="AY85" s="177" t="s">
        <v>112</v>
      </c>
      <c r="BK85" s="179">
        <f>SUM(BK86:BK102)</f>
        <v>0</v>
      </c>
    </row>
    <row r="86" spans="1:65" s="2" customFormat="1" ht="16.5" customHeight="1">
      <c r="A86" s="34"/>
      <c r="B86" s="35"/>
      <c r="C86" s="182" t="s">
        <v>80</v>
      </c>
      <c r="D86" s="182" t="s">
        <v>115</v>
      </c>
      <c r="E86" s="183" t="s">
        <v>116</v>
      </c>
      <c r="F86" s="184" t="s">
        <v>117</v>
      </c>
      <c r="G86" s="185" t="s">
        <v>118</v>
      </c>
      <c r="H86" s="186">
        <v>38.115</v>
      </c>
      <c r="I86" s="187"/>
      <c r="J86" s="188">
        <f>ROUND(I86*H86,2)</f>
        <v>0</v>
      </c>
      <c r="K86" s="184" t="s">
        <v>119</v>
      </c>
      <c r="L86" s="39"/>
      <c r="M86" s="189" t="s">
        <v>19</v>
      </c>
      <c r="N86" s="190" t="s">
        <v>47</v>
      </c>
      <c r="O86" s="64"/>
      <c r="P86" s="191">
        <f>O86*H86</f>
        <v>0</v>
      </c>
      <c r="Q86" s="191">
        <v>0.0382</v>
      </c>
      <c r="R86" s="191">
        <f>Q86*H86</f>
        <v>1.455993</v>
      </c>
      <c r="S86" s="191">
        <v>0</v>
      </c>
      <c r="T86" s="192">
        <f>S86*H86</f>
        <v>0</v>
      </c>
      <c r="U86" s="34"/>
      <c r="V86" s="34"/>
      <c r="W86" s="34"/>
      <c r="X86" s="34"/>
      <c r="Y86" s="34"/>
      <c r="Z86" s="34"/>
      <c r="AA86" s="34"/>
      <c r="AB86" s="34"/>
      <c r="AC86" s="34"/>
      <c r="AD86" s="34"/>
      <c r="AE86" s="34"/>
      <c r="AR86" s="193" t="s">
        <v>120</v>
      </c>
      <c r="AT86" s="193" t="s">
        <v>115</v>
      </c>
      <c r="AU86" s="193" t="s">
        <v>121</v>
      </c>
      <c r="AY86" s="17" t="s">
        <v>112</v>
      </c>
      <c r="BE86" s="194">
        <f>IF(N86="základní",J86,0)</f>
        <v>0</v>
      </c>
      <c r="BF86" s="194">
        <f>IF(N86="snížená",J86,0)</f>
        <v>0</v>
      </c>
      <c r="BG86" s="194">
        <f>IF(N86="zákl. přenesená",J86,0)</f>
        <v>0</v>
      </c>
      <c r="BH86" s="194">
        <f>IF(N86="sníž. přenesená",J86,0)</f>
        <v>0</v>
      </c>
      <c r="BI86" s="194">
        <f>IF(N86="nulová",J86,0)</f>
        <v>0</v>
      </c>
      <c r="BJ86" s="17" t="s">
        <v>121</v>
      </c>
      <c r="BK86" s="194">
        <f>ROUND(I86*H86,2)</f>
        <v>0</v>
      </c>
      <c r="BL86" s="17" t="s">
        <v>120</v>
      </c>
      <c r="BM86" s="193" t="s">
        <v>122</v>
      </c>
    </row>
    <row r="87" spans="2:51" s="13" customFormat="1" ht="11.25">
      <c r="B87" s="195"/>
      <c r="C87" s="196"/>
      <c r="D87" s="197" t="s">
        <v>123</v>
      </c>
      <c r="E87" s="198" t="s">
        <v>19</v>
      </c>
      <c r="F87" s="199" t="s">
        <v>124</v>
      </c>
      <c r="G87" s="196"/>
      <c r="H87" s="200">
        <v>38.115</v>
      </c>
      <c r="I87" s="201"/>
      <c r="J87" s="196"/>
      <c r="K87" s="196"/>
      <c r="L87" s="202"/>
      <c r="M87" s="203"/>
      <c r="N87" s="204"/>
      <c r="O87" s="204"/>
      <c r="P87" s="204"/>
      <c r="Q87" s="204"/>
      <c r="R87" s="204"/>
      <c r="S87" s="204"/>
      <c r="T87" s="205"/>
      <c r="AT87" s="206" t="s">
        <v>123</v>
      </c>
      <c r="AU87" s="206" t="s">
        <v>121</v>
      </c>
      <c r="AV87" s="13" t="s">
        <v>121</v>
      </c>
      <c r="AW87" s="13" t="s">
        <v>36</v>
      </c>
      <c r="AX87" s="13" t="s">
        <v>80</v>
      </c>
      <c r="AY87" s="206" t="s">
        <v>112</v>
      </c>
    </row>
    <row r="88" spans="1:65" s="2" customFormat="1" ht="21.75" customHeight="1">
      <c r="A88" s="34"/>
      <c r="B88" s="35"/>
      <c r="C88" s="182" t="s">
        <v>121</v>
      </c>
      <c r="D88" s="182" t="s">
        <v>115</v>
      </c>
      <c r="E88" s="183" t="s">
        <v>125</v>
      </c>
      <c r="F88" s="184" t="s">
        <v>126</v>
      </c>
      <c r="G88" s="185" t="s">
        <v>118</v>
      </c>
      <c r="H88" s="186">
        <v>100</v>
      </c>
      <c r="I88" s="187"/>
      <c r="J88" s="188">
        <f>ROUND(I88*H88,2)</f>
        <v>0</v>
      </c>
      <c r="K88" s="184" t="s">
        <v>119</v>
      </c>
      <c r="L88" s="39"/>
      <c r="M88" s="189" t="s">
        <v>19</v>
      </c>
      <c r="N88" s="190" t="s">
        <v>47</v>
      </c>
      <c r="O88" s="64"/>
      <c r="P88" s="191">
        <f>O88*H88</f>
        <v>0</v>
      </c>
      <c r="Q88" s="191">
        <v>0</v>
      </c>
      <c r="R88" s="191">
        <f>Q88*H88</f>
        <v>0</v>
      </c>
      <c r="S88" s="191">
        <v>0</v>
      </c>
      <c r="T88" s="192">
        <f>S88*H88</f>
        <v>0</v>
      </c>
      <c r="U88" s="34"/>
      <c r="V88" s="34"/>
      <c r="W88" s="34"/>
      <c r="X88" s="34"/>
      <c r="Y88" s="34"/>
      <c r="Z88" s="34"/>
      <c r="AA88" s="34"/>
      <c r="AB88" s="34"/>
      <c r="AC88" s="34"/>
      <c r="AD88" s="34"/>
      <c r="AE88" s="34"/>
      <c r="AR88" s="193" t="s">
        <v>120</v>
      </c>
      <c r="AT88" s="193" t="s">
        <v>115</v>
      </c>
      <c r="AU88" s="193" t="s">
        <v>121</v>
      </c>
      <c r="AY88" s="17" t="s">
        <v>112</v>
      </c>
      <c r="BE88" s="194">
        <f>IF(N88="základní",J88,0)</f>
        <v>0</v>
      </c>
      <c r="BF88" s="194">
        <f>IF(N88="snížená",J88,0)</f>
        <v>0</v>
      </c>
      <c r="BG88" s="194">
        <f>IF(N88="zákl. přenesená",J88,0)</f>
        <v>0</v>
      </c>
      <c r="BH88" s="194">
        <f>IF(N88="sníž. přenesená",J88,0)</f>
        <v>0</v>
      </c>
      <c r="BI88" s="194">
        <f>IF(N88="nulová",J88,0)</f>
        <v>0</v>
      </c>
      <c r="BJ88" s="17" t="s">
        <v>121</v>
      </c>
      <c r="BK88" s="194">
        <f>ROUND(I88*H88,2)</f>
        <v>0</v>
      </c>
      <c r="BL88" s="17" t="s">
        <v>120</v>
      </c>
      <c r="BM88" s="193" t="s">
        <v>127</v>
      </c>
    </row>
    <row r="89" spans="1:47" s="2" customFormat="1" ht="39">
      <c r="A89" s="34"/>
      <c r="B89" s="35"/>
      <c r="C89" s="36"/>
      <c r="D89" s="197" t="s">
        <v>128</v>
      </c>
      <c r="E89" s="36"/>
      <c r="F89" s="207" t="s">
        <v>129</v>
      </c>
      <c r="G89" s="36"/>
      <c r="H89" s="36"/>
      <c r="I89" s="103"/>
      <c r="J89" s="36"/>
      <c r="K89" s="36"/>
      <c r="L89" s="39"/>
      <c r="M89" s="208"/>
      <c r="N89" s="209"/>
      <c r="O89" s="64"/>
      <c r="P89" s="64"/>
      <c r="Q89" s="64"/>
      <c r="R89" s="64"/>
      <c r="S89" s="64"/>
      <c r="T89" s="65"/>
      <c r="U89" s="34"/>
      <c r="V89" s="34"/>
      <c r="W89" s="34"/>
      <c r="X89" s="34"/>
      <c r="Y89" s="34"/>
      <c r="Z89" s="34"/>
      <c r="AA89" s="34"/>
      <c r="AB89" s="34"/>
      <c r="AC89" s="34"/>
      <c r="AD89" s="34"/>
      <c r="AE89" s="34"/>
      <c r="AT89" s="17" t="s">
        <v>128</v>
      </c>
      <c r="AU89" s="17" t="s">
        <v>121</v>
      </c>
    </row>
    <row r="90" spans="1:65" s="2" customFormat="1" ht="16.5" customHeight="1">
      <c r="A90" s="34"/>
      <c r="B90" s="35"/>
      <c r="C90" s="182" t="s">
        <v>130</v>
      </c>
      <c r="D90" s="182" t="s">
        <v>115</v>
      </c>
      <c r="E90" s="183" t="s">
        <v>131</v>
      </c>
      <c r="F90" s="184" t="s">
        <v>132</v>
      </c>
      <c r="G90" s="185" t="s">
        <v>133</v>
      </c>
      <c r="H90" s="186">
        <v>7.21</v>
      </c>
      <c r="I90" s="187"/>
      <c r="J90" s="188">
        <f>ROUND(I90*H90,2)</f>
        <v>0</v>
      </c>
      <c r="K90" s="184" t="s">
        <v>119</v>
      </c>
      <c r="L90" s="39"/>
      <c r="M90" s="189" t="s">
        <v>19</v>
      </c>
      <c r="N90" s="190" t="s">
        <v>47</v>
      </c>
      <c r="O90" s="64"/>
      <c r="P90" s="191">
        <f>O90*H90</f>
        <v>0</v>
      </c>
      <c r="Q90" s="191">
        <v>2.45329</v>
      </c>
      <c r="R90" s="191">
        <f>Q90*H90</f>
        <v>17.6882209</v>
      </c>
      <c r="S90" s="191">
        <v>0</v>
      </c>
      <c r="T90" s="192">
        <f>S90*H90</f>
        <v>0</v>
      </c>
      <c r="U90" s="34"/>
      <c r="V90" s="34"/>
      <c r="W90" s="34"/>
      <c r="X90" s="34"/>
      <c r="Y90" s="34"/>
      <c r="Z90" s="34"/>
      <c r="AA90" s="34"/>
      <c r="AB90" s="34"/>
      <c r="AC90" s="34"/>
      <c r="AD90" s="34"/>
      <c r="AE90" s="34"/>
      <c r="AR90" s="193" t="s">
        <v>120</v>
      </c>
      <c r="AT90" s="193" t="s">
        <v>115</v>
      </c>
      <c r="AU90" s="193" t="s">
        <v>121</v>
      </c>
      <c r="AY90" s="17" t="s">
        <v>112</v>
      </c>
      <c r="BE90" s="194">
        <f>IF(N90="základní",J90,0)</f>
        <v>0</v>
      </c>
      <c r="BF90" s="194">
        <f>IF(N90="snížená",J90,0)</f>
        <v>0</v>
      </c>
      <c r="BG90" s="194">
        <f>IF(N90="zákl. přenesená",J90,0)</f>
        <v>0</v>
      </c>
      <c r="BH90" s="194">
        <f>IF(N90="sníž. přenesená",J90,0)</f>
        <v>0</v>
      </c>
      <c r="BI90" s="194">
        <f>IF(N90="nulová",J90,0)</f>
        <v>0</v>
      </c>
      <c r="BJ90" s="17" t="s">
        <v>121</v>
      </c>
      <c r="BK90" s="194">
        <f>ROUND(I90*H90,2)</f>
        <v>0</v>
      </c>
      <c r="BL90" s="17" t="s">
        <v>120</v>
      </c>
      <c r="BM90" s="193" t="s">
        <v>134</v>
      </c>
    </row>
    <row r="91" spans="1:47" s="2" customFormat="1" ht="146.25">
      <c r="A91" s="34"/>
      <c r="B91" s="35"/>
      <c r="C91" s="36"/>
      <c r="D91" s="197" t="s">
        <v>128</v>
      </c>
      <c r="E91" s="36"/>
      <c r="F91" s="207" t="s">
        <v>135</v>
      </c>
      <c r="G91" s="36"/>
      <c r="H91" s="36"/>
      <c r="I91" s="103"/>
      <c r="J91" s="36"/>
      <c r="K91" s="36"/>
      <c r="L91" s="39"/>
      <c r="M91" s="208"/>
      <c r="N91" s="209"/>
      <c r="O91" s="64"/>
      <c r="P91" s="64"/>
      <c r="Q91" s="64"/>
      <c r="R91" s="64"/>
      <c r="S91" s="64"/>
      <c r="T91" s="65"/>
      <c r="U91" s="34"/>
      <c r="V91" s="34"/>
      <c r="W91" s="34"/>
      <c r="X91" s="34"/>
      <c r="Y91" s="34"/>
      <c r="Z91" s="34"/>
      <c r="AA91" s="34"/>
      <c r="AB91" s="34"/>
      <c r="AC91" s="34"/>
      <c r="AD91" s="34"/>
      <c r="AE91" s="34"/>
      <c r="AT91" s="17" t="s">
        <v>128</v>
      </c>
      <c r="AU91" s="17" t="s">
        <v>121</v>
      </c>
    </row>
    <row r="92" spans="2:51" s="13" customFormat="1" ht="11.25">
      <c r="B92" s="195"/>
      <c r="C92" s="196"/>
      <c r="D92" s="197" t="s">
        <v>123</v>
      </c>
      <c r="E92" s="198" t="s">
        <v>19</v>
      </c>
      <c r="F92" s="199" t="s">
        <v>136</v>
      </c>
      <c r="G92" s="196"/>
      <c r="H92" s="200">
        <v>7.21</v>
      </c>
      <c r="I92" s="201"/>
      <c r="J92" s="196"/>
      <c r="K92" s="196"/>
      <c r="L92" s="202"/>
      <c r="M92" s="203"/>
      <c r="N92" s="204"/>
      <c r="O92" s="204"/>
      <c r="P92" s="204"/>
      <c r="Q92" s="204"/>
      <c r="R92" s="204"/>
      <c r="S92" s="204"/>
      <c r="T92" s="205"/>
      <c r="AT92" s="206" t="s">
        <v>123</v>
      </c>
      <c r="AU92" s="206" t="s">
        <v>121</v>
      </c>
      <c r="AV92" s="13" t="s">
        <v>121</v>
      </c>
      <c r="AW92" s="13" t="s">
        <v>36</v>
      </c>
      <c r="AX92" s="13" t="s">
        <v>80</v>
      </c>
      <c r="AY92" s="206" t="s">
        <v>112</v>
      </c>
    </row>
    <row r="93" spans="1:65" s="2" customFormat="1" ht="16.5" customHeight="1">
      <c r="A93" s="34"/>
      <c r="B93" s="35"/>
      <c r="C93" s="182" t="s">
        <v>120</v>
      </c>
      <c r="D93" s="182" t="s">
        <v>115</v>
      </c>
      <c r="E93" s="183" t="s">
        <v>137</v>
      </c>
      <c r="F93" s="184" t="s">
        <v>138</v>
      </c>
      <c r="G93" s="185" t="s">
        <v>133</v>
      </c>
      <c r="H93" s="186">
        <v>7.21</v>
      </c>
      <c r="I93" s="187"/>
      <c r="J93" s="188">
        <f>ROUND(I93*H93,2)</f>
        <v>0</v>
      </c>
      <c r="K93" s="184" t="s">
        <v>119</v>
      </c>
      <c r="L93" s="39"/>
      <c r="M93" s="189" t="s">
        <v>19</v>
      </c>
      <c r="N93" s="190" t="s">
        <v>47</v>
      </c>
      <c r="O93" s="64"/>
      <c r="P93" s="191">
        <f>O93*H93</f>
        <v>0</v>
      </c>
      <c r="Q93" s="191">
        <v>0</v>
      </c>
      <c r="R93" s="191">
        <f>Q93*H93</f>
        <v>0</v>
      </c>
      <c r="S93" s="191">
        <v>0</v>
      </c>
      <c r="T93" s="192">
        <f>S93*H93</f>
        <v>0</v>
      </c>
      <c r="U93" s="34"/>
      <c r="V93" s="34"/>
      <c r="W93" s="34"/>
      <c r="X93" s="34"/>
      <c r="Y93" s="34"/>
      <c r="Z93" s="34"/>
      <c r="AA93" s="34"/>
      <c r="AB93" s="34"/>
      <c r="AC93" s="34"/>
      <c r="AD93" s="34"/>
      <c r="AE93" s="34"/>
      <c r="AR93" s="193" t="s">
        <v>120</v>
      </c>
      <c r="AT93" s="193" t="s">
        <v>115</v>
      </c>
      <c r="AU93" s="193" t="s">
        <v>121</v>
      </c>
      <c r="AY93" s="17" t="s">
        <v>112</v>
      </c>
      <c r="BE93" s="194">
        <f>IF(N93="základní",J93,0)</f>
        <v>0</v>
      </c>
      <c r="BF93" s="194">
        <f>IF(N93="snížená",J93,0)</f>
        <v>0</v>
      </c>
      <c r="BG93" s="194">
        <f>IF(N93="zákl. přenesená",J93,0)</f>
        <v>0</v>
      </c>
      <c r="BH93" s="194">
        <f>IF(N93="sníž. přenesená",J93,0)</f>
        <v>0</v>
      </c>
      <c r="BI93" s="194">
        <f>IF(N93="nulová",J93,0)</f>
        <v>0</v>
      </c>
      <c r="BJ93" s="17" t="s">
        <v>121</v>
      </c>
      <c r="BK93" s="194">
        <f>ROUND(I93*H93,2)</f>
        <v>0</v>
      </c>
      <c r="BL93" s="17" t="s">
        <v>120</v>
      </c>
      <c r="BM93" s="193" t="s">
        <v>139</v>
      </c>
    </row>
    <row r="94" spans="1:47" s="2" customFormat="1" ht="58.5">
      <c r="A94" s="34"/>
      <c r="B94" s="35"/>
      <c r="C94" s="36"/>
      <c r="D94" s="197" t="s">
        <v>128</v>
      </c>
      <c r="E94" s="36"/>
      <c r="F94" s="207" t="s">
        <v>140</v>
      </c>
      <c r="G94" s="36"/>
      <c r="H94" s="36"/>
      <c r="I94" s="103"/>
      <c r="J94" s="36"/>
      <c r="K94" s="36"/>
      <c r="L94" s="39"/>
      <c r="M94" s="208"/>
      <c r="N94" s="209"/>
      <c r="O94" s="64"/>
      <c r="P94" s="64"/>
      <c r="Q94" s="64"/>
      <c r="R94" s="64"/>
      <c r="S94" s="64"/>
      <c r="T94" s="65"/>
      <c r="U94" s="34"/>
      <c r="V94" s="34"/>
      <c r="W94" s="34"/>
      <c r="X94" s="34"/>
      <c r="Y94" s="34"/>
      <c r="Z94" s="34"/>
      <c r="AA94" s="34"/>
      <c r="AB94" s="34"/>
      <c r="AC94" s="34"/>
      <c r="AD94" s="34"/>
      <c r="AE94" s="34"/>
      <c r="AT94" s="17" t="s">
        <v>128</v>
      </c>
      <c r="AU94" s="17" t="s">
        <v>121</v>
      </c>
    </row>
    <row r="95" spans="1:65" s="2" customFormat="1" ht="21.75" customHeight="1">
      <c r="A95" s="34"/>
      <c r="B95" s="35"/>
      <c r="C95" s="182" t="s">
        <v>141</v>
      </c>
      <c r="D95" s="182" t="s">
        <v>115</v>
      </c>
      <c r="E95" s="183" t="s">
        <v>142</v>
      </c>
      <c r="F95" s="184" t="s">
        <v>143</v>
      </c>
      <c r="G95" s="185" t="s">
        <v>133</v>
      </c>
      <c r="H95" s="186">
        <v>7.21</v>
      </c>
      <c r="I95" s="187"/>
      <c r="J95" s="188">
        <f>ROUND(I95*H95,2)</f>
        <v>0</v>
      </c>
      <c r="K95" s="184" t="s">
        <v>119</v>
      </c>
      <c r="L95" s="39"/>
      <c r="M95" s="189" t="s">
        <v>19</v>
      </c>
      <c r="N95" s="190" t="s">
        <v>47</v>
      </c>
      <c r="O95" s="64"/>
      <c r="P95" s="191">
        <f>O95*H95</f>
        <v>0</v>
      </c>
      <c r="Q95" s="191">
        <v>0</v>
      </c>
      <c r="R95" s="191">
        <f>Q95*H95</f>
        <v>0</v>
      </c>
      <c r="S95" s="191">
        <v>0</v>
      </c>
      <c r="T95" s="192">
        <f>S95*H95</f>
        <v>0</v>
      </c>
      <c r="U95" s="34"/>
      <c r="V95" s="34"/>
      <c r="W95" s="34"/>
      <c r="X95" s="34"/>
      <c r="Y95" s="34"/>
      <c r="Z95" s="34"/>
      <c r="AA95" s="34"/>
      <c r="AB95" s="34"/>
      <c r="AC95" s="34"/>
      <c r="AD95" s="34"/>
      <c r="AE95" s="34"/>
      <c r="AR95" s="193" t="s">
        <v>120</v>
      </c>
      <c r="AT95" s="193" t="s">
        <v>115</v>
      </c>
      <c r="AU95" s="193" t="s">
        <v>121</v>
      </c>
      <c r="AY95" s="17" t="s">
        <v>112</v>
      </c>
      <c r="BE95" s="194">
        <f>IF(N95="základní",J95,0)</f>
        <v>0</v>
      </c>
      <c r="BF95" s="194">
        <f>IF(N95="snížená",J95,0)</f>
        <v>0</v>
      </c>
      <c r="BG95" s="194">
        <f>IF(N95="zákl. přenesená",J95,0)</f>
        <v>0</v>
      </c>
      <c r="BH95" s="194">
        <f>IF(N95="sníž. přenesená",J95,0)</f>
        <v>0</v>
      </c>
      <c r="BI95" s="194">
        <f>IF(N95="nulová",J95,0)</f>
        <v>0</v>
      </c>
      <c r="BJ95" s="17" t="s">
        <v>121</v>
      </c>
      <c r="BK95" s="194">
        <f>ROUND(I95*H95,2)</f>
        <v>0</v>
      </c>
      <c r="BL95" s="17" t="s">
        <v>120</v>
      </c>
      <c r="BM95" s="193" t="s">
        <v>144</v>
      </c>
    </row>
    <row r="96" spans="1:47" s="2" customFormat="1" ht="58.5">
      <c r="A96" s="34"/>
      <c r="B96" s="35"/>
      <c r="C96" s="36"/>
      <c r="D96" s="197" t="s">
        <v>128</v>
      </c>
      <c r="E96" s="36"/>
      <c r="F96" s="207" t="s">
        <v>140</v>
      </c>
      <c r="G96" s="36"/>
      <c r="H96" s="36"/>
      <c r="I96" s="103"/>
      <c r="J96" s="36"/>
      <c r="K96" s="36"/>
      <c r="L96" s="39"/>
      <c r="M96" s="208"/>
      <c r="N96" s="209"/>
      <c r="O96" s="64"/>
      <c r="P96" s="64"/>
      <c r="Q96" s="64"/>
      <c r="R96" s="64"/>
      <c r="S96" s="64"/>
      <c r="T96" s="65"/>
      <c r="U96" s="34"/>
      <c r="V96" s="34"/>
      <c r="W96" s="34"/>
      <c r="X96" s="34"/>
      <c r="Y96" s="34"/>
      <c r="Z96" s="34"/>
      <c r="AA96" s="34"/>
      <c r="AB96" s="34"/>
      <c r="AC96" s="34"/>
      <c r="AD96" s="34"/>
      <c r="AE96" s="34"/>
      <c r="AT96" s="17" t="s">
        <v>128</v>
      </c>
      <c r="AU96" s="17" t="s">
        <v>121</v>
      </c>
    </row>
    <row r="97" spans="1:65" s="2" customFormat="1" ht="16.5" customHeight="1">
      <c r="A97" s="34"/>
      <c r="B97" s="35"/>
      <c r="C97" s="182" t="s">
        <v>145</v>
      </c>
      <c r="D97" s="182" t="s">
        <v>115</v>
      </c>
      <c r="E97" s="183" t="s">
        <v>146</v>
      </c>
      <c r="F97" s="184" t="s">
        <v>147</v>
      </c>
      <c r="G97" s="185" t="s">
        <v>148</v>
      </c>
      <c r="H97" s="186">
        <v>0.196</v>
      </c>
      <c r="I97" s="187"/>
      <c r="J97" s="188">
        <f>ROUND(I97*H97,2)</f>
        <v>0</v>
      </c>
      <c r="K97" s="184" t="s">
        <v>119</v>
      </c>
      <c r="L97" s="39"/>
      <c r="M97" s="189" t="s">
        <v>19</v>
      </c>
      <c r="N97" s="190" t="s">
        <v>47</v>
      </c>
      <c r="O97" s="64"/>
      <c r="P97" s="191">
        <f>O97*H97</f>
        <v>0</v>
      </c>
      <c r="Q97" s="191">
        <v>1.06277</v>
      </c>
      <c r="R97" s="191">
        <f>Q97*H97</f>
        <v>0.20830292</v>
      </c>
      <c r="S97" s="191">
        <v>0</v>
      </c>
      <c r="T97" s="192">
        <f>S97*H97</f>
        <v>0</v>
      </c>
      <c r="U97" s="34"/>
      <c r="V97" s="34"/>
      <c r="W97" s="34"/>
      <c r="X97" s="34"/>
      <c r="Y97" s="34"/>
      <c r="Z97" s="34"/>
      <c r="AA97" s="34"/>
      <c r="AB97" s="34"/>
      <c r="AC97" s="34"/>
      <c r="AD97" s="34"/>
      <c r="AE97" s="34"/>
      <c r="AR97" s="193" t="s">
        <v>120</v>
      </c>
      <c r="AT97" s="193" t="s">
        <v>115</v>
      </c>
      <c r="AU97" s="193" t="s">
        <v>121</v>
      </c>
      <c r="AY97" s="17" t="s">
        <v>112</v>
      </c>
      <c r="BE97" s="194">
        <f>IF(N97="základní",J97,0)</f>
        <v>0</v>
      </c>
      <c r="BF97" s="194">
        <f>IF(N97="snížená",J97,0)</f>
        <v>0</v>
      </c>
      <c r="BG97" s="194">
        <f>IF(N97="zákl. přenesená",J97,0)</f>
        <v>0</v>
      </c>
      <c r="BH97" s="194">
        <f>IF(N97="sníž. přenesená",J97,0)</f>
        <v>0</v>
      </c>
      <c r="BI97" s="194">
        <f>IF(N97="nulová",J97,0)</f>
        <v>0</v>
      </c>
      <c r="BJ97" s="17" t="s">
        <v>121</v>
      </c>
      <c r="BK97" s="194">
        <f>ROUND(I97*H97,2)</f>
        <v>0</v>
      </c>
      <c r="BL97" s="17" t="s">
        <v>120</v>
      </c>
      <c r="BM97" s="193" t="s">
        <v>149</v>
      </c>
    </row>
    <row r="98" spans="1:47" s="2" customFormat="1" ht="29.25">
      <c r="A98" s="34"/>
      <c r="B98" s="35"/>
      <c r="C98" s="36"/>
      <c r="D98" s="197" t="s">
        <v>128</v>
      </c>
      <c r="E98" s="36"/>
      <c r="F98" s="207" t="s">
        <v>150</v>
      </c>
      <c r="G98" s="36"/>
      <c r="H98" s="36"/>
      <c r="I98" s="103"/>
      <c r="J98" s="36"/>
      <c r="K98" s="36"/>
      <c r="L98" s="39"/>
      <c r="M98" s="208"/>
      <c r="N98" s="209"/>
      <c r="O98" s="64"/>
      <c r="P98" s="64"/>
      <c r="Q98" s="64"/>
      <c r="R98" s="64"/>
      <c r="S98" s="64"/>
      <c r="T98" s="65"/>
      <c r="U98" s="34"/>
      <c r="V98" s="34"/>
      <c r="W98" s="34"/>
      <c r="X98" s="34"/>
      <c r="Y98" s="34"/>
      <c r="Z98" s="34"/>
      <c r="AA98" s="34"/>
      <c r="AB98" s="34"/>
      <c r="AC98" s="34"/>
      <c r="AD98" s="34"/>
      <c r="AE98" s="34"/>
      <c r="AT98" s="17" t="s">
        <v>128</v>
      </c>
      <c r="AU98" s="17" t="s">
        <v>121</v>
      </c>
    </row>
    <row r="99" spans="2:51" s="13" customFormat="1" ht="11.25">
      <c r="B99" s="195"/>
      <c r="C99" s="196"/>
      <c r="D99" s="197" t="s">
        <v>123</v>
      </c>
      <c r="E99" s="198" t="s">
        <v>19</v>
      </c>
      <c r="F99" s="199" t="s">
        <v>151</v>
      </c>
      <c r="G99" s="196"/>
      <c r="H99" s="200">
        <v>0.178</v>
      </c>
      <c r="I99" s="201"/>
      <c r="J99" s="196"/>
      <c r="K99" s="196"/>
      <c r="L99" s="202"/>
      <c r="M99" s="203"/>
      <c r="N99" s="204"/>
      <c r="O99" s="204"/>
      <c r="P99" s="204"/>
      <c r="Q99" s="204"/>
      <c r="R99" s="204"/>
      <c r="S99" s="204"/>
      <c r="T99" s="205"/>
      <c r="AT99" s="206" t="s">
        <v>123</v>
      </c>
      <c r="AU99" s="206" t="s">
        <v>121</v>
      </c>
      <c r="AV99" s="13" t="s">
        <v>121</v>
      </c>
      <c r="AW99" s="13" t="s">
        <v>36</v>
      </c>
      <c r="AX99" s="13" t="s">
        <v>80</v>
      </c>
      <c r="AY99" s="206" t="s">
        <v>112</v>
      </c>
    </row>
    <row r="100" spans="2:51" s="13" customFormat="1" ht="11.25">
      <c r="B100" s="195"/>
      <c r="C100" s="196"/>
      <c r="D100" s="197" t="s">
        <v>123</v>
      </c>
      <c r="E100" s="196"/>
      <c r="F100" s="199" t="s">
        <v>152</v>
      </c>
      <c r="G100" s="196"/>
      <c r="H100" s="200">
        <v>0.196</v>
      </c>
      <c r="I100" s="201"/>
      <c r="J100" s="196"/>
      <c r="K100" s="196"/>
      <c r="L100" s="202"/>
      <c r="M100" s="203"/>
      <c r="N100" s="204"/>
      <c r="O100" s="204"/>
      <c r="P100" s="204"/>
      <c r="Q100" s="204"/>
      <c r="R100" s="204"/>
      <c r="S100" s="204"/>
      <c r="T100" s="205"/>
      <c r="AT100" s="206" t="s">
        <v>123</v>
      </c>
      <c r="AU100" s="206" t="s">
        <v>121</v>
      </c>
      <c r="AV100" s="13" t="s">
        <v>121</v>
      </c>
      <c r="AW100" s="13" t="s">
        <v>4</v>
      </c>
      <c r="AX100" s="13" t="s">
        <v>80</v>
      </c>
      <c r="AY100" s="206" t="s">
        <v>112</v>
      </c>
    </row>
    <row r="101" spans="1:65" s="2" customFormat="1" ht="21.75" customHeight="1">
      <c r="A101" s="34"/>
      <c r="B101" s="35"/>
      <c r="C101" s="182" t="s">
        <v>153</v>
      </c>
      <c r="D101" s="182" t="s">
        <v>115</v>
      </c>
      <c r="E101" s="183" t="s">
        <v>154</v>
      </c>
      <c r="F101" s="184" t="s">
        <v>155</v>
      </c>
      <c r="G101" s="185" t="s">
        <v>156</v>
      </c>
      <c r="H101" s="186">
        <v>43.845</v>
      </c>
      <c r="I101" s="187"/>
      <c r="J101" s="188">
        <f>ROUND(I101*H101,2)</f>
        <v>0</v>
      </c>
      <c r="K101" s="184" t="s">
        <v>119</v>
      </c>
      <c r="L101" s="39"/>
      <c r="M101" s="189" t="s">
        <v>19</v>
      </c>
      <c r="N101" s="190" t="s">
        <v>47</v>
      </c>
      <c r="O101" s="64"/>
      <c r="P101" s="191">
        <f>O101*H101</f>
        <v>0</v>
      </c>
      <c r="Q101" s="191">
        <v>2E-05</v>
      </c>
      <c r="R101" s="191">
        <f>Q101*H101</f>
        <v>0.0008769</v>
      </c>
      <c r="S101" s="191">
        <v>0</v>
      </c>
      <c r="T101" s="192">
        <f>S101*H101</f>
        <v>0</v>
      </c>
      <c r="U101" s="34"/>
      <c r="V101" s="34"/>
      <c r="W101" s="34"/>
      <c r="X101" s="34"/>
      <c r="Y101" s="34"/>
      <c r="Z101" s="34"/>
      <c r="AA101" s="34"/>
      <c r="AB101" s="34"/>
      <c r="AC101" s="34"/>
      <c r="AD101" s="34"/>
      <c r="AE101" s="34"/>
      <c r="AR101" s="193" t="s">
        <v>120</v>
      </c>
      <c r="AT101" s="193" t="s">
        <v>115</v>
      </c>
      <c r="AU101" s="193" t="s">
        <v>121</v>
      </c>
      <c r="AY101" s="17" t="s">
        <v>112</v>
      </c>
      <c r="BE101" s="194">
        <f>IF(N101="základní",J101,0)</f>
        <v>0</v>
      </c>
      <c r="BF101" s="194">
        <f>IF(N101="snížená",J101,0)</f>
        <v>0</v>
      </c>
      <c r="BG101" s="194">
        <f>IF(N101="zákl. přenesená",J101,0)</f>
        <v>0</v>
      </c>
      <c r="BH101" s="194">
        <f>IF(N101="sníž. přenesená",J101,0)</f>
        <v>0</v>
      </c>
      <c r="BI101" s="194">
        <f>IF(N101="nulová",J101,0)</f>
        <v>0</v>
      </c>
      <c r="BJ101" s="17" t="s">
        <v>121</v>
      </c>
      <c r="BK101" s="194">
        <f>ROUND(I101*H101,2)</f>
        <v>0</v>
      </c>
      <c r="BL101" s="17" t="s">
        <v>120</v>
      </c>
      <c r="BM101" s="193" t="s">
        <v>157</v>
      </c>
    </row>
    <row r="102" spans="2:51" s="13" customFormat="1" ht="11.25">
      <c r="B102" s="195"/>
      <c r="C102" s="196"/>
      <c r="D102" s="197" t="s">
        <v>123</v>
      </c>
      <c r="E102" s="198" t="s">
        <v>19</v>
      </c>
      <c r="F102" s="199" t="s">
        <v>158</v>
      </c>
      <c r="G102" s="196"/>
      <c r="H102" s="200">
        <v>43.845</v>
      </c>
      <c r="I102" s="201"/>
      <c r="J102" s="196"/>
      <c r="K102" s="196"/>
      <c r="L102" s="202"/>
      <c r="M102" s="203"/>
      <c r="N102" s="204"/>
      <c r="O102" s="204"/>
      <c r="P102" s="204"/>
      <c r="Q102" s="204"/>
      <c r="R102" s="204"/>
      <c r="S102" s="204"/>
      <c r="T102" s="205"/>
      <c r="AT102" s="206" t="s">
        <v>123</v>
      </c>
      <c r="AU102" s="206" t="s">
        <v>121</v>
      </c>
      <c r="AV102" s="13" t="s">
        <v>121</v>
      </c>
      <c r="AW102" s="13" t="s">
        <v>36</v>
      </c>
      <c r="AX102" s="13" t="s">
        <v>80</v>
      </c>
      <c r="AY102" s="206" t="s">
        <v>112</v>
      </c>
    </row>
    <row r="103" spans="2:63" s="12" customFormat="1" ht="22.9" customHeight="1">
      <c r="B103" s="166"/>
      <c r="C103" s="167"/>
      <c r="D103" s="168" t="s">
        <v>74</v>
      </c>
      <c r="E103" s="180" t="s">
        <v>159</v>
      </c>
      <c r="F103" s="180" t="s">
        <v>160</v>
      </c>
      <c r="G103" s="167"/>
      <c r="H103" s="167"/>
      <c r="I103" s="170"/>
      <c r="J103" s="181">
        <f>BK103</f>
        <v>0</v>
      </c>
      <c r="K103" s="167"/>
      <c r="L103" s="172"/>
      <c r="M103" s="173"/>
      <c r="N103" s="174"/>
      <c r="O103" s="174"/>
      <c r="P103" s="175">
        <f>SUM(P104:P116)</f>
        <v>0</v>
      </c>
      <c r="Q103" s="174"/>
      <c r="R103" s="175">
        <f>SUM(R104:R116)</f>
        <v>0.45600214</v>
      </c>
      <c r="S103" s="174"/>
      <c r="T103" s="176">
        <f>SUM(T104:T116)</f>
        <v>45.55448485000001</v>
      </c>
      <c r="AR103" s="177" t="s">
        <v>80</v>
      </c>
      <c r="AT103" s="178" t="s">
        <v>74</v>
      </c>
      <c r="AU103" s="178" t="s">
        <v>80</v>
      </c>
      <c r="AY103" s="177" t="s">
        <v>112</v>
      </c>
      <c r="BK103" s="179">
        <f>SUM(BK104:BK116)</f>
        <v>0</v>
      </c>
    </row>
    <row r="104" spans="1:65" s="2" customFormat="1" ht="16.5" customHeight="1">
      <c r="A104" s="34"/>
      <c r="B104" s="35"/>
      <c r="C104" s="182" t="s">
        <v>161</v>
      </c>
      <c r="D104" s="182" t="s">
        <v>115</v>
      </c>
      <c r="E104" s="183" t="s">
        <v>162</v>
      </c>
      <c r="F104" s="184" t="s">
        <v>163</v>
      </c>
      <c r="G104" s="185" t="s">
        <v>118</v>
      </c>
      <c r="H104" s="186">
        <v>90.119</v>
      </c>
      <c r="I104" s="187"/>
      <c r="J104" s="188">
        <f>ROUND(I104*H104,2)</f>
        <v>0</v>
      </c>
      <c r="K104" s="184" t="s">
        <v>119</v>
      </c>
      <c r="L104" s="39"/>
      <c r="M104" s="189" t="s">
        <v>19</v>
      </c>
      <c r="N104" s="190" t="s">
        <v>47</v>
      </c>
      <c r="O104" s="64"/>
      <c r="P104" s="191">
        <f>O104*H104</f>
        <v>0</v>
      </c>
      <c r="Q104" s="191">
        <v>0</v>
      </c>
      <c r="R104" s="191">
        <f>Q104*H104</f>
        <v>0</v>
      </c>
      <c r="S104" s="191">
        <v>0.014</v>
      </c>
      <c r="T104" s="192">
        <f>S104*H104</f>
        <v>1.261666</v>
      </c>
      <c r="U104" s="34"/>
      <c r="V104" s="34"/>
      <c r="W104" s="34"/>
      <c r="X104" s="34"/>
      <c r="Y104" s="34"/>
      <c r="Z104" s="34"/>
      <c r="AA104" s="34"/>
      <c r="AB104" s="34"/>
      <c r="AC104" s="34"/>
      <c r="AD104" s="34"/>
      <c r="AE104" s="34"/>
      <c r="AR104" s="193" t="s">
        <v>120</v>
      </c>
      <c r="AT104" s="193" t="s">
        <v>115</v>
      </c>
      <c r="AU104" s="193" t="s">
        <v>121</v>
      </c>
      <c r="AY104" s="17" t="s">
        <v>112</v>
      </c>
      <c r="BE104" s="194">
        <f>IF(N104="základní",J104,0)</f>
        <v>0</v>
      </c>
      <c r="BF104" s="194">
        <f>IF(N104="snížená",J104,0)</f>
        <v>0</v>
      </c>
      <c r="BG104" s="194">
        <f>IF(N104="zákl. přenesená",J104,0)</f>
        <v>0</v>
      </c>
      <c r="BH104" s="194">
        <f>IF(N104="sníž. přenesená",J104,0)</f>
        <v>0</v>
      </c>
      <c r="BI104" s="194">
        <f>IF(N104="nulová",J104,0)</f>
        <v>0</v>
      </c>
      <c r="BJ104" s="17" t="s">
        <v>121</v>
      </c>
      <c r="BK104" s="194">
        <f>ROUND(I104*H104,2)</f>
        <v>0</v>
      </c>
      <c r="BL104" s="17" t="s">
        <v>120</v>
      </c>
      <c r="BM104" s="193" t="s">
        <v>164</v>
      </c>
    </row>
    <row r="105" spans="1:65" s="2" customFormat="1" ht="16.5" customHeight="1">
      <c r="A105" s="34"/>
      <c r="B105" s="35"/>
      <c r="C105" s="182" t="s">
        <v>165</v>
      </c>
      <c r="D105" s="182" t="s">
        <v>115</v>
      </c>
      <c r="E105" s="183" t="s">
        <v>166</v>
      </c>
      <c r="F105" s="184" t="s">
        <v>167</v>
      </c>
      <c r="G105" s="185" t="s">
        <v>156</v>
      </c>
      <c r="H105" s="186">
        <v>31.305</v>
      </c>
      <c r="I105" s="187"/>
      <c r="J105" s="188">
        <f>ROUND(I105*H105,2)</f>
        <v>0</v>
      </c>
      <c r="K105" s="184" t="s">
        <v>119</v>
      </c>
      <c r="L105" s="39"/>
      <c r="M105" s="189" t="s">
        <v>19</v>
      </c>
      <c r="N105" s="190" t="s">
        <v>47</v>
      </c>
      <c r="O105" s="64"/>
      <c r="P105" s="191">
        <f>O105*H105</f>
        <v>0</v>
      </c>
      <c r="Q105" s="191">
        <v>0</v>
      </c>
      <c r="R105" s="191">
        <f>Q105*H105</f>
        <v>0</v>
      </c>
      <c r="S105" s="191">
        <v>0.00177</v>
      </c>
      <c r="T105" s="192">
        <f>S105*H105</f>
        <v>0.055409850000000004</v>
      </c>
      <c r="U105" s="34"/>
      <c r="V105" s="34"/>
      <c r="W105" s="34"/>
      <c r="X105" s="34"/>
      <c r="Y105" s="34"/>
      <c r="Z105" s="34"/>
      <c r="AA105" s="34"/>
      <c r="AB105" s="34"/>
      <c r="AC105" s="34"/>
      <c r="AD105" s="34"/>
      <c r="AE105" s="34"/>
      <c r="AR105" s="193" t="s">
        <v>120</v>
      </c>
      <c r="AT105" s="193" t="s">
        <v>115</v>
      </c>
      <c r="AU105" s="193" t="s">
        <v>121</v>
      </c>
      <c r="AY105" s="17" t="s">
        <v>112</v>
      </c>
      <c r="BE105" s="194">
        <f>IF(N105="základní",J105,0)</f>
        <v>0</v>
      </c>
      <c r="BF105" s="194">
        <f>IF(N105="snížená",J105,0)</f>
        <v>0</v>
      </c>
      <c r="BG105" s="194">
        <f>IF(N105="zákl. přenesená",J105,0)</f>
        <v>0</v>
      </c>
      <c r="BH105" s="194">
        <f>IF(N105="sníž. přenesená",J105,0)</f>
        <v>0</v>
      </c>
      <c r="BI105" s="194">
        <f>IF(N105="nulová",J105,0)</f>
        <v>0</v>
      </c>
      <c r="BJ105" s="17" t="s">
        <v>121</v>
      </c>
      <c r="BK105" s="194">
        <f>ROUND(I105*H105,2)</f>
        <v>0</v>
      </c>
      <c r="BL105" s="17" t="s">
        <v>120</v>
      </c>
      <c r="BM105" s="193" t="s">
        <v>168</v>
      </c>
    </row>
    <row r="106" spans="2:51" s="13" customFormat="1" ht="11.25">
      <c r="B106" s="195"/>
      <c r="C106" s="196"/>
      <c r="D106" s="197" t="s">
        <v>123</v>
      </c>
      <c r="E106" s="198" t="s">
        <v>19</v>
      </c>
      <c r="F106" s="199" t="s">
        <v>169</v>
      </c>
      <c r="G106" s="196"/>
      <c r="H106" s="200">
        <v>31.305</v>
      </c>
      <c r="I106" s="201"/>
      <c r="J106" s="196"/>
      <c r="K106" s="196"/>
      <c r="L106" s="202"/>
      <c r="M106" s="203"/>
      <c r="N106" s="204"/>
      <c r="O106" s="204"/>
      <c r="P106" s="204"/>
      <c r="Q106" s="204"/>
      <c r="R106" s="204"/>
      <c r="S106" s="204"/>
      <c r="T106" s="205"/>
      <c r="AT106" s="206" t="s">
        <v>123</v>
      </c>
      <c r="AU106" s="206" t="s">
        <v>121</v>
      </c>
      <c r="AV106" s="13" t="s">
        <v>121</v>
      </c>
      <c r="AW106" s="13" t="s">
        <v>36</v>
      </c>
      <c r="AX106" s="13" t="s">
        <v>80</v>
      </c>
      <c r="AY106" s="206" t="s">
        <v>112</v>
      </c>
    </row>
    <row r="107" spans="1:65" s="2" customFormat="1" ht="16.5" customHeight="1">
      <c r="A107" s="34"/>
      <c r="B107" s="35"/>
      <c r="C107" s="182" t="s">
        <v>170</v>
      </c>
      <c r="D107" s="182" t="s">
        <v>115</v>
      </c>
      <c r="E107" s="183" t="s">
        <v>171</v>
      </c>
      <c r="F107" s="184" t="s">
        <v>172</v>
      </c>
      <c r="G107" s="185" t="s">
        <v>156</v>
      </c>
      <c r="H107" s="186">
        <v>31.305</v>
      </c>
      <c r="I107" s="187"/>
      <c r="J107" s="188">
        <f>ROUND(I107*H107,2)</f>
        <v>0</v>
      </c>
      <c r="K107" s="184" t="s">
        <v>119</v>
      </c>
      <c r="L107" s="39"/>
      <c r="M107" s="189" t="s">
        <v>19</v>
      </c>
      <c r="N107" s="190" t="s">
        <v>47</v>
      </c>
      <c r="O107" s="64"/>
      <c r="P107" s="191">
        <f>O107*H107</f>
        <v>0</v>
      </c>
      <c r="Q107" s="191">
        <v>0</v>
      </c>
      <c r="R107" s="191">
        <f>Q107*H107</f>
        <v>0</v>
      </c>
      <c r="S107" s="191">
        <v>0.0026</v>
      </c>
      <c r="T107" s="192">
        <f>S107*H107</f>
        <v>0.081393</v>
      </c>
      <c r="U107" s="34"/>
      <c r="V107" s="34"/>
      <c r="W107" s="34"/>
      <c r="X107" s="34"/>
      <c r="Y107" s="34"/>
      <c r="Z107" s="34"/>
      <c r="AA107" s="34"/>
      <c r="AB107" s="34"/>
      <c r="AC107" s="34"/>
      <c r="AD107" s="34"/>
      <c r="AE107" s="34"/>
      <c r="AR107" s="193" t="s">
        <v>120</v>
      </c>
      <c r="AT107" s="193" t="s">
        <v>115</v>
      </c>
      <c r="AU107" s="193" t="s">
        <v>121</v>
      </c>
      <c r="AY107" s="17" t="s">
        <v>112</v>
      </c>
      <c r="BE107" s="194">
        <f>IF(N107="základní",J107,0)</f>
        <v>0</v>
      </c>
      <c r="BF107" s="194">
        <f>IF(N107="snížená",J107,0)</f>
        <v>0</v>
      </c>
      <c r="BG107" s="194">
        <f>IF(N107="zákl. přenesená",J107,0)</f>
        <v>0</v>
      </c>
      <c r="BH107" s="194">
        <f>IF(N107="sníž. přenesená",J107,0)</f>
        <v>0</v>
      </c>
      <c r="BI107" s="194">
        <f>IF(N107="nulová",J107,0)</f>
        <v>0</v>
      </c>
      <c r="BJ107" s="17" t="s">
        <v>121</v>
      </c>
      <c r="BK107" s="194">
        <f>ROUND(I107*H107,2)</f>
        <v>0</v>
      </c>
      <c r="BL107" s="17" t="s">
        <v>120</v>
      </c>
      <c r="BM107" s="193" t="s">
        <v>173</v>
      </c>
    </row>
    <row r="108" spans="1:65" s="2" customFormat="1" ht="16.5" customHeight="1">
      <c r="A108" s="34"/>
      <c r="B108" s="35"/>
      <c r="C108" s="182" t="s">
        <v>174</v>
      </c>
      <c r="D108" s="182" t="s">
        <v>115</v>
      </c>
      <c r="E108" s="183" t="s">
        <v>175</v>
      </c>
      <c r="F108" s="184" t="s">
        <v>176</v>
      </c>
      <c r="G108" s="185" t="s">
        <v>156</v>
      </c>
      <c r="H108" s="186">
        <v>4</v>
      </c>
      <c r="I108" s="187"/>
      <c r="J108" s="188">
        <f>ROUND(I108*H108,2)</f>
        <v>0</v>
      </c>
      <c r="K108" s="184" t="s">
        <v>119</v>
      </c>
      <c r="L108" s="39"/>
      <c r="M108" s="189" t="s">
        <v>19</v>
      </c>
      <c r="N108" s="190" t="s">
        <v>47</v>
      </c>
      <c r="O108" s="64"/>
      <c r="P108" s="191">
        <f>O108*H108</f>
        <v>0</v>
      </c>
      <c r="Q108" s="191">
        <v>0</v>
      </c>
      <c r="R108" s="191">
        <f>Q108*H108</f>
        <v>0</v>
      </c>
      <c r="S108" s="191">
        <v>0.00394</v>
      </c>
      <c r="T108" s="192">
        <f>S108*H108</f>
        <v>0.01576</v>
      </c>
      <c r="U108" s="34"/>
      <c r="V108" s="34"/>
      <c r="W108" s="34"/>
      <c r="X108" s="34"/>
      <c r="Y108" s="34"/>
      <c r="Z108" s="34"/>
      <c r="AA108" s="34"/>
      <c r="AB108" s="34"/>
      <c r="AC108" s="34"/>
      <c r="AD108" s="34"/>
      <c r="AE108" s="34"/>
      <c r="AR108" s="193" t="s">
        <v>120</v>
      </c>
      <c r="AT108" s="193" t="s">
        <v>115</v>
      </c>
      <c r="AU108" s="193" t="s">
        <v>121</v>
      </c>
      <c r="AY108" s="17" t="s">
        <v>112</v>
      </c>
      <c r="BE108" s="194">
        <f>IF(N108="základní",J108,0)</f>
        <v>0</v>
      </c>
      <c r="BF108" s="194">
        <f>IF(N108="snížená",J108,0)</f>
        <v>0</v>
      </c>
      <c r="BG108" s="194">
        <f>IF(N108="zákl. přenesená",J108,0)</f>
        <v>0</v>
      </c>
      <c r="BH108" s="194">
        <f>IF(N108="sníž. přenesená",J108,0)</f>
        <v>0</v>
      </c>
      <c r="BI108" s="194">
        <f>IF(N108="nulová",J108,0)</f>
        <v>0</v>
      </c>
      <c r="BJ108" s="17" t="s">
        <v>121</v>
      </c>
      <c r="BK108" s="194">
        <f>ROUND(I108*H108,2)</f>
        <v>0</v>
      </c>
      <c r="BL108" s="17" t="s">
        <v>120</v>
      </c>
      <c r="BM108" s="193" t="s">
        <v>177</v>
      </c>
    </row>
    <row r="109" spans="1:65" s="2" customFormat="1" ht="16.5" customHeight="1">
      <c r="A109" s="34"/>
      <c r="B109" s="35"/>
      <c r="C109" s="182" t="s">
        <v>178</v>
      </c>
      <c r="D109" s="182" t="s">
        <v>115</v>
      </c>
      <c r="E109" s="183" t="s">
        <v>179</v>
      </c>
      <c r="F109" s="184" t="s">
        <v>180</v>
      </c>
      <c r="G109" s="185" t="s">
        <v>118</v>
      </c>
      <c r="H109" s="186">
        <v>90.119</v>
      </c>
      <c r="I109" s="187"/>
      <c r="J109" s="188">
        <f>ROUND(I109*H109,2)</f>
        <v>0</v>
      </c>
      <c r="K109" s="184" t="s">
        <v>181</v>
      </c>
      <c r="L109" s="39"/>
      <c r="M109" s="189" t="s">
        <v>19</v>
      </c>
      <c r="N109" s="190" t="s">
        <v>47</v>
      </c>
      <c r="O109" s="64"/>
      <c r="P109" s="191">
        <f>O109*H109</f>
        <v>0</v>
      </c>
      <c r="Q109" s="191">
        <v>0.00506</v>
      </c>
      <c r="R109" s="191">
        <f>Q109*H109</f>
        <v>0.45600214</v>
      </c>
      <c r="S109" s="191">
        <v>0.005</v>
      </c>
      <c r="T109" s="192">
        <f>S109*H109</f>
        <v>0.450595</v>
      </c>
      <c r="U109" s="34"/>
      <c r="V109" s="34"/>
      <c r="W109" s="34"/>
      <c r="X109" s="34"/>
      <c r="Y109" s="34"/>
      <c r="Z109" s="34"/>
      <c r="AA109" s="34"/>
      <c r="AB109" s="34"/>
      <c r="AC109" s="34"/>
      <c r="AD109" s="34"/>
      <c r="AE109" s="34"/>
      <c r="AR109" s="193" t="s">
        <v>120</v>
      </c>
      <c r="AT109" s="193" t="s">
        <v>115</v>
      </c>
      <c r="AU109" s="193" t="s">
        <v>121</v>
      </c>
      <c r="AY109" s="17" t="s">
        <v>112</v>
      </c>
      <c r="BE109" s="194">
        <f>IF(N109="základní",J109,0)</f>
        <v>0</v>
      </c>
      <c r="BF109" s="194">
        <f>IF(N109="snížená",J109,0)</f>
        <v>0</v>
      </c>
      <c r="BG109" s="194">
        <f>IF(N109="zákl. přenesená",J109,0)</f>
        <v>0</v>
      </c>
      <c r="BH109" s="194">
        <f>IF(N109="sníž. přenesená",J109,0)</f>
        <v>0</v>
      </c>
      <c r="BI109" s="194">
        <f>IF(N109="nulová",J109,0)</f>
        <v>0</v>
      </c>
      <c r="BJ109" s="17" t="s">
        <v>121</v>
      </c>
      <c r="BK109" s="194">
        <f>ROUND(I109*H109,2)</f>
        <v>0</v>
      </c>
      <c r="BL109" s="17" t="s">
        <v>120</v>
      </c>
      <c r="BM109" s="193" t="s">
        <v>182</v>
      </c>
    </row>
    <row r="110" spans="1:47" s="2" customFormat="1" ht="39">
      <c r="A110" s="34"/>
      <c r="B110" s="35"/>
      <c r="C110" s="36"/>
      <c r="D110" s="197" t="s">
        <v>128</v>
      </c>
      <c r="E110" s="36"/>
      <c r="F110" s="207" t="s">
        <v>183</v>
      </c>
      <c r="G110" s="36"/>
      <c r="H110" s="36"/>
      <c r="I110" s="103"/>
      <c r="J110" s="36"/>
      <c r="K110" s="36"/>
      <c r="L110" s="39"/>
      <c r="M110" s="208"/>
      <c r="N110" s="209"/>
      <c r="O110" s="64"/>
      <c r="P110" s="64"/>
      <c r="Q110" s="64"/>
      <c r="R110" s="64"/>
      <c r="S110" s="64"/>
      <c r="T110" s="65"/>
      <c r="U110" s="34"/>
      <c r="V110" s="34"/>
      <c r="W110" s="34"/>
      <c r="X110" s="34"/>
      <c r="Y110" s="34"/>
      <c r="Z110" s="34"/>
      <c r="AA110" s="34"/>
      <c r="AB110" s="34"/>
      <c r="AC110" s="34"/>
      <c r="AD110" s="34"/>
      <c r="AE110" s="34"/>
      <c r="AT110" s="17" t="s">
        <v>128</v>
      </c>
      <c r="AU110" s="17" t="s">
        <v>121</v>
      </c>
    </row>
    <row r="111" spans="1:65" s="2" customFormat="1" ht="16.5" customHeight="1">
      <c r="A111" s="34"/>
      <c r="B111" s="35"/>
      <c r="C111" s="182" t="s">
        <v>184</v>
      </c>
      <c r="D111" s="182" t="s">
        <v>115</v>
      </c>
      <c r="E111" s="183" t="s">
        <v>185</v>
      </c>
      <c r="F111" s="184" t="s">
        <v>186</v>
      </c>
      <c r="G111" s="185" t="s">
        <v>133</v>
      </c>
      <c r="H111" s="186">
        <v>18.024</v>
      </c>
      <c r="I111" s="187"/>
      <c r="J111" s="188">
        <f>ROUND(I111*H111,2)</f>
        <v>0</v>
      </c>
      <c r="K111" s="184" t="s">
        <v>119</v>
      </c>
      <c r="L111" s="39"/>
      <c r="M111" s="189" t="s">
        <v>19</v>
      </c>
      <c r="N111" s="190" t="s">
        <v>47</v>
      </c>
      <c r="O111" s="64"/>
      <c r="P111" s="191">
        <f>O111*H111</f>
        <v>0</v>
      </c>
      <c r="Q111" s="191">
        <v>0</v>
      </c>
      <c r="R111" s="191">
        <f>Q111*H111</f>
        <v>0</v>
      </c>
      <c r="S111" s="191">
        <v>2.2</v>
      </c>
      <c r="T111" s="192">
        <f>S111*H111</f>
        <v>39.652800000000006</v>
      </c>
      <c r="U111" s="34"/>
      <c r="V111" s="34"/>
      <c r="W111" s="34"/>
      <c r="X111" s="34"/>
      <c r="Y111" s="34"/>
      <c r="Z111" s="34"/>
      <c r="AA111" s="34"/>
      <c r="AB111" s="34"/>
      <c r="AC111" s="34"/>
      <c r="AD111" s="34"/>
      <c r="AE111" s="34"/>
      <c r="AR111" s="193" t="s">
        <v>120</v>
      </c>
      <c r="AT111" s="193" t="s">
        <v>115</v>
      </c>
      <c r="AU111" s="193" t="s">
        <v>121</v>
      </c>
      <c r="AY111" s="17" t="s">
        <v>112</v>
      </c>
      <c r="BE111" s="194">
        <f>IF(N111="základní",J111,0)</f>
        <v>0</v>
      </c>
      <c r="BF111" s="194">
        <f>IF(N111="snížená",J111,0)</f>
        <v>0</v>
      </c>
      <c r="BG111" s="194">
        <f>IF(N111="zákl. přenesená",J111,0)</f>
        <v>0</v>
      </c>
      <c r="BH111" s="194">
        <f>IF(N111="sníž. přenesená",J111,0)</f>
        <v>0</v>
      </c>
      <c r="BI111" s="194">
        <f>IF(N111="nulová",J111,0)</f>
        <v>0</v>
      </c>
      <c r="BJ111" s="17" t="s">
        <v>121</v>
      </c>
      <c r="BK111" s="194">
        <f>ROUND(I111*H111,2)</f>
        <v>0</v>
      </c>
      <c r="BL111" s="17" t="s">
        <v>120</v>
      </c>
      <c r="BM111" s="193" t="s">
        <v>187</v>
      </c>
    </row>
    <row r="112" spans="2:51" s="13" customFormat="1" ht="11.25">
      <c r="B112" s="195"/>
      <c r="C112" s="196"/>
      <c r="D112" s="197" t="s">
        <v>123</v>
      </c>
      <c r="E112" s="198" t="s">
        <v>19</v>
      </c>
      <c r="F112" s="199" t="s">
        <v>188</v>
      </c>
      <c r="G112" s="196"/>
      <c r="H112" s="200">
        <v>18.024</v>
      </c>
      <c r="I112" s="201"/>
      <c r="J112" s="196"/>
      <c r="K112" s="196"/>
      <c r="L112" s="202"/>
      <c r="M112" s="203"/>
      <c r="N112" s="204"/>
      <c r="O112" s="204"/>
      <c r="P112" s="204"/>
      <c r="Q112" s="204"/>
      <c r="R112" s="204"/>
      <c r="S112" s="204"/>
      <c r="T112" s="205"/>
      <c r="AT112" s="206" t="s">
        <v>123</v>
      </c>
      <c r="AU112" s="206" t="s">
        <v>121</v>
      </c>
      <c r="AV112" s="13" t="s">
        <v>121</v>
      </c>
      <c r="AW112" s="13" t="s">
        <v>36</v>
      </c>
      <c r="AX112" s="13" t="s">
        <v>80</v>
      </c>
      <c r="AY112" s="206" t="s">
        <v>112</v>
      </c>
    </row>
    <row r="113" spans="1:65" s="2" customFormat="1" ht="16.5" customHeight="1">
      <c r="A113" s="34"/>
      <c r="B113" s="35"/>
      <c r="C113" s="182" t="s">
        <v>189</v>
      </c>
      <c r="D113" s="182" t="s">
        <v>115</v>
      </c>
      <c r="E113" s="183" t="s">
        <v>190</v>
      </c>
      <c r="F113" s="184" t="s">
        <v>191</v>
      </c>
      <c r="G113" s="185" t="s">
        <v>133</v>
      </c>
      <c r="H113" s="186">
        <v>18.024</v>
      </c>
      <c r="I113" s="187"/>
      <c r="J113" s="188">
        <f>ROUND(I113*H113,2)</f>
        <v>0</v>
      </c>
      <c r="K113" s="184" t="s">
        <v>119</v>
      </c>
      <c r="L113" s="39"/>
      <c r="M113" s="189" t="s">
        <v>19</v>
      </c>
      <c r="N113" s="190" t="s">
        <v>47</v>
      </c>
      <c r="O113" s="64"/>
      <c r="P113" s="191">
        <f>O113*H113</f>
        <v>0</v>
      </c>
      <c r="Q113" s="191">
        <v>0</v>
      </c>
      <c r="R113" s="191">
        <f>Q113*H113</f>
        <v>0</v>
      </c>
      <c r="S113" s="191">
        <v>0.029</v>
      </c>
      <c r="T113" s="192">
        <f>S113*H113</f>
        <v>0.522696</v>
      </c>
      <c r="U113" s="34"/>
      <c r="V113" s="34"/>
      <c r="W113" s="34"/>
      <c r="X113" s="34"/>
      <c r="Y113" s="34"/>
      <c r="Z113" s="34"/>
      <c r="AA113" s="34"/>
      <c r="AB113" s="34"/>
      <c r="AC113" s="34"/>
      <c r="AD113" s="34"/>
      <c r="AE113" s="34"/>
      <c r="AR113" s="193" t="s">
        <v>120</v>
      </c>
      <c r="AT113" s="193" t="s">
        <v>115</v>
      </c>
      <c r="AU113" s="193" t="s">
        <v>121</v>
      </c>
      <c r="AY113" s="17" t="s">
        <v>112</v>
      </c>
      <c r="BE113" s="194">
        <f>IF(N113="základní",J113,0)</f>
        <v>0</v>
      </c>
      <c r="BF113" s="194">
        <f>IF(N113="snížená",J113,0)</f>
        <v>0</v>
      </c>
      <c r="BG113" s="194">
        <f>IF(N113="zákl. přenesená",J113,0)</f>
        <v>0</v>
      </c>
      <c r="BH113" s="194">
        <f>IF(N113="sníž. přenesená",J113,0)</f>
        <v>0</v>
      </c>
      <c r="BI113" s="194">
        <f>IF(N113="nulová",J113,0)</f>
        <v>0</v>
      </c>
      <c r="BJ113" s="17" t="s">
        <v>121</v>
      </c>
      <c r="BK113" s="194">
        <f>ROUND(I113*H113,2)</f>
        <v>0</v>
      </c>
      <c r="BL113" s="17" t="s">
        <v>120</v>
      </c>
      <c r="BM113" s="193" t="s">
        <v>192</v>
      </c>
    </row>
    <row r="114" spans="1:65" s="2" customFormat="1" ht="21.75" customHeight="1">
      <c r="A114" s="34"/>
      <c r="B114" s="35"/>
      <c r="C114" s="182" t="s">
        <v>8</v>
      </c>
      <c r="D114" s="182" t="s">
        <v>115</v>
      </c>
      <c r="E114" s="183" t="s">
        <v>193</v>
      </c>
      <c r="F114" s="184" t="s">
        <v>194</v>
      </c>
      <c r="G114" s="185" t="s">
        <v>118</v>
      </c>
      <c r="H114" s="186">
        <v>90.119</v>
      </c>
      <c r="I114" s="187"/>
      <c r="J114" s="188">
        <f>ROUND(I114*H114,2)</f>
        <v>0</v>
      </c>
      <c r="K114" s="184" t="s">
        <v>119</v>
      </c>
      <c r="L114" s="39"/>
      <c r="M114" s="189" t="s">
        <v>19</v>
      </c>
      <c r="N114" s="190" t="s">
        <v>47</v>
      </c>
      <c r="O114" s="64"/>
      <c r="P114" s="191">
        <f>O114*H114</f>
        <v>0</v>
      </c>
      <c r="Q114" s="191">
        <v>0</v>
      </c>
      <c r="R114" s="191">
        <f>Q114*H114</f>
        <v>0</v>
      </c>
      <c r="S114" s="191">
        <v>0.035</v>
      </c>
      <c r="T114" s="192">
        <f>S114*H114</f>
        <v>3.1541650000000003</v>
      </c>
      <c r="U114" s="34"/>
      <c r="V114" s="34"/>
      <c r="W114" s="34"/>
      <c r="X114" s="34"/>
      <c r="Y114" s="34"/>
      <c r="Z114" s="34"/>
      <c r="AA114" s="34"/>
      <c r="AB114" s="34"/>
      <c r="AC114" s="34"/>
      <c r="AD114" s="34"/>
      <c r="AE114" s="34"/>
      <c r="AR114" s="193" t="s">
        <v>120</v>
      </c>
      <c r="AT114" s="193" t="s">
        <v>115</v>
      </c>
      <c r="AU114" s="193" t="s">
        <v>121</v>
      </c>
      <c r="AY114" s="17" t="s">
        <v>112</v>
      </c>
      <c r="BE114" s="194">
        <f>IF(N114="základní",J114,0)</f>
        <v>0</v>
      </c>
      <c r="BF114" s="194">
        <f>IF(N114="snížená",J114,0)</f>
        <v>0</v>
      </c>
      <c r="BG114" s="194">
        <f>IF(N114="zákl. přenesená",J114,0)</f>
        <v>0</v>
      </c>
      <c r="BH114" s="194">
        <f>IF(N114="sníž. přenesená",J114,0)</f>
        <v>0</v>
      </c>
      <c r="BI114" s="194">
        <f>IF(N114="nulová",J114,0)</f>
        <v>0</v>
      </c>
      <c r="BJ114" s="17" t="s">
        <v>121</v>
      </c>
      <c r="BK114" s="194">
        <f>ROUND(I114*H114,2)</f>
        <v>0</v>
      </c>
      <c r="BL114" s="17" t="s">
        <v>120</v>
      </c>
      <c r="BM114" s="193" t="s">
        <v>195</v>
      </c>
    </row>
    <row r="115" spans="1:47" s="2" customFormat="1" ht="29.25">
      <c r="A115" s="34"/>
      <c r="B115" s="35"/>
      <c r="C115" s="36"/>
      <c r="D115" s="197" t="s">
        <v>128</v>
      </c>
      <c r="E115" s="36"/>
      <c r="F115" s="207" t="s">
        <v>196</v>
      </c>
      <c r="G115" s="36"/>
      <c r="H115" s="36"/>
      <c r="I115" s="103"/>
      <c r="J115" s="36"/>
      <c r="K115" s="36"/>
      <c r="L115" s="39"/>
      <c r="M115" s="208"/>
      <c r="N115" s="209"/>
      <c r="O115" s="64"/>
      <c r="P115" s="64"/>
      <c r="Q115" s="64"/>
      <c r="R115" s="64"/>
      <c r="S115" s="64"/>
      <c r="T115" s="65"/>
      <c r="U115" s="34"/>
      <c r="V115" s="34"/>
      <c r="W115" s="34"/>
      <c r="X115" s="34"/>
      <c r="Y115" s="34"/>
      <c r="Z115" s="34"/>
      <c r="AA115" s="34"/>
      <c r="AB115" s="34"/>
      <c r="AC115" s="34"/>
      <c r="AD115" s="34"/>
      <c r="AE115" s="34"/>
      <c r="AT115" s="17" t="s">
        <v>128</v>
      </c>
      <c r="AU115" s="17" t="s">
        <v>121</v>
      </c>
    </row>
    <row r="116" spans="1:65" s="2" customFormat="1" ht="16.5" customHeight="1">
      <c r="A116" s="34"/>
      <c r="B116" s="35"/>
      <c r="C116" s="182" t="s">
        <v>197</v>
      </c>
      <c r="D116" s="182" t="s">
        <v>115</v>
      </c>
      <c r="E116" s="183" t="s">
        <v>198</v>
      </c>
      <c r="F116" s="184" t="s">
        <v>199</v>
      </c>
      <c r="G116" s="185" t="s">
        <v>156</v>
      </c>
      <c r="H116" s="186">
        <v>40</v>
      </c>
      <c r="I116" s="187"/>
      <c r="J116" s="188">
        <f>ROUND(I116*H116,2)</f>
        <v>0</v>
      </c>
      <c r="K116" s="184" t="s">
        <v>119</v>
      </c>
      <c r="L116" s="39"/>
      <c r="M116" s="189" t="s">
        <v>19</v>
      </c>
      <c r="N116" s="190" t="s">
        <v>47</v>
      </c>
      <c r="O116" s="64"/>
      <c r="P116" s="191">
        <f>O116*H116</f>
        <v>0</v>
      </c>
      <c r="Q116" s="191">
        <v>0</v>
      </c>
      <c r="R116" s="191">
        <f>Q116*H116</f>
        <v>0</v>
      </c>
      <c r="S116" s="191">
        <v>0.009</v>
      </c>
      <c r="T116" s="192">
        <f>S116*H116</f>
        <v>0.36</v>
      </c>
      <c r="U116" s="34"/>
      <c r="V116" s="34"/>
      <c r="W116" s="34"/>
      <c r="X116" s="34"/>
      <c r="Y116" s="34"/>
      <c r="Z116" s="34"/>
      <c r="AA116" s="34"/>
      <c r="AB116" s="34"/>
      <c r="AC116" s="34"/>
      <c r="AD116" s="34"/>
      <c r="AE116" s="34"/>
      <c r="AR116" s="193" t="s">
        <v>120</v>
      </c>
      <c r="AT116" s="193" t="s">
        <v>115</v>
      </c>
      <c r="AU116" s="193" t="s">
        <v>121</v>
      </c>
      <c r="AY116" s="17" t="s">
        <v>112</v>
      </c>
      <c r="BE116" s="194">
        <f>IF(N116="základní",J116,0)</f>
        <v>0</v>
      </c>
      <c r="BF116" s="194">
        <f>IF(N116="snížená",J116,0)</f>
        <v>0</v>
      </c>
      <c r="BG116" s="194">
        <f>IF(N116="zákl. přenesená",J116,0)</f>
        <v>0</v>
      </c>
      <c r="BH116" s="194">
        <f>IF(N116="sníž. přenesená",J116,0)</f>
        <v>0</v>
      </c>
      <c r="BI116" s="194">
        <f>IF(N116="nulová",J116,0)</f>
        <v>0</v>
      </c>
      <c r="BJ116" s="17" t="s">
        <v>121</v>
      </c>
      <c r="BK116" s="194">
        <f>ROUND(I116*H116,2)</f>
        <v>0</v>
      </c>
      <c r="BL116" s="17" t="s">
        <v>120</v>
      </c>
      <c r="BM116" s="193" t="s">
        <v>200</v>
      </c>
    </row>
    <row r="117" spans="2:63" s="12" customFormat="1" ht="22.9" customHeight="1">
      <c r="B117" s="166"/>
      <c r="C117" s="167"/>
      <c r="D117" s="168" t="s">
        <v>74</v>
      </c>
      <c r="E117" s="180" t="s">
        <v>201</v>
      </c>
      <c r="F117" s="180" t="s">
        <v>202</v>
      </c>
      <c r="G117" s="167"/>
      <c r="H117" s="167"/>
      <c r="I117" s="170"/>
      <c r="J117" s="181">
        <f>BK117</f>
        <v>0</v>
      </c>
      <c r="K117" s="167"/>
      <c r="L117" s="172"/>
      <c r="M117" s="173"/>
      <c r="N117" s="174"/>
      <c r="O117" s="174"/>
      <c r="P117" s="175">
        <f>SUM(P118:P129)</f>
        <v>0</v>
      </c>
      <c r="Q117" s="174"/>
      <c r="R117" s="175">
        <f>SUM(R118:R129)</f>
        <v>0</v>
      </c>
      <c r="S117" s="174"/>
      <c r="T117" s="176">
        <f>SUM(T118:T129)</f>
        <v>0</v>
      </c>
      <c r="AR117" s="177" t="s">
        <v>80</v>
      </c>
      <c r="AT117" s="178" t="s">
        <v>74</v>
      </c>
      <c r="AU117" s="178" t="s">
        <v>80</v>
      </c>
      <c r="AY117" s="177" t="s">
        <v>112</v>
      </c>
      <c r="BK117" s="179">
        <f>SUM(BK118:BK129)</f>
        <v>0</v>
      </c>
    </row>
    <row r="118" spans="1:65" s="2" customFormat="1" ht="21.75" customHeight="1">
      <c r="A118" s="34"/>
      <c r="B118" s="35"/>
      <c r="C118" s="182" t="s">
        <v>203</v>
      </c>
      <c r="D118" s="182" t="s">
        <v>115</v>
      </c>
      <c r="E118" s="183" t="s">
        <v>204</v>
      </c>
      <c r="F118" s="184" t="s">
        <v>205</v>
      </c>
      <c r="G118" s="185" t="s">
        <v>148</v>
      </c>
      <c r="H118" s="186">
        <v>45.554</v>
      </c>
      <c r="I118" s="187"/>
      <c r="J118" s="188">
        <f>ROUND(I118*H118,2)</f>
        <v>0</v>
      </c>
      <c r="K118" s="184" t="s">
        <v>119</v>
      </c>
      <c r="L118" s="39"/>
      <c r="M118" s="189" t="s">
        <v>19</v>
      </c>
      <c r="N118" s="190" t="s">
        <v>47</v>
      </c>
      <c r="O118" s="64"/>
      <c r="P118" s="191">
        <f>O118*H118</f>
        <v>0</v>
      </c>
      <c r="Q118" s="191">
        <v>0</v>
      </c>
      <c r="R118" s="191">
        <f>Q118*H118</f>
        <v>0</v>
      </c>
      <c r="S118" s="191">
        <v>0</v>
      </c>
      <c r="T118" s="192">
        <f>S118*H118</f>
        <v>0</v>
      </c>
      <c r="U118" s="34"/>
      <c r="V118" s="34"/>
      <c r="W118" s="34"/>
      <c r="X118" s="34"/>
      <c r="Y118" s="34"/>
      <c r="Z118" s="34"/>
      <c r="AA118" s="34"/>
      <c r="AB118" s="34"/>
      <c r="AC118" s="34"/>
      <c r="AD118" s="34"/>
      <c r="AE118" s="34"/>
      <c r="AR118" s="193" t="s">
        <v>120</v>
      </c>
      <c r="AT118" s="193" t="s">
        <v>115</v>
      </c>
      <c r="AU118" s="193" t="s">
        <v>121</v>
      </c>
      <c r="AY118" s="17" t="s">
        <v>112</v>
      </c>
      <c r="BE118" s="194">
        <f>IF(N118="základní",J118,0)</f>
        <v>0</v>
      </c>
      <c r="BF118" s="194">
        <f>IF(N118="snížená",J118,0)</f>
        <v>0</v>
      </c>
      <c r="BG118" s="194">
        <f>IF(N118="zákl. přenesená",J118,0)</f>
        <v>0</v>
      </c>
      <c r="BH118" s="194">
        <f>IF(N118="sníž. přenesená",J118,0)</f>
        <v>0</v>
      </c>
      <c r="BI118" s="194">
        <f>IF(N118="nulová",J118,0)</f>
        <v>0</v>
      </c>
      <c r="BJ118" s="17" t="s">
        <v>121</v>
      </c>
      <c r="BK118" s="194">
        <f>ROUND(I118*H118,2)</f>
        <v>0</v>
      </c>
      <c r="BL118" s="17" t="s">
        <v>120</v>
      </c>
      <c r="BM118" s="193" t="s">
        <v>206</v>
      </c>
    </row>
    <row r="119" spans="1:47" s="2" customFormat="1" ht="107.25">
      <c r="A119" s="34"/>
      <c r="B119" s="35"/>
      <c r="C119" s="36"/>
      <c r="D119" s="197" t="s">
        <v>128</v>
      </c>
      <c r="E119" s="36"/>
      <c r="F119" s="207" t="s">
        <v>207</v>
      </c>
      <c r="G119" s="36"/>
      <c r="H119" s="36"/>
      <c r="I119" s="103"/>
      <c r="J119" s="36"/>
      <c r="K119" s="36"/>
      <c r="L119" s="39"/>
      <c r="M119" s="208"/>
      <c r="N119" s="209"/>
      <c r="O119" s="64"/>
      <c r="P119" s="64"/>
      <c r="Q119" s="64"/>
      <c r="R119" s="64"/>
      <c r="S119" s="64"/>
      <c r="T119" s="65"/>
      <c r="U119" s="34"/>
      <c r="V119" s="34"/>
      <c r="W119" s="34"/>
      <c r="X119" s="34"/>
      <c r="Y119" s="34"/>
      <c r="Z119" s="34"/>
      <c r="AA119" s="34"/>
      <c r="AB119" s="34"/>
      <c r="AC119" s="34"/>
      <c r="AD119" s="34"/>
      <c r="AE119" s="34"/>
      <c r="AT119" s="17" t="s">
        <v>128</v>
      </c>
      <c r="AU119" s="17" t="s">
        <v>121</v>
      </c>
    </row>
    <row r="120" spans="1:65" s="2" customFormat="1" ht="16.5" customHeight="1">
      <c r="A120" s="34"/>
      <c r="B120" s="35"/>
      <c r="C120" s="182" t="s">
        <v>208</v>
      </c>
      <c r="D120" s="182" t="s">
        <v>115</v>
      </c>
      <c r="E120" s="183" t="s">
        <v>209</v>
      </c>
      <c r="F120" s="184" t="s">
        <v>210</v>
      </c>
      <c r="G120" s="185" t="s">
        <v>148</v>
      </c>
      <c r="H120" s="186">
        <v>45.554</v>
      </c>
      <c r="I120" s="187"/>
      <c r="J120" s="188">
        <f>ROUND(I120*H120,2)</f>
        <v>0</v>
      </c>
      <c r="K120" s="184" t="s">
        <v>119</v>
      </c>
      <c r="L120" s="39"/>
      <c r="M120" s="189" t="s">
        <v>19</v>
      </c>
      <c r="N120" s="190" t="s">
        <v>47</v>
      </c>
      <c r="O120" s="64"/>
      <c r="P120" s="191">
        <f>O120*H120</f>
        <v>0</v>
      </c>
      <c r="Q120" s="191">
        <v>0</v>
      </c>
      <c r="R120" s="191">
        <f>Q120*H120</f>
        <v>0</v>
      </c>
      <c r="S120" s="191">
        <v>0</v>
      </c>
      <c r="T120" s="192">
        <f>S120*H120</f>
        <v>0</v>
      </c>
      <c r="U120" s="34"/>
      <c r="V120" s="34"/>
      <c r="W120" s="34"/>
      <c r="X120" s="34"/>
      <c r="Y120" s="34"/>
      <c r="Z120" s="34"/>
      <c r="AA120" s="34"/>
      <c r="AB120" s="34"/>
      <c r="AC120" s="34"/>
      <c r="AD120" s="34"/>
      <c r="AE120" s="34"/>
      <c r="AR120" s="193" t="s">
        <v>120</v>
      </c>
      <c r="AT120" s="193" t="s">
        <v>115</v>
      </c>
      <c r="AU120" s="193" t="s">
        <v>121</v>
      </c>
      <c r="AY120" s="17" t="s">
        <v>112</v>
      </c>
      <c r="BE120" s="194">
        <f>IF(N120="základní",J120,0)</f>
        <v>0</v>
      </c>
      <c r="BF120" s="194">
        <f>IF(N120="snížená",J120,0)</f>
        <v>0</v>
      </c>
      <c r="BG120" s="194">
        <f>IF(N120="zákl. přenesená",J120,0)</f>
        <v>0</v>
      </c>
      <c r="BH120" s="194">
        <f>IF(N120="sníž. přenesená",J120,0)</f>
        <v>0</v>
      </c>
      <c r="BI120" s="194">
        <f>IF(N120="nulová",J120,0)</f>
        <v>0</v>
      </c>
      <c r="BJ120" s="17" t="s">
        <v>121</v>
      </c>
      <c r="BK120" s="194">
        <f>ROUND(I120*H120,2)</f>
        <v>0</v>
      </c>
      <c r="BL120" s="17" t="s">
        <v>120</v>
      </c>
      <c r="BM120" s="193" t="s">
        <v>211</v>
      </c>
    </row>
    <row r="121" spans="1:47" s="2" customFormat="1" ht="58.5">
      <c r="A121" s="34"/>
      <c r="B121" s="35"/>
      <c r="C121" s="36"/>
      <c r="D121" s="197" t="s">
        <v>128</v>
      </c>
      <c r="E121" s="36"/>
      <c r="F121" s="207" t="s">
        <v>212</v>
      </c>
      <c r="G121" s="36"/>
      <c r="H121" s="36"/>
      <c r="I121" s="103"/>
      <c r="J121" s="36"/>
      <c r="K121" s="36"/>
      <c r="L121" s="39"/>
      <c r="M121" s="208"/>
      <c r="N121" s="209"/>
      <c r="O121" s="64"/>
      <c r="P121" s="64"/>
      <c r="Q121" s="64"/>
      <c r="R121" s="64"/>
      <c r="S121" s="64"/>
      <c r="T121" s="65"/>
      <c r="U121" s="34"/>
      <c r="V121" s="34"/>
      <c r="W121" s="34"/>
      <c r="X121" s="34"/>
      <c r="Y121" s="34"/>
      <c r="Z121" s="34"/>
      <c r="AA121" s="34"/>
      <c r="AB121" s="34"/>
      <c r="AC121" s="34"/>
      <c r="AD121" s="34"/>
      <c r="AE121" s="34"/>
      <c r="AT121" s="17" t="s">
        <v>128</v>
      </c>
      <c r="AU121" s="17" t="s">
        <v>121</v>
      </c>
    </row>
    <row r="122" spans="1:65" s="2" customFormat="1" ht="21.75" customHeight="1">
      <c r="A122" s="34"/>
      <c r="B122" s="35"/>
      <c r="C122" s="182" t="s">
        <v>213</v>
      </c>
      <c r="D122" s="182" t="s">
        <v>115</v>
      </c>
      <c r="E122" s="183" t="s">
        <v>214</v>
      </c>
      <c r="F122" s="184" t="s">
        <v>215</v>
      </c>
      <c r="G122" s="185" t="s">
        <v>148</v>
      </c>
      <c r="H122" s="186">
        <v>637.756</v>
      </c>
      <c r="I122" s="187"/>
      <c r="J122" s="188">
        <f>ROUND(I122*H122,2)</f>
        <v>0</v>
      </c>
      <c r="K122" s="184" t="s">
        <v>119</v>
      </c>
      <c r="L122" s="39"/>
      <c r="M122" s="189" t="s">
        <v>19</v>
      </c>
      <c r="N122" s="190" t="s">
        <v>47</v>
      </c>
      <c r="O122" s="64"/>
      <c r="P122" s="191">
        <f>O122*H122</f>
        <v>0</v>
      </c>
      <c r="Q122" s="191">
        <v>0</v>
      </c>
      <c r="R122" s="191">
        <f>Q122*H122</f>
        <v>0</v>
      </c>
      <c r="S122" s="191">
        <v>0</v>
      </c>
      <c r="T122" s="192">
        <f>S122*H122</f>
        <v>0</v>
      </c>
      <c r="U122" s="34"/>
      <c r="V122" s="34"/>
      <c r="W122" s="34"/>
      <c r="X122" s="34"/>
      <c r="Y122" s="34"/>
      <c r="Z122" s="34"/>
      <c r="AA122" s="34"/>
      <c r="AB122" s="34"/>
      <c r="AC122" s="34"/>
      <c r="AD122" s="34"/>
      <c r="AE122" s="34"/>
      <c r="AR122" s="193" t="s">
        <v>120</v>
      </c>
      <c r="AT122" s="193" t="s">
        <v>115</v>
      </c>
      <c r="AU122" s="193" t="s">
        <v>121</v>
      </c>
      <c r="AY122" s="17" t="s">
        <v>112</v>
      </c>
      <c r="BE122" s="194">
        <f>IF(N122="základní",J122,0)</f>
        <v>0</v>
      </c>
      <c r="BF122" s="194">
        <f>IF(N122="snížená",J122,0)</f>
        <v>0</v>
      </c>
      <c r="BG122" s="194">
        <f>IF(N122="zákl. přenesená",J122,0)</f>
        <v>0</v>
      </c>
      <c r="BH122" s="194">
        <f>IF(N122="sníž. přenesená",J122,0)</f>
        <v>0</v>
      </c>
      <c r="BI122" s="194">
        <f>IF(N122="nulová",J122,0)</f>
        <v>0</v>
      </c>
      <c r="BJ122" s="17" t="s">
        <v>121</v>
      </c>
      <c r="BK122" s="194">
        <f>ROUND(I122*H122,2)</f>
        <v>0</v>
      </c>
      <c r="BL122" s="17" t="s">
        <v>120</v>
      </c>
      <c r="BM122" s="193" t="s">
        <v>216</v>
      </c>
    </row>
    <row r="123" spans="1:47" s="2" customFormat="1" ht="68.25">
      <c r="A123" s="34"/>
      <c r="B123" s="35"/>
      <c r="C123" s="36"/>
      <c r="D123" s="197" t="s">
        <v>128</v>
      </c>
      <c r="E123" s="36"/>
      <c r="F123" s="207" t="s">
        <v>217</v>
      </c>
      <c r="G123" s="36"/>
      <c r="H123" s="36"/>
      <c r="I123" s="103"/>
      <c r="J123" s="36"/>
      <c r="K123" s="36"/>
      <c r="L123" s="39"/>
      <c r="M123" s="208"/>
      <c r="N123" s="209"/>
      <c r="O123" s="64"/>
      <c r="P123" s="64"/>
      <c r="Q123" s="64"/>
      <c r="R123" s="64"/>
      <c r="S123" s="64"/>
      <c r="T123" s="65"/>
      <c r="U123" s="34"/>
      <c r="V123" s="34"/>
      <c r="W123" s="34"/>
      <c r="X123" s="34"/>
      <c r="Y123" s="34"/>
      <c r="Z123" s="34"/>
      <c r="AA123" s="34"/>
      <c r="AB123" s="34"/>
      <c r="AC123" s="34"/>
      <c r="AD123" s="34"/>
      <c r="AE123" s="34"/>
      <c r="AT123" s="17" t="s">
        <v>128</v>
      </c>
      <c r="AU123" s="17" t="s">
        <v>121</v>
      </c>
    </row>
    <row r="124" spans="2:51" s="13" customFormat="1" ht="11.25">
      <c r="B124" s="195"/>
      <c r="C124" s="196"/>
      <c r="D124" s="197" t="s">
        <v>123</v>
      </c>
      <c r="E124" s="196"/>
      <c r="F124" s="199" t="s">
        <v>218</v>
      </c>
      <c r="G124" s="196"/>
      <c r="H124" s="200">
        <v>637.756</v>
      </c>
      <c r="I124" s="201"/>
      <c r="J124" s="196"/>
      <c r="K124" s="196"/>
      <c r="L124" s="202"/>
      <c r="M124" s="203"/>
      <c r="N124" s="204"/>
      <c r="O124" s="204"/>
      <c r="P124" s="204"/>
      <c r="Q124" s="204"/>
      <c r="R124" s="204"/>
      <c r="S124" s="204"/>
      <c r="T124" s="205"/>
      <c r="AT124" s="206" t="s">
        <v>123</v>
      </c>
      <c r="AU124" s="206" t="s">
        <v>121</v>
      </c>
      <c r="AV124" s="13" t="s">
        <v>121</v>
      </c>
      <c r="AW124" s="13" t="s">
        <v>4</v>
      </c>
      <c r="AX124" s="13" t="s">
        <v>80</v>
      </c>
      <c r="AY124" s="206" t="s">
        <v>112</v>
      </c>
    </row>
    <row r="125" spans="1:65" s="2" customFormat="1" ht="16.5" customHeight="1">
      <c r="A125" s="34"/>
      <c r="B125" s="35"/>
      <c r="C125" s="210" t="s">
        <v>219</v>
      </c>
      <c r="D125" s="210" t="s">
        <v>220</v>
      </c>
      <c r="E125" s="211" t="s">
        <v>221</v>
      </c>
      <c r="F125" s="212" t="s">
        <v>222</v>
      </c>
      <c r="G125" s="213" t="s">
        <v>148</v>
      </c>
      <c r="H125" s="214">
        <v>40.175</v>
      </c>
      <c r="I125" s="215"/>
      <c r="J125" s="216">
        <f>ROUND(I125*H125,2)</f>
        <v>0</v>
      </c>
      <c r="K125" s="212" t="s">
        <v>119</v>
      </c>
      <c r="L125" s="217"/>
      <c r="M125" s="218" t="s">
        <v>19</v>
      </c>
      <c r="N125" s="219" t="s">
        <v>47</v>
      </c>
      <c r="O125" s="64"/>
      <c r="P125" s="191">
        <f>O125*H125</f>
        <v>0</v>
      </c>
      <c r="Q125" s="191">
        <v>0</v>
      </c>
      <c r="R125" s="191">
        <f>Q125*H125</f>
        <v>0</v>
      </c>
      <c r="S125" s="191">
        <v>0</v>
      </c>
      <c r="T125" s="192">
        <f>S125*H125</f>
        <v>0</v>
      </c>
      <c r="U125" s="34"/>
      <c r="V125" s="34"/>
      <c r="W125" s="34"/>
      <c r="X125" s="34"/>
      <c r="Y125" s="34"/>
      <c r="Z125" s="34"/>
      <c r="AA125" s="34"/>
      <c r="AB125" s="34"/>
      <c r="AC125" s="34"/>
      <c r="AD125" s="34"/>
      <c r="AE125" s="34"/>
      <c r="AR125" s="193" t="s">
        <v>161</v>
      </c>
      <c r="AT125" s="193" t="s">
        <v>220</v>
      </c>
      <c r="AU125" s="193" t="s">
        <v>121</v>
      </c>
      <c r="AY125" s="17" t="s">
        <v>112</v>
      </c>
      <c r="BE125" s="194">
        <f>IF(N125="základní",J125,0)</f>
        <v>0</v>
      </c>
      <c r="BF125" s="194">
        <f>IF(N125="snížená",J125,0)</f>
        <v>0</v>
      </c>
      <c r="BG125" s="194">
        <f>IF(N125="zákl. přenesená",J125,0)</f>
        <v>0</v>
      </c>
      <c r="BH125" s="194">
        <f>IF(N125="sníž. přenesená",J125,0)</f>
        <v>0</v>
      </c>
      <c r="BI125" s="194">
        <f>IF(N125="nulová",J125,0)</f>
        <v>0</v>
      </c>
      <c r="BJ125" s="17" t="s">
        <v>121</v>
      </c>
      <c r="BK125" s="194">
        <f>ROUND(I125*H125,2)</f>
        <v>0</v>
      </c>
      <c r="BL125" s="17" t="s">
        <v>120</v>
      </c>
      <c r="BM125" s="193" t="s">
        <v>223</v>
      </c>
    </row>
    <row r="126" spans="1:65" s="2" customFormat="1" ht="16.5" customHeight="1">
      <c r="A126" s="34"/>
      <c r="B126" s="35"/>
      <c r="C126" s="210" t="s">
        <v>7</v>
      </c>
      <c r="D126" s="210" t="s">
        <v>220</v>
      </c>
      <c r="E126" s="211" t="s">
        <v>224</v>
      </c>
      <c r="F126" s="212" t="s">
        <v>225</v>
      </c>
      <c r="G126" s="213" t="s">
        <v>148</v>
      </c>
      <c r="H126" s="214">
        <v>3.154</v>
      </c>
      <c r="I126" s="215"/>
      <c r="J126" s="216">
        <f>ROUND(I126*H126,2)</f>
        <v>0</v>
      </c>
      <c r="K126" s="212" t="s">
        <v>119</v>
      </c>
      <c r="L126" s="217"/>
      <c r="M126" s="218" t="s">
        <v>19</v>
      </c>
      <c r="N126" s="219" t="s">
        <v>47</v>
      </c>
      <c r="O126" s="64"/>
      <c r="P126" s="191">
        <f>O126*H126</f>
        <v>0</v>
      </c>
      <c r="Q126" s="191">
        <v>0</v>
      </c>
      <c r="R126" s="191">
        <f>Q126*H126</f>
        <v>0</v>
      </c>
      <c r="S126" s="191">
        <v>0</v>
      </c>
      <c r="T126" s="192">
        <f>S126*H126</f>
        <v>0</v>
      </c>
      <c r="U126" s="34"/>
      <c r="V126" s="34"/>
      <c r="W126" s="34"/>
      <c r="X126" s="34"/>
      <c r="Y126" s="34"/>
      <c r="Z126" s="34"/>
      <c r="AA126" s="34"/>
      <c r="AB126" s="34"/>
      <c r="AC126" s="34"/>
      <c r="AD126" s="34"/>
      <c r="AE126" s="34"/>
      <c r="AR126" s="193" t="s">
        <v>161</v>
      </c>
      <c r="AT126" s="193" t="s">
        <v>220</v>
      </c>
      <c r="AU126" s="193" t="s">
        <v>121</v>
      </c>
      <c r="AY126" s="17" t="s">
        <v>112</v>
      </c>
      <c r="BE126" s="194">
        <f>IF(N126="základní",J126,0)</f>
        <v>0</v>
      </c>
      <c r="BF126" s="194">
        <f>IF(N126="snížená",J126,0)</f>
        <v>0</v>
      </c>
      <c r="BG126" s="194">
        <f>IF(N126="zákl. přenesená",J126,0)</f>
        <v>0</v>
      </c>
      <c r="BH126" s="194">
        <f>IF(N126="sníž. přenesená",J126,0)</f>
        <v>0</v>
      </c>
      <c r="BI126" s="194">
        <f>IF(N126="nulová",J126,0)</f>
        <v>0</v>
      </c>
      <c r="BJ126" s="17" t="s">
        <v>121</v>
      </c>
      <c r="BK126" s="194">
        <f>ROUND(I126*H126,2)</f>
        <v>0</v>
      </c>
      <c r="BL126" s="17" t="s">
        <v>120</v>
      </c>
      <c r="BM126" s="193" t="s">
        <v>226</v>
      </c>
    </row>
    <row r="127" spans="1:65" s="2" customFormat="1" ht="21.75" customHeight="1">
      <c r="A127" s="34"/>
      <c r="B127" s="35"/>
      <c r="C127" s="210" t="s">
        <v>227</v>
      </c>
      <c r="D127" s="210" t="s">
        <v>220</v>
      </c>
      <c r="E127" s="211" t="s">
        <v>228</v>
      </c>
      <c r="F127" s="212" t="s">
        <v>229</v>
      </c>
      <c r="G127" s="213" t="s">
        <v>148</v>
      </c>
      <c r="H127" s="214">
        <v>0.456</v>
      </c>
      <c r="I127" s="215"/>
      <c r="J127" s="216">
        <f>ROUND(I127*H127,2)</f>
        <v>0</v>
      </c>
      <c r="K127" s="212" t="s">
        <v>119</v>
      </c>
      <c r="L127" s="217"/>
      <c r="M127" s="218" t="s">
        <v>19</v>
      </c>
      <c r="N127" s="219" t="s">
        <v>47</v>
      </c>
      <c r="O127" s="64"/>
      <c r="P127" s="191">
        <f>O127*H127</f>
        <v>0</v>
      </c>
      <c r="Q127" s="191">
        <v>0</v>
      </c>
      <c r="R127" s="191">
        <f>Q127*H127</f>
        <v>0</v>
      </c>
      <c r="S127" s="191">
        <v>0</v>
      </c>
      <c r="T127" s="192">
        <f>S127*H127</f>
        <v>0</v>
      </c>
      <c r="U127" s="34"/>
      <c r="V127" s="34"/>
      <c r="W127" s="34"/>
      <c r="X127" s="34"/>
      <c r="Y127" s="34"/>
      <c r="Z127" s="34"/>
      <c r="AA127" s="34"/>
      <c r="AB127" s="34"/>
      <c r="AC127" s="34"/>
      <c r="AD127" s="34"/>
      <c r="AE127" s="34"/>
      <c r="AR127" s="193" t="s">
        <v>161</v>
      </c>
      <c r="AT127" s="193" t="s">
        <v>220</v>
      </c>
      <c r="AU127" s="193" t="s">
        <v>121</v>
      </c>
      <c r="AY127" s="17" t="s">
        <v>112</v>
      </c>
      <c r="BE127" s="194">
        <f>IF(N127="základní",J127,0)</f>
        <v>0</v>
      </c>
      <c r="BF127" s="194">
        <f>IF(N127="snížená",J127,0)</f>
        <v>0</v>
      </c>
      <c r="BG127" s="194">
        <f>IF(N127="zákl. přenesená",J127,0)</f>
        <v>0</v>
      </c>
      <c r="BH127" s="194">
        <f>IF(N127="sníž. přenesená",J127,0)</f>
        <v>0</v>
      </c>
      <c r="BI127" s="194">
        <f>IF(N127="nulová",J127,0)</f>
        <v>0</v>
      </c>
      <c r="BJ127" s="17" t="s">
        <v>121</v>
      </c>
      <c r="BK127" s="194">
        <f>ROUND(I127*H127,2)</f>
        <v>0</v>
      </c>
      <c r="BL127" s="17" t="s">
        <v>120</v>
      </c>
      <c r="BM127" s="193" t="s">
        <v>230</v>
      </c>
    </row>
    <row r="128" spans="1:65" s="2" customFormat="1" ht="16.5" customHeight="1">
      <c r="A128" s="34"/>
      <c r="B128" s="35"/>
      <c r="C128" s="210" t="s">
        <v>231</v>
      </c>
      <c r="D128" s="210" t="s">
        <v>220</v>
      </c>
      <c r="E128" s="211" t="s">
        <v>232</v>
      </c>
      <c r="F128" s="212" t="s">
        <v>233</v>
      </c>
      <c r="G128" s="213" t="s">
        <v>148</v>
      </c>
      <c r="H128" s="214">
        <v>1.174</v>
      </c>
      <c r="I128" s="215"/>
      <c r="J128" s="216">
        <f>ROUND(I128*H128,2)</f>
        <v>0</v>
      </c>
      <c r="K128" s="212" t="s">
        <v>119</v>
      </c>
      <c r="L128" s="217"/>
      <c r="M128" s="218" t="s">
        <v>19</v>
      </c>
      <c r="N128" s="219" t="s">
        <v>47</v>
      </c>
      <c r="O128" s="64"/>
      <c r="P128" s="191">
        <f>O128*H128</f>
        <v>0</v>
      </c>
      <c r="Q128" s="191">
        <v>0</v>
      </c>
      <c r="R128" s="191">
        <f>Q128*H128</f>
        <v>0</v>
      </c>
      <c r="S128" s="191">
        <v>0</v>
      </c>
      <c r="T128" s="192">
        <f>S128*H128</f>
        <v>0</v>
      </c>
      <c r="U128" s="34"/>
      <c r="V128" s="34"/>
      <c r="W128" s="34"/>
      <c r="X128" s="34"/>
      <c r="Y128" s="34"/>
      <c r="Z128" s="34"/>
      <c r="AA128" s="34"/>
      <c r="AB128" s="34"/>
      <c r="AC128" s="34"/>
      <c r="AD128" s="34"/>
      <c r="AE128" s="34"/>
      <c r="AR128" s="193" t="s">
        <v>161</v>
      </c>
      <c r="AT128" s="193" t="s">
        <v>220</v>
      </c>
      <c r="AU128" s="193" t="s">
        <v>121</v>
      </c>
      <c r="AY128" s="17" t="s">
        <v>112</v>
      </c>
      <c r="BE128" s="194">
        <f>IF(N128="základní",J128,0)</f>
        <v>0</v>
      </c>
      <c r="BF128" s="194">
        <f>IF(N128="snížená",J128,0)</f>
        <v>0</v>
      </c>
      <c r="BG128" s="194">
        <f>IF(N128="zákl. přenesená",J128,0)</f>
        <v>0</v>
      </c>
      <c r="BH128" s="194">
        <f>IF(N128="sníž. přenesená",J128,0)</f>
        <v>0</v>
      </c>
      <c r="BI128" s="194">
        <f>IF(N128="nulová",J128,0)</f>
        <v>0</v>
      </c>
      <c r="BJ128" s="17" t="s">
        <v>121</v>
      </c>
      <c r="BK128" s="194">
        <f>ROUND(I128*H128,2)</f>
        <v>0</v>
      </c>
      <c r="BL128" s="17" t="s">
        <v>120</v>
      </c>
      <c r="BM128" s="193" t="s">
        <v>234</v>
      </c>
    </row>
    <row r="129" spans="1:65" s="2" customFormat="1" ht="16.5" customHeight="1">
      <c r="A129" s="34"/>
      <c r="B129" s="35"/>
      <c r="C129" s="210" t="s">
        <v>235</v>
      </c>
      <c r="D129" s="210" t="s">
        <v>220</v>
      </c>
      <c r="E129" s="211" t="s">
        <v>236</v>
      </c>
      <c r="F129" s="212" t="s">
        <v>237</v>
      </c>
      <c r="G129" s="213" t="s">
        <v>148</v>
      </c>
      <c r="H129" s="214">
        <v>0.595</v>
      </c>
      <c r="I129" s="215"/>
      <c r="J129" s="216">
        <f>ROUND(I129*H129,2)</f>
        <v>0</v>
      </c>
      <c r="K129" s="212" t="s">
        <v>119</v>
      </c>
      <c r="L129" s="217"/>
      <c r="M129" s="218" t="s">
        <v>19</v>
      </c>
      <c r="N129" s="219" t="s">
        <v>47</v>
      </c>
      <c r="O129" s="64"/>
      <c r="P129" s="191">
        <f>O129*H129</f>
        <v>0</v>
      </c>
      <c r="Q129" s="191">
        <v>0</v>
      </c>
      <c r="R129" s="191">
        <f>Q129*H129</f>
        <v>0</v>
      </c>
      <c r="S129" s="191">
        <v>0</v>
      </c>
      <c r="T129" s="192">
        <f>S129*H129</f>
        <v>0</v>
      </c>
      <c r="U129" s="34"/>
      <c r="V129" s="34"/>
      <c r="W129" s="34"/>
      <c r="X129" s="34"/>
      <c r="Y129" s="34"/>
      <c r="Z129" s="34"/>
      <c r="AA129" s="34"/>
      <c r="AB129" s="34"/>
      <c r="AC129" s="34"/>
      <c r="AD129" s="34"/>
      <c r="AE129" s="34"/>
      <c r="AR129" s="193" t="s">
        <v>161</v>
      </c>
      <c r="AT129" s="193" t="s">
        <v>220</v>
      </c>
      <c r="AU129" s="193" t="s">
        <v>121</v>
      </c>
      <c r="AY129" s="17" t="s">
        <v>112</v>
      </c>
      <c r="BE129" s="194">
        <f>IF(N129="základní",J129,0)</f>
        <v>0</v>
      </c>
      <c r="BF129" s="194">
        <f>IF(N129="snížená",J129,0)</f>
        <v>0</v>
      </c>
      <c r="BG129" s="194">
        <f>IF(N129="zákl. přenesená",J129,0)</f>
        <v>0</v>
      </c>
      <c r="BH129" s="194">
        <f>IF(N129="sníž. přenesená",J129,0)</f>
        <v>0</v>
      </c>
      <c r="BI129" s="194">
        <f>IF(N129="nulová",J129,0)</f>
        <v>0</v>
      </c>
      <c r="BJ129" s="17" t="s">
        <v>121</v>
      </c>
      <c r="BK129" s="194">
        <f>ROUND(I129*H129,2)</f>
        <v>0</v>
      </c>
      <c r="BL129" s="17" t="s">
        <v>120</v>
      </c>
      <c r="BM129" s="193" t="s">
        <v>238</v>
      </c>
    </row>
    <row r="130" spans="2:63" s="12" customFormat="1" ht="22.9" customHeight="1">
      <c r="B130" s="166"/>
      <c r="C130" s="167"/>
      <c r="D130" s="168" t="s">
        <v>74</v>
      </c>
      <c r="E130" s="180" t="s">
        <v>239</v>
      </c>
      <c r="F130" s="180" t="s">
        <v>240</v>
      </c>
      <c r="G130" s="167"/>
      <c r="H130" s="167"/>
      <c r="I130" s="170"/>
      <c r="J130" s="181">
        <f>BK130</f>
        <v>0</v>
      </c>
      <c r="K130" s="167"/>
      <c r="L130" s="172"/>
      <c r="M130" s="173"/>
      <c r="N130" s="174"/>
      <c r="O130" s="174"/>
      <c r="P130" s="175">
        <f>SUM(P131:P132)</f>
        <v>0</v>
      </c>
      <c r="Q130" s="174"/>
      <c r="R130" s="175">
        <f>SUM(R131:R132)</f>
        <v>0</v>
      </c>
      <c r="S130" s="174"/>
      <c r="T130" s="176">
        <f>SUM(T131:T132)</f>
        <v>0</v>
      </c>
      <c r="AR130" s="177" t="s">
        <v>80</v>
      </c>
      <c r="AT130" s="178" t="s">
        <v>74</v>
      </c>
      <c r="AU130" s="178" t="s">
        <v>80</v>
      </c>
      <c r="AY130" s="177" t="s">
        <v>112</v>
      </c>
      <c r="BK130" s="179">
        <f>SUM(BK131:BK132)</f>
        <v>0</v>
      </c>
    </row>
    <row r="131" spans="1:65" s="2" customFormat="1" ht="21.75" customHeight="1">
      <c r="A131" s="34"/>
      <c r="B131" s="35"/>
      <c r="C131" s="182" t="s">
        <v>241</v>
      </c>
      <c r="D131" s="182" t="s">
        <v>115</v>
      </c>
      <c r="E131" s="183" t="s">
        <v>242</v>
      </c>
      <c r="F131" s="184" t="s">
        <v>243</v>
      </c>
      <c r="G131" s="185" t="s">
        <v>148</v>
      </c>
      <c r="H131" s="186">
        <v>19.809</v>
      </c>
      <c r="I131" s="187"/>
      <c r="J131" s="188">
        <f>ROUND(I131*H131,2)</f>
        <v>0</v>
      </c>
      <c r="K131" s="184" t="s">
        <v>119</v>
      </c>
      <c r="L131" s="39"/>
      <c r="M131" s="189" t="s">
        <v>19</v>
      </c>
      <c r="N131" s="190" t="s">
        <v>47</v>
      </c>
      <c r="O131" s="64"/>
      <c r="P131" s="191">
        <f>O131*H131</f>
        <v>0</v>
      </c>
      <c r="Q131" s="191">
        <v>0</v>
      </c>
      <c r="R131" s="191">
        <f>Q131*H131</f>
        <v>0</v>
      </c>
      <c r="S131" s="191">
        <v>0</v>
      </c>
      <c r="T131" s="192">
        <f>S131*H131</f>
        <v>0</v>
      </c>
      <c r="U131" s="34"/>
      <c r="V131" s="34"/>
      <c r="W131" s="34"/>
      <c r="X131" s="34"/>
      <c r="Y131" s="34"/>
      <c r="Z131" s="34"/>
      <c r="AA131" s="34"/>
      <c r="AB131" s="34"/>
      <c r="AC131" s="34"/>
      <c r="AD131" s="34"/>
      <c r="AE131" s="34"/>
      <c r="AR131" s="193" t="s">
        <v>120</v>
      </c>
      <c r="AT131" s="193" t="s">
        <v>115</v>
      </c>
      <c r="AU131" s="193" t="s">
        <v>121</v>
      </c>
      <c r="AY131" s="17" t="s">
        <v>112</v>
      </c>
      <c r="BE131" s="194">
        <f>IF(N131="základní",J131,0)</f>
        <v>0</v>
      </c>
      <c r="BF131" s="194">
        <f>IF(N131="snížená",J131,0)</f>
        <v>0</v>
      </c>
      <c r="BG131" s="194">
        <f>IF(N131="zákl. přenesená",J131,0)</f>
        <v>0</v>
      </c>
      <c r="BH131" s="194">
        <f>IF(N131="sníž. přenesená",J131,0)</f>
        <v>0</v>
      </c>
      <c r="BI131" s="194">
        <f>IF(N131="nulová",J131,0)</f>
        <v>0</v>
      </c>
      <c r="BJ131" s="17" t="s">
        <v>121</v>
      </c>
      <c r="BK131" s="194">
        <f>ROUND(I131*H131,2)</f>
        <v>0</v>
      </c>
      <c r="BL131" s="17" t="s">
        <v>120</v>
      </c>
      <c r="BM131" s="193" t="s">
        <v>244</v>
      </c>
    </row>
    <row r="132" spans="1:47" s="2" customFormat="1" ht="58.5">
      <c r="A132" s="34"/>
      <c r="B132" s="35"/>
      <c r="C132" s="36"/>
      <c r="D132" s="197" t="s">
        <v>128</v>
      </c>
      <c r="E132" s="36"/>
      <c r="F132" s="207" t="s">
        <v>245</v>
      </c>
      <c r="G132" s="36"/>
      <c r="H132" s="36"/>
      <c r="I132" s="103"/>
      <c r="J132" s="36"/>
      <c r="K132" s="36"/>
      <c r="L132" s="39"/>
      <c r="M132" s="208"/>
      <c r="N132" s="209"/>
      <c r="O132" s="64"/>
      <c r="P132" s="64"/>
      <c r="Q132" s="64"/>
      <c r="R132" s="64"/>
      <c r="S132" s="64"/>
      <c r="T132" s="65"/>
      <c r="U132" s="34"/>
      <c r="V132" s="34"/>
      <c r="W132" s="34"/>
      <c r="X132" s="34"/>
      <c r="Y132" s="34"/>
      <c r="Z132" s="34"/>
      <c r="AA132" s="34"/>
      <c r="AB132" s="34"/>
      <c r="AC132" s="34"/>
      <c r="AD132" s="34"/>
      <c r="AE132" s="34"/>
      <c r="AT132" s="17" t="s">
        <v>128</v>
      </c>
      <c r="AU132" s="17" t="s">
        <v>121</v>
      </c>
    </row>
    <row r="133" spans="2:63" s="12" customFormat="1" ht="25.9" customHeight="1">
      <c r="B133" s="166"/>
      <c r="C133" s="167"/>
      <c r="D133" s="168" t="s">
        <v>74</v>
      </c>
      <c r="E133" s="169" t="s">
        <v>246</v>
      </c>
      <c r="F133" s="169" t="s">
        <v>247</v>
      </c>
      <c r="G133" s="167"/>
      <c r="H133" s="167"/>
      <c r="I133" s="170"/>
      <c r="J133" s="171">
        <f>BK133</f>
        <v>0</v>
      </c>
      <c r="K133" s="167"/>
      <c r="L133" s="172"/>
      <c r="M133" s="173"/>
      <c r="N133" s="174"/>
      <c r="O133" s="174"/>
      <c r="P133" s="175">
        <f>P134+P152</f>
        <v>0</v>
      </c>
      <c r="Q133" s="174"/>
      <c r="R133" s="175">
        <f>R134+R152</f>
        <v>8.08788631</v>
      </c>
      <c r="S133" s="174"/>
      <c r="T133" s="176">
        <f>T134+T152</f>
        <v>0</v>
      </c>
      <c r="AR133" s="177" t="s">
        <v>121</v>
      </c>
      <c r="AT133" s="178" t="s">
        <v>74</v>
      </c>
      <c r="AU133" s="178" t="s">
        <v>75</v>
      </c>
      <c r="AY133" s="177" t="s">
        <v>112</v>
      </c>
      <c r="BK133" s="179">
        <f>BK134+BK152</f>
        <v>0</v>
      </c>
    </row>
    <row r="134" spans="2:63" s="12" customFormat="1" ht="22.9" customHeight="1">
      <c r="B134" s="166"/>
      <c r="C134" s="167"/>
      <c r="D134" s="168" t="s">
        <v>74</v>
      </c>
      <c r="E134" s="180" t="s">
        <v>248</v>
      </c>
      <c r="F134" s="180" t="s">
        <v>249</v>
      </c>
      <c r="G134" s="167"/>
      <c r="H134" s="167"/>
      <c r="I134" s="170"/>
      <c r="J134" s="181">
        <f>BK134</f>
        <v>0</v>
      </c>
      <c r="K134" s="167"/>
      <c r="L134" s="172"/>
      <c r="M134" s="173"/>
      <c r="N134" s="174"/>
      <c r="O134" s="174"/>
      <c r="P134" s="175">
        <f>SUM(P135:P151)</f>
        <v>0</v>
      </c>
      <c r="Q134" s="174"/>
      <c r="R134" s="175">
        <f>SUM(R135:R151)</f>
        <v>1.312553</v>
      </c>
      <c r="S134" s="174"/>
      <c r="T134" s="176">
        <f>SUM(T135:T151)</f>
        <v>0</v>
      </c>
      <c r="AR134" s="177" t="s">
        <v>121</v>
      </c>
      <c r="AT134" s="178" t="s">
        <v>74</v>
      </c>
      <c r="AU134" s="178" t="s">
        <v>80</v>
      </c>
      <c r="AY134" s="177" t="s">
        <v>112</v>
      </c>
      <c r="BK134" s="179">
        <f>SUM(BK135:BK151)</f>
        <v>0</v>
      </c>
    </row>
    <row r="135" spans="1:65" s="2" customFormat="1" ht="16.5" customHeight="1">
      <c r="A135" s="34"/>
      <c r="B135" s="35"/>
      <c r="C135" s="182" t="s">
        <v>250</v>
      </c>
      <c r="D135" s="182" t="s">
        <v>115</v>
      </c>
      <c r="E135" s="183" t="s">
        <v>251</v>
      </c>
      <c r="F135" s="184" t="s">
        <v>252</v>
      </c>
      <c r="G135" s="185" t="s">
        <v>118</v>
      </c>
      <c r="H135" s="186">
        <v>98.888</v>
      </c>
      <c r="I135" s="187"/>
      <c r="J135" s="188">
        <f>ROUND(I135*H135,2)</f>
        <v>0</v>
      </c>
      <c r="K135" s="184" t="s">
        <v>119</v>
      </c>
      <c r="L135" s="39"/>
      <c r="M135" s="189" t="s">
        <v>19</v>
      </c>
      <c r="N135" s="190" t="s">
        <v>47</v>
      </c>
      <c r="O135" s="64"/>
      <c r="P135" s="191">
        <f>O135*H135</f>
        <v>0</v>
      </c>
      <c r="Q135" s="191">
        <v>0</v>
      </c>
      <c r="R135" s="191">
        <f>Q135*H135</f>
        <v>0</v>
      </c>
      <c r="S135" s="191">
        <v>0</v>
      </c>
      <c r="T135" s="192">
        <f>S135*H135</f>
        <v>0</v>
      </c>
      <c r="U135" s="34"/>
      <c r="V135" s="34"/>
      <c r="W135" s="34"/>
      <c r="X135" s="34"/>
      <c r="Y135" s="34"/>
      <c r="Z135" s="34"/>
      <c r="AA135" s="34"/>
      <c r="AB135" s="34"/>
      <c r="AC135" s="34"/>
      <c r="AD135" s="34"/>
      <c r="AE135" s="34"/>
      <c r="AR135" s="193" t="s">
        <v>197</v>
      </c>
      <c r="AT135" s="193" t="s">
        <v>115</v>
      </c>
      <c r="AU135" s="193" t="s">
        <v>121</v>
      </c>
      <c r="AY135" s="17" t="s">
        <v>112</v>
      </c>
      <c r="BE135" s="194">
        <f>IF(N135="základní",J135,0)</f>
        <v>0</v>
      </c>
      <c r="BF135" s="194">
        <f>IF(N135="snížená",J135,0)</f>
        <v>0</v>
      </c>
      <c r="BG135" s="194">
        <f>IF(N135="zákl. přenesená",J135,0)</f>
        <v>0</v>
      </c>
      <c r="BH135" s="194">
        <f>IF(N135="sníž. přenesená",J135,0)</f>
        <v>0</v>
      </c>
      <c r="BI135" s="194">
        <f>IF(N135="nulová",J135,0)</f>
        <v>0</v>
      </c>
      <c r="BJ135" s="17" t="s">
        <v>121</v>
      </c>
      <c r="BK135" s="194">
        <f>ROUND(I135*H135,2)</f>
        <v>0</v>
      </c>
      <c r="BL135" s="17" t="s">
        <v>197</v>
      </c>
      <c r="BM135" s="193" t="s">
        <v>253</v>
      </c>
    </row>
    <row r="136" spans="1:47" s="2" customFormat="1" ht="29.25">
      <c r="A136" s="34"/>
      <c r="B136" s="35"/>
      <c r="C136" s="36"/>
      <c r="D136" s="197" t="s">
        <v>128</v>
      </c>
      <c r="E136" s="36"/>
      <c r="F136" s="207" t="s">
        <v>254</v>
      </c>
      <c r="G136" s="36"/>
      <c r="H136" s="36"/>
      <c r="I136" s="103"/>
      <c r="J136" s="36"/>
      <c r="K136" s="36"/>
      <c r="L136" s="39"/>
      <c r="M136" s="208"/>
      <c r="N136" s="209"/>
      <c r="O136" s="64"/>
      <c r="P136" s="64"/>
      <c r="Q136" s="64"/>
      <c r="R136" s="64"/>
      <c r="S136" s="64"/>
      <c r="T136" s="65"/>
      <c r="U136" s="34"/>
      <c r="V136" s="34"/>
      <c r="W136" s="34"/>
      <c r="X136" s="34"/>
      <c r="Y136" s="34"/>
      <c r="Z136" s="34"/>
      <c r="AA136" s="34"/>
      <c r="AB136" s="34"/>
      <c r="AC136" s="34"/>
      <c r="AD136" s="34"/>
      <c r="AE136" s="34"/>
      <c r="AT136" s="17" t="s">
        <v>128</v>
      </c>
      <c r="AU136" s="17" t="s">
        <v>121</v>
      </c>
    </row>
    <row r="137" spans="2:51" s="13" customFormat="1" ht="11.25">
      <c r="B137" s="195"/>
      <c r="C137" s="196"/>
      <c r="D137" s="197" t="s">
        <v>123</v>
      </c>
      <c r="E137" s="198" t="s">
        <v>19</v>
      </c>
      <c r="F137" s="199" t="s">
        <v>255</v>
      </c>
      <c r="G137" s="196"/>
      <c r="H137" s="200">
        <v>98.888</v>
      </c>
      <c r="I137" s="201"/>
      <c r="J137" s="196"/>
      <c r="K137" s="196"/>
      <c r="L137" s="202"/>
      <c r="M137" s="203"/>
      <c r="N137" s="204"/>
      <c r="O137" s="204"/>
      <c r="P137" s="204"/>
      <c r="Q137" s="204"/>
      <c r="R137" s="204"/>
      <c r="S137" s="204"/>
      <c r="T137" s="205"/>
      <c r="AT137" s="206" t="s">
        <v>123</v>
      </c>
      <c r="AU137" s="206" t="s">
        <v>121</v>
      </c>
      <c r="AV137" s="13" t="s">
        <v>121</v>
      </c>
      <c r="AW137" s="13" t="s">
        <v>36</v>
      </c>
      <c r="AX137" s="13" t="s">
        <v>80</v>
      </c>
      <c r="AY137" s="206" t="s">
        <v>112</v>
      </c>
    </row>
    <row r="138" spans="1:65" s="2" customFormat="1" ht="16.5" customHeight="1">
      <c r="A138" s="34"/>
      <c r="B138" s="35"/>
      <c r="C138" s="210" t="s">
        <v>256</v>
      </c>
      <c r="D138" s="210" t="s">
        <v>220</v>
      </c>
      <c r="E138" s="211" t="s">
        <v>257</v>
      </c>
      <c r="F138" s="212" t="s">
        <v>258</v>
      </c>
      <c r="G138" s="213" t="s">
        <v>148</v>
      </c>
      <c r="H138" s="214">
        <v>0.028</v>
      </c>
      <c r="I138" s="215"/>
      <c r="J138" s="216">
        <f>ROUND(I138*H138,2)</f>
        <v>0</v>
      </c>
      <c r="K138" s="212" t="s">
        <v>119</v>
      </c>
      <c r="L138" s="217"/>
      <c r="M138" s="218" t="s">
        <v>19</v>
      </c>
      <c r="N138" s="219" t="s">
        <v>47</v>
      </c>
      <c r="O138" s="64"/>
      <c r="P138" s="191">
        <f>O138*H138</f>
        <v>0</v>
      </c>
      <c r="Q138" s="191">
        <v>1</v>
      </c>
      <c r="R138" s="191">
        <f>Q138*H138</f>
        <v>0.028</v>
      </c>
      <c r="S138" s="191">
        <v>0</v>
      </c>
      <c r="T138" s="192">
        <f>S138*H138</f>
        <v>0</v>
      </c>
      <c r="U138" s="34"/>
      <c r="V138" s="34"/>
      <c r="W138" s="34"/>
      <c r="X138" s="34"/>
      <c r="Y138" s="34"/>
      <c r="Z138" s="34"/>
      <c r="AA138" s="34"/>
      <c r="AB138" s="34"/>
      <c r="AC138" s="34"/>
      <c r="AD138" s="34"/>
      <c r="AE138" s="34"/>
      <c r="AR138" s="193" t="s">
        <v>259</v>
      </c>
      <c r="AT138" s="193" t="s">
        <v>220</v>
      </c>
      <c r="AU138" s="193" t="s">
        <v>121</v>
      </c>
      <c r="AY138" s="17" t="s">
        <v>112</v>
      </c>
      <c r="BE138" s="194">
        <f>IF(N138="základní",J138,0)</f>
        <v>0</v>
      </c>
      <c r="BF138" s="194">
        <f>IF(N138="snížená",J138,0)</f>
        <v>0</v>
      </c>
      <c r="BG138" s="194">
        <f>IF(N138="zákl. přenesená",J138,0)</f>
        <v>0</v>
      </c>
      <c r="BH138" s="194">
        <f>IF(N138="sníž. přenesená",J138,0)</f>
        <v>0</v>
      </c>
      <c r="BI138" s="194">
        <f>IF(N138="nulová",J138,0)</f>
        <v>0</v>
      </c>
      <c r="BJ138" s="17" t="s">
        <v>121</v>
      </c>
      <c r="BK138" s="194">
        <f>ROUND(I138*H138,2)</f>
        <v>0</v>
      </c>
      <c r="BL138" s="17" t="s">
        <v>197</v>
      </c>
      <c r="BM138" s="193" t="s">
        <v>260</v>
      </c>
    </row>
    <row r="139" spans="2:51" s="13" customFormat="1" ht="11.25">
      <c r="B139" s="195"/>
      <c r="C139" s="196"/>
      <c r="D139" s="197" t="s">
        <v>123</v>
      </c>
      <c r="E139" s="196"/>
      <c r="F139" s="199" t="s">
        <v>261</v>
      </c>
      <c r="G139" s="196"/>
      <c r="H139" s="200">
        <v>0.028</v>
      </c>
      <c r="I139" s="201"/>
      <c r="J139" s="196"/>
      <c r="K139" s="196"/>
      <c r="L139" s="202"/>
      <c r="M139" s="203"/>
      <c r="N139" s="204"/>
      <c r="O139" s="204"/>
      <c r="P139" s="204"/>
      <c r="Q139" s="204"/>
      <c r="R139" s="204"/>
      <c r="S139" s="204"/>
      <c r="T139" s="205"/>
      <c r="AT139" s="206" t="s">
        <v>123</v>
      </c>
      <c r="AU139" s="206" t="s">
        <v>121</v>
      </c>
      <c r="AV139" s="13" t="s">
        <v>121</v>
      </c>
      <c r="AW139" s="13" t="s">
        <v>4</v>
      </c>
      <c r="AX139" s="13" t="s">
        <v>80</v>
      </c>
      <c r="AY139" s="206" t="s">
        <v>112</v>
      </c>
    </row>
    <row r="140" spans="1:65" s="2" customFormat="1" ht="16.5" customHeight="1">
      <c r="A140" s="34"/>
      <c r="B140" s="35"/>
      <c r="C140" s="182" t="s">
        <v>262</v>
      </c>
      <c r="D140" s="182" t="s">
        <v>115</v>
      </c>
      <c r="E140" s="183" t="s">
        <v>263</v>
      </c>
      <c r="F140" s="184" t="s">
        <v>264</v>
      </c>
      <c r="G140" s="185" t="s">
        <v>118</v>
      </c>
      <c r="H140" s="186">
        <v>180.238</v>
      </c>
      <c r="I140" s="187"/>
      <c r="J140" s="188">
        <f>ROUND(I140*H140,2)</f>
        <v>0</v>
      </c>
      <c r="K140" s="184" t="s">
        <v>119</v>
      </c>
      <c r="L140" s="39"/>
      <c r="M140" s="189" t="s">
        <v>19</v>
      </c>
      <c r="N140" s="190" t="s">
        <v>47</v>
      </c>
      <c r="O140" s="64"/>
      <c r="P140" s="191">
        <f>O140*H140</f>
        <v>0</v>
      </c>
      <c r="Q140" s="191">
        <v>0.0004</v>
      </c>
      <c r="R140" s="191">
        <f>Q140*H140</f>
        <v>0.0720952</v>
      </c>
      <c r="S140" s="191">
        <v>0</v>
      </c>
      <c r="T140" s="192">
        <f>S140*H140</f>
        <v>0</v>
      </c>
      <c r="U140" s="34"/>
      <c r="V140" s="34"/>
      <c r="W140" s="34"/>
      <c r="X140" s="34"/>
      <c r="Y140" s="34"/>
      <c r="Z140" s="34"/>
      <c r="AA140" s="34"/>
      <c r="AB140" s="34"/>
      <c r="AC140" s="34"/>
      <c r="AD140" s="34"/>
      <c r="AE140" s="34"/>
      <c r="AR140" s="193" t="s">
        <v>197</v>
      </c>
      <c r="AT140" s="193" t="s">
        <v>115</v>
      </c>
      <c r="AU140" s="193" t="s">
        <v>121</v>
      </c>
      <c r="AY140" s="17" t="s">
        <v>112</v>
      </c>
      <c r="BE140" s="194">
        <f>IF(N140="základní",J140,0)</f>
        <v>0</v>
      </c>
      <c r="BF140" s="194">
        <f>IF(N140="snížená",J140,0)</f>
        <v>0</v>
      </c>
      <c r="BG140" s="194">
        <f>IF(N140="zákl. přenesená",J140,0)</f>
        <v>0</v>
      </c>
      <c r="BH140" s="194">
        <f>IF(N140="sníž. přenesená",J140,0)</f>
        <v>0</v>
      </c>
      <c r="BI140" s="194">
        <f>IF(N140="nulová",J140,0)</f>
        <v>0</v>
      </c>
      <c r="BJ140" s="17" t="s">
        <v>121</v>
      </c>
      <c r="BK140" s="194">
        <f>ROUND(I140*H140,2)</f>
        <v>0</v>
      </c>
      <c r="BL140" s="17" t="s">
        <v>197</v>
      </c>
      <c r="BM140" s="193" t="s">
        <v>265</v>
      </c>
    </row>
    <row r="141" spans="1:47" s="2" customFormat="1" ht="29.25">
      <c r="A141" s="34"/>
      <c r="B141" s="35"/>
      <c r="C141" s="36"/>
      <c r="D141" s="197" t="s">
        <v>128</v>
      </c>
      <c r="E141" s="36"/>
      <c r="F141" s="207" t="s">
        <v>266</v>
      </c>
      <c r="G141" s="36"/>
      <c r="H141" s="36"/>
      <c r="I141" s="103"/>
      <c r="J141" s="36"/>
      <c r="K141" s="36"/>
      <c r="L141" s="39"/>
      <c r="M141" s="208"/>
      <c r="N141" s="209"/>
      <c r="O141" s="64"/>
      <c r="P141" s="64"/>
      <c r="Q141" s="64"/>
      <c r="R141" s="64"/>
      <c r="S141" s="64"/>
      <c r="T141" s="65"/>
      <c r="U141" s="34"/>
      <c r="V141" s="34"/>
      <c r="W141" s="34"/>
      <c r="X141" s="34"/>
      <c r="Y141" s="34"/>
      <c r="Z141" s="34"/>
      <c r="AA141" s="34"/>
      <c r="AB141" s="34"/>
      <c r="AC141" s="34"/>
      <c r="AD141" s="34"/>
      <c r="AE141" s="34"/>
      <c r="AT141" s="17" t="s">
        <v>128</v>
      </c>
      <c r="AU141" s="17" t="s">
        <v>121</v>
      </c>
    </row>
    <row r="142" spans="2:51" s="13" customFormat="1" ht="11.25">
      <c r="B142" s="195"/>
      <c r="C142" s="196"/>
      <c r="D142" s="197" t="s">
        <v>123</v>
      </c>
      <c r="E142" s="196"/>
      <c r="F142" s="199" t="s">
        <v>267</v>
      </c>
      <c r="G142" s="196"/>
      <c r="H142" s="200">
        <v>180.238</v>
      </c>
      <c r="I142" s="201"/>
      <c r="J142" s="196"/>
      <c r="K142" s="196"/>
      <c r="L142" s="202"/>
      <c r="M142" s="203"/>
      <c r="N142" s="204"/>
      <c r="O142" s="204"/>
      <c r="P142" s="204"/>
      <c r="Q142" s="204"/>
      <c r="R142" s="204"/>
      <c r="S142" s="204"/>
      <c r="T142" s="205"/>
      <c r="AT142" s="206" t="s">
        <v>123</v>
      </c>
      <c r="AU142" s="206" t="s">
        <v>121</v>
      </c>
      <c r="AV142" s="13" t="s">
        <v>121</v>
      </c>
      <c r="AW142" s="13" t="s">
        <v>4</v>
      </c>
      <c r="AX142" s="13" t="s">
        <v>80</v>
      </c>
      <c r="AY142" s="206" t="s">
        <v>112</v>
      </c>
    </row>
    <row r="143" spans="1:65" s="2" customFormat="1" ht="16.5" customHeight="1">
      <c r="A143" s="34"/>
      <c r="B143" s="35"/>
      <c r="C143" s="182" t="s">
        <v>268</v>
      </c>
      <c r="D143" s="182" t="s">
        <v>115</v>
      </c>
      <c r="E143" s="183" t="s">
        <v>269</v>
      </c>
      <c r="F143" s="184" t="s">
        <v>270</v>
      </c>
      <c r="G143" s="185" t="s">
        <v>118</v>
      </c>
      <c r="H143" s="186">
        <v>17.538</v>
      </c>
      <c r="I143" s="187"/>
      <c r="J143" s="188">
        <f>ROUND(I143*H143,2)</f>
        <v>0</v>
      </c>
      <c r="K143" s="184" t="s">
        <v>119</v>
      </c>
      <c r="L143" s="39"/>
      <c r="M143" s="189" t="s">
        <v>19</v>
      </c>
      <c r="N143" s="190" t="s">
        <v>47</v>
      </c>
      <c r="O143" s="64"/>
      <c r="P143" s="191">
        <f>O143*H143</f>
        <v>0</v>
      </c>
      <c r="Q143" s="191">
        <v>0.0004</v>
      </c>
      <c r="R143" s="191">
        <f>Q143*H143</f>
        <v>0.0070152</v>
      </c>
      <c r="S143" s="191">
        <v>0</v>
      </c>
      <c r="T143" s="192">
        <f>S143*H143</f>
        <v>0</v>
      </c>
      <c r="U143" s="34"/>
      <c r="V143" s="34"/>
      <c r="W143" s="34"/>
      <c r="X143" s="34"/>
      <c r="Y143" s="34"/>
      <c r="Z143" s="34"/>
      <c r="AA143" s="34"/>
      <c r="AB143" s="34"/>
      <c r="AC143" s="34"/>
      <c r="AD143" s="34"/>
      <c r="AE143" s="34"/>
      <c r="AR143" s="193" t="s">
        <v>197</v>
      </c>
      <c r="AT143" s="193" t="s">
        <v>115</v>
      </c>
      <c r="AU143" s="193" t="s">
        <v>121</v>
      </c>
      <c r="AY143" s="17" t="s">
        <v>112</v>
      </c>
      <c r="BE143" s="194">
        <f>IF(N143="základní",J143,0)</f>
        <v>0</v>
      </c>
      <c r="BF143" s="194">
        <f>IF(N143="snížená",J143,0)</f>
        <v>0</v>
      </c>
      <c r="BG143" s="194">
        <f>IF(N143="zákl. přenesená",J143,0)</f>
        <v>0</v>
      </c>
      <c r="BH143" s="194">
        <f>IF(N143="sníž. přenesená",J143,0)</f>
        <v>0</v>
      </c>
      <c r="BI143" s="194">
        <f>IF(N143="nulová",J143,0)</f>
        <v>0</v>
      </c>
      <c r="BJ143" s="17" t="s">
        <v>121</v>
      </c>
      <c r="BK143" s="194">
        <f>ROUND(I143*H143,2)</f>
        <v>0</v>
      </c>
      <c r="BL143" s="17" t="s">
        <v>197</v>
      </c>
      <c r="BM143" s="193" t="s">
        <v>271</v>
      </c>
    </row>
    <row r="144" spans="1:47" s="2" customFormat="1" ht="29.25">
      <c r="A144" s="34"/>
      <c r="B144" s="35"/>
      <c r="C144" s="36"/>
      <c r="D144" s="197" t="s">
        <v>128</v>
      </c>
      <c r="E144" s="36"/>
      <c r="F144" s="207" t="s">
        <v>266</v>
      </c>
      <c r="G144" s="36"/>
      <c r="H144" s="36"/>
      <c r="I144" s="103"/>
      <c r="J144" s="36"/>
      <c r="K144" s="36"/>
      <c r="L144" s="39"/>
      <c r="M144" s="208"/>
      <c r="N144" s="209"/>
      <c r="O144" s="64"/>
      <c r="P144" s="64"/>
      <c r="Q144" s="64"/>
      <c r="R144" s="64"/>
      <c r="S144" s="64"/>
      <c r="T144" s="65"/>
      <c r="U144" s="34"/>
      <c r="V144" s="34"/>
      <c r="W144" s="34"/>
      <c r="X144" s="34"/>
      <c r="Y144" s="34"/>
      <c r="Z144" s="34"/>
      <c r="AA144" s="34"/>
      <c r="AB144" s="34"/>
      <c r="AC144" s="34"/>
      <c r="AD144" s="34"/>
      <c r="AE144" s="34"/>
      <c r="AT144" s="17" t="s">
        <v>128</v>
      </c>
      <c r="AU144" s="17" t="s">
        <v>121</v>
      </c>
    </row>
    <row r="145" spans="2:51" s="13" customFormat="1" ht="11.25">
      <c r="B145" s="195"/>
      <c r="C145" s="196"/>
      <c r="D145" s="197" t="s">
        <v>123</v>
      </c>
      <c r="E145" s="198" t="s">
        <v>19</v>
      </c>
      <c r="F145" s="199" t="s">
        <v>272</v>
      </c>
      <c r="G145" s="196"/>
      <c r="H145" s="200">
        <v>8.769</v>
      </c>
      <c r="I145" s="201"/>
      <c r="J145" s="196"/>
      <c r="K145" s="196"/>
      <c r="L145" s="202"/>
      <c r="M145" s="203"/>
      <c r="N145" s="204"/>
      <c r="O145" s="204"/>
      <c r="P145" s="204"/>
      <c r="Q145" s="204"/>
      <c r="R145" s="204"/>
      <c r="S145" s="204"/>
      <c r="T145" s="205"/>
      <c r="AT145" s="206" t="s">
        <v>123</v>
      </c>
      <c r="AU145" s="206" t="s">
        <v>121</v>
      </c>
      <c r="AV145" s="13" t="s">
        <v>121</v>
      </c>
      <c r="AW145" s="13" t="s">
        <v>36</v>
      </c>
      <c r="AX145" s="13" t="s">
        <v>80</v>
      </c>
      <c r="AY145" s="206" t="s">
        <v>112</v>
      </c>
    </row>
    <row r="146" spans="2:51" s="13" customFormat="1" ht="11.25">
      <c r="B146" s="195"/>
      <c r="C146" s="196"/>
      <c r="D146" s="197" t="s">
        <v>123</v>
      </c>
      <c r="E146" s="196"/>
      <c r="F146" s="199" t="s">
        <v>273</v>
      </c>
      <c r="G146" s="196"/>
      <c r="H146" s="200">
        <v>17.538</v>
      </c>
      <c r="I146" s="201"/>
      <c r="J146" s="196"/>
      <c r="K146" s="196"/>
      <c r="L146" s="202"/>
      <c r="M146" s="203"/>
      <c r="N146" s="204"/>
      <c r="O146" s="204"/>
      <c r="P146" s="204"/>
      <c r="Q146" s="204"/>
      <c r="R146" s="204"/>
      <c r="S146" s="204"/>
      <c r="T146" s="205"/>
      <c r="AT146" s="206" t="s">
        <v>123</v>
      </c>
      <c r="AU146" s="206" t="s">
        <v>121</v>
      </c>
      <c r="AV146" s="13" t="s">
        <v>121</v>
      </c>
      <c r="AW146" s="13" t="s">
        <v>4</v>
      </c>
      <c r="AX146" s="13" t="s">
        <v>80</v>
      </c>
      <c r="AY146" s="206" t="s">
        <v>112</v>
      </c>
    </row>
    <row r="147" spans="1:65" s="2" customFormat="1" ht="21.75" customHeight="1">
      <c r="A147" s="34"/>
      <c r="B147" s="35"/>
      <c r="C147" s="210" t="s">
        <v>274</v>
      </c>
      <c r="D147" s="210" t="s">
        <v>220</v>
      </c>
      <c r="E147" s="211" t="s">
        <v>275</v>
      </c>
      <c r="F147" s="212" t="s">
        <v>276</v>
      </c>
      <c r="G147" s="213" t="s">
        <v>118</v>
      </c>
      <c r="H147" s="214">
        <v>227.442</v>
      </c>
      <c r="I147" s="215"/>
      <c r="J147" s="216">
        <f>ROUND(I147*H147,2)</f>
        <v>0</v>
      </c>
      <c r="K147" s="212" t="s">
        <v>119</v>
      </c>
      <c r="L147" s="217"/>
      <c r="M147" s="218" t="s">
        <v>19</v>
      </c>
      <c r="N147" s="219" t="s">
        <v>47</v>
      </c>
      <c r="O147" s="64"/>
      <c r="P147" s="191">
        <f>O147*H147</f>
        <v>0</v>
      </c>
      <c r="Q147" s="191">
        <v>0.0053</v>
      </c>
      <c r="R147" s="191">
        <f>Q147*H147</f>
        <v>1.2054426</v>
      </c>
      <c r="S147" s="191">
        <v>0</v>
      </c>
      <c r="T147" s="192">
        <f>S147*H147</f>
        <v>0</v>
      </c>
      <c r="U147" s="34"/>
      <c r="V147" s="34"/>
      <c r="W147" s="34"/>
      <c r="X147" s="34"/>
      <c r="Y147" s="34"/>
      <c r="Z147" s="34"/>
      <c r="AA147" s="34"/>
      <c r="AB147" s="34"/>
      <c r="AC147" s="34"/>
      <c r="AD147" s="34"/>
      <c r="AE147" s="34"/>
      <c r="AR147" s="193" t="s">
        <v>259</v>
      </c>
      <c r="AT147" s="193" t="s">
        <v>220</v>
      </c>
      <c r="AU147" s="193" t="s">
        <v>121</v>
      </c>
      <c r="AY147" s="17" t="s">
        <v>112</v>
      </c>
      <c r="BE147" s="194">
        <f>IF(N147="základní",J147,0)</f>
        <v>0</v>
      </c>
      <c r="BF147" s="194">
        <f>IF(N147="snížená",J147,0)</f>
        <v>0</v>
      </c>
      <c r="BG147" s="194">
        <f>IF(N147="zákl. přenesená",J147,0)</f>
        <v>0</v>
      </c>
      <c r="BH147" s="194">
        <f>IF(N147="sníž. přenesená",J147,0)</f>
        <v>0</v>
      </c>
      <c r="BI147" s="194">
        <f>IF(N147="nulová",J147,0)</f>
        <v>0</v>
      </c>
      <c r="BJ147" s="17" t="s">
        <v>121</v>
      </c>
      <c r="BK147" s="194">
        <f>ROUND(I147*H147,2)</f>
        <v>0</v>
      </c>
      <c r="BL147" s="17" t="s">
        <v>197</v>
      </c>
      <c r="BM147" s="193" t="s">
        <v>277</v>
      </c>
    </row>
    <row r="148" spans="2:51" s="13" customFormat="1" ht="11.25">
      <c r="B148" s="195"/>
      <c r="C148" s="196"/>
      <c r="D148" s="197" t="s">
        <v>123</v>
      </c>
      <c r="E148" s="198" t="s">
        <v>19</v>
      </c>
      <c r="F148" s="199" t="s">
        <v>278</v>
      </c>
      <c r="G148" s="196"/>
      <c r="H148" s="200">
        <v>197.776</v>
      </c>
      <c r="I148" s="201"/>
      <c r="J148" s="196"/>
      <c r="K148" s="196"/>
      <c r="L148" s="202"/>
      <c r="M148" s="203"/>
      <c r="N148" s="204"/>
      <c r="O148" s="204"/>
      <c r="P148" s="204"/>
      <c r="Q148" s="204"/>
      <c r="R148" s="204"/>
      <c r="S148" s="204"/>
      <c r="T148" s="205"/>
      <c r="AT148" s="206" t="s">
        <v>123</v>
      </c>
      <c r="AU148" s="206" t="s">
        <v>121</v>
      </c>
      <c r="AV148" s="13" t="s">
        <v>121</v>
      </c>
      <c r="AW148" s="13" t="s">
        <v>36</v>
      </c>
      <c r="AX148" s="13" t="s">
        <v>80</v>
      </c>
      <c r="AY148" s="206" t="s">
        <v>112</v>
      </c>
    </row>
    <row r="149" spans="2:51" s="13" customFormat="1" ht="11.25">
      <c r="B149" s="195"/>
      <c r="C149" s="196"/>
      <c r="D149" s="197" t="s">
        <v>123</v>
      </c>
      <c r="E149" s="196"/>
      <c r="F149" s="199" t="s">
        <v>279</v>
      </c>
      <c r="G149" s="196"/>
      <c r="H149" s="200">
        <v>227.442</v>
      </c>
      <c r="I149" s="201"/>
      <c r="J149" s="196"/>
      <c r="K149" s="196"/>
      <c r="L149" s="202"/>
      <c r="M149" s="203"/>
      <c r="N149" s="204"/>
      <c r="O149" s="204"/>
      <c r="P149" s="204"/>
      <c r="Q149" s="204"/>
      <c r="R149" s="204"/>
      <c r="S149" s="204"/>
      <c r="T149" s="205"/>
      <c r="AT149" s="206" t="s">
        <v>123</v>
      </c>
      <c r="AU149" s="206" t="s">
        <v>121</v>
      </c>
      <c r="AV149" s="13" t="s">
        <v>121</v>
      </c>
      <c r="AW149" s="13" t="s">
        <v>4</v>
      </c>
      <c r="AX149" s="13" t="s">
        <v>80</v>
      </c>
      <c r="AY149" s="206" t="s">
        <v>112</v>
      </c>
    </row>
    <row r="150" spans="1:65" s="2" customFormat="1" ht="21.75" customHeight="1">
      <c r="A150" s="34"/>
      <c r="B150" s="35"/>
      <c r="C150" s="182" t="s">
        <v>280</v>
      </c>
      <c r="D150" s="182" t="s">
        <v>115</v>
      </c>
      <c r="E150" s="183" t="s">
        <v>281</v>
      </c>
      <c r="F150" s="184" t="s">
        <v>282</v>
      </c>
      <c r="G150" s="185" t="s">
        <v>148</v>
      </c>
      <c r="H150" s="186">
        <v>1.313</v>
      </c>
      <c r="I150" s="187"/>
      <c r="J150" s="188">
        <f>ROUND(I150*H150,2)</f>
        <v>0</v>
      </c>
      <c r="K150" s="184" t="s">
        <v>119</v>
      </c>
      <c r="L150" s="39"/>
      <c r="M150" s="189" t="s">
        <v>19</v>
      </c>
      <c r="N150" s="190" t="s">
        <v>47</v>
      </c>
      <c r="O150" s="64"/>
      <c r="P150" s="191">
        <f>O150*H150</f>
        <v>0</v>
      </c>
      <c r="Q150" s="191">
        <v>0</v>
      </c>
      <c r="R150" s="191">
        <f>Q150*H150</f>
        <v>0</v>
      </c>
      <c r="S150" s="191">
        <v>0</v>
      </c>
      <c r="T150" s="192">
        <f>S150*H150</f>
        <v>0</v>
      </c>
      <c r="U150" s="34"/>
      <c r="V150" s="34"/>
      <c r="W150" s="34"/>
      <c r="X150" s="34"/>
      <c r="Y150" s="34"/>
      <c r="Z150" s="34"/>
      <c r="AA150" s="34"/>
      <c r="AB150" s="34"/>
      <c r="AC150" s="34"/>
      <c r="AD150" s="34"/>
      <c r="AE150" s="34"/>
      <c r="AR150" s="193" t="s">
        <v>197</v>
      </c>
      <c r="AT150" s="193" t="s">
        <v>115</v>
      </c>
      <c r="AU150" s="193" t="s">
        <v>121</v>
      </c>
      <c r="AY150" s="17" t="s">
        <v>112</v>
      </c>
      <c r="BE150" s="194">
        <f>IF(N150="základní",J150,0)</f>
        <v>0</v>
      </c>
      <c r="BF150" s="194">
        <f>IF(N150="snížená",J150,0)</f>
        <v>0</v>
      </c>
      <c r="BG150" s="194">
        <f>IF(N150="zákl. přenesená",J150,0)</f>
        <v>0</v>
      </c>
      <c r="BH150" s="194">
        <f>IF(N150="sníž. přenesená",J150,0)</f>
        <v>0</v>
      </c>
      <c r="BI150" s="194">
        <f>IF(N150="nulová",J150,0)</f>
        <v>0</v>
      </c>
      <c r="BJ150" s="17" t="s">
        <v>121</v>
      </c>
      <c r="BK150" s="194">
        <f>ROUND(I150*H150,2)</f>
        <v>0</v>
      </c>
      <c r="BL150" s="17" t="s">
        <v>197</v>
      </c>
      <c r="BM150" s="193" t="s">
        <v>283</v>
      </c>
    </row>
    <row r="151" spans="1:47" s="2" customFormat="1" ht="78">
      <c r="A151" s="34"/>
      <c r="B151" s="35"/>
      <c r="C151" s="36"/>
      <c r="D151" s="197" t="s">
        <v>128</v>
      </c>
      <c r="E151" s="36"/>
      <c r="F151" s="207" t="s">
        <v>284</v>
      </c>
      <c r="G151" s="36"/>
      <c r="H151" s="36"/>
      <c r="I151" s="103"/>
      <c r="J151" s="36"/>
      <c r="K151" s="36"/>
      <c r="L151" s="39"/>
      <c r="M151" s="208"/>
      <c r="N151" s="209"/>
      <c r="O151" s="64"/>
      <c r="P151" s="64"/>
      <c r="Q151" s="64"/>
      <c r="R151" s="64"/>
      <c r="S151" s="64"/>
      <c r="T151" s="65"/>
      <c r="U151" s="34"/>
      <c r="V151" s="34"/>
      <c r="W151" s="34"/>
      <c r="X151" s="34"/>
      <c r="Y151" s="34"/>
      <c r="Z151" s="34"/>
      <c r="AA151" s="34"/>
      <c r="AB151" s="34"/>
      <c r="AC151" s="34"/>
      <c r="AD151" s="34"/>
      <c r="AE151" s="34"/>
      <c r="AT151" s="17" t="s">
        <v>128</v>
      </c>
      <c r="AU151" s="17" t="s">
        <v>121</v>
      </c>
    </row>
    <row r="152" spans="2:63" s="12" customFormat="1" ht="22.9" customHeight="1">
      <c r="B152" s="166"/>
      <c r="C152" s="167"/>
      <c r="D152" s="168" t="s">
        <v>74</v>
      </c>
      <c r="E152" s="180" t="s">
        <v>285</v>
      </c>
      <c r="F152" s="180" t="s">
        <v>286</v>
      </c>
      <c r="G152" s="167"/>
      <c r="H152" s="167"/>
      <c r="I152" s="170"/>
      <c r="J152" s="181">
        <f>BK152</f>
        <v>0</v>
      </c>
      <c r="K152" s="167"/>
      <c r="L152" s="172"/>
      <c r="M152" s="173"/>
      <c r="N152" s="174"/>
      <c r="O152" s="174"/>
      <c r="P152" s="175">
        <f>SUM(P153:P222)</f>
        <v>0</v>
      </c>
      <c r="Q152" s="174"/>
      <c r="R152" s="175">
        <f>SUM(R153:R222)</f>
        <v>6.77533331</v>
      </c>
      <c r="S152" s="174"/>
      <c r="T152" s="176">
        <f>SUM(T153:T222)</f>
        <v>0</v>
      </c>
      <c r="AR152" s="177" t="s">
        <v>121</v>
      </c>
      <c r="AT152" s="178" t="s">
        <v>74</v>
      </c>
      <c r="AU152" s="178" t="s">
        <v>80</v>
      </c>
      <c r="AY152" s="177" t="s">
        <v>112</v>
      </c>
      <c r="BK152" s="179">
        <f>SUM(BK153:BK222)</f>
        <v>0</v>
      </c>
    </row>
    <row r="153" spans="1:65" s="2" customFormat="1" ht="16.5" customHeight="1">
      <c r="A153" s="34"/>
      <c r="B153" s="35"/>
      <c r="C153" s="182" t="s">
        <v>259</v>
      </c>
      <c r="D153" s="182" t="s">
        <v>115</v>
      </c>
      <c r="E153" s="183" t="s">
        <v>287</v>
      </c>
      <c r="F153" s="184" t="s">
        <v>288</v>
      </c>
      <c r="G153" s="185" t="s">
        <v>156</v>
      </c>
      <c r="H153" s="186">
        <v>27.4</v>
      </c>
      <c r="I153" s="187"/>
      <c r="J153" s="188">
        <f>ROUND(I153*H153,2)</f>
        <v>0</v>
      </c>
      <c r="K153" s="184" t="s">
        <v>119</v>
      </c>
      <c r="L153" s="39"/>
      <c r="M153" s="189" t="s">
        <v>19</v>
      </c>
      <c r="N153" s="190" t="s">
        <v>47</v>
      </c>
      <c r="O153" s="64"/>
      <c r="P153" s="191">
        <f>O153*H153</f>
        <v>0</v>
      </c>
      <c r="Q153" s="191">
        <v>0</v>
      </c>
      <c r="R153" s="191">
        <f>Q153*H153</f>
        <v>0</v>
      </c>
      <c r="S153" s="191">
        <v>0</v>
      </c>
      <c r="T153" s="192">
        <f>S153*H153</f>
        <v>0</v>
      </c>
      <c r="U153" s="34"/>
      <c r="V153" s="34"/>
      <c r="W153" s="34"/>
      <c r="X153" s="34"/>
      <c r="Y153" s="34"/>
      <c r="Z153" s="34"/>
      <c r="AA153" s="34"/>
      <c r="AB153" s="34"/>
      <c r="AC153" s="34"/>
      <c r="AD153" s="34"/>
      <c r="AE153" s="34"/>
      <c r="AR153" s="193" t="s">
        <v>197</v>
      </c>
      <c r="AT153" s="193" t="s">
        <v>115</v>
      </c>
      <c r="AU153" s="193" t="s">
        <v>121</v>
      </c>
      <c r="AY153" s="17" t="s">
        <v>112</v>
      </c>
      <c r="BE153" s="194">
        <f>IF(N153="základní",J153,0)</f>
        <v>0</v>
      </c>
      <c r="BF153" s="194">
        <f>IF(N153="snížená",J153,0)</f>
        <v>0</v>
      </c>
      <c r="BG153" s="194">
        <f>IF(N153="zákl. přenesená",J153,0)</f>
        <v>0</v>
      </c>
      <c r="BH153" s="194">
        <f>IF(N153="sníž. přenesená",J153,0)</f>
        <v>0</v>
      </c>
      <c r="BI153" s="194">
        <f>IF(N153="nulová",J153,0)</f>
        <v>0</v>
      </c>
      <c r="BJ153" s="17" t="s">
        <v>121</v>
      </c>
      <c r="BK153" s="194">
        <f>ROUND(I153*H153,2)</f>
        <v>0</v>
      </c>
      <c r="BL153" s="17" t="s">
        <v>197</v>
      </c>
      <c r="BM153" s="193" t="s">
        <v>289</v>
      </c>
    </row>
    <row r="154" spans="1:47" s="2" customFormat="1" ht="48.75">
      <c r="A154" s="34"/>
      <c r="B154" s="35"/>
      <c r="C154" s="36"/>
      <c r="D154" s="197" t="s">
        <v>128</v>
      </c>
      <c r="E154" s="36"/>
      <c r="F154" s="207" t="s">
        <v>290</v>
      </c>
      <c r="G154" s="36"/>
      <c r="H154" s="36"/>
      <c r="I154" s="103"/>
      <c r="J154" s="36"/>
      <c r="K154" s="36"/>
      <c r="L154" s="39"/>
      <c r="M154" s="208"/>
      <c r="N154" s="209"/>
      <c r="O154" s="64"/>
      <c r="P154" s="64"/>
      <c r="Q154" s="64"/>
      <c r="R154" s="64"/>
      <c r="S154" s="64"/>
      <c r="T154" s="65"/>
      <c r="U154" s="34"/>
      <c r="V154" s="34"/>
      <c r="W154" s="34"/>
      <c r="X154" s="34"/>
      <c r="Y154" s="34"/>
      <c r="Z154" s="34"/>
      <c r="AA154" s="34"/>
      <c r="AB154" s="34"/>
      <c r="AC154" s="34"/>
      <c r="AD154" s="34"/>
      <c r="AE154" s="34"/>
      <c r="AT154" s="17" t="s">
        <v>128</v>
      </c>
      <c r="AU154" s="17" t="s">
        <v>121</v>
      </c>
    </row>
    <row r="155" spans="2:51" s="13" customFormat="1" ht="11.25">
      <c r="B155" s="195"/>
      <c r="C155" s="196"/>
      <c r="D155" s="197" t="s">
        <v>123</v>
      </c>
      <c r="E155" s="198" t="s">
        <v>19</v>
      </c>
      <c r="F155" s="199" t="s">
        <v>291</v>
      </c>
      <c r="G155" s="196"/>
      <c r="H155" s="200">
        <v>27.4</v>
      </c>
      <c r="I155" s="201"/>
      <c r="J155" s="196"/>
      <c r="K155" s="196"/>
      <c r="L155" s="202"/>
      <c r="M155" s="203"/>
      <c r="N155" s="204"/>
      <c r="O155" s="204"/>
      <c r="P155" s="204"/>
      <c r="Q155" s="204"/>
      <c r="R155" s="204"/>
      <c r="S155" s="204"/>
      <c r="T155" s="205"/>
      <c r="AT155" s="206" t="s">
        <v>123</v>
      </c>
      <c r="AU155" s="206" t="s">
        <v>121</v>
      </c>
      <c r="AV155" s="13" t="s">
        <v>121</v>
      </c>
      <c r="AW155" s="13" t="s">
        <v>36</v>
      </c>
      <c r="AX155" s="13" t="s">
        <v>80</v>
      </c>
      <c r="AY155" s="206" t="s">
        <v>112</v>
      </c>
    </row>
    <row r="156" spans="1:65" s="2" customFormat="1" ht="16.5" customHeight="1">
      <c r="A156" s="34"/>
      <c r="B156" s="35"/>
      <c r="C156" s="210" t="s">
        <v>292</v>
      </c>
      <c r="D156" s="210" t="s">
        <v>220</v>
      </c>
      <c r="E156" s="211" t="s">
        <v>293</v>
      </c>
      <c r="F156" s="212" t="s">
        <v>294</v>
      </c>
      <c r="G156" s="213" t="s">
        <v>156</v>
      </c>
      <c r="H156" s="214">
        <v>30.14</v>
      </c>
      <c r="I156" s="215"/>
      <c r="J156" s="216">
        <f>ROUND(I156*H156,2)</f>
        <v>0</v>
      </c>
      <c r="K156" s="212" t="s">
        <v>181</v>
      </c>
      <c r="L156" s="217"/>
      <c r="M156" s="218" t="s">
        <v>19</v>
      </c>
      <c r="N156" s="219" t="s">
        <v>47</v>
      </c>
      <c r="O156" s="64"/>
      <c r="P156" s="191">
        <f>O156*H156</f>
        <v>0</v>
      </c>
      <c r="Q156" s="191">
        <v>0.0001</v>
      </c>
      <c r="R156" s="191">
        <f>Q156*H156</f>
        <v>0.003014</v>
      </c>
      <c r="S156" s="191">
        <v>0</v>
      </c>
      <c r="T156" s="192">
        <f>S156*H156</f>
        <v>0</v>
      </c>
      <c r="U156" s="34"/>
      <c r="V156" s="34"/>
      <c r="W156" s="34"/>
      <c r="X156" s="34"/>
      <c r="Y156" s="34"/>
      <c r="Z156" s="34"/>
      <c r="AA156" s="34"/>
      <c r="AB156" s="34"/>
      <c r="AC156" s="34"/>
      <c r="AD156" s="34"/>
      <c r="AE156" s="34"/>
      <c r="AR156" s="193" t="s">
        <v>259</v>
      </c>
      <c r="AT156" s="193" t="s">
        <v>220</v>
      </c>
      <c r="AU156" s="193" t="s">
        <v>121</v>
      </c>
      <c r="AY156" s="17" t="s">
        <v>112</v>
      </c>
      <c r="BE156" s="194">
        <f>IF(N156="základní",J156,0)</f>
        <v>0</v>
      </c>
      <c r="BF156" s="194">
        <f>IF(N156="snížená",J156,0)</f>
        <v>0</v>
      </c>
      <c r="BG156" s="194">
        <f>IF(N156="zákl. přenesená",J156,0)</f>
        <v>0</v>
      </c>
      <c r="BH156" s="194">
        <f>IF(N156="sníž. přenesená",J156,0)</f>
        <v>0</v>
      </c>
      <c r="BI156" s="194">
        <f>IF(N156="nulová",J156,0)</f>
        <v>0</v>
      </c>
      <c r="BJ156" s="17" t="s">
        <v>121</v>
      </c>
      <c r="BK156" s="194">
        <f>ROUND(I156*H156,2)</f>
        <v>0</v>
      </c>
      <c r="BL156" s="17" t="s">
        <v>197</v>
      </c>
      <c r="BM156" s="193" t="s">
        <v>295</v>
      </c>
    </row>
    <row r="157" spans="2:51" s="13" customFormat="1" ht="11.25">
      <c r="B157" s="195"/>
      <c r="C157" s="196"/>
      <c r="D157" s="197" t="s">
        <v>123</v>
      </c>
      <c r="E157" s="196"/>
      <c r="F157" s="199" t="s">
        <v>296</v>
      </c>
      <c r="G157" s="196"/>
      <c r="H157" s="200">
        <v>30.14</v>
      </c>
      <c r="I157" s="201"/>
      <c r="J157" s="196"/>
      <c r="K157" s="196"/>
      <c r="L157" s="202"/>
      <c r="M157" s="203"/>
      <c r="N157" s="204"/>
      <c r="O157" s="204"/>
      <c r="P157" s="204"/>
      <c r="Q157" s="204"/>
      <c r="R157" s="204"/>
      <c r="S157" s="204"/>
      <c r="T157" s="205"/>
      <c r="AT157" s="206" t="s">
        <v>123</v>
      </c>
      <c r="AU157" s="206" t="s">
        <v>121</v>
      </c>
      <c r="AV157" s="13" t="s">
        <v>121</v>
      </c>
      <c r="AW157" s="13" t="s">
        <v>4</v>
      </c>
      <c r="AX157" s="13" t="s">
        <v>80</v>
      </c>
      <c r="AY157" s="206" t="s">
        <v>112</v>
      </c>
    </row>
    <row r="158" spans="1:65" s="2" customFormat="1" ht="16.5" customHeight="1">
      <c r="A158" s="34"/>
      <c r="B158" s="35"/>
      <c r="C158" s="182" t="s">
        <v>297</v>
      </c>
      <c r="D158" s="182" t="s">
        <v>115</v>
      </c>
      <c r="E158" s="183" t="s">
        <v>298</v>
      </c>
      <c r="F158" s="184" t="s">
        <v>299</v>
      </c>
      <c r="G158" s="185" t="s">
        <v>156</v>
      </c>
      <c r="H158" s="186">
        <v>38.115</v>
      </c>
      <c r="I158" s="187"/>
      <c r="J158" s="188">
        <f>ROUND(I158*H158,2)</f>
        <v>0</v>
      </c>
      <c r="K158" s="184" t="s">
        <v>119</v>
      </c>
      <c r="L158" s="39"/>
      <c r="M158" s="189" t="s">
        <v>19</v>
      </c>
      <c r="N158" s="190" t="s">
        <v>47</v>
      </c>
      <c r="O158" s="64"/>
      <c r="P158" s="191">
        <f>O158*H158</f>
        <v>0</v>
      </c>
      <c r="Q158" s="191">
        <v>0</v>
      </c>
      <c r="R158" s="191">
        <f>Q158*H158</f>
        <v>0</v>
      </c>
      <c r="S158" s="191">
        <v>0</v>
      </c>
      <c r="T158" s="192">
        <f>S158*H158</f>
        <v>0</v>
      </c>
      <c r="U158" s="34"/>
      <c r="V158" s="34"/>
      <c r="W158" s="34"/>
      <c r="X158" s="34"/>
      <c r="Y158" s="34"/>
      <c r="Z158" s="34"/>
      <c r="AA158" s="34"/>
      <c r="AB158" s="34"/>
      <c r="AC158" s="34"/>
      <c r="AD158" s="34"/>
      <c r="AE158" s="34"/>
      <c r="AR158" s="193" t="s">
        <v>197</v>
      </c>
      <c r="AT158" s="193" t="s">
        <v>115</v>
      </c>
      <c r="AU158" s="193" t="s">
        <v>121</v>
      </c>
      <c r="AY158" s="17" t="s">
        <v>112</v>
      </c>
      <c r="BE158" s="194">
        <f>IF(N158="základní",J158,0)</f>
        <v>0</v>
      </c>
      <c r="BF158" s="194">
        <f>IF(N158="snížená",J158,0)</f>
        <v>0</v>
      </c>
      <c r="BG158" s="194">
        <f>IF(N158="zákl. přenesená",J158,0)</f>
        <v>0</v>
      </c>
      <c r="BH158" s="194">
        <f>IF(N158="sníž. přenesená",J158,0)</f>
        <v>0</v>
      </c>
      <c r="BI158" s="194">
        <f>IF(N158="nulová",J158,0)</f>
        <v>0</v>
      </c>
      <c r="BJ158" s="17" t="s">
        <v>121</v>
      </c>
      <c r="BK158" s="194">
        <f>ROUND(I158*H158,2)</f>
        <v>0</v>
      </c>
      <c r="BL158" s="17" t="s">
        <v>197</v>
      </c>
      <c r="BM158" s="193" t="s">
        <v>300</v>
      </c>
    </row>
    <row r="159" spans="1:47" s="2" customFormat="1" ht="48.75">
      <c r="A159" s="34"/>
      <c r="B159" s="35"/>
      <c r="C159" s="36"/>
      <c r="D159" s="197" t="s">
        <v>128</v>
      </c>
      <c r="E159" s="36"/>
      <c r="F159" s="207" t="s">
        <v>290</v>
      </c>
      <c r="G159" s="36"/>
      <c r="H159" s="36"/>
      <c r="I159" s="103"/>
      <c r="J159" s="36"/>
      <c r="K159" s="36"/>
      <c r="L159" s="39"/>
      <c r="M159" s="208"/>
      <c r="N159" s="209"/>
      <c r="O159" s="64"/>
      <c r="P159" s="64"/>
      <c r="Q159" s="64"/>
      <c r="R159" s="64"/>
      <c r="S159" s="64"/>
      <c r="T159" s="65"/>
      <c r="U159" s="34"/>
      <c r="V159" s="34"/>
      <c r="W159" s="34"/>
      <c r="X159" s="34"/>
      <c r="Y159" s="34"/>
      <c r="Z159" s="34"/>
      <c r="AA159" s="34"/>
      <c r="AB159" s="34"/>
      <c r="AC159" s="34"/>
      <c r="AD159" s="34"/>
      <c r="AE159" s="34"/>
      <c r="AT159" s="17" t="s">
        <v>128</v>
      </c>
      <c r="AU159" s="17" t="s">
        <v>121</v>
      </c>
    </row>
    <row r="160" spans="1:65" s="2" customFormat="1" ht="16.5" customHeight="1">
      <c r="A160" s="34"/>
      <c r="B160" s="35"/>
      <c r="C160" s="210" t="s">
        <v>301</v>
      </c>
      <c r="D160" s="210" t="s">
        <v>220</v>
      </c>
      <c r="E160" s="211" t="s">
        <v>302</v>
      </c>
      <c r="F160" s="212" t="s">
        <v>303</v>
      </c>
      <c r="G160" s="213" t="s">
        <v>156</v>
      </c>
      <c r="H160" s="214">
        <v>41.927</v>
      </c>
      <c r="I160" s="215"/>
      <c r="J160" s="216">
        <f>ROUND(I160*H160,2)</f>
        <v>0</v>
      </c>
      <c r="K160" s="212" t="s">
        <v>181</v>
      </c>
      <c r="L160" s="217"/>
      <c r="M160" s="218" t="s">
        <v>19</v>
      </c>
      <c r="N160" s="219" t="s">
        <v>47</v>
      </c>
      <c r="O160" s="64"/>
      <c r="P160" s="191">
        <f>O160*H160</f>
        <v>0</v>
      </c>
      <c r="Q160" s="191">
        <v>0.0002</v>
      </c>
      <c r="R160" s="191">
        <f>Q160*H160</f>
        <v>0.008385400000000001</v>
      </c>
      <c r="S160" s="191">
        <v>0</v>
      </c>
      <c r="T160" s="192">
        <f>S160*H160</f>
        <v>0</v>
      </c>
      <c r="U160" s="34"/>
      <c r="V160" s="34"/>
      <c r="W160" s="34"/>
      <c r="X160" s="34"/>
      <c r="Y160" s="34"/>
      <c r="Z160" s="34"/>
      <c r="AA160" s="34"/>
      <c r="AB160" s="34"/>
      <c r="AC160" s="34"/>
      <c r="AD160" s="34"/>
      <c r="AE160" s="34"/>
      <c r="AR160" s="193" t="s">
        <v>259</v>
      </c>
      <c r="AT160" s="193" t="s">
        <v>220</v>
      </c>
      <c r="AU160" s="193" t="s">
        <v>121</v>
      </c>
      <c r="AY160" s="17" t="s">
        <v>112</v>
      </c>
      <c r="BE160" s="194">
        <f>IF(N160="základní",J160,0)</f>
        <v>0</v>
      </c>
      <c r="BF160" s="194">
        <f>IF(N160="snížená",J160,0)</f>
        <v>0</v>
      </c>
      <c r="BG160" s="194">
        <f>IF(N160="zákl. přenesená",J160,0)</f>
        <v>0</v>
      </c>
      <c r="BH160" s="194">
        <f>IF(N160="sníž. přenesená",J160,0)</f>
        <v>0</v>
      </c>
      <c r="BI160" s="194">
        <f>IF(N160="nulová",J160,0)</f>
        <v>0</v>
      </c>
      <c r="BJ160" s="17" t="s">
        <v>121</v>
      </c>
      <c r="BK160" s="194">
        <f>ROUND(I160*H160,2)</f>
        <v>0</v>
      </c>
      <c r="BL160" s="17" t="s">
        <v>197</v>
      </c>
      <c r="BM160" s="193" t="s">
        <v>304</v>
      </c>
    </row>
    <row r="161" spans="2:51" s="13" customFormat="1" ht="11.25">
      <c r="B161" s="195"/>
      <c r="C161" s="196"/>
      <c r="D161" s="197" t="s">
        <v>123</v>
      </c>
      <c r="E161" s="196"/>
      <c r="F161" s="199" t="s">
        <v>305</v>
      </c>
      <c r="G161" s="196"/>
      <c r="H161" s="200">
        <v>41.927</v>
      </c>
      <c r="I161" s="201"/>
      <c r="J161" s="196"/>
      <c r="K161" s="196"/>
      <c r="L161" s="202"/>
      <c r="M161" s="203"/>
      <c r="N161" s="204"/>
      <c r="O161" s="204"/>
      <c r="P161" s="204"/>
      <c r="Q161" s="204"/>
      <c r="R161" s="204"/>
      <c r="S161" s="204"/>
      <c r="T161" s="205"/>
      <c r="AT161" s="206" t="s">
        <v>123</v>
      </c>
      <c r="AU161" s="206" t="s">
        <v>121</v>
      </c>
      <c r="AV161" s="13" t="s">
        <v>121</v>
      </c>
      <c r="AW161" s="13" t="s">
        <v>4</v>
      </c>
      <c r="AX161" s="13" t="s">
        <v>80</v>
      </c>
      <c r="AY161" s="206" t="s">
        <v>112</v>
      </c>
    </row>
    <row r="162" spans="1:65" s="2" customFormat="1" ht="21.75" customHeight="1">
      <c r="A162" s="34"/>
      <c r="B162" s="35"/>
      <c r="C162" s="182" t="s">
        <v>306</v>
      </c>
      <c r="D162" s="182" t="s">
        <v>115</v>
      </c>
      <c r="E162" s="183" t="s">
        <v>307</v>
      </c>
      <c r="F162" s="184" t="s">
        <v>308</v>
      </c>
      <c r="G162" s="185" t="s">
        <v>156</v>
      </c>
      <c r="H162" s="186">
        <v>3.62</v>
      </c>
      <c r="I162" s="187"/>
      <c r="J162" s="188">
        <f>ROUND(I162*H162,2)</f>
        <v>0</v>
      </c>
      <c r="K162" s="184" t="s">
        <v>119</v>
      </c>
      <c r="L162" s="39"/>
      <c r="M162" s="189" t="s">
        <v>19</v>
      </c>
      <c r="N162" s="190" t="s">
        <v>47</v>
      </c>
      <c r="O162" s="64"/>
      <c r="P162" s="191">
        <f>O162*H162</f>
        <v>0</v>
      </c>
      <c r="Q162" s="191">
        <v>0.00153</v>
      </c>
      <c r="R162" s="191">
        <f>Q162*H162</f>
        <v>0.005538599999999999</v>
      </c>
      <c r="S162" s="191">
        <v>0</v>
      </c>
      <c r="T162" s="192">
        <f>S162*H162</f>
        <v>0</v>
      </c>
      <c r="U162" s="34"/>
      <c r="V162" s="34"/>
      <c r="W162" s="34"/>
      <c r="X162" s="34"/>
      <c r="Y162" s="34"/>
      <c r="Z162" s="34"/>
      <c r="AA162" s="34"/>
      <c r="AB162" s="34"/>
      <c r="AC162" s="34"/>
      <c r="AD162" s="34"/>
      <c r="AE162" s="34"/>
      <c r="AR162" s="193" t="s">
        <v>197</v>
      </c>
      <c r="AT162" s="193" t="s">
        <v>115</v>
      </c>
      <c r="AU162" s="193" t="s">
        <v>121</v>
      </c>
      <c r="AY162" s="17" t="s">
        <v>112</v>
      </c>
      <c r="BE162" s="194">
        <f>IF(N162="základní",J162,0)</f>
        <v>0</v>
      </c>
      <c r="BF162" s="194">
        <f>IF(N162="snížená",J162,0)</f>
        <v>0</v>
      </c>
      <c r="BG162" s="194">
        <f>IF(N162="zákl. přenesená",J162,0)</f>
        <v>0</v>
      </c>
      <c r="BH162" s="194">
        <f>IF(N162="sníž. přenesená",J162,0)</f>
        <v>0</v>
      </c>
      <c r="BI162" s="194">
        <f>IF(N162="nulová",J162,0)</f>
        <v>0</v>
      </c>
      <c r="BJ162" s="17" t="s">
        <v>121</v>
      </c>
      <c r="BK162" s="194">
        <f>ROUND(I162*H162,2)</f>
        <v>0</v>
      </c>
      <c r="BL162" s="17" t="s">
        <v>197</v>
      </c>
      <c r="BM162" s="193" t="s">
        <v>309</v>
      </c>
    </row>
    <row r="163" spans="1:47" s="2" customFormat="1" ht="39">
      <c r="A163" s="34"/>
      <c r="B163" s="35"/>
      <c r="C163" s="36"/>
      <c r="D163" s="197" t="s">
        <v>128</v>
      </c>
      <c r="E163" s="36"/>
      <c r="F163" s="207" t="s">
        <v>310</v>
      </c>
      <c r="G163" s="36"/>
      <c r="H163" s="36"/>
      <c r="I163" s="103"/>
      <c r="J163" s="36"/>
      <c r="K163" s="36"/>
      <c r="L163" s="39"/>
      <c r="M163" s="208"/>
      <c r="N163" s="209"/>
      <c r="O163" s="64"/>
      <c r="P163" s="64"/>
      <c r="Q163" s="64"/>
      <c r="R163" s="64"/>
      <c r="S163" s="64"/>
      <c r="T163" s="65"/>
      <c r="U163" s="34"/>
      <c r="V163" s="34"/>
      <c r="W163" s="34"/>
      <c r="X163" s="34"/>
      <c r="Y163" s="34"/>
      <c r="Z163" s="34"/>
      <c r="AA163" s="34"/>
      <c r="AB163" s="34"/>
      <c r="AC163" s="34"/>
      <c r="AD163" s="34"/>
      <c r="AE163" s="34"/>
      <c r="AT163" s="17" t="s">
        <v>128</v>
      </c>
      <c r="AU163" s="17" t="s">
        <v>121</v>
      </c>
    </row>
    <row r="164" spans="1:65" s="2" customFormat="1" ht="21.75" customHeight="1">
      <c r="A164" s="34"/>
      <c r="B164" s="35"/>
      <c r="C164" s="182" t="s">
        <v>311</v>
      </c>
      <c r="D164" s="182" t="s">
        <v>115</v>
      </c>
      <c r="E164" s="183" t="s">
        <v>312</v>
      </c>
      <c r="F164" s="184" t="s">
        <v>313</v>
      </c>
      <c r="G164" s="185" t="s">
        <v>156</v>
      </c>
      <c r="H164" s="186">
        <v>3.62</v>
      </c>
      <c r="I164" s="187"/>
      <c r="J164" s="188">
        <f>ROUND(I164*H164,2)</f>
        <v>0</v>
      </c>
      <c r="K164" s="184" t="s">
        <v>119</v>
      </c>
      <c r="L164" s="39"/>
      <c r="M164" s="189" t="s">
        <v>19</v>
      </c>
      <c r="N164" s="190" t="s">
        <v>47</v>
      </c>
      <c r="O164" s="64"/>
      <c r="P164" s="191">
        <f>O164*H164</f>
        <v>0</v>
      </c>
      <c r="Q164" s="191">
        <v>0.00102</v>
      </c>
      <c r="R164" s="191">
        <f>Q164*H164</f>
        <v>0.0036924</v>
      </c>
      <c r="S164" s="191">
        <v>0</v>
      </c>
      <c r="T164" s="192">
        <f>S164*H164</f>
        <v>0</v>
      </c>
      <c r="U164" s="34"/>
      <c r="V164" s="34"/>
      <c r="W164" s="34"/>
      <c r="X164" s="34"/>
      <c r="Y164" s="34"/>
      <c r="Z164" s="34"/>
      <c r="AA164" s="34"/>
      <c r="AB164" s="34"/>
      <c r="AC164" s="34"/>
      <c r="AD164" s="34"/>
      <c r="AE164" s="34"/>
      <c r="AR164" s="193" t="s">
        <v>197</v>
      </c>
      <c r="AT164" s="193" t="s">
        <v>115</v>
      </c>
      <c r="AU164" s="193" t="s">
        <v>121</v>
      </c>
      <c r="AY164" s="17" t="s">
        <v>112</v>
      </c>
      <c r="BE164" s="194">
        <f>IF(N164="základní",J164,0)</f>
        <v>0</v>
      </c>
      <c r="BF164" s="194">
        <f>IF(N164="snížená",J164,0)</f>
        <v>0</v>
      </c>
      <c r="BG164" s="194">
        <f>IF(N164="zákl. přenesená",J164,0)</f>
        <v>0</v>
      </c>
      <c r="BH164" s="194">
        <f>IF(N164="sníž. přenesená",J164,0)</f>
        <v>0</v>
      </c>
      <c r="BI164" s="194">
        <f>IF(N164="nulová",J164,0)</f>
        <v>0</v>
      </c>
      <c r="BJ164" s="17" t="s">
        <v>121</v>
      </c>
      <c r="BK164" s="194">
        <f>ROUND(I164*H164,2)</f>
        <v>0</v>
      </c>
      <c r="BL164" s="17" t="s">
        <v>197</v>
      </c>
      <c r="BM164" s="193" t="s">
        <v>314</v>
      </c>
    </row>
    <row r="165" spans="1:47" s="2" customFormat="1" ht="39">
      <c r="A165" s="34"/>
      <c r="B165" s="35"/>
      <c r="C165" s="36"/>
      <c r="D165" s="197" t="s">
        <v>128</v>
      </c>
      <c r="E165" s="36"/>
      <c r="F165" s="207" t="s">
        <v>310</v>
      </c>
      <c r="G165" s="36"/>
      <c r="H165" s="36"/>
      <c r="I165" s="103"/>
      <c r="J165" s="36"/>
      <c r="K165" s="36"/>
      <c r="L165" s="39"/>
      <c r="M165" s="208"/>
      <c r="N165" s="209"/>
      <c r="O165" s="64"/>
      <c r="P165" s="64"/>
      <c r="Q165" s="64"/>
      <c r="R165" s="64"/>
      <c r="S165" s="64"/>
      <c r="T165" s="65"/>
      <c r="U165" s="34"/>
      <c r="V165" s="34"/>
      <c r="W165" s="34"/>
      <c r="X165" s="34"/>
      <c r="Y165" s="34"/>
      <c r="Z165" s="34"/>
      <c r="AA165" s="34"/>
      <c r="AB165" s="34"/>
      <c r="AC165" s="34"/>
      <c r="AD165" s="34"/>
      <c r="AE165" s="34"/>
      <c r="AT165" s="17" t="s">
        <v>128</v>
      </c>
      <c r="AU165" s="17" t="s">
        <v>121</v>
      </c>
    </row>
    <row r="166" spans="1:65" s="2" customFormat="1" ht="16.5" customHeight="1">
      <c r="A166" s="34"/>
      <c r="B166" s="35"/>
      <c r="C166" s="182" t="s">
        <v>315</v>
      </c>
      <c r="D166" s="182" t="s">
        <v>115</v>
      </c>
      <c r="E166" s="183" t="s">
        <v>316</v>
      </c>
      <c r="F166" s="184" t="s">
        <v>317</v>
      </c>
      <c r="G166" s="185" t="s">
        <v>156</v>
      </c>
      <c r="H166" s="186">
        <v>38.115</v>
      </c>
      <c r="I166" s="187"/>
      <c r="J166" s="188">
        <f>ROUND(I166*H166,2)</f>
        <v>0</v>
      </c>
      <c r="K166" s="184" t="s">
        <v>119</v>
      </c>
      <c r="L166" s="39"/>
      <c r="M166" s="189" t="s">
        <v>19</v>
      </c>
      <c r="N166" s="190" t="s">
        <v>47</v>
      </c>
      <c r="O166" s="64"/>
      <c r="P166" s="191">
        <f>O166*H166</f>
        <v>0</v>
      </c>
      <c r="Q166" s="191">
        <v>0.00074</v>
      </c>
      <c r="R166" s="191">
        <f>Q166*H166</f>
        <v>0.0282051</v>
      </c>
      <c r="S166" s="191">
        <v>0</v>
      </c>
      <c r="T166" s="192">
        <f>S166*H166</f>
        <v>0</v>
      </c>
      <c r="U166" s="34"/>
      <c r="V166" s="34"/>
      <c r="W166" s="34"/>
      <c r="X166" s="34"/>
      <c r="Y166" s="34"/>
      <c r="Z166" s="34"/>
      <c r="AA166" s="34"/>
      <c r="AB166" s="34"/>
      <c r="AC166" s="34"/>
      <c r="AD166" s="34"/>
      <c r="AE166" s="34"/>
      <c r="AR166" s="193" t="s">
        <v>197</v>
      </c>
      <c r="AT166" s="193" t="s">
        <v>115</v>
      </c>
      <c r="AU166" s="193" t="s">
        <v>121</v>
      </c>
      <c r="AY166" s="17" t="s">
        <v>112</v>
      </c>
      <c r="BE166" s="194">
        <f>IF(N166="základní",J166,0)</f>
        <v>0</v>
      </c>
      <c r="BF166" s="194">
        <f>IF(N166="snížená",J166,0)</f>
        <v>0</v>
      </c>
      <c r="BG166" s="194">
        <f>IF(N166="zákl. přenesená",J166,0)</f>
        <v>0</v>
      </c>
      <c r="BH166" s="194">
        <f>IF(N166="sníž. přenesená",J166,0)</f>
        <v>0</v>
      </c>
      <c r="BI166" s="194">
        <f>IF(N166="nulová",J166,0)</f>
        <v>0</v>
      </c>
      <c r="BJ166" s="17" t="s">
        <v>121</v>
      </c>
      <c r="BK166" s="194">
        <f>ROUND(I166*H166,2)</f>
        <v>0</v>
      </c>
      <c r="BL166" s="17" t="s">
        <v>197</v>
      </c>
      <c r="BM166" s="193" t="s">
        <v>318</v>
      </c>
    </row>
    <row r="167" spans="1:65" s="2" customFormat="1" ht="21.75" customHeight="1">
      <c r="A167" s="34"/>
      <c r="B167" s="35"/>
      <c r="C167" s="182" t="s">
        <v>319</v>
      </c>
      <c r="D167" s="182" t="s">
        <v>115</v>
      </c>
      <c r="E167" s="183" t="s">
        <v>320</v>
      </c>
      <c r="F167" s="184" t="s">
        <v>321</v>
      </c>
      <c r="G167" s="185" t="s">
        <v>118</v>
      </c>
      <c r="H167" s="186">
        <v>90.119</v>
      </c>
      <c r="I167" s="187"/>
      <c r="J167" s="188">
        <f>ROUND(I167*H167,2)</f>
        <v>0</v>
      </c>
      <c r="K167" s="184" t="s">
        <v>119</v>
      </c>
      <c r="L167" s="39"/>
      <c r="M167" s="189" t="s">
        <v>19</v>
      </c>
      <c r="N167" s="190" t="s">
        <v>47</v>
      </c>
      <c r="O167" s="64"/>
      <c r="P167" s="191">
        <f>O167*H167</f>
        <v>0</v>
      </c>
      <c r="Q167" s="191">
        <v>0.00689</v>
      </c>
      <c r="R167" s="191">
        <f>Q167*H167</f>
        <v>0.62091991</v>
      </c>
      <c r="S167" s="191">
        <v>0</v>
      </c>
      <c r="T167" s="192">
        <f>S167*H167</f>
        <v>0</v>
      </c>
      <c r="U167" s="34"/>
      <c r="V167" s="34"/>
      <c r="W167" s="34"/>
      <c r="X167" s="34"/>
      <c r="Y167" s="34"/>
      <c r="Z167" s="34"/>
      <c r="AA167" s="34"/>
      <c r="AB167" s="34"/>
      <c r="AC167" s="34"/>
      <c r="AD167" s="34"/>
      <c r="AE167" s="34"/>
      <c r="AR167" s="193" t="s">
        <v>197</v>
      </c>
      <c r="AT167" s="193" t="s">
        <v>115</v>
      </c>
      <c r="AU167" s="193" t="s">
        <v>121</v>
      </c>
      <c r="AY167" s="17" t="s">
        <v>112</v>
      </c>
      <c r="BE167" s="194">
        <f>IF(N167="základní",J167,0)</f>
        <v>0</v>
      </c>
      <c r="BF167" s="194">
        <f>IF(N167="snížená",J167,0)</f>
        <v>0</v>
      </c>
      <c r="BG167" s="194">
        <f>IF(N167="zákl. přenesená",J167,0)</f>
        <v>0</v>
      </c>
      <c r="BH167" s="194">
        <f>IF(N167="sníž. přenesená",J167,0)</f>
        <v>0</v>
      </c>
      <c r="BI167" s="194">
        <f>IF(N167="nulová",J167,0)</f>
        <v>0</v>
      </c>
      <c r="BJ167" s="17" t="s">
        <v>121</v>
      </c>
      <c r="BK167" s="194">
        <f>ROUND(I167*H167,2)</f>
        <v>0</v>
      </c>
      <c r="BL167" s="17" t="s">
        <v>197</v>
      </c>
      <c r="BM167" s="193" t="s">
        <v>322</v>
      </c>
    </row>
    <row r="168" spans="1:47" s="2" customFormat="1" ht="29.25">
      <c r="A168" s="34"/>
      <c r="B168" s="35"/>
      <c r="C168" s="36"/>
      <c r="D168" s="197" t="s">
        <v>128</v>
      </c>
      <c r="E168" s="36"/>
      <c r="F168" s="207" t="s">
        <v>323</v>
      </c>
      <c r="G168" s="36"/>
      <c r="H168" s="36"/>
      <c r="I168" s="103"/>
      <c r="J168" s="36"/>
      <c r="K168" s="36"/>
      <c r="L168" s="39"/>
      <c r="M168" s="208"/>
      <c r="N168" s="209"/>
      <c r="O168" s="64"/>
      <c r="P168" s="64"/>
      <c r="Q168" s="64"/>
      <c r="R168" s="64"/>
      <c r="S168" s="64"/>
      <c r="T168" s="65"/>
      <c r="U168" s="34"/>
      <c r="V168" s="34"/>
      <c r="W168" s="34"/>
      <c r="X168" s="34"/>
      <c r="Y168" s="34"/>
      <c r="Z168" s="34"/>
      <c r="AA168" s="34"/>
      <c r="AB168" s="34"/>
      <c r="AC168" s="34"/>
      <c r="AD168" s="34"/>
      <c r="AE168" s="34"/>
      <c r="AT168" s="17" t="s">
        <v>128</v>
      </c>
      <c r="AU168" s="17" t="s">
        <v>121</v>
      </c>
    </row>
    <row r="169" spans="1:65" s="2" customFormat="1" ht="16.5" customHeight="1">
      <c r="A169" s="34"/>
      <c r="B169" s="35"/>
      <c r="C169" s="210" t="s">
        <v>324</v>
      </c>
      <c r="D169" s="210" t="s">
        <v>220</v>
      </c>
      <c r="E169" s="211" t="s">
        <v>325</v>
      </c>
      <c r="F169" s="212" t="s">
        <v>326</v>
      </c>
      <c r="G169" s="213" t="s">
        <v>118</v>
      </c>
      <c r="H169" s="214">
        <v>111.591</v>
      </c>
      <c r="I169" s="215"/>
      <c r="J169" s="216">
        <f>ROUND(I169*H169,2)</f>
        <v>0</v>
      </c>
      <c r="K169" s="212" t="s">
        <v>181</v>
      </c>
      <c r="L169" s="217"/>
      <c r="M169" s="218" t="s">
        <v>19</v>
      </c>
      <c r="N169" s="219" t="s">
        <v>47</v>
      </c>
      <c r="O169" s="64"/>
      <c r="P169" s="191">
        <f>O169*H169</f>
        <v>0</v>
      </c>
      <c r="Q169" s="191">
        <v>0.0192</v>
      </c>
      <c r="R169" s="191">
        <f>Q169*H169</f>
        <v>2.1425471999999997</v>
      </c>
      <c r="S169" s="191">
        <v>0</v>
      </c>
      <c r="T169" s="192">
        <f>S169*H169</f>
        <v>0</v>
      </c>
      <c r="U169" s="34"/>
      <c r="V169" s="34"/>
      <c r="W169" s="34"/>
      <c r="X169" s="34"/>
      <c r="Y169" s="34"/>
      <c r="Z169" s="34"/>
      <c r="AA169" s="34"/>
      <c r="AB169" s="34"/>
      <c r="AC169" s="34"/>
      <c r="AD169" s="34"/>
      <c r="AE169" s="34"/>
      <c r="AR169" s="193" t="s">
        <v>259</v>
      </c>
      <c r="AT169" s="193" t="s">
        <v>220</v>
      </c>
      <c r="AU169" s="193" t="s">
        <v>121</v>
      </c>
      <c r="AY169" s="17" t="s">
        <v>112</v>
      </c>
      <c r="BE169" s="194">
        <f>IF(N169="základní",J169,0)</f>
        <v>0</v>
      </c>
      <c r="BF169" s="194">
        <f>IF(N169="snížená",J169,0)</f>
        <v>0</v>
      </c>
      <c r="BG169" s="194">
        <f>IF(N169="zákl. přenesená",J169,0)</f>
        <v>0</v>
      </c>
      <c r="BH169" s="194">
        <f>IF(N169="sníž. přenesená",J169,0)</f>
        <v>0</v>
      </c>
      <c r="BI169" s="194">
        <f>IF(N169="nulová",J169,0)</f>
        <v>0</v>
      </c>
      <c r="BJ169" s="17" t="s">
        <v>121</v>
      </c>
      <c r="BK169" s="194">
        <f>ROUND(I169*H169,2)</f>
        <v>0</v>
      </c>
      <c r="BL169" s="17" t="s">
        <v>197</v>
      </c>
      <c r="BM169" s="193" t="s">
        <v>327</v>
      </c>
    </row>
    <row r="170" spans="1:47" s="2" customFormat="1" ht="48.75">
      <c r="A170" s="34"/>
      <c r="B170" s="35"/>
      <c r="C170" s="36"/>
      <c r="D170" s="197" t="s">
        <v>328</v>
      </c>
      <c r="E170" s="36"/>
      <c r="F170" s="207" t="s">
        <v>329</v>
      </c>
      <c r="G170" s="36"/>
      <c r="H170" s="36"/>
      <c r="I170" s="103"/>
      <c r="J170" s="36"/>
      <c r="K170" s="36"/>
      <c r="L170" s="39"/>
      <c r="M170" s="208"/>
      <c r="N170" s="209"/>
      <c r="O170" s="64"/>
      <c r="P170" s="64"/>
      <c r="Q170" s="64"/>
      <c r="R170" s="64"/>
      <c r="S170" s="64"/>
      <c r="T170" s="65"/>
      <c r="U170" s="34"/>
      <c r="V170" s="34"/>
      <c r="W170" s="34"/>
      <c r="X170" s="34"/>
      <c r="Y170" s="34"/>
      <c r="Z170" s="34"/>
      <c r="AA170" s="34"/>
      <c r="AB170" s="34"/>
      <c r="AC170" s="34"/>
      <c r="AD170" s="34"/>
      <c r="AE170" s="34"/>
      <c r="AT170" s="17" t="s">
        <v>328</v>
      </c>
      <c r="AU170" s="17" t="s">
        <v>121</v>
      </c>
    </row>
    <row r="171" spans="2:51" s="13" customFormat="1" ht="11.25">
      <c r="B171" s="195"/>
      <c r="C171" s="196"/>
      <c r="D171" s="197" t="s">
        <v>123</v>
      </c>
      <c r="E171" s="198" t="s">
        <v>19</v>
      </c>
      <c r="F171" s="199" t="s">
        <v>330</v>
      </c>
      <c r="G171" s="196"/>
      <c r="H171" s="200">
        <v>90.119</v>
      </c>
      <c r="I171" s="201"/>
      <c r="J171" s="196"/>
      <c r="K171" s="196"/>
      <c r="L171" s="202"/>
      <c r="M171" s="203"/>
      <c r="N171" s="204"/>
      <c r="O171" s="204"/>
      <c r="P171" s="204"/>
      <c r="Q171" s="204"/>
      <c r="R171" s="204"/>
      <c r="S171" s="204"/>
      <c r="T171" s="205"/>
      <c r="AT171" s="206" t="s">
        <v>123</v>
      </c>
      <c r="AU171" s="206" t="s">
        <v>121</v>
      </c>
      <c r="AV171" s="13" t="s">
        <v>121</v>
      </c>
      <c r="AW171" s="13" t="s">
        <v>36</v>
      </c>
      <c r="AX171" s="13" t="s">
        <v>75</v>
      </c>
      <c r="AY171" s="206" t="s">
        <v>112</v>
      </c>
    </row>
    <row r="172" spans="2:51" s="13" customFormat="1" ht="11.25">
      <c r="B172" s="195"/>
      <c r="C172" s="196"/>
      <c r="D172" s="197" t="s">
        <v>123</v>
      </c>
      <c r="E172" s="198" t="s">
        <v>19</v>
      </c>
      <c r="F172" s="199" t="s">
        <v>331</v>
      </c>
      <c r="G172" s="196"/>
      <c r="H172" s="200">
        <v>5.717</v>
      </c>
      <c r="I172" s="201"/>
      <c r="J172" s="196"/>
      <c r="K172" s="196"/>
      <c r="L172" s="202"/>
      <c r="M172" s="203"/>
      <c r="N172" s="204"/>
      <c r="O172" s="204"/>
      <c r="P172" s="204"/>
      <c r="Q172" s="204"/>
      <c r="R172" s="204"/>
      <c r="S172" s="204"/>
      <c r="T172" s="205"/>
      <c r="AT172" s="206" t="s">
        <v>123</v>
      </c>
      <c r="AU172" s="206" t="s">
        <v>121</v>
      </c>
      <c r="AV172" s="13" t="s">
        <v>121</v>
      </c>
      <c r="AW172" s="13" t="s">
        <v>36</v>
      </c>
      <c r="AX172" s="13" t="s">
        <v>75</v>
      </c>
      <c r="AY172" s="206" t="s">
        <v>112</v>
      </c>
    </row>
    <row r="173" spans="2:51" s="13" customFormat="1" ht="11.25">
      <c r="B173" s="195"/>
      <c r="C173" s="196"/>
      <c r="D173" s="197" t="s">
        <v>123</v>
      </c>
      <c r="E173" s="198" t="s">
        <v>19</v>
      </c>
      <c r="F173" s="199" t="s">
        <v>332</v>
      </c>
      <c r="G173" s="196"/>
      <c r="H173" s="200">
        <v>1.2</v>
      </c>
      <c r="I173" s="201"/>
      <c r="J173" s="196"/>
      <c r="K173" s="196"/>
      <c r="L173" s="202"/>
      <c r="M173" s="203"/>
      <c r="N173" s="204"/>
      <c r="O173" s="204"/>
      <c r="P173" s="204"/>
      <c r="Q173" s="204"/>
      <c r="R173" s="204"/>
      <c r="S173" s="204"/>
      <c r="T173" s="205"/>
      <c r="AT173" s="206" t="s">
        <v>123</v>
      </c>
      <c r="AU173" s="206" t="s">
        <v>121</v>
      </c>
      <c r="AV173" s="13" t="s">
        <v>121</v>
      </c>
      <c r="AW173" s="13" t="s">
        <v>36</v>
      </c>
      <c r="AX173" s="13" t="s">
        <v>75</v>
      </c>
      <c r="AY173" s="206" t="s">
        <v>112</v>
      </c>
    </row>
    <row r="174" spans="2:51" s="14" customFormat="1" ht="11.25">
      <c r="B174" s="220"/>
      <c r="C174" s="221"/>
      <c r="D174" s="197" t="s">
        <v>123</v>
      </c>
      <c r="E174" s="222" t="s">
        <v>19</v>
      </c>
      <c r="F174" s="223" t="s">
        <v>333</v>
      </c>
      <c r="G174" s="221"/>
      <c r="H174" s="224">
        <v>97.036</v>
      </c>
      <c r="I174" s="225"/>
      <c r="J174" s="221"/>
      <c r="K174" s="221"/>
      <c r="L174" s="226"/>
      <c r="M174" s="227"/>
      <c r="N174" s="228"/>
      <c r="O174" s="228"/>
      <c r="P174" s="228"/>
      <c r="Q174" s="228"/>
      <c r="R174" s="228"/>
      <c r="S174" s="228"/>
      <c r="T174" s="229"/>
      <c r="AT174" s="230" t="s">
        <v>123</v>
      </c>
      <c r="AU174" s="230" t="s">
        <v>121</v>
      </c>
      <c r="AV174" s="14" t="s">
        <v>120</v>
      </c>
      <c r="AW174" s="14" t="s">
        <v>36</v>
      </c>
      <c r="AX174" s="14" t="s">
        <v>80</v>
      </c>
      <c r="AY174" s="230" t="s">
        <v>112</v>
      </c>
    </row>
    <row r="175" spans="2:51" s="13" customFormat="1" ht="11.25">
      <c r="B175" s="195"/>
      <c r="C175" s="196"/>
      <c r="D175" s="197" t="s">
        <v>123</v>
      </c>
      <c r="E175" s="196"/>
      <c r="F175" s="199" t="s">
        <v>334</v>
      </c>
      <c r="G175" s="196"/>
      <c r="H175" s="200">
        <v>111.591</v>
      </c>
      <c r="I175" s="201"/>
      <c r="J175" s="196"/>
      <c r="K175" s="196"/>
      <c r="L175" s="202"/>
      <c r="M175" s="203"/>
      <c r="N175" s="204"/>
      <c r="O175" s="204"/>
      <c r="P175" s="204"/>
      <c r="Q175" s="204"/>
      <c r="R175" s="204"/>
      <c r="S175" s="204"/>
      <c r="T175" s="205"/>
      <c r="AT175" s="206" t="s">
        <v>123</v>
      </c>
      <c r="AU175" s="206" t="s">
        <v>121</v>
      </c>
      <c r="AV175" s="13" t="s">
        <v>121</v>
      </c>
      <c r="AW175" s="13" t="s">
        <v>4</v>
      </c>
      <c r="AX175" s="13" t="s">
        <v>80</v>
      </c>
      <c r="AY175" s="206" t="s">
        <v>112</v>
      </c>
    </row>
    <row r="176" spans="1:65" s="2" customFormat="1" ht="16.5" customHeight="1">
      <c r="A176" s="34"/>
      <c r="B176" s="35"/>
      <c r="C176" s="182" t="s">
        <v>335</v>
      </c>
      <c r="D176" s="182" t="s">
        <v>115</v>
      </c>
      <c r="E176" s="183" t="s">
        <v>336</v>
      </c>
      <c r="F176" s="184" t="s">
        <v>337</v>
      </c>
      <c r="G176" s="185" t="s">
        <v>338</v>
      </c>
      <c r="H176" s="186">
        <v>3</v>
      </c>
      <c r="I176" s="187"/>
      <c r="J176" s="188">
        <f>ROUND(I176*H176,2)</f>
        <v>0</v>
      </c>
      <c r="K176" s="184" t="s">
        <v>119</v>
      </c>
      <c r="L176" s="39"/>
      <c r="M176" s="189" t="s">
        <v>19</v>
      </c>
      <c r="N176" s="190" t="s">
        <v>47</v>
      </c>
      <c r="O176" s="64"/>
      <c r="P176" s="191">
        <f>O176*H176</f>
        <v>0</v>
      </c>
      <c r="Q176" s="191">
        <v>0</v>
      </c>
      <c r="R176" s="191">
        <f>Q176*H176</f>
        <v>0</v>
      </c>
      <c r="S176" s="191">
        <v>0</v>
      </c>
      <c r="T176" s="192">
        <f>S176*H176</f>
        <v>0</v>
      </c>
      <c r="U176" s="34"/>
      <c r="V176" s="34"/>
      <c r="W176" s="34"/>
      <c r="X176" s="34"/>
      <c r="Y176" s="34"/>
      <c r="Z176" s="34"/>
      <c r="AA176" s="34"/>
      <c r="AB176" s="34"/>
      <c r="AC176" s="34"/>
      <c r="AD176" s="34"/>
      <c r="AE176" s="34"/>
      <c r="AR176" s="193" t="s">
        <v>197</v>
      </c>
      <c r="AT176" s="193" t="s">
        <v>115</v>
      </c>
      <c r="AU176" s="193" t="s">
        <v>121</v>
      </c>
      <c r="AY176" s="17" t="s">
        <v>112</v>
      </c>
      <c r="BE176" s="194">
        <f>IF(N176="základní",J176,0)</f>
        <v>0</v>
      </c>
      <c r="BF176" s="194">
        <f>IF(N176="snížená",J176,0)</f>
        <v>0</v>
      </c>
      <c r="BG176" s="194">
        <f>IF(N176="zákl. přenesená",J176,0)</f>
        <v>0</v>
      </c>
      <c r="BH176" s="194">
        <f>IF(N176="sníž. přenesená",J176,0)</f>
        <v>0</v>
      </c>
      <c r="BI176" s="194">
        <f>IF(N176="nulová",J176,0)</f>
        <v>0</v>
      </c>
      <c r="BJ176" s="17" t="s">
        <v>121</v>
      </c>
      <c r="BK176" s="194">
        <f>ROUND(I176*H176,2)</f>
        <v>0</v>
      </c>
      <c r="BL176" s="17" t="s">
        <v>197</v>
      </c>
      <c r="BM176" s="193" t="s">
        <v>339</v>
      </c>
    </row>
    <row r="177" spans="1:47" s="2" customFormat="1" ht="39">
      <c r="A177" s="34"/>
      <c r="B177" s="35"/>
      <c r="C177" s="36"/>
      <c r="D177" s="197" t="s">
        <v>128</v>
      </c>
      <c r="E177" s="36"/>
      <c r="F177" s="207" t="s">
        <v>340</v>
      </c>
      <c r="G177" s="36"/>
      <c r="H177" s="36"/>
      <c r="I177" s="103"/>
      <c r="J177" s="36"/>
      <c r="K177" s="36"/>
      <c r="L177" s="39"/>
      <c r="M177" s="208"/>
      <c r="N177" s="209"/>
      <c r="O177" s="64"/>
      <c r="P177" s="64"/>
      <c r="Q177" s="64"/>
      <c r="R177" s="64"/>
      <c r="S177" s="64"/>
      <c r="T177" s="65"/>
      <c r="U177" s="34"/>
      <c r="V177" s="34"/>
      <c r="W177" s="34"/>
      <c r="X177" s="34"/>
      <c r="Y177" s="34"/>
      <c r="Z177" s="34"/>
      <c r="AA177" s="34"/>
      <c r="AB177" s="34"/>
      <c r="AC177" s="34"/>
      <c r="AD177" s="34"/>
      <c r="AE177" s="34"/>
      <c r="AT177" s="17" t="s">
        <v>128</v>
      </c>
      <c r="AU177" s="17" t="s">
        <v>121</v>
      </c>
    </row>
    <row r="178" spans="1:65" s="2" customFormat="1" ht="16.5" customHeight="1">
      <c r="A178" s="34"/>
      <c r="B178" s="35"/>
      <c r="C178" s="210" t="s">
        <v>341</v>
      </c>
      <c r="D178" s="210" t="s">
        <v>220</v>
      </c>
      <c r="E178" s="211" t="s">
        <v>342</v>
      </c>
      <c r="F178" s="212" t="s">
        <v>343</v>
      </c>
      <c r="G178" s="213" t="s">
        <v>344</v>
      </c>
      <c r="H178" s="214">
        <v>3</v>
      </c>
      <c r="I178" s="215"/>
      <c r="J178" s="216">
        <f>ROUND(I178*H178,2)</f>
        <v>0</v>
      </c>
      <c r="K178" s="212" t="s">
        <v>181</v>
      </c>
      <c r="L178" s="217"/>
      <c r="M178" s="218" t="s">
        <v>19</v>
      </c>
      <c r="N178" s="219" t="s">
        <v>47</v>
      </c>
      <c r="O178" s="64"/>
      <c r="P178" s="191">
        <f>O178*H178</f>
        <v>0</v>
      </c>
      <c r="Q178" s="191">
        <v>0.00016</v>
      </c>
      <c r="R178" s="191">
        <f>Q178*H178</f>
        <v>0.00048000000000000007</v>
      </c>
      <c r="S178" s="191">
        <v>0</v>
      </c>
      <c r="T178" s="192">
        <f>S178*H178</f>
        <v>0</v>
      </c>
      <c r="U178" s="34"/>
      <c r="V178" s="34"/>
      <c r="W178" s="34"/>
      <c r="X178" s="34"/>
      <c r="Y178" s="34"/>
      <c r="Z178" s="34"/>
      <c r="AA178" s="34"/>
      <c r="AB178" s="34"/>
      <c r="AC178" s="34"/>
      <c r="AD178" s="34"/>
      <c r="AE178" s="34"/>
      <c r="AR178" s="193" t="s">
        <v>259</v>
      </c>
      <c r="AT178" s="193" t="s">
        <v>220</v>
      </c>
      <c r="AU178" s="193" t="s">
        <v>121</v>
      </c>
      <c r="AY178" s="17" t="s">
        <v>112</v>
      </c>
      <c r="BE178" s="194">
        <f>IF(N178="základní",J178,0)</f>
        <v>0</v>
      </c>
      <c r="BF178" s="194">
        <f>IF(N178="snížená",J178,0)</f>
        <v>0</v>
      </c>
      <c r="BG178" s="194">
        <f>IF(N178="zákl. přenesená",J178,0)</f>
        <v>0</v>
      </c>
      <c r="BH178" s="194">
        <f>IF(N178="sníž. přenesená",J178,0)</f>
        <v>0</v>
      </c>
      <c r="BI178" s="194">
        <f>IF(N178="nulová",J178,0)</f>
        <v>0</v>
      </c>
      <c r="BJ178" s="17" t="s">
        <v>121</v>
      </c>
      <c r="BK178" s="194">
        <f>ROUND(I178*H178,2)</f>
        <v>0</v>
      </c>
      <c r="BL178" s="17" t="s">
        <v>197</v>
      </c>
      <c r="BM178" s="193" t="s">
        <v>345</v>
      </c>
    </row>
    <row r="179" spans="1:65" s="2" customFormat="1" ht="16.5" customHeight="1">
      <c r="A179" s="34"/>
      <c r="B179" s="35"/>
      <c r="C179" s="182" t="s">
        <v>346</v>
      </c>
      <c r="D179" s="182" t="s">
        <v>115</v>
      </c>
      <c r="E179" s="183" t="s">
        <v>347</v>
      </c>
      <c r="F179" s="184" t="s">
        <v>348</v>
      </c>
      <c r="G179" s="185" t="s">
        <v>338</v>
      </c>
      <c r="H179" s="186">
        <v>5</v>
      </c>
      <c r="I179" s="187"/>
      <c r="J179" s="188">
        <f>ROUND(I179*H179,2)</f>
        <v>0</v>
      </c>
      <c r="K179" s="184" t="s">
        <v>119</v>
      </c>
      <c r="L179" s="39"/>
      <c r="M179" s="189" t="s">
        <v>19</v>
      </c>
      <c r="N179" s="190" t="s">
        <v>47</v>
      </c>
      <c r="O179" s="64"/>
      <c r="P179" s="191">
        <f>O179*H179</f>
        <v>0</v>
      </c>
      <c r="Q179" s="191">
        <v>0</v>
      </c>
      <c r="R179" s="191">
        <f>Q179*H179</f>
        <v>0</v>
      </c>
      <c r="S179" s="191">
        <v>0</v>
      </c>
      <c r="T179" s="192">
        <f>S179*H179</f>
        <v>0</v>
      </c>
      <c r="U179" s="34"/>
      <c r="V179" s="34"/>
      <c r="W179" s="34"/>
      <c r="X179" s="34"/>
      <c r="Y179" s="34"/>
      <c r="Z179" s="34"/>
      <c r="AA179" s="34"/>
      <c r="AB179" s="34"/>
      <c r="AC179" s="34"/>
      <c r="AD179" s="34"/>
      <c r="AE179" s="34"/>
      <c r="AR179" s="193" t="s">
        <v>197</v>
      </c>
      <c r="AT179" s="193" t="s">
        <v>115</v>
      </c>
      <c r="AU179" s="193" t="s">
        <v>121</v>
      </c>
      <c r="AY179" s="17" t="s">
        <v>112</v>
      </c>
      <c r="BE179" s="194">
        <f>IF(N179="základní",J179,0)</f>
        <v>0</v>
      </c>
      <c r="BF179" s="194">
        <f>IF(N179="snížená",J179,0)</f>
        <v>0</v>
      </c>
      <c r="BG179" s="194">
        <f>IF(N179="zákl. přenesená",J179,0)</f>
        <v>0</v>
      </c>
      <c r="BH179" s="194">
        <f>IF(N179="sníž. přenesená",J179,0)</f>
        <v>0</v>
      </c>
      <c r="BI179" s="194">
        <f>IF(N179="nulová",J179,0)</f>
        <v>0</v>
      </c>
      <c r="BJ179" s="17" t="s">
        <v>121</v>
      </c>
      <c r="BK179" s="194">
        <f>ROUND(I179*H179,2)</f>
        <v>0</v>
      </c>
      <c r="BL179" s="17" t="s">
        <v>197</v>
      </c>
      <c r="BM179" s="193" t="s">
        <v>349</v>
      </c>
    </row>
    <row r="180" spans="1:47" s="2" customFormat="1" ht="39">
      <c r="A180" s="34"/>
      <c r="B180" s="35"/>
      <c r="C180" s="36"/>
      <c r="D180" s="197" t="s">
        <v>128</v>
      </c>
      <c r="E180" s="36"/>
      <c r="F180" s="207" t="s">
        <v>340</v>
      </c>
      <c r="G180" s="36"/>
      <c r="H180" s="36"/>
      <c r="I180" s="103"/>
      <c r="J180" s="36"/>
      <c r="K180" s="36"/>
      <c r="L180" s="39"/>
      <c r="M180" s="208"/>
      <c r="N180" s="209"/>
      <c r="O180" s="64"/>
      <c r="P180" s="64"/>
      <c r="Q180" s="64"/>
      <c r="R180" s="64"/>
      <c r="S180" s="64"/>
      <c r="T180" s="65"/>
      <c r="U180" s="34"/>
      <c r="V180" s="34"/>
      <c r="W180" s="34"/>
      <c r="X180" s="34"/>
      <c r="Y180" s="34"/>
      <c r="Z180" s="34"/>
      <c r="AA180" s="34"/>
      <c r="AB180" s="34"/>
      <c r="AC180" s="34"/>
      <c r="AD180" s="34"/>
      <c r="AE180" s="34"/>
      <c r="AT180" s="17" t="s">
        <v>128</v>
      </c>
      <c r="AU180" s="17" t="s">
        <v>121</v>
      </c>
    </row>
    <row r="181" spans="1:65" s="2" customFormat="1" ht="16.5" customHeight="1">
      <c r="A181" s="34"/>
      <c r="B181" s="35"/>
      <c r="C181" s="210" t="s">
        <v>350</v>
      </c>
      <c r="D181" s="210" t="s">
        <v>220</v>
      </c>
      <c r="E181" s="211" t="s">
        <v>351</v>
      </c>
      <c r="F181" s="212" t="s">
        <v>352</v>
      </c>
      <c r="G181" s="213" t="s">
        <v>344</v>
      </c>
      <c r="H181" s="214">
        <v>2</v>
      </c>
      <c r="I181" s="215"/>
      <c r="J181" s="216">
        <f>ROUND(I181*H181,2)</f>
        <v>0</v>
      </c>
      <c r="K181" s="212" t="s">
        <v>181</v>
      </c>
      <c r="L181" s="217"/>
      <c r="M181" s="218" t="s">
        <v>19</v>
      </c>
      <c r="N181" s="219" t="s">
        <v>47</v>
      </c>
      <c r="O181" s="64"/>
      <c r="P181" s="191">
        <f>O181*H181</f>
        <v>0</v>
      </c>
      <c r="Q181" s="191">
        <v>0.00032</v>
      </c>
      <c r="R181" s="191">
        <f>Q181*H181</f>
        <v>0.00064</v>
      </c>
      <c r="S181" s="191">
        <v>0</v>
      </c>
      <c r="T181" s="192">
        <f>S181*H181</f>
        <v>0</v>
      </c>
      <c r="U181" s="34"/>
      <c r="V181" s="34"/>
      <c r="W181" s="34"/>
      <c r="X181" s="34"/>
      <c r="Y181" s="34"/>
      <c r="Z181" s="34"/>
      <c r="AA181" s="34"/>
      <c r="AB181" s="34"/>
      <c r="AC181" s="34"/>
      <c r="AD181" s="34"/>
      <c r="AE181" s="34"/>
      <c r="AR181" s="193" t="s">
        <v>259</v>
      </c>
      <c r="AT181" s="193" t="s">
        <v>220</v>
      </c>
      <c r="AU181" s="193" t="s">
        <v>121</v>
      </c>
      <c r="AY181" s="17" t="s">
        <v>112</v>
      </c>
      <c r="BE181" s="194">
        <f>IF(N181="základní",J181,0)</f>
        <v>0</v>
      </c>
      <c r="BF181" s="194">
        <f>IF(N181="snížená",J181,0)</f>
        <v>0</v>
      </c>
      <c r="BG181" s="194">
        <f>IF(N181="zákl. přenesená",J181,0)</f>
        <v>0</v>
      </c>
      <c r="BH181" s="194">
        <f>IF(N181="sníž. přenesená",J181,0)</f>
        <v>0</v>
      </c>
      <c r="BI181" s="194">
        <f>IF(N181="nulová",J181,0)</f>
        <v>0</v>
      </c>
      <c r="BJ181" s="17" t="s">
        <v>121</v>
      </c>
      <c r="BK181" s="194">
        <f>ROUND(I181*H181,2)</f>
        <v>0</v>
      </c>
      <c r="BL181" s="17" t="s">
        <v>197</v>
      </c>
      <c r="BM181" s="193" t="s">
        <v>353</v>
      </c>
    </row>
    <row r="182" spans="1:65" s="2" customFormat="1" ht="21.75" customHeight="1">
      <c r="A182" s="34"/>
      <c r="B182" s="35"/>
      <c r="C182" s="210" t="s">
        <v>354</v>
      </c>
      <c r="D182" s="210" t="s">
        <v>220</v>
      </c>
      <c r="E182" s="211" t="s">
        <v>355</v>
      </c>
      <c r="F182" s="212" t="s">
        <v>356</v>
      </c>
      <c r="G182" s="213" t="s">
        <v>344</v>
      </c>
      <c r="H182" s="214">
        <v>3</v>
      </c>
      <c r="I182" s="215"/>
      <c r="J182" s="216">
        <f>ROUND(I182*H182,2)</f>
        <v>0</v>
      </c>
      <c r="K182" s="212" t="s">
        <v>181</v>
      </c>
      <c r="L182" s="217"/>
      <c r="M182" s="218" t="s">
        <v>19</v>
      </c>
      <c r="N182" s="219" t="s">
        <v>47</v>
      </c>
      <c r="O182" s="64"/>
      <c r="P182" s="191">
        <f>O182*H182</f>
        <v>0</v>
      </c>
      <c r="Q182" s="191">
        <v>0.00033</v>
      </c>
      <c r="R182" s="191">
        <f>Q182*H182</f>
        <v>0.00099</v>
      </c>
      <c r="S182" s="191">
        <v>0</v>
      </c>
      <c r="T182" s="192">
        <f>S182*H182</f>
        <v>0</v>
      </c>
      <c r="U182" s="34"/>
      <c r="V182" s="34"/>
      <c r="W182" s="34"/>
      <c r="X182" s="34"/>
      <c r="Y182" s="34"/>
      <c r="Z182" s="34"/>
      <c r="AA182" s="34"/>
      <c r="AB182" s="34"/>
      <c r="AC182" s="34"/>
      <c r="AD182" s="34"/>
      <c r="AE182" s="34"/>
      <c r="AR182" s="193" t="s">
        <v>259</v>
      </c>
      <c r="AT182" s="193" t="s">
        <v>220</v>
      </c>
      <c r="AU182" s="193" t="s">
        <v>121</v>
      </c>
      <c r="AY182" s="17" t="s">
        <v>112</v>
      </c>
      <c r="BE182" s="194">
        <f>IF(N182="základní",J182,0)</f>
        <v>0</v>
      </c>
      <c r="BF182" s="194">
        <f>IF(N182="snížená",J182,0)</f>
        <v>0</v>
      </c>
      <c r="BG182" s="194">
        <f>IF(N182="zákl. přenesená",J182,0)</f>
        <v>0</v>
      </c>
      <c r="BH182" s="194">
        <f>IF(N182="sníž. přenesená",J182,0)</f>
        <v>0</v>
      </c>
      <c r="BI182" s="194">
        <f>IF(N182="nulová",J182,0)</f>
        <v>0</v>
      </c>
      <c r="BJ182" s="17" t="s">
        <v>121</v>
      </c>
      <c r="BK182" s="194">
        <f>ROUND(I182*H182,2)</f>
        <v>0</v>
      </c>
      <c r="BL182" s="17" t="s">
        <v>197</v>
      </c>
      <c r="BM182" s="193" t="s">
        <v>357</v>
      </c>
    </row>
    <row r="183" spans="1:65" s="2" customFormat="1" ht="16.5" customHeight="1">
      <c r="A183" s="34"/>
      <c r="B183" s="35"/>
      <c r="C183" s="182" t="s">
        <v>358</v>
      </c>
      <c r="D183" s="182" t="s">
        <v>115</v>
      </c>
      <c r="E183" s="183" t="s">
        <v>359</v>
      </c>
      <c r="F183" s="184" t="s">
        <v>360</v>
      </c>
      <c r="G183" s="185" t="s">
        <v>338</v>
      </c>
      <c r="H183" s="186">
        <v>3</v>
      </c>
      <c r="I183" s="187"/>
      <c r="J183" s="188">
        <f>ROUND(I183*H183,2)</f>
        <v>0</v>
      </c>
      <c r="K183" s="184" t="s">
        <v>119</v>
      </c>
      <c r="L183" s="39"/>
      <c r="M183" s="189" t="s">
        <v>19</v>
      </c>
      <c r="N183" s="190" t="s">
        <v>47</v>
      </c>
      <c r="O183" s="64"/>
      <c r="P183" s="191">
        <f>O183*H183</f>
        <v>0</v>
      </c>
      <c r="Q183" s="191">
        <v>0</v>
      </c>
      <c r="R183" s="191">
        <f>Q183*H183</f>
        <v>0</v>
      </c>
      <c r="S183" s="191">
        <v>0</v>
      </c>
      <c r="T183" s="192">
        <f>S183*H183</f>
        <v>0</v>
      </c>
      <c r="U183" s="34"/>
      <c r="V183" s="34"/>
      <c r="W183" s="34"/>
      <c r="X183" s="34"/>
      <c r="Y183" s="34"/>
      <c r="Z183" s="34"/>
      <c r="AA183" s="34"/>
      <c r="AB183" s="34"/>
      <c r="AC183" s="34"/>
      <c r="AD183" s="34"/>
      <c r="AE183" s="34"/>
      <c r="AR183" s="193" t="s">
        <v>197</v>
      </c>
      <c r="AT183" s="193" t="s">
        <v>115</v>
      </c>
      <c r="AU183" s="193" t="s">
        <v>121</v>
      </c>
      <c r="AY183" s="17" t="s">
        <v>112</v>
      </c>
      <c r="BE183" s="194">
        <f>IF(N183="základní",J183,0)</f>
        <v>0</v>
      </c>
      <c r="BF183" s="194">
        <f>IF(N183="snížená",J183,0)</f>
        <v>0</v>
      </c>
      <c r="BG183" s="194">
        <f>IF(N183="zákl. přenesená",J183,0)</f>
        <v>0</v>
      </c>
      <c r="BH183" s="194">
        <f>IF(N183="sníž. přenesená",J183,0)</f>
        <v>0</v>
      </c>
      <c r="BI183" s="194">
        <f>IF(N183="nulová",J183,0)</f>
        <v>0</v>
      </c>
      <c r="BJ183" s="17" t="s">
        <v>121</v>
      </c>
      <c r="BK183" s="194">
        <f>ROUND(I183*H183,2)</f>
        <v>0</v>
      </c>
      <c r="BL183" s="17" t="s">
        <v>197</v>
      </c>
      <c r="BM183" s="193" t="s">
        <v>361</v>
      </c>
    </row>
    <row r="184" spans="1:47" s="2" customFormat="1" ht="39">
      <c r="A184" s="34"/>
      <c r="B184" s="35"/>
      <c r="C184" s="36"/>
      <c r="D184" s="197" t="s">
        <v>128</v>
      </c>
      <c r="E184" s="36"/>
      <c r="F184" s="207" t="s">
        <v>340</v>
      </c>
      <c r="G184" s="36"/>
      <c r="H184" s="36"/>
      <c r="I184" s="103"/>
      <c r="J184" s="36"/>
      <c r="K184" s="36"/>
      <c r="L184" s="39"/>
      <c r="M184" s="208"/>
      <c r="N184" s="209"/>
      <c r="O184" s="64"/>
      <c r="P184" s="64"/>
      <c r="Q184" s="64"/>
      <c r="R184" s="64"/>
      <c r="S184" s="64"/>
      <c r="T184" s="65"/>
      <c r="U184" s="34"/>
      <c r="V184" s="34"/>
      <c r="W184" s="34"/>
      <c r="X184" s="34"/>
      <c r="Y184" s="34"/>
      <c r="Z184" s="34"/>
      <c r="AA184" s="34"/>
      <c r="AB184" s="34"/>
      <c r="AC184" s="34"/>
      <c r="AD184" s="34"/>
      <c r="AE184" s="34"/>
      <c r="AT184" s="17" t="s">
        <v>128</v>
      </c>
      <c r="AU184" s="17" t="s">
        <v>121</v>
      </c>
    </row>
    <row r="185" spans="1:65" s="2" customFormat="1" ht="16.5" customHeight="1">
      <c r="A185" s="34"/>
      <c r="B185" s="35"/>
      <c r="C185" s="210" t="s">
        <v>362</v>
      </c>
      <c r="D185" s="210" t="s">
        <v>220</v>
      </c>
      <c r="E185" s="211" t="s">
        <v>363</v>
      </c>
      <c r="F185" s="212" t="s">
        <v>364</v>
      </c>
      <c r="G185" s="213" t="s">
        <v>344</v>
      </c>
      <c r="H185" s="214">
        <v>3</v>
      </c>
      <c r="I185" s="215"/>
      <c r="J185" s="216">
        <f>ROUND(I185*H185,2)</f>
        <v>0</v>
      </c>
      <c r="K185" s="212" t="s">
        <v>181</v>
      </c>
      <c r="L185" s="217"/>
      <c r="M185" s="218" t="s">
        <v>19</v>
      </c>
      <c r="N185" s="219" t="s">
        <v>47</v>
      </c>
      <c r="O185" s="64"/>
      <c r="P185" s="191">
        <f>O185*H185</f>
        <v>0</v>
      </c>
      <c r="Q185" s="191">
        <v>0.00038</v>
      </c>
      <c r="R185" s="191">
        <f>Q185*H185</f>
        <v>0.00114</v>
      </c>
      <c r="S185" s="191">
        <v>0</v>
      </c>
      <c r="T185" s="192">
        <f>S185*H185</f>
        <v>0</v>
      </c>
      <c r="U185" s="34"/>
      <c r="V185" s="34"/>
      <c r="W185" s="34"/>
      <c r="X185" s="34"/>
      <c r="Y185" s="34"/>
      <c r="Z185" s="34"/>
      <c r="AA185" s="34"/>
      <c r="AB185" s="34"/>
      <c r="AC185" s="34"/>
      <c r="AD185" s="34"/>
      <c r="AE185" s="34"/>
      <c r="AR185" s="193" t="s">
        <v>259</v>
      </c>
      <c r="AT185" s="193" t="s">
        <v>220</v>
      </c>
      <c r="AU185" s="193" t="s">
        <v>121</v>
      </c>
      <c r="AY185" s="17" t="s">
        <v>112</v>
      </c>
      <c r="BE185" s="194">
        <f>IF(N185="základní",J185,0)</f>
        <v>0</v>
      </c>
      <c r="BF185" s="194">
        <f>IF(N185="snížená",J185,0)</f>
        <v>0</v>
      </c>
      <c r="BG185" s="194">
        <f>IF(N185="zákl. přenesená",J185,0)</f>
        <v>0</v>
      </c>
      <c r="BH185" s="194">
        <f>IF(N185="sníž. přenesená",J185,0)</f>
        <v>0</v>
      </c>
      <c r="BI185" s="194">
        <f>IF(N185="nulová",J185,0)</f>
        <v>0</v>
      </c>
      <c r="BJ185" s="17" t="s">
        <v>121</v>
      </c>
      <c r="BK185" s="194">
        <f>ROUND(I185*H185,2)</f>
        <v>0</v>
      </c>
      <c r="BL185" s="17" t="s">
        <v>197</v>
      </c>
      <c r="BM185" s="193" t="s">
        <v>365</v>
      </c>
    </row>
    <row r="186" spans="1:65" s="2" customFormat="1" ht="16.5" customHeight="1">
      <c r="A186" s="34"/>
      <c r="B186" s="35"/>
      <c r="C186" s="182" t="s">
        <v>366</v>
      </c>
      <c r="D186" s="182" t="s">
        <v>115</v>
      </c>
      <c r="E186" s="183" t="s">
        <v>367</v>
      </c>
      <c r="F186" s="184" t="s">
        <v>368</v>
      </c>
      <c r="G186" s="185" t="s">
        <v>156</v>
      </c>
      <c r="H186" s="186">
        <v>6</v>
      </c>
      <c r="I186" s="187"/>
      <c r="J186" s="188">
        <f>ROUND(I186*H186,2)</f>
        <v>0</v>
      </c>
      <c r="K186" s="184" t="s">
        <v>119</v>
      </c>
      <c r="L186" s="39"/>
      <c r="M186" s="189" t="s">
        <v>19</v>
      </c>
      <c r="N186" s="190" t="s">
        <v>47</v>
      </c>
      <c r="O186" s="64"/>
      <c r="P186" s="191">
        <f>O186*H186</f>
        <v>0</v>
      </c>
      <c r="Q186" s="191">
        <v>0</v>
      </c>
      <c r="R186" s="191">
        <f>Q186*H186</f>
        <v>0</v>
      </c>
      <c r="S186" s="191">
        <v>0</v>
      </c>
      <c r="T186" s="192">
        <f>S186*H186</f>
        <v>0</v>
      </c>
      <c r="U186" s="34"/>
      <c r="V186" s="34"/>
      <c r="W186" s="34"/>
      <c r="X186" s="34"/>
      <c r="Y186" s="34"/>
      <c r="Z186" s="34"/>
      <c r="AA186" s="34"/>
      <c r="AB186" s="34"/>
      <c r="AC186" s="34"/>
      <c r="AD186" s="34"/>
      <c r="AE186" s="34"/>
      <c r="AR186" s="193" t="s">
        <v>197</v>
      </c>
      <c r="AT186" s="193" t="s">
        <v>115</v>
      </c>
      <c r="AU186" s="193" t="s">
        <v>121</v>
      </c>
      <c r="AY186" s="17" t="s">
        <v>112</v>
      </c>
      <c r="BE186" s="194">
        <f>IF(N186="základní",J186,0)</f>
        <v>0</v>
      </c>
      <c r="BF186" s="194">
        <f>IF(N186="snížená",J186,0)</f>
        <v>0</v>
      </c>
      <c r="BG186" s="194">
        <f>IF(N186="zákl. přenesená",J186,0)</f>
        <v>0</v>
      </c>
      <c r="BH186" s="194">
        <f>IF(N186="sníž. přenesená",J186,0)</f>
        <v>0</v>
      </c>
      <c r="BI186" s="194">
        <f>IF(N186="nulová",J186,0)</f>
        <v>0</v>
      </c>
      <c r="BJ186" s="17" t="s">
        <v>121</v>
      </c>
      <c r="BK186" s="194">
        <f>ROUND(I186*H186,2)</f>
        <v>0</v>
      </c>
      <c r="BL186" s="17" t="s">
        <v>197</v>
      </c>
      <c r="BM186" s="193" t="s">
        <v>369</v>
      </c>
    </row>
    <row r="187" spans="1:47" s="2" customFormat="1" ht="39">
      <c r="A187" s="34"/>
      <c r="B187" s="35"/>
      <c r="C187" s="36"/>
      <c r="D187" s="197" t="s">
        <v>128</v>
      </c>
      <c r="E187" s="36"/>
      <c r="F187" s="207" t="s">
        <v>340</v>
      </c>
      <c r="G187" s="36"/>
      <c r="H187" s="36"/>
      <c r="I187" s="103"/>
      <c r="J187" s="36"/>
      <c r="K187" s="36"/>
      <c r="L187" s="39"/>
      <c r="M187" s="208"/>
      <c r="N187" s="209"/>
      <c r="O187" s="64"/>
      <c r="P187" s="64"/>
      <c r="Q187" s="64"/>
      <c r="R187" s="64"/>
      <c r="S187" s="64"/>
      <c r="T187" s="65"/>
      <c r="U187" s="34"/>
      <c r="V187" s="34"/>
      <c r="W187" s="34"/>
      <c r="X187" s="34"/>
      <c r="Y187" s="34"/>
      <c r="Z187" s="34"/>
      <c r="AA187" s="34"/>
      <c r="AB187" s="34"/>
      <c r="AC187" s="34"/>
      <c r="AD187" s="34"/>
      <c r="AE187" s="34"/>
      <c r="AT187" s="17" t="s">
        <v>128</v>
      </c>
      <c r="AU187" s="17" t="s">
        <v>121</v>
      </c>
    </row>
    <row r="188" spans="1:65" s="2" customFormat="1" ht="16.5" customHeight="1">
      <c r="A188" s="34"/>
      <c r="B188" s="35"/>
      <c r="C188" s="210" t="s">
        <v>370</v>
      </c>
      <c r="D188" s="210" t="s">
        <v>220</v>
      </c>
      <c r="E188" s="211" t="s">
        <v>371</v>
      </c>
      <c r="F188" s="212" t="s">
        <v>372</v>
      </c>
      <c r="G188" s="213" t="s">
        <v>156</v>
      </c>
      <c r="H188" s="214">
        <v>5</v>
      </c>
      <c r="I188" s="215"/>
      <c r="J188" s="216">
        <f>ROUND(I188*H188,2)</f>
        <v>0</v>
      </c>
      <c r="K188" s="212" t="s">
        <v>181</v>
      </c>
      <c r="L188" s="217"/>
      <c r="M188" s="218" t="s">
        <v>19</v>
      </c>
      <c r="N188" s="219" t="s">
        <v>47</v>
      </c>
      <c r="O188" s="64"/>
      <c r="P188" s="191">
        <f>O188*H188</f>
        <v>0</v>
      </c>
      <c r="Q188" s="191">
        <v>0.00036</v>
      </c>
      <c r="R188" s="191">
        <f>Q188*H188</f>
        <v>0.0018000000000000002</v>
      </c>
      <c r="S188" s="191">
        <v>0</v>
      </c>
      <c r="T188" s="192">
        <f>S188*H188</f>
        <v>0</v>
      </c>
      <c r="U188" s="34"/>
      <c r="V188" s="34"/>
      <c r="W188" s="34"/>
      <c r="X188" s="34"/>
      <c r="Y188" s="34"/>
      <c r="Z188" s="34"/>
      <c r="AA188" s="34"/>
      <c r="AB188" s="34"/>
      <c r="AC188" s="34"/>
      <c r="AD188" s="34"/>
      <c r="AE188" s="34"/>
      <c r="AR188" s="193" t="s">
        <v>259</v>
      </c>
      <c r="AT188" s="193" t="s">
        <v>220</v>
      </c>
      <c r="AU188" s="193" t="s">
        <v>121</v>
      </c>
      <c r="AY188" s="17" t="s">
        <v>112</v>
      </c>
      <c r="BE188" s="194">
        <f>IF(N188="základní",J188,0)</f>
        <v>0</v>
      </c>
      <c r="BF188" s="194">
        <f>IF(N188="snížená",J188,0)</f>
        <v>0</v>
      </c>
      <c r="BG188" s="194">
        <f>IF(N188="zákl. přenesená",J188,0)</f>
        <v>0</v>
      </c>
      <c r="BH188" s="194">
        <f>IF(N188="sníž. přenesená",J188,0)</f>
        <v>0</v>
      </c>
      <c r="BI188" s="194">
        <f>IF(N188="nulová",J188,0)</f>
        <v>0</v>
      </c>
      <c r="BJ188" s="17" t="s">
        <v>121</v>
      </c>
      <c r="BK188" s="194">
        <f>ROUND(I188*H188,2)</f>
        <v>0</v>
      </c>
      <c r="BL188" s="17" t="s">
        <v>197</v>
      </c>
      <c r="BM188" s="193" t="s">
        <v>373</v>
      </c>
    </row>
    <row r="189" spans="1:65" s="2" customFormat="1" ht="16.5" customHeight="1">
      <c r="A189" s="34"/>
      <c r="B189" s="35"/>
      <c r="C189" s="210" t="s">
        <v>374</v>
      </c>
      <c r="D189" s="210" t="s">
        <v>220</v>
      </c>
      <c r="E189" s="211" t="s">
        <v>375</v>
      </c>
      <c r="F189" s="212" t="s">
        <v>376</v>
      </c>
      <c r="G189" s="213" t="s">
        <v>338</v>
      </c>
      <c r="H189" s="214">
        <v>6</v>
      </c>
      <c r="I189" s="215"/>
      <c r="J189" s="216">
        <f>ROUND(I189*H189,2)</f>
        <v>0</v>
      </c>
      <c r="K189" s="212" t="s">
        <v>181</v>
      </c>
      <c r="L189" s="217"/>
      <c r="M189" s="218" t="s">
        <v>19</v>
      </c>
      <c r="N189" s="219" t="s">
        <v>47</v>
      </c>
      <c r="O189" s="64"/>
      <c r="P189" s="191">
        <f>O189*H189</f>
        <v>0</v>
      </c>
      <c r="Q189" s="191">
        <v>9E-05</v>
      </c>
      <c r="R189" s="191">
        <f>Q189*H189</f>
        <v>0.00054</v>
      </c>
      <c r="S189" s="191">
        <v>0</v>
      </c>
      <c r="T189" s="192">
        <f>S189*H189</f>
        <v>0</v>
      </c>
      <c r="U189" s="34"/>
      <c r="V189" s="34"/>
      <c r="W189" s="34"/>
      <c r="X189" s="34"/>
      <c r="Y189" s="34"/>
      <c r="Z189" s="34"/>
      <c r="AA189" s="34"/>
      <c r="AB189" s="34"/>
      <c r="AC189" s="34"/>
      <c r="AD189" s="34"/>
      <c r="AE189" s="34"/>
      <c r="AR189" s="193" t="s">
        <v>259</v>
      </c>
      <c r="AT189" s="193" t="s">
        <v>220</v>
      </c>
      <c r="AU189" s="193" t="s">
        <v>121</v>
      </c>
      <c r="AY189" s="17" t="s">
        <v>112</v>
      </c>
      <c r="BE189" s="194">
        <f>IF(N189="základní",J189,0)</f>
        <v>0</v>
      </c>
      <c r="BF189" s="194">
        <f>IF(N189="snížená",J189,0)</f>
        <v>0</v>
      </c>
      <c r="BG189" s="194">
        <f>IF(N189="zákl. přenesená",J189,0)</f>
        <v>0</v>
      </c>
      <c r="BH189" s="194">
        <f>IF(N189="sníž. přenesená",J189,0)</f>
        <v>0</v>
      </c>
      <c r="BI189" s="194">
        <f>IF(N189="nulová",J189,0)</f>
        <v>0</v>
      </c>
      <c r="BJ189" s="17" t="s">
        <v>121</v>
      </c>
      <c r="BK189" s="194">
        <f>ROUND(I189*H189,2)</f>
        <v>0</v>
      </c>
      <c r="BL189" s="17" t="s">
        <v>197</v>
      </c>
      <c r="BM189" s="193" t="s">
        <v>377</v>
      </c>
    </row>
    <row r="190" spans="1:65" s="2" customFormat="1" ht="16.5" customHeight="1">
      <c r="A190" s="34"/>
      <c r="B190" s="35"/>
      <c r="C190" s="210" t="s">
        <v>378</v>
      </c>
      <c r="D190" s="210" t="s">
        <v>220</v>
      </c>
      <c r="E190" s="211" t="s">
        <v>379</v>
      </c>
      <c r="F190" s="212" t="s">
        <v>380</v>
      </c>
      <c r="G190" s="213" t="s">
        <v>338</v>
      </c>
      <c r="H190" s="214">
        <v>6</v>
      </c>
      <c r="I190" s="215"/>
      <c r="J190" s="216">
        <f>ROUND(I190*H190,2)</f>
        <v>0</v>
      </c>
      <c r="K190" s="212" t="s">
        <v>181</v>
      </c>
      <c r="L190" s="217"/>
      <c r="M190" s="218" t="s">
        <v>19</v>
      </c>
      <c r="N190" s="219" t="s">
        <v>47</v>
      </c>
      <c r="O190" s="64"/>
      <c r="P190" s="191">
        <f>O190*H190</f>
        <v>0</v>
      </c>
      <c r="Q190" s="191">
        <v>0.00035</v>
      </c>
      <c r="R190" s="191">
        <f>Q190*H190</f>
        <v>0.0021</v>
      </c>
      <c r="S190" s="191">
        <v>0</v>
      </c>
      <c r="T190" s="192">
        <f>S190*H190</f>
        <v>0</v>
      </c>
      <c r="U190" s="34"/>
      <c r="V190" s="34"/>
      <c r="W190" s="34"/>
      <c r="X190" s="34"/>
      <c r="Y190" s="34"/>
      <c r="Z190" s="34"/>
      <c r="AA190" s="34"/>
      <c r="AB190" s="34"/>
      <c r="AC190" s="34"/>
      <c r="AD190" s="34"/>
      <c r="AE190" s="34"/>
      <c r="AR190" s="193" t="s">
        <v>259</v>
      </c>
      <c r="AT190" s="193" t="s">
        <v>220</v>
      </c>
      <c r="AU190" s="193" t="s">
        <v>121</v>
      </c>
      <c r="AY190" s="17" t="s">
        <v>112</v>
      </c>
      <c r="BE190" s="194">
        <f>IF(N190="základní",J190,0)</f>
        <v>0</v>
      </c>
      <c r="BF190" s="194">
        <f>IF(N190="snížená",J190,0)</f>
        <v>0</v>
      </c>
      <c r="BG190" s="194">
        <f>IF(N190="zákl. přenesená",J190,0)</f>
        <v>0</v>
      </c>
      <c r="BH190" s="194">
        <f>IF(N190="sníž. přenesená",J190,0)</f>
        <v>0</v>
      </c>
      <c r="BI190" s="194">
        <f>IF(N190="nulová",J190,0)</f>
        <v>0</v>
      </c>
      <c r="BJ190" s="17" t="s">
        <v>121</v>
      </c>
      <c r="BK190" s="194">
        <f>ROUND(I190*H190,2)</f>
        <v>0</v>
      </c>
      <c r="BL190" s="17" t="s">
        <v>197</v>
      </c>
      <c r="BM190" s="193" t="s">
        <v>381</v>
      </c>
    </row>
    <row r="191" spans="1:65" s="2" customFormat="1" ht="16.5" customHeight="1">
      <c r="A191" s="34"/>
      <c r="B191" s="35"/>
      <c r="C191" s="182" t="s">
        <v>382</v>
      </c>
      <c r="D191" s="182" t="s">
        <v>115</v>
      </c>
      <c r="E191" s="183" t="s">
        <v>383</v>
      </c>
      <c r="F191" s="184" t="s">
        <v>384</v>
      </c>
      <c r="G191" s="185" t="s">
        <v>118</v>
      </c>
      <c r="H191" s="186">
        <v>90.119</v>
      </c>
      <c r="I191" s="187"/>
      <c r="J191" s="188">
        <f>ROUND(I191*H191,2)</f>
        <v>0</v>
      </c>
      <c r="K191" s="184" t="s">
        <v>181</v>
      </c>
      <c r="L191" s="39"/>
      <c r="M191" s="189" t="s">
        <v>19</v>
      </c>
      <c r="N191" s="190" t="s">
        <v>47</v>
      </c>
      <c r="O191" s="64"/>
      <c r="P191" s="191">
        <f>O191*H191</f>
        <v>0</v>
      </c>
      <c r="Q191" s="191">
        <v>0</v>
      </c>
      <c r="R191" s="191">
        <f>Q191*H191</f>
        <v>0</v>
      </c>
      <c r="S191" s="191">
        <v>0</v>
      </c>
      <c r="T191" s="192">
        <f>S191*H191</f>
        <v>0</v>
      </c>
      <c r="U191" s="34"/>
      <c r="V191" s="34"/>
      <c r="W191" s="34"/>
      <c r="X191" s="34"/>
      <c r="Y191" s="34"/>
      <c r="Z191" s="34"/>
      <c r="AA191" s="34"/>
      <c r="AB191" s="34"/>
      <c r="AC191" s="34"/>
      <c r="AD191" s="34"/>
      <c r="AE191" s="34"/>
      <c r="AR191" s="193" t="s">
        <v>197</v>
      </c>
      <c r="AT191" s="193" t="s">
        <v>115</v>
      </c>
      <c r="AU191" s="193" t="s">
        <v>121</v>
      </c>
      <c r="AY191" s="17" t="s">
        <v>112</v>
      </c>
      <c r="BE191" s="194">
        <f>IF(N191="základní",J191,0)</f>
        <v>0</v>
      </c>
      <c r="BF191" s="194">
        <f>IF(N191="snížená",J191,0)</f>
        <v>0</v>
      </c>
      <c r="BG191" s="194">
        <f>IF(N191="zákl. přenesená",J191,0)</f>
        <v>0</v>
      </c>
      <c r="BH191" s="194">
        <f>IF(N191="sníž. přenesená",J191,0)</f>
        <v>0</v>
      </c>
      <c r="BI191" s="194">
        <f>IF(N191="nulová",J191,0)</f>
        <v>0</v>
      </c>
      <c r="BJ191" s="17" t="s">
        <v>121</v>
      </c>
      <c r="BK191" s="194">
        <f>ROUND(I191*H191,2)</f>
        <v>0</v>
      </c>
      <c r="BL191" s="17" t="s">
        <v>197</v>
      </c>
      <c r="BM191" s="193" t="s">
        <v>385</v>
      </c>
    </row>
    <row r="192" spans="1:65" s="2" customFormat="1" ht="16.5" customHeight="1">
      <c r="A192" s="34"/>
      <c r="B192" s="35"/>
      <c r="C192" s="210" t="s">
        <v>386</v>
      </c>
      <c r="D192" s="210" t="s">
        <v>220</v>
      </c>
      <c r="E192" s="211" t="s">
        <v>387</v>
      </c>
      <c r="F192" s="212" t="s">
        <v>388</v>
      </c>
      <c r="G192" s="213" t="s">
        <v>118</v>
      </c>
      <c r="H192" s="214">
        <v>94.625</v>
      </c>
      <c r="I192" s="215"/>
      <c r="J192" s="216">
        <f>ROUND(I192*H192,2)</f>
        <v>0</v>
      </c>
      <c r="K192" s="212" t="s">
        <v>181</v>
      </c>
      <c r="L192" s="217"/>
      <c r="M192" s="218" t="s">
        <v>19</v>
      </c>
      <c r="N192" s="219" t="s">
        <v>47</v>
      </c>
      <c r="O192" s="64"/>
      <c r="P192" s="191">
        <f>O192*H192</f>
        <v>0</v>
      </c>
      <c r="Q192" s="191">
        <v>0</v>
      </c>
      <c r="R192" s="191">
        <f>Q192*H192</f>
        <v>0</v>
      </c>
      <c r="S192" s="191">
        <v>0</v>
      </c>
      <c r="T192" s="192">
        <f>S192*H192</f>
        <v>0</v>
      </c>
      <c r="U192" s="34"/>
      <c r="V192" s="34"/>
      <c r="W192" s="34"/>
      <c r="X192" s="34"/>
      <c r="Y192" s="34"/>
      <c r="Z192" s="34"/>
      <c r="AA192" s="34"/>
      <c r="AB192" s="34"/>
      <c r="AC192" s="34"/>
      <c r="AD192" s="34"/>
      <c r="AE192" s="34"/>
      <c r="AR192" s="193" t="s">
        <v>259</v>
      </c>
      <c r="AT192" s="193" t="s">
        <v>220</v>
      </c>
      <c r="AU192" s="193" t="s">
        <v>121</v>
      </c>
      <c r="AY192" s="17" t="s">
        <v>112</v>
      </c>
      <c r="BE192" s="194">
        <f>IF(N192="základní",J192,0)</f>
        <v>0</v>
      </c>
      <c r="BF192" s="194">
        <f>IF(N192="snížená",J192,0)</f>
        <v>0</v>
      </c>
      <c r="BG192" s="194">
        <f>IF(N192="zákl. přenesená",J192,0)</f>
        <v>0</v>
      </c>
      <c r="BH192" s="194">
        <f>IF(N192="sníž. přenesená",J192,0)</f>
        <v>0</v>
      </c>
      <c r="BI192" s="194">
        <f>IF(N192="nulová",J192,0)</f>
        <v>0</v>
      </c>
      <c r="BJ192" s="17" t="s">
        <v>121</v>
      </c>
      <c r="BK192" s="194">
        <f>ROUND(I192*H192,2)</f>
        <v>0</v>
      </c>
      <c r="BL192" s="17" t="s">
        <v>197</v>
      </c>
      <c r="BM192" s="193" t="s">
        <v>389</v>
      </c>
    </row>
    <row r="193" spans="2:51" s="13" customFormat="1" ht="11.25">
      <c r="B193" s="195"/>
      <c r="C193" s="196"/>
      <c r="D193" s="197" t="s">
        <v>123</v>
      </c>
      <c r="E193" s="196"/>
      <c r="F193" s="199" t="s">
        <v>390</v>
      </c>
      <c r="G193" s="196"/>
      <c r="H193" s="200">
        <v>94.625</v>
      </c>
      <c r="I193" s="201"/>
      <c r="J193" s="196"/>
      <c r="K193" s="196"/>
      <c r="L193" s="202"/>
      <c r="M193" s="203"/>
      <c r="N193" s="204"/>
      <c r="O193" s="204"/>
      <c r="P193" s="204"/>
      <c r="Q193" s="204"/>
      <c r="R193" s="204"/>
      <c r="S193" s="204"/>
      <c r="T193" s="205"/>
      <c r="AT193" s="206" t="s">
        <v>123</v>
      </c>
      <c r="AU193" s="206" t="s">
        <v>121</v>
      </c>
      <c r="AV193" s="13" t="s">
        <v>121</v>
      </c>
      <c r="AW193" s="13" t="s">
        <v>4</v>
      </c>
      <c r="AX193" s="13" t="s">
        <v>80</v>
      </c>
      <c r="AY193" s="206" t="s">
        <v>112</v>
      </c>
    </row>
    <row r="194" spans="1:65" s="2" customFormat="1" ht="16.5" customHeight="1">
      <c r="A194" s="34"/>
      <c r="B194" s="35"/>
      <c r="C194" s="210" t="s">
        <v>391</v>
      </c>
      <c r="D194" s="210" t="s">
        <v>220</v>
      </c>
      <c r="E194" s="211" t="s">
        <v>392</v>
      </c>
      <c r="F194" s="212" t="s">
        <v>393</v>
      </c>
      <c r="G194" s="213" t="s">
        <v>118</v>
      </c>
      <c r="H194" s="214">
        <v>94.625</v>
      </c>
      <c r="I194" s="215"/>
      <c r="J194" s="216">
        <f>ROUND(I194*H194,2)</f>
        <v>0</v>
      </c>
      <c r="K194" s="212" t="s">
        <v>181</v>
      </c>
      <c r="L194" s="217"/>
      <c r="M194" s="218" t="s">
        <v>19</v>
      </c>
      <c r="N194" s="219" t="s">
        <v>47</v>
      </c>
      <c r="O194" s="64"/>
      <c r="P194" s="191">
        <f>O194*H194</f>
        <v>0</v>
      </c>
      <c r="Q194" s="191">
        <v>0</v>
      </c>
      <c r="R194" s="191">
        <f>Q194*H194</f>
        <v>0</v>
      </c>
      <c r="S194" s="191">
        <v>0</v>
      </c>
      <c r="T194" s="192">
        <f>S194*H194</f>
        <v>0</v>
      </c>
      <c r="U194" s="34"/>
      <c r="V194" s="34"/>
      <c r="W194" s="34"/>
      <c r="X194" s="34"/>
      <c r="Y194" s="34"/>
      <c r="Z194" s="34"/>
      <c r="AA194" s="34"/>
      <c r="AB194" s="34"/>
      <c r="AC194" s="34"/>
      <c r="AD194" s="34"/>
      <c r="AE194" s="34"/>
      <c r="AR194" s="193" t="s">
        <v>259</v>
      </c>
      <c r="AT194" s="193" t="s">
        <v>220</v>
      </c>
      <c r="AU194" s="193" t="s">
        <v>121</v>
      </c>
      <c r="AY194" s="17" t="s">
        <v>112</v>
      </c>
      <c r="BE194" s="194">
        <f>IF(N194="základní",J194,0)</f>
        <v>0</v>
      </c>
      <c r="BF194" s="194">
        <f>IF(N194="snížená",J194,0)</f>
        <v>0</v>
      </c>
      <c r="BG194" s="194">
        <f>IF(N194="zákl. přenesená",J194,0)</f>
        <v>0</v>
      </c>
      <c r="BH194" s="194">
        <f>IF(N194="sníž. přenesená",J194,0)</f>
        <v>0</v>
      </c>
      <c r="BI194" s="194">
        <f>IF(N194="nulová",J194,0)</f>
        <v>0</v>
      </c>
      <c r="BJ194" s="17" t="s">
        <v>121</v>
      </c>
      <c r="BK194" s="194">
        <f>ROUND(I194*H194,2)</f>
        <v>0</v>
      </c>
      <c r="BL194" s="17" t="s">
        <v>197</v>
      </c>
      <c r="BM194" s="193" t="s">
        <v>394</v>
      </c>
    </row>
    <row r="195" spans="2:51" s="13" customFormat="1" ht="11.25">
      <c r="B195" s="195"/>
      <c r="C195" s="196"/>
      <c r="D195" s="197" t="s">
        <v>123</v>
      </c>
      <c r="E195" s="196"/>
      <c r="F195" s="199" t="s">
        <v>390</v>
      </c>
      <c r="G195" s="196"/>
      <c r="H195" s="200">
        <v>94.625</v>
      </c>
      <c r="I195" s="201"/>
      <c r="J195" s="196"/>
      <c r="K195" s="196"/>
      <c r="L195" s="202"/>
      <c r="M195" s="203"/>
      <c r="N195" s="204"/>
      <c r="O195" s="204"/>
      <c r="P195" s="204"/>
      <c r="Q195" s="204"/>
      <c r="R195" s="204"/>
      <c r="S195" s="204"/>
      <c r="T195" s="205"/>
      <c r="AT195" s="206" t="s">
        <v>123</v>
      </c>
      <c r="AU195" s="206" t="s">
        <v>121</v>
      </c>
      <c r="AV195" s="13" t="s">
        <v>121</v>
      </c>
      <c r="AW195" s="13" t="s">
        <v>4</v>
      </c>
      <c r="AX195" s="13" t="s">
        <v>80</v>
      </c>
      <c r="AY195" s="206" t="s">
        <v>112</v>
      </c>
    </row>
    <row r="196" spans="1:65" s="2" customFormat="1" ht="16.5" customHeight="1">
      <c r="A196" s="34"/>
      <c r="B196" s="35"/>
      <c r="C196" s="210" t="s">
        <v>395</v>
      </c>
      <c r="D196" s="210" t="s">
        <v>220</v>
      </c>
      <c r="E196" s="211" t="s">
        <v>396</v>
      </c>
      <c r="F196" s="212" t="s">
        <v>397</v>
      </c>
      <c r="G196" s="213" t="s">
        <v>148</v>
      </c>
      <c r="H196" s="214">
        <v>3.523</v>
      </c>
      <c r="I196" s="215"/>
      <c r="J196" s="216">
        <f>ROUND(I196*H196,2)</f>
        <v>0</v>
      </c>
      <c r="K196" s="212" t="s">
        <v>119</v>
      </c>
      <c r="L196" s="217"/>
      <c r="M196" s="218" t="s">
        <v>19</v>
      </c>
      <c r="N196" s="219" t="s">
        <v>47</v>
      </c>
      <c r="O196" s="64"/>
      <c r="P196" s="191">
        <f>O196*H196</f>
        <v>0</v>
      </c>
      <c r="Q196" s="191">
        <v>1</v>
      </c>
      <c r="R196" s="191">
        <f>Q196*H196</f>
        <v>3.523</v>
      </c>
      <c r="S196" s="191">
        <v>0</v>
      </c>
      <c r="T196" s="192">
        <f>S196*H196</f>
        <v>0</v>
      </c>
      <c r="U196" s="34"/>
      <c r="V196" s="34"/>
      <c r="W196" s="34"/>
      <c r="X196" s="34"/>
      <c r="Y196" s="34"/>
      <c r="Z196" s="34"/>
      <c r="AA196" s="34"/>
      <c r="AB196" s="34"/>
      <c r="AC196" s="34"/>
      <c r="AD196" s="34"/>
      <c r="AE196" s="34"/>
      <c r="AR196" s="193" t="s">
        <v>259</v>
      </c>
      <c r="AT196" s="193" t="s">
        <v>220</v>
      </c>
      <c r="AU196" s="193" t="s">
        <v>121</v>
      </c>
      <c r="AY196" s="17" t="s">
        <v>112</v>
      </c>
      <c r="BE196" s="194">
        <f>IF(N196="základní",J196,0)</f>
        <v>0</v>
      </c>
      <c r="BF196" s="194">
        <f>IF(N196="snížená",J196,0)</f>
        <v>0</v>
      </c>
      <c r="BG196" s="194">
        <f>IF(N196="zákl. přenesená",J196,0)</f>
        <v>0</v>
      </c>
      <c r="BH196" s="194">
        <f>IF(N196="sníž. přenesená",J196,0)</f>
        <v>0</v>
      </c>
      <c r="BI196" s="194">
        <f>IF(N196="nulová",J196,0)</f>
        <v>0</v>
      </c>
      <c r="BJ196" s="17" t="s">
        <v>121</v>
      </c>
      <c r="BK196" s="194">
        <f>ROUND(I196*H196,2)</f>
        <v>0</v>
      </c>
      <c r="BL196" s="17" t="s">
        <v>197</v>
      </c>
      <c r="BM196" s="193" t="s">
        <v>398</v>
      </c>
    </row>
    <row r="197" spans="1:47" s="2" customFormat="1" ht="19.5">
      <c r="A197" s="34"/>
      <c r="B197" s="35"/>
      <c r="C197" s="36"/>
      <c r="D197" s="197" t="s">
        <v>328</v>
      </c>
      <c r="E197" s="36"/>
      <c r="F197" s="207" t="s">
        <v>399</v>
      </c>
      <c r="G197" s="36"/>
      <c r="H197" s="36"/>
      <c r="I197" s="103"/>
      <c r="J197" s="36"/>
      <c r="K197" s="36"/>
      <c r="L197" s="39"/>
      <c r="M197" s="208"/>
      <c r="N197" s="209"/>
      <c r="O197" s="64"/>
      <c r="P197" s="64"/>
      <c r="Q197" s="64"/>
      <c r="R197" s="64"/>
      <c r="S197" s="64"/>
      <c r="T197" s="65"/>
      <c r="U197" s="34"/>
      <c r="V197" s="34"/>
      <c r="W197" s="34"/>
      <c r="X197" s="34"/>
      <c r="Y197" s="34"/>
      <c r="Z197" s="34"/>
      <c r="AA197" s="34"/>
      <c r="AB197" s="34"/>
      <c r="AC197" s="34"/>
      <c r="AD197" s="34"/>
      <c r="AE197" s="34"/>
      <c r="AT197" s="17" t="s">
        <v>328</v>
      </c>
      <c r="AU197" s="17" t="s">
        <v>121</v>
      </c>
    </row>
    <row r="198" spans="1:65" s="2" customFormat="1" ht="16.5" customHeight="1">
      <c r="A198" s="34"/>
      <c r="B198" s="35"/>
      <c r="C198" s="210" t="s">
        <v>400</v>
      </c>
      <c r="D198" s="210" t="s">
        <v>220</v>
      </c>
      <c r="E198" s="211" t="s">
        <v>401</v>
      </c>
      <c r="F198" s="212" t="s">
        <v>402</v>
      </c>
      <c r="G198" s="213" t="s">
        <v>118</v>
      </c>
      <c r="H198" s="214">
        <v>103.637</v>
      </c>
      <c r="I198" s="215"/>
      <c r="J198" s="216">
        <f>ROUND(I198*H198,2)</f>
        <v>0</v>
      </c>
      <c r="K198" s="212" t="s">
        <v>181</v>
      </c>
      <c r="L198" s="217"/>
      <c r="M198" s="218" t="s">
        <v>19</v>
      </c>
      <c r="N198" s="219" t="s">
        <v>47</v>
      </c>
      <c r="O198" s="64"/>
      <c r="P198" s="191">
        <f>O198*H198</f>
        <v>0</v>
      </c>
      <c r="Q198" s="191">
        <v>0</v>
      </c>
      <c r="R198" s="191">
        <f>Q198*H198</f>
        <v>0</v>
      </c>
      <c r="S198" s="191">
        <v>0</v>
      </c>
      <c r="T198" s="192">
        <f>S198*H198</f>
        <v>0</v>
      </c>
      <c r="U198" s="34"/>
      <c r="V198" s="34"/>
      <c r="W198" s="34"/>
      <c r="X198" s="34"/>
      <c r="Y198" s="34"/>
      <c r="Z198" s="34"/>
      <c r="AA198" s="34"/>
      <c r="AB198" s="34"/>
      <c r="AC198" s="34"/>
      <c r="AD198" s="34"/>
      <c r="AE198" s="34"/>
      <c r="AR198" s="193" t="s">
        <v>259</v>
      </c>
      <c r="AT198" s="193" t="s">
        <v>220</v>
      </c>
      <c r="AU198" s="193" t="s">
        <v>121</v>
      </c>
      <c r="AY198" s="17" t="s">
        <v>112</v>
      </c>
      <c r="BE198" s="194">
        <f>IF(N198="základní",J198,0)</f>
        <v>0</v>
      </c>
      <c r="BF198" s="194">
        <f>IF(N198="snížená",J198,0)</f>
        <v>0</v>
      </c>
      <c r="BG198" s="194">
        <f>IF(N198="zákl. přenesená",J198,0)</f>
        <v>0</v>
      </c>
      <c r="BH198" s="194">
        <f>IF(N198="sníž. přenesená",J198,0)</f>
        <v>0</v>
      </c>
      <c r="BI198" s="194">
        <f>IF(N198="nulová",J198,0)</f>
        <v>0</v>
      </c>
      <c r="BJ198" s="17" t="s">
        <v>121</v>
      </c>
      <c r="BK198" s="194">
        <f>ROUND(I198*H198,2)</f>
        <v>0</v>
      </c>
      <c r="BL198" s="17" t="s">
        <v>197</v>
      </c>
      <c r="BM198" s="193" t="s">
        <v>403</v>
      </c>
    </row>
    <row r="199" spans="2:51" s="13" customFormat="1" ht="11.25">
      <c r="B199" s="195"/>
      <c r="C199" s="196"/>
      <c r="D199" s="197" t="s">
        <v>123</v>
      </c>
      <c r="E199" s="196"/>
      <c r="F199" s="199" t="s">
        <v>404</v>
      </c>
      <c r="G199" s="196"/>
      <c r="H199" s="200">
        <v>103.637</v>
      </c>
      <c r="I199" s="201"/>
      <c r="J199" s="196"/>
      <c r="K199" s="196"/>
      <c r="L199" s="202"/>
      <c r="M199" s="203"/>
      <c r="N199" s="204"/>
      <c r="O199" s="204"/>
      <c r="P199" s="204"/>
      <c r="Q199" s="204"/>
      <c r="R199" s="204"/>
      <c r="S199" s="204"/>
      <c r="T199" s="205"/>
      <c r="AT199" s="206" t="s">
        <v>123</v>
      </c>
      <c r="AU199" s="206" t="s">
        <v>121</v>
      </c>
      <c r="AV199" s="13" t="s">
        <v>121</v>
      </c>
      <c r="AW199" s="13" t="s">
        <v>4</v>
      </c>
      <c r="AX199" s="13" t="s">
        <v>80</v>
      </c>
      <c r="AY199" s="206" t="s">
        <v>112</v>
      </c>
    </row>
    <row r="200" spans="1:65" s="2" customFormat="1" ht="16.5" customHeight="1">
      <c r="A200" s="34"/>
      <c r="B200" s="35"/>
      <c r="C200" s="210" t="s">
        <v>405</v>
      </c>
      <c r="D200" s="210" t="s">
        <v>220</v>
      </c>
      <c r="E200" s="211" t="s">
        <v>406</v>
      </c>
      <c r="F200" s="212" t="s">
        <v>407</v>
      </c>
      <c r="G200" s="213" t="s">
        <v>338</v>
      </c>
      <c r="H200" s="214">
        <v>2</v>
      </c>
      <c r="I200" s="215"/>
      <c r="J200" s="216">
        <f>ROUND(I200*H200,2)</f>
        <v>0</v>
      </c>
      <c r="K200" s="212" t="s">
        <v>181</v>
      </c>
      <c r="L200" s="217"/>
      <c r="M200" s="218" t="s">
        <v>19</v>
      </c>
      <c r="N200" s="219" t="s">
        <v>47</v>
      </c>
      <c r="O200" s="64"/>
      <c r="P200" s="191">
        <f>O200*H200</f>
        <v>0</v>
      </c>
      <c r="Q200" s="191">
        <v>0.0002</v>
      </c>
      <c r="R200" s="191">
        <f>Q200*H200</f>
        <v>0.0004</v>
      </c>
      <c r="S200" s="191">
        <v>0</v>
      </c>
      <c r="T200" s="192">
        <f>S200*H200</f>
        <v>0</v>
      </c>
      <c r="U200" s="34"/>
      <c r="V200" s="34"/>
      <c r="W200" s="34"/>
      <c r="X200" s="34"/>
      <c r="Y200" s="34"/>
      <c r="Z200" s="34"/>
      <c r="AA200" s="34"/>
      <c r="AB200" s="34"/>
      <c r="AC200" s="34"/>
      <c r="AD200" s="34"/>
      <c r="AE200" s="34"/>
      <c r="AR200" s="193" t="s">
        <v>259</v>
      </c>
      <c r="AT200" s="193" t="s">
        <v>220</v>
      </c>
      <c r="AU200" s="193" t="s">
        <v>121</v>
      </c>
      <c r="AY200" s="17" t="s">
        <v>112</v>
      </c>
      <c r="BE200" s="194">
        <f>IF(N200="základní",J200,0)</f>
        <v>0</v>
      </c>
      <c r="BF200" s="194">
        <f>IF(N200="snížená",J200,0)</f>
        <v>0</v>
      </c>
      <c r="BG200" s="194">
        <f>IF(N200="zákl. přenesená",J200,0)</f>
        <v>0</v>
      </c>
      <c r="BH200" s="194">
        <f>IF(N200="sníž. přenesená",J200,0)</f>
        <v>0</v>
      </c>
      <c r="BI200" s="194">
        <f>IF(N200="nulová",J200,0)</f>
        <v>0</v>
      </c>
      <c r="BJ200" s="17" t="s">
        <v>121</v>
      </c>
      <c r="BK200" s="194">
        <f>ROUND(I200*H200,2)</f>
        <v>0</v>
      </c>
      <c r="BL200" s="17" t="s">
        <v>197</v>
      </c>
      <c r="BM200" s="193" t="s">
        <v>408</v>
      </c>
    </row>
    <row r="201" spans="1:65" s="2" customFormat="1" ht="16.5" customHeight="1">
      <c r="A201" s="34"/>
      <c r="B201" s="35"/>
      <c r="C201" s="210" t="s">
        <v>409</v>
      </c>
      <c r="D201" s="210" t="s">
        <v>220</v>
      </c>
      <c r="E201" s="211" t="s">
        <v>410</v>
      </c>
      <c r="F201" s="212" t="s">
        <v>411</v>
      </c>
      <c r="G201" s="213" t="s">
        <v>412</v>
      </c>
      <c r="H201" s="214">
        <v>1</v>
      </c>
      <c r="I201" s="215"/>
      <c r="J201" s="216">
        <f>ROUND(I201*H201,2)</f>
        <v>0</v>
      </c>
      <c r="K201" s="212" t="s">
        <v>181</v>
      </c>
      <c r="L201" s="217"/>
      <c r="M201" s="218" t="s">
        <v>19</v>
      </c>
      <c r="N201" s="219" t="s">
        <v>47</v>
      </c>
      <c r="O201" s="64"/>
      <c r="P201" s="191">
        <f>O201*H201</f>
        <v>0</v>
      </c>
      <c r="Q201" s="191">
        <v>0.00103</v>
      </c>
      <c r="R201" s="191">
        <f>Q201*H201</f>
        <v>0.00103</v>
      </c>
      <c r="S201" s="191">
        <v>0</v>
      </c>
      <c r="T201" s="192">
        <f>S201*H201</f>
        <v>0</v>
      </c>
      <c r="U201" s="34"/>
      <c r="V201" s="34"/>
      <c r="W201" s="34"/>
      <c r="X201" s="34"/>
      <c r="Y201" s="34"/>
      <c r="Z201" s="34"/>
      <c r="AA201" s="34"/>
      <c r="AB201" s="34"/>
      <c r="AC201" s="34"/>
      <c r="AD201" s="34"/>
      <c r="AE201" s="34"/>
      <c r="AR201" s="193" t="s">
        <v>259</v>
      </c>
      <c r="AT201" s="193" t="s">
        <v>220</v>
      </c>
      <c r="AU201" s="193" t="s">
        <v>121</v>
      </c>
      <c r="AY201" s="17" t="s">
        <v>112</v>
      </c>
      <c r="BE201" s="194">
        <f>IF(N201="základní",J201,0)</f>
        <v>0</v>
      </c>
      <c r="BF201" s="194">
        <f>IF(N201="snížená",J201,0)</f>
        <v>0</v>
      </c>
      <c r="BG201" s="194">
        <f>IF(N201="zákl. přenesená",J201,0)</f>
        <v>0</v>
      </c>
      <c r="BH201" s="194">
        <f>IF(N201="sníž. přenesená",J201,0)</f>
        <v>0</v>
      </c>
      <c r="BI201" s="194">
        <f>IF(N201="nulová",J201,0)</f>
        <v>0</v>
      </c>
      <c r="BJ201" s="17" t="s">
        <v>121</v>
      </c>
      <c r="BK201" s="194">
        <f>ROUND(I201*H201,2)</f>
        <v>0</v>
      </c>
      <c r="BL201" s="17" t="s">
        <v>197</v>
      </c>
      <c r="BM201" s="193" t="s">
        <v>413</v>
      </c>
    </row>
    <row r="202" spans="1:65" s="2" customFormat="1" ht="16.5" customHeight="1">
      <c r="A202" s="34"/>
      <c r="B202" s="35"/>
      <c r="C202" s="210" t="s">
        <v>414</v>
      </c>
      <c r="D202" s="210" t="s">
        <v>220</v>
      </c>
      <c r="E202" s="211" t="s">
        <v>415</v>
      </c>
      <c r="F202" s="212" t="s">
        <v>416</v>
      </c>
      <c r="G202" s="213" t="s">
        <v>417</v>
      </c>
      <c r="H202" s="214">
        <v>360.476</v>
      </c>
      <c r="I202" s="215"/>
      <c r="J202" s="216">
        <f>ROUND(I202*H202,2)</f>
        <v>0</v>
      </c>
      <c r="K202" s="212" t="s">
        <v>181</v>
      </c>
      <c r="L202" s="217"/>
      <c r="M202" s="218" t="s">
        <v>19</v>
      </c>
      <c r="N202" s="219" t="s">
        <v>47</v>
      </c>
      <c r="O202" s="64"/>
      <c r="P202" s="191">
        <f>O202*H202</f>
        <v>0</v>
      </c>
      <c r="Q202" s="191">
        <v>0.001</v>
      </c>
      <c r="R202" s="191">
        <f>Q202*H202</f>
        <v>0.360476</v>
      </c>
      <c r="S202" s="191">
        <v>0</v>
      </c>
      <c r="T202" s="192">
        <f>S202*H202</f>
        <v>0</v>
      </c>
      <c r="U202" s="34"/>
      <c r="V202" s="34"/>
      <c r="W202" s="34"/>
      <c r="X202" s="34"/>
      <c r="Y202" s="34"/>
      <c r="Z202" s="34"/>
      <c r="AA202" s="34"/>
      <c r="AB202" s="34"/>
      <c r="AC202" s="34"/>
      <c r="AD202" s="34"/>
      <c r="AE202" s="34"/>
      <c r="AR202" s="193" t="s">
        <v>259</v>
      </c>
      <c r="AT202" s="193" t="s">
        <v>220</v>
      </c>
      <c r="AU202" s="193" t="s">
        <v>121</v>
      </c>
      <c r="AY202" s="17" t="s">
        <v>112</v>
      </c>
      <c r="BE202" s="194">
        <f>IF(N202="základní",J202,0)</f>
        <v>0</v>
      </c>
      <c r="BF202" s="194">
        <f>IF(N202="snížená",J202,0)</f>
        <v>0</v>
      </c>
      <c r="BG202" s="194">
        <f>IF(N202="zákl. přenesená",J202,0)</f>
        <v>0</v>
      </c>
      <c r="BH202" s="194">
        <f>IF(N202="sníž. přenesená",J202,0)</f>
        <v>0</v>
      </c>
      <c r="BI202" s="194">
        <f>IF(N202="nulová",J202,0)</f>
        <v>0</v>
      </c>
      <c r="BJ202" s="17" t="s">
        <v>121</v>
      </c>
      <c r="BK202" s="194">
        <f>ROUND(I202*H202,2)</f>
        <v>0</v>
      </c>
      <c r="BL202" s="17" t="s">
        <v>197</v>
      </c>
      <c r="BM202" s="193" t="s">
        <v>418</v>
      </c>
    </row>
    <row r="203" spans="2:51" s="13" customFormat="1" ht="11.25">
      <c r="B203" s="195"/>
      <c r="C203" s="196"/>
      <c r="D203" s="197" t="s">
        <v>123</v>
      </c>
      <c r="E203" s="196"/>
      <c r="F203" s="199" t="s">
        <v>419</v>
      </c>
      <c r="G203" s="196"/>
      <c r="H203" s="200">
        <v>360.476</v>
      </c>
      <c r="I203" s="201"/>
      <c r="J203" s="196"/>
      <c r="K203" s="196"/>
      <c r="L203" s="202"/>
      <c r="M203" s="203"/>
      <c r="N203" s="204"/>
      <c r="O203" s="204"/>
      <c r="P203" s="204"/>
      <c r="Q203" s="204"/>
      <c r="R203" s="204"/>
      <c r="S203" s="204"/>
      <c r="T203" s="205"/>
      <c r="AT203" s="206" t="s">
        <v>123</v>
      </c>
      <c r="AU203" s="206" t="s">
        <v>121</v>
      </c>
      <c r="AV203" s="13" t="s">
        <v>121</v>
      </c>
      <c r="AW203" s="13" t="s">
        <v>4</v>
      </c>
      <c r="AX203" s="13" t="s">
        <v>80</v>
      </c>
      <c r="AY203" s="206" t="s">
        <v>112</v>
      </c>
    </row>
    <row r="204" spans="1:65" s="2" customFormat="1" ht="16.5" customHeight="1">
      <c r="A204" s="34"/>
      <c r="B204" s="35"/>
      <c r="C204" s="210" t="s">
        <v>420</v>
      </c>
      <c r="D204" s="210" t="s">
        <v>220</v>
      </c>
      <c r="E204" s="211" t="s">
        <v>421</v>
      </c>
      <c r="F204" s="212" t="s">
        <v>422</v>
      </c>
      <c r="G204" s="213" t="s">
        <v>417</v>
      </c>
      <c r="H204" s="214">
        <v>8</v>
      </c>
      <c r="I204" s="215"/>
      <c r="J204" s="216">
        <f>ROUND(I204*H204,2)</f>
        <v>0</v>
      </c>
      <c r="K204" s="212" t="s">
        <v>181</v>
      </c>
      <c r="L204" s="217"/>
      <c r="M204" s="218" t="s">
        <v>19</v>
      </c>
      <c r="N204" s="219" t="s">
        <v>47</v>
      </c>
      <c r="O204" s="64"/>
      <c r="P204" s="191">
        <f>O204*H204</f>
        <v>0</v>
      </c>
      <c r="Q204" s="191">
        <v>0.001</v>
      </c>
      <c r="R204" s="191">
        <f>Q204*H204</f>
        <v>0.008</v>
      </c>
      <c r="S204" s="191">
        <v>0</v>
      </c>
      <c r="T204" s="192">
        <f>S204*H204</f>
        <v>0</v>
      </c>
      <c r="U204" s="34"/>
      <c r="V204" s="34"/>
      <c r="W204" s="34"/>
      <c r="X204" s="34"/>
      <c r="Y204" s="34"/>
      <c r="Z204" s="34"/>
      <c r="AA204" s="34"/>
      <c r="AB204" s="34"/>
      <c r="AC204" s="34"/>
      <c r="AD204" s="34"/>
      <c r="AE204" s="34"/>
      <c r="AR204" s="193" t="s">
        <v>259</v>
      </c>
      <c r="AT204" s="193" t="s">
        <v>220</v>
      </c>
      <c r="AU204" s="193" t="s">
        <v>121</v>
      </c>
      <c r="AY204" s="17" t="s">
        <v>112</v>
      </c>
      <c r="BE204" s="194">
        <f>IF(N204="základní",J204,0)</f>
        <v>0</v>
      </c>
      <c r="BF204" s="194">
        <f>IF(N204="snížená",J204,0)</f>
        <v>0</v>
      </c>
      <c r="BG204" s="194">
        <f>IF(N204="zákl. přenesená",J204,0)</f>
        <v>0</v>
      </c>
      <c r="BH204" s="194">
        <f>IF(N204="sníž. přenesená",J204,0)</f>
        <v>0</v>
      </c>
      <c r="BI204" s="194">
        <f>IF(N204="nulová",J204,0)</f>
        <v>0</v>
      </c>
      <c r="BJ204" s="17" t="s">
        <v>121</v>
      </c>
      <c r="BK204" s="194">
        <f>ROUND(I204*H204,2)</f>
        <v>0</v>
      </c>
      <c r="BL204" s="17" t="s">
        <v>197</v>
      </c>
      <c r="BM204" s="193" t="s">
        <v>423</v>
      </c>
    </row>
    <row r="205" spans="1:65" s="2" customFormat="1" ht="16.5" customHeight="1">
      <c r="A205" s="34"/>
      <c r="B205" s="35"/>
      <c r="C205" s="210" t="s">
        <v>424</v>
      </c>
      <c r="D205" s="210" t="s">
        <v>220</v>
      </c>
      <c r="E205" s="211" t="s">
        <v>425</v>
      </c>
      <c r="F205" s="212" t="s">
        <v>426</v>
      </c>
      <c r="G205" s="213" t="s">
        <v>156</v>
      </c>
      <c r="H205" s="214">
        <v>40</v>
      </c>
      <c r="I205" s="215"/>
      <c r="J205" s="216">
        <f>ROUND(I205*H205,2)</f>
        <v>0</v>
      </c>
      <c r="K205" s="212" t="s">
        <v>181</v>
      </c>
      <c r="L205" s="217"/>
      <c r="M205" s="218" t="s">
        <v>19</v>
      </c>
      <c r="N205" s="219" t="s">
        <v>47</v>
      </c>
      <c r="O205" s="64"/>
      <c r="P205" s="191">
        <f>O205*H205</f>
        <v>0</v>
      </c>
      <c r="Q205" s="191">
        <v>2E-05</v>
      </c>
      <c r="R205" s="191">
        <f>Q205*H205</f>
        <v>0.0008</v>
      </c>
      <c r="S205" s="191">
        <v>0</v>
      </c>
      <c r="T205" s="192">
        <f>S205*H205</f>
        <v>0</v>
      </c>
      <c r="U205" s="34"/>
      <c r="V205" s="34"/>
      <c r="W205" s="34"/>
      <c r="X205" s="34"/>
      <c r="Y205" s="34"/>
      <c r="Z205" s="34"/>
      <c r="AA205" s="34"/>
      <c r="AB205" s="34"/>
      <c r="AC205" s="34"/>
      <c r="AD205" s="34"/>
      <c r="AE205" s="34"/>
      <c r="AR205" s="193" t="s">
        <v>259</v>
      </c>
      <c r="AT205" s="193" t="s">
        <v>220</v>
      </c>
      <c r="AU205" s="193" t="s">
        <v>121</v>
      </c>
      <c r="AY205" s="17" t="s">
        <v>112</v>
      </c>
      <c r="BE205" s="194">
        <f>IF(N205="základní",J205,0)</f>
        <v>0</v>
      </c>
      <c r="BF205" s="194">
        <f>IF(N205="snížená",J205,0)</f>
        <v>0</v>
      </c>
      <c r="BG205" s="194">
        <f>IF(N205="zákl. přenesená",J205,0)</f>
        <v>0</v>
      </c>
      <c r="BH205" s="194">
        <f>IF(N205="sníž. přenesená",J205,0)</f>
        <v>0</v>
      </c>
      <c r="BI205" s="194">
        <f>IF(N205="nulová",J205,0)</f>
        <v>0</v>
      </c>
      <c r="BJ205" s="17" t="s">
        <v>121</v>
      </c>
      <c r="BK205" s="194">
        <f>ROUND(I205*H205,2)</f>
        <v>0</v>
      </c>
      <c r="BL205" s="17" t="s">
        <v>197</v>
      </c>
      <c r="BM205" s="193" t="s">
        <v>427</v>
      </c>
    </row>
    <row r="206" spans="1:65" s="2" customFormat="1" ht="16.5" customHeight="1">
      <c r="A206" s="34"/>
      <c r="B206" s="35"/>
      <c r="C206" s="210" t="s">
        <v>428</v>
      </c>
      <c r="D206" s="210" t="s">
        <v>220</v>
      </c>
      <c r="E206" s="211" t="s">
        <v>429</v>
      </c>
      <c r="F206" s="212" t="s">
        <v>430</v>
      </c>
      <c r="G206" s="213" t="s">
        <v>118</v>
      </c>
      <c r="H206" s="214">
        <v>2</v>
      </c>
      <c r="I206" s="215"/>
      <c r="J206" s="216">
        <f>ROUND(I206*H206,2)</f>
        <v>0</v>
      </c>
      <c r="K206" s="212" t="s">
        <v>181</v>
      </c>
      <c r="L206" s="217"/>
      <c r="M206" s="218" t="s">
        <v>19</v>
      </c>
      <c r="N206" s="219" t="s">
        <v>47</v>
      </c>
      <c r="O206" s="64"/>
      <c r="P206" s="191">
        <f>O206*H206</f>
        <v>0</v>
      </c>
      <c r="Q206" s="191">
        <v>0</v>
      </c>
      <c r="R206" s="191">
        <f>Q206*H206</f>
        <v>0</v>
      </c>
      <c r="S206" s="191">
        <v>0</v>
      </c>
      <c r="T206" s="192">
        <f>S206*H206</f>
        <v>0</v>
      </c>
      <c r="U206" s="34"/>
      <c r="V206" s="34"/>
      <c r="W206" s="34"/>
      <c r="X206" s="34"/>
      <c r="Y206" s="34"/>
      <c r="Z206" s="34"/>
      <c r="AA206" s="34"/>
      <c r="AB206" s="34"/>
      <c r="AC206" s="34"/>
      <c r="AD206" s="34"/>
      <c r="AE206" s="34"/>
      <c r="AR206" s="193" t="s">
        <v>259</v>
      </c>
      <c r="AT206" s="193" t="s">
        <v>220</v>
      </c>
      <c r="AU206" s="193" t="s">
        <v>121</v>
      </c>
      <c r="AY206" s="17" t="s">
        <v>112</v>
      </c>
      <c r="BE206" s="194">
        <f>IF(N206="základní",J206,0)</f>
        <v>0</v>
      </c>
      <c r="BF206" s="194">
        <f>IF(N206="snížená",J206,0)</f>
        <v>0</v>
      </c>
      <c r="BG206" s="194">
        <f>IF(N206="zákl. přenesená",J206,0)</f>
        <v>0</v>
      </c>
      <c r="BH206" s="194">
        <f>IF(N206="sníž. přenesená",J206,0)</f>
        <v>0</v>
      </c>
      <c r="BI206" s="194">
        <f>IF(N206="nulová",J206,0)</f>
        <v>0</v>
      </c>
      <c r="BJ206" s="17" t="s">
        <v>121</v>
      </c>
      <c r="BK206" s="194">
        <f>ROUND(I206*H206,2)</f>
        <v>0</v>
      </c>
      <c r="BL206" s="17" t="s">
        <v>197</v>
      </c>
      <c r="BM206" s="193" t="s">
        <v>431</v>
      </c>
    </row>
    <row r="207" spans="1:65" s="2" customFormat="1" ht="16.5" customHeight="1">
      <c r="A207" s="34"/>
      <c r="B207" s="35"/>
      <c r="C207" s="210" t="s">
        <v>113</v>
      </c>
      <c r="D207" s="210" t="s">
        <v>220</v>
      </c>
      <c r="E207" s="211" t="s">
        <v>432</v>
      </c>
      <c r="F207" s="212" t="s">
        <v>433</v>
      </c>
      <c r="G207" s="213" t="s">
        <v>156</v>
      </c>
      <c r="H207" s="214">
        <v>10</v>
      </c>
      <c r="I207" s="215"/>
      <c r="J207" s="216">
        <f>ROUND(I207*H207,2)</f>
        <v>0</v>
      </c>
      <c r="K207" s="212" t="s">
        <v>181</v>
      </c>
      <c r="L207" s="217"/>
      <c r="M207" s="218" t="s">
        <v>19</v>
      </c>
      <c r="N207" s="219" t="s">
        <v>47</v>
      </c>
      <c r="O207" s="64"/>
      <c r="P207" s="191">
        <f>O207*H207</f>
        <v>0</v>
      </c>
      <c r="Q207" s="191">
        <v>0</v>
      </c>
      <c r="R207" s="191">
        <f>Q207*H207</f>
        <v>0</v>
      </c>
      <c r="S207" s="191">
        <v>0</v>
      </c>
      <c r="T207" s="192">
        <f>S207*H207</f>
        <v>0</v>
      </c>
      <c r="U207" s="34"/>
      <c r="V207" s="34"/>
      <c r="W207" s="34"/>
      <c r="X207" s="34"/>
      <c r="Y207" s="34"/>
      <c r="Z207" s="34"/>
      <c r="AA207" s="34"/>
      <c r="AB207" s="34"/>
      <c r="AC207" s="34"/>
      <c r="AD207" s="34"/>
      <c r="AE207" s="34"/>
      <c r="AR207" s="193" t="s">
        <v>259</v>
      </c>
      <c r="AT207" s="193" t="s">
        <v>220</v>
      </c>
      <c r="AU207" s="193" t="s">
        <v>121</v>
      </c>
      <c r="AY207" s="17" t="s">
        <v>112</v>
      </c>
      <c r="BE207" s="194">
        <f>IF(N207="základní",J207,0)</f>
        <v>0</v>
      </c>
      <c r="BF207" s="194">
        <f>IF(N207="snížená",J207,0)</f>
        <v>0</v>
      </c>
      <c r="BG207" s="194">
        <f>IF(N207="zákl. přenesená",J207,0)</f>
        <v>0</v>
      </c>
      <c r="BH207" s="194">
        <f>IF(N207="sníž. přenesená",J207,0)</f>
        <v>0</v>
      </c>
      <c r="BI207" s="194">
        <f>IF(N207="nulová",J207,0)</f>
        <v>0</v>
      </c>
      <c r="BJ207" s="17" t="s">
        <v>121</v>
      </c>
      <c r="BK207" s="194">
        <f>ROUND(I207*H207,2)</f>
        <v>0</v>
      </c>
      <c r="BL207" s="17" t="s">
        <v>197</v>
      </c>
      <c r="BM207" s="193" t="s">
        <v>434</v>
      </c>
    </row>
    <row r="208" spans="1:65" s="2" customFormat="1" ht="16.5" customHeight="1">
      <c r="A208" s="34"/>
      <c r="B208" s="35"/>
      <c r="C208" s="210" t="s">
        <v>435</v>
      </c>
      <c r="D208" s="210" t="s">
        <v>220</v>
      </c>
      <c r="E208" s="211" t="s">
        <v>436</v>
      </c>
      <c r="F208" s="212" t="s">
        <v>437</v>
      </c>
      <c r="G208" s="213" t="s">
        <v>156</v>
      </c>
      <c r="H208" s="214">
        <v>30.483</v>
      </c>
      <c r="I208" s="215"/>
      <c r="J208" s="216">
        <f>ROUND(I208*H208,2)</f>
        <v>0</v>
      </c>
      <c r="K208" s="212" t="s">
        <v>181</v>
      </c>
      <c r="L208" s="217"/>
      <c r="M208" s="218" t="s">
        <v>19</v>
      </c>
      <c r="N208" s="219" t="s">
        <v>47</v>
      </c>
      <c r="O208" s="64"/>
      <c r="P208" s="191">
        <f>O208*H208</f>
        <v>0</v>
      </c>
      <c r="Q208" s="191">
        <v>0</v>
      </c>
      <c r="R208" s="191">
        <f>Q208*H208</f>
        <v>0</v>
      </c>
      <c r="S208" s="191">
        <v>0</v>
      </c>
      <c r="T208" s="192">
        <f>S208*H208</f>
        <v>0</v>
      </c>
      <c r="U208" s="34"/>
      <c r="V208" s="34"/>
      <c r="W208" s="34"/>
      <c r="X208" s="34"/>
      <c r="Y208" s="34"/>
      <c r="Z208" s="34"/>
      <c r="AA208" s="34"/>
      <c r="AB208" s="34"/>
      <c r="AC208" s="34"/>
      <c r="AD208" s="34"/>
      <c r="AE208" s="34"/>
      <c r="AR208" s="193" t="s">
        <v>259</v>
      </c>
      <c r="AT208" s="193" t="s">
        <v>220</v>
      </c>
      <c r="AU208" s="193" t="s">
        <v>121</v>
      </c>
      <c r="AY208" s="17" t="s">
        <v>112</v>
      </c>
      <c r="BE208" s="194">
        <f>IF(N208="základní",J208,0)</f>
        <v>0</v>
      </c>
      <c r="BF208" s="194">
        <f>IF(N208="snížená",J208,0)</f>
        <v>0</v>
      </c>
      <c r="BG208" s="194">
        <f>IF(N208="zákl. přenesená",J208,0)</f>
        <v>0</v>
      </c>
      <c r="BH208" s="194">
        <f>IF(N208="sníž. přenesená",J208,0)</f>
        <v>0</v>
      </c>
      <c r="BI208" s="194">
        <f>IF(N208="nulová",J208,0)</f>
        <v>0</v>
      </c>
      <c r="BJ208" s="17" t="s">
        <v>121</v>
      </c>
      <c r="BK208" s="194">
        <f>ROUND(I208*H208,2)</f>
        <v>0</v>
      </c>
      <c r="BL208" s="17" t="s">
        <v>197</v>
      </c>
      <c r="BM208" s="193" t="s">
        <v>438</v>
      </c>
    </row>
    <row r="209" spans="2:51" s="13" customFormat="1" ht="11.25">
      <c r="B209" s="195"/>
      <c r="C209" s="196"/>
      <c r="D209" s="197" t="s">
        <v>123</v>
      </c>
      <c r="E209" s="196"/>
      <c r="F209" s="199" t="s">
        <v>439</v>
      </c>
      <c r="G209" s="196"/>
      <c r="H209" s="200">
        <v>30.483</v>
      </c>
      <c r="I209" s="201"/>
      <c r="J209" s="196"/>
      <c r="K209" s="196"/>
      <c r="L209" s="202"/>
      <c r="M209" s="203"/>
      <c r="N209" s="204"/>
      <c r="O209" s="204"/>
      <c r="P209" s="204"/>
      <c r="Q209" s="204"/>
      <c r="R209" s="204"/>
      <c r="S209" s="204"/>
      <c r="T209" s="205"/>
      <c r="AT209" s="206" t="s">
        <v>123</v>
      </c>
      <c r="AU209" s="206" t="s">
        <v>121</v>
      </c>
      <c r="AV209" s="13" t="s">
        <v>121</v>
      </c>
      <c r="AW209" s="13" t="s">
        <v>4</v>
      </c>
      <c r="AX209" s="13" t="s">
        <v>80</v>
      </c>
      <c r="AY209" s="206" t="s">
        <v>112</v>
      </c>
    </row>
    <row r="210" spans="1:65" s="2" customFormat="1" ht="16.5" customHeight="1">
      <c r="A210" s="34"/>
      <c r="B210" s="35"/>
      <c r="C210" s="210" t="s">
        <v>440</v>
      </c>
      <c r="D210" s="210" t="s">
        <v>220</v>
      </c>
      <c r="E210" s="211" t="s">
        <v>441</v>
      </c>
      <c r="F210" s="212" t="s">
        <v>442</v>
      </c>
      <c r="G210" s="213" t="s">
        <v>338</v>
      </c>
      <c r="H210" s="214">
        <v>6</v>
      </c>
      <c r="I210" s="215"/>
      <c r="J210" s="216">
        <f>ROUND(I210*H210,2)</f>
        <v>0</v>
      </c>
      <c r="K210" s="212" t="s">
        <v>181</v>
      </c>
      <c r="L210" s="217"/>
      <c r="M210" s="218" t="s">
        <v>19</v>
      </c>
      <c r="N210" s="219" t="s">
        <v>47</v>
      </c>
      <c r="O210" s="64"/>
      <c r="P210" s="191">
        <f>O210*H210</f>
        <v>0</v>
      </c>
      <c r="Q210" s="191">
        <v>0</v>
      </c>
      <c r="R210" s="191">
        <f>Q210*H210</f>
        <v>0</v>
      </c>
      <c r="S210" s="191">
        <v>0</v>
      </c>
      <c r="T210" s="192">
        <f>S210*H210</f>
        <v>0</v>
      </c>
      <c r="U210" s="34"/>
      <c r="V210" s="34"/>
      <c r="W210" s="34"/>
      <c r="X210" s="34"/>
      <c r="Y210" s="34"/>
      <c r="Z210" s="34"/>
      <c r="AA210" s="34"/>
      <c r="AB210" s="34"/>
      <c r="AC210" s="34"/>
      <c r="AD210" s="34"/>
      <c r="AE210" s="34"/>
      <c r="AR210" s="193" t="s">
        <v>259</v>
      </c>
      <c r="AT210" s="193" t="s">
        <v>220</v>
      </c>
      <c r="AU210" s="193" t="s">
        <v>121</v>
      </c>
      <c r="AY210" s="17" t="s">
        <v>112</v>
      </c>
      <c r="BE210" s="194">
        <f>IF(N210="základní",J210,0)</f>
        <v>0</v>
      </c>
      <c r="BF210" s="194">
        <f>IF(N210="snížená",J210,0)</f>
        <v>0</v>
      </c>
      <c r="BG210" s="194">
        <f>IF(N210="zákl. přenesená",J210,0)</f>
        <v>0</v>
      </c>
      <c r="BH210" s="194">
        <f>IF(N210="sníž. přenesená",J210,0)</f>
        <v>0</v>
      </c>
      <c r="BI210" s="194">
        <f>IF(N210="nulová",J210,0)</f>
        <v>0</v>
      </c>
      <c r="BJ210" s="17" t="s">
        <v>121</v>
      </c>
      <c r="BK210" s="194">
        <f>ROUND(I210*H210,2)</f>
        <v>0</v>
      </c>
      <c r="BL210" s="17" t="s">
        <v>197</v>
      </c>
      <c r="BM210" s="193" t="s">
        <v>443</v>
      </c>
    </row>
    <row r="211" spans="1:65" s="2" customFormat="1" ht="16.5" customHeight="1">
      <c r="A211" s="34"/>
      <c r="B211" s="35"/>
      <c r="C211" s="210" t="s">
        <v>444</v>
      </c>
      <c r="D211" s="210" t="s">
        <v>220</v>
      </c>
      <c r="E211" s="211" t="s">
        <v>445</v>
      </c>
      <c r="F211" s="212" t="s">
        <v>446</v>
      </c>
      <c r="G211" s="213" t="s">
        <v>338</v>
      </c>
      <c r="H211" s="214">
        <v>20</v>
      </c>
      <c r="I211" s="215"/>
      <c r="J211" s="216">
        <f>ROUND(I211*H211,2)</f>
        <v>0</v>
      </c>
      <c r="K211" s="212" t="s">
        <v>181</v>
      </c>
      <c r="L211" s="217"/>
      <c r="M211" s="218" t="s">
        <v>19</v>
      </c>
      <c r="N211" s="219" t="s">
        <v>47</v>
      </c>
      <c r="O211" s="64"/>
      <c r="P211" s="191">
        <f>O211*H211</f>
        <v>0</v>
      </c>
      <c r="Q211" s="191">
        <v>0</v>
      </c>
      <c r="R211" s="191">
        <f>Q211*H211</f>
        <v>0</v>
      </c>
      <c r="S211" s="191">
        <v>0</v>
      </c>
      <c r="T211" s="192">
        <f>S211*H211</f>
        <v>0</v>
      </c>
      <c r="U211" s="34"/>
      <c r="V211" s="34"/>
      <c r="W211" s="34"/>
      <c r="X211" s="34"/>
      <c r="Y211" s="34"/>
      <c r="Z211" s="34"/>
      <c r="AA211" s="34"/>
      <c r="AB211" s="34"/>
      <c r="AC211" s="34"/>
      <c r="AD211" s="34"/>
      <c r="AE211" s="34"/>
      <c r="AR211" s="193" t="s">
        <v>259</v>
      </c>
      <c r="AT211" s="193" t="s">
        <v>220</v>
      </c>
      <c r="AU211" s="193" t="s">
        <v>121</v>
      </c>
      <c r="AY211" s="17" t="s">
        <v>112</v>
      </c>
      <c r="BE211" s="194">
        <f>IF(N211="základní",J211,0)</f>
        <v>0</v>
      </c>
      <c r="BF211" s="194">
        <f>IF(N211="snížená",J211,0)</f>
        <v>0</v>
      </c>
      <c r="BG211" s="194">
        <f>IF(N211="zákl. přenesená",J211,0)</f>
        <v>0</v>
      </c>
      <c r="BH211" s="194">
        <f>IF(N211="sníž. přenesená",J211,0)</f>
        <v>0</v>
      </c>
      <c r="BI211" s="194">
        <f>IF(N211="nulová",J211,0)</f>
        <v>0</v>
      </c>
      <c r="BJ211" s="17" t="s">
        <v>121</v>
      </c>
      <c r="BK211" s="194">
        <f>ROUND(I211*H211,2)</f>
        <v>0</v>
      </c>
      <c r="BL211" s="17" t="s">
        <v>197</v>
      </c>
      <c r="BM211" s="193" t="s">
        <v>447</v>
      </c>
    </row>
    <row r="212" spans="1:65" s="2" customFormat="1" ht="16.5" customHeight="1">
      <c r="A212" s="34"/>
      <c r="B212" s="35"/>
      <c r="C212" s="210" t="s">
        <v>448</v>
      </c>
      <c r="D212" s="210" t="s">
        <v>220</v>
      </c>
      <c r="E212" s="211" t="s">
        <v>449</v>
      </c>
      <c r="F212" s="212" t="s">
        <v>450</v>
      </c>
      <c r="G212" s="213" t="s">
        <v>156</v>
      </c>
      <c r="H212" s="214">
        <v>30.483</v>
      </c>
      <c r="I212" s="215"/>
      <c r="J212" s="216">
        <f>ROUND(I212*H212,2)</f>
        <v>0</v>
      </c>
      <c r="K212" s="212" t="s">
        <v>181</v>
      </c>
      <c r="L212" s="217"/>
      <c r="M212" s="218" t="s">
        <v>19</v>
      </c>
      <c r="N212" s="219" t="s">
        <v>47</v>
      </c>
      <c r="O212" s="64"/>
      <c r="P212" s="191">
        <f>O212*H212</f>
        <v>0</v>
      </c>
      <c r="Q212" s="191">
        <v>0.0009</v>
      </c>
      <c r="R212" s="191">
        <f>Q212*H212</f>
        <v>0.0274347</v>
      </c>
      <c r="S212" s="191">
        <v>0</v>
      </c>
      <c r="T212" s="192">
        <f>S212*H212</f>
        <v>0</v>
      </c>
      <c r="U212" s="34"/>
      <c r="V212" s="34"/>
      <c r="W212" s="34"/>
      <c r="X212" s="34"/>
      <c r="Y212" s="34"/>
      <c r="Z212" s="34"/>
      <c r="AA212" s="34"/>
      <c r="AB212" s="34"/>
      <c r="AC212" s="34"/>
      <c r="AD212" s="34"/>
      <c r="AE212" s="34"/>
      <c r="AR212" s="193" t="s">
        <v>259</v>
      </c>
      <c r="AT212" s="193" t="s">
        <v>220</v>
      </c>
      <c r="AU212" s="193" t="s">
        <v>121</v>
      </c>
      <c r="AY212" s="17" t="s">
        <v>112</v>
      </c>
      <c r="BE212" s="194">
        <f>IF(N212="základní",J212,0)</f>
        <v>0</v>
      </c>
      <c r="BF212" s="194">
        <f>IF(N212="snížená",J212,0)</f>
        <v>0</v>
      </c>
      <c r="BG212" s="194">
        <f>IF(N212="zákl. přenesená",J212,0)</f>
        <v>0</v>
      </c>
      <c r="BH212" s="194">
        <f>IF(N212="sníž. přenesená",J212,0)</f>
        <v>0</v>
      </c>
      <c r="BI212" s="194">
        <f>IF(N212="nulová",J212,0)</f>
        <v>0</v>
      </c>
      <c r="BJ212" s="17" t="s">
        <v>121</v>
      </c>
      <c r="BK212" s="194">
        <f>ROUND(I212*H212,2)</f>
        <v>0</v>
      </c>
      <c r="BL212" s="17" t="s">
        <v>197</v>
      </c>
      <c r="BM212" s="193" t="s">
        <v>451</v>
      </c>
    </row>
    <row r="213" spans="2:51" s="13" customFormat="1" ht="11.25">
      <c r="B213" s="195"/>
      <c r="C213" s="196"/>
      <c r="D213" s="197" t="s">
        <v>123</v>
      </c>
      <c r="E213" s="196"/>
      <c r="F213" s="199" t="s">
        <v>439</v>
      </c>
      <c r="G213" s="196"/>
      <c r="H213" s="200">
        <v>30.483</v>
      </c>
      <c r="I213" s="201"/>
      <c r="J213" s="196"/>
      <c r="K213" s="196"/>
      <c r="L213" s="202"/>
      <c r="M213" s="203"/>
      <c r="N213" s="204"/>
      <c r="O213" s="204"/>
      <c r="P213" s="204"/>
      <c r="Q213" s="204"/>
      <c r="R213" s="204"/>
      <c r="S213" s="204"/>
      <c r="T213" s="205"/>
      <c r="AT213" s="206" t="s">
        <v>123</v>
      </c>
      <c r="AU213" s="206" t="s">
        <v>121</v>
      </c>
      <c r="AV213" s="13" t="s">
        <v>121</v>
      </c>
      <c r="AW213" s="13" t="s">
        <v>4</v>
      </c>
      <c r="AX213" s="13" t="s">
        <v>80</v>
      </c>
      <c r="AY213" s="206" t="s">
        <v>112</v>
      </c>
    </row>
    <row r="214" spans="1:65" s="2" customFormat="1" ht="16.5" customHeight="1">
      <c r="A214" s="34"/>
      <c r="B214" s="35"/>
      <c r="C214" s="210" t="s">
        <v>452</v>
      </c>
      <c r="D214" s="210" t="s">
        <v>220</v>
      </c>
      <c r="E214" s="211" t="s">
        <v>453</v>
      </c>
      <c r="F214" s="212" t="s">
        <v>454</v>
      </c>
      <c r="G214" s="213" t="s">
        <v>338</v>
      </c>
      <c r="H214" s="214">
        <v>4</v>
      </c>
      <c r="I214" s="215"/>
      <c r="J214" s="216">
        <f>ROUND(I214*H214,2)</f>
        <v>0</v>
      </c>
      <c r="K214" s="212" t="s">
        <v>181</v>
      </c>
      <c r="L214" s="217"/>
      <c r="M214" s="218" t="s">
        <v>19</v>
      </c>
      <c r="N214" s="219" t="s">
        <v>47</v>
      </c>
      <c r="O214" s="64"/>
      <c r="P214" s="191">
        <f>O214*H214</f>
        <v>0</v>
      </c>
      <c r="Q214" s="191">
        <v>0</v>
      </c>
      <c r="R214" s="191">
        <f>Q214*H214</f>
        <v>0</v>
      </c>
      <c r="S214" s="191">
        <v>0</v>
      </c>
      <c r="T214" s="192">
        <f>S214*H214</f>
        <v>0</v>
      </c>
      <c r="U214" s="34"/>
      <c r="V214" s="34"/>
      <c r="W214" s="34"/>
      <c r="X214" s="34"/>
      <c r="Y214" s="34"/>
      <c r="Z214" s="34"/>
      <c r="AA214" s="34"/>
      <c r="AB214" s="34"/>
      <c r="AC214" s="34"/>
      <c r="AD214" s="34"/>
      <c r="AE214" s="34"/>
      <c r="AR214" s="193" t="s">
        <v>259</v>
      </c>
      <c r="AT214" s="193" t="s">
        <v>220</v>
      </c>
      <c r="AU214" s="193" t="s">
        <v>121</v>
      </c>
      <c r="AY214" s="17" t="s">
        <v>112</v>
      </c>
      <c r="BE214" s="194">
        <f>IF(N214="základní",J214,0)</f>
        <v>0</v>
      </c>
      <c r="BF214" s="194">
        <f>IF(N214="snížená",J214,0)</f>
        <v>0</v>
      </c>
      <c r="BG214" s="194">
        <f>IF(N214="zákl. přenesená",J214,0)</f>
        <v>0</v>
      </c>
      <c r="BH214" s="194">
        <f>IF(N214="sníž. přenesená",J214,0)</f>
        <v>0</v>
      </c>
      <c r="BI214" s="194">
        <f>IF(N214="nulová",J214,0)</f>
        <v>0</v>
      </c>
      <c r="BJ214" s="17" t="s">
        <v>121</v>
      </c>
      <c r="BK214" s="194">
        <f>ROUND(I214*H214,2)</f>
        <v>0</v>
      </c>
      <c r="BL214" s="17" t="s">
        <v>197</v>
      </c>
      <c r="BM214" s="193" t="s">
        <v>455</v>
      </c>
    </row>
    <row r="215" spans="1:65" s="2" customFormat="1" ht="16.5" customHeight="1">
      <c r="A215" s="34"/>
      <c r="B215" s="35"/>
      <c r="C215" s="210" t="s">
        <v>456</v>
      </c>
      <c r="D215" s="210" t="s">
        <v>220</v>
      </c>
      <c r="E215" s="211" t="s">
        <v>457</v>
      </c>
      <c r="F215" s="212" t="s">
        <v>458</v>
      </c>
      <c r="G215" s="213" t="s">
        <v>338</v>
      </c>
      <c r="H215" s="214">
        <v>2</v>
      </c>
      <c r="I215" s="215"/>
      <c r="J215" s="216">
        <f>ROUND(I215*H215,2)</f>
        <v>0</v>
      </c>
      <c r="K215" s="212" t="s">
        <v>181</v>
      </c>
      <c r="L215" s="217"/>
      <c r="M215" s="218" t="s">
        <v>19</v>
      </c>
      <c r="N215" s="219" t="s">
        <v>47</v>
      </c>
      <c r="O215" s="64"/>
      <c r="P215" s="191">
        <f>O215*H215</f>
        <v>0</v>
      </c>
      <c r="Q215" s="191">
        <v>0</v>
      </c>
      <c r="R215" s="191">
        <f>Q215*H215</f>
        <v>0</v>
      </c>
      <c r="S215" s="191">
        <v>0</v>
      </c>
      <c r="T215" s="192">
        <f>S215*H215</f>
        <v>0</v>
      </c>
      <c r="U215" s="34"/>
      <c r="V215" s="34"/>
      <c r="W215" s="34"/>
      <c r="X215" s="34"/>
      <c r="Y215" s="34"/>
      <c r="Z215" s="34"/>
      <c r="AA215" s="34"/>
      <c r="AB215" s="34"/>
      <c r="AC215" s="34"/>
      <c r="AD215" s="34"/>
      <c r="AE215" s="34"/>
      <c r="AR215" s="193" t="s">
        <v>259</v>
      </c>
      <c r="AT215" s="193" t="s">
        <v>220</v>
      </c>
      <c r="AU215" s="193" t="s">
        <v>121</v>
      </c>
      <c r="AY215" s="17" t="s">
        <v>112</v>
      </c>
      <c r="BE215" s="194">
        <f>IF(N215="základní",J215,0)</f>
        <v>0</v>
      </c>
      <c r="BF215" s="194">
        <f>IF(N215="snížená",J215,0)</f>
        <v>0</v>
      </c>
      <c r="BG215" s="194">
        <f>IF(N215="zákl. přenesená",J215,0)</f>
        <v>0</v>
      </c>
      <c r="BH215" s="194">
        <f>IF(N215="sníž. přenesená",J215,0)</f>
        <v>0</v>
      </c>
      <c r="BI215" s="194">
        <f>IF(N215="nulová",J215,0)</f>
        <v>0</v>
      </c>
      <c r="BJ215" s="17" t="s">
        <v>121</v>
      </c>
      <c r="BK215" s="194">
        <f>ROUND(I215*H215,2)</f>
        <v>0</v>
      </c>
      <c r="BL215" s="17" t="s">
        <v>197</v>
      </c>
      <c r="BM215" s="193" t="s">
        <v>459</v>
      </c>
    </row>
    <row r="216" spans="1:65" s="2" customFormat="1" ht="16.5" customHeight="1">
      <c r="A216" s="34"/>
      <c r="B216" s="35"/>
      <c r="C216" s="210" t="s">
        <v>460</v>
      </c>
      <c r="D216" s="210" t="s">
        <v>220</v>
      </c>
      <c r="E216" s="211" t="s">
        <v>461</v>
      </c>
      <c r="F216" s="212" t="s">
        <v>462</v>
      </c>
      <c r="G216" s="213" t="s">
        <v>338</v>
      </c>
      <c r="H216" s="214">
        <v>4</v>
      </c>
      <c r="I216" s="215"/>
      <c r="J216" s="216">
        <f>ROUND(I216*H216,2)</f>
        <v>0</v>
      </c>
      <c r="K216" s="212" t="s">
        <v>181</v>
      </c>
      <c r="L216" s="217"/>
      <c r="M216" s="218" t="s">
        <v>19</v>
      </c>
      <c r="N216" s="219" t="s">
        <v>47</v>
      </c>
      <c r="O216" s="64"/>
      <c r="P216" s="191">
        <f>O216*H216</f>
        <v>0</v>
      </c>
      <c r="Q216" s="191">
        <v>0</v>
      </c>
      <c r="R216" s="191">
        <f>Q216*H216</f>
        <v>0</v>
      </c>
      <c r="S216" s="191">
        <v>0</v>
      </c>
      <c r="T216" s="192">
        <f>S216*H216</f>
        <v>0</v>
      </c>
      <c r="U216" s="34"/>
      <c r="V216" s="34"/>
      <c r="W216" s="34"/>
      <c r="X216" s="34"/>
      <c r="Y216" s="34"/>
      <c r="Z216" s="34"/>
      <c r="AA216" s="34"/>
      <c r="AB216" s="34"/>
      <c r="AC216" s="34"/>
      <c r="AD216" s="34"/>
      <c r="AE216" s="34"/>
      <c r="AR216" s="193" t="s">
        <v>259</v>
      </c>
      <c r="AT216" s="193" t="s">
        <v>220</v>
      </c>
      <c r="AU216" s="193" t="s">
        <v>121</v>
      </c>
      <c r="AY216" s="17" t="s">
        <v>112</v>
      </c>
      <c r="BE216" s="194">
        <f>IF(N216="základní",J216,0)</f>
        <v>0</v>
      </c>
      <c r="BF216" s="194">
        <f>IF(N216="snížená",J216,0)</f>
        <v>0</v>
      </c>
      <c r="BG216" s="194">
        <f>IF(N216="zákl. přenesená",J216,0)</f>
        <v>0</v>
      </c>
      <c r="BH216" s="194">
        <f>IF(N216="sníž. přenesená",J216,0)</f>
        <v>0</v>
      </c>
      <c r="BI216" s="194">
        <f>IF(N216="nulová",J216,0)</f>
        <v>0</v>
      </c>
      <c r="BJ216" s="17" t="s">
        <v>121</v>
      </c>
      <c r="BK216" s="194">
        <f>ROUND(I216*H216,2)</f>
        <v>0</v>
      </c>
      <c r="BL216" s="17" t="s">
        <v>197</v>
      </c>
      <c r="BM216" s="193" t="s">
        <v>463</v>
      </c>
    </row>
    <row r="217" spans="1:65" s="2" customFormat="1" ht="16.5" customHeight="1">
      <c r="A217" s="34"/>
      <c r="B217" s="35"/>
      <c r="C217" s="210" t="s">
        <v>464</v>
      </c>
      <c r="D217" s="210" t="s">
        <v>220</v>
      </c>
      <c r="E217" s="211" t="s">
        <v>465</v>
      </c>
      <c r="F217" s="212" t="s">
        <v>466</v>
      </c>
      <c r="G217" s="213" t="s">
        <v>338</v>
      </c>
      <c r="H217" s="214">
        <v>20</v>
      </c>
      <c r="I217" s="215"/>
      <c r="J217" s="216">
        <f>ROUND(I217*H217,2)</f>
        <v>0</v>
      </c>
      <c r="K217" s="212" t="s">
        <v>181</v>
      </c>
      <c r="L217" s="217"/>
      <c r="M217" s="218" t="s">
        <v>19</v>
      </c>
      <c r="N217" s="219" t="s">
        <v>47</v>
      </c>
      <c r="O217" s="64"/>
      <c r="P217" s="191">
        <f>O217*H217</f>
        <v>0</v>
      </c>
      <c r="Q217" s="191">
        <v>0</v>
      </c>
      <c r="R217" s="191">
        <f>Q217*H217</f>
        <v>0</v>
      </c>
      <c r="S217" s="191">
        <v>0</v>
      </c>
      <c r="T217" s="192">
        <f>S217*H217</f>
        <v>0</v>
      </c>
      <c r="U217" s="34"/>
      <c r="V217" s="34"/>
      <c r="W217" s="34"/>
      <c r="X217" s="34"/>
      <c r="Y217" s="34"/>
      <c r="Z217" s="34"/>
      <c r="AA217" s="34"/>
      <c r="AB217" s="34"/>
      <c r="AC217" s="34"/>
      <c r="AD217" s="34"/>
      <c r="AE217" s="34"/>
      <c r="AR217" s="193" t="s">
        <v>259</v>
      </c>
      <c r="AT217" s="193" t="s">
        <v>220</v>
      </c>
      <c r="AU217" s="193" t="s">
        <v>121</v>
      </c>
      <c r="AY217" s="17" t="s">
        <v>112</v>
      </c>
      <c r="BE217" s="194">
        <f>IF(N217="základní",J217,0)</f>
        <v>0</v>
      </c>
      <c r="BF217" s="194">
        <f>IF(N217="snížená",J217,0)</f>
        <v>0</v>
      </c>
      <c r="BG217" s="194">
        <f>IF(N217="zákl. přenesená",J217,0)</f>
        <v>0</v>
      </c>
      <c r="BH217" s="194">
        <f>IF(N217="sníž. přenesená",J217,0)</f>
        <v>0</v>
      </c>
      <c r="BI217" s="194">
        <f>IF(N217="nulová",J217,0)</f>
        <v>0</v>
      </c>
      <c r="BJ217" s="17" t="s">
        <v>121</v>
      </c>
      <c r="BK217" s="194">
        <f>ROUND(I217*H217,2)</f>
        <v>0</v>
      </c>
      <c r="BL217" s="17" t="s">
        <v>197</v>
      </c>
      <c r="BM217" s="193" t="s">
        <v>467</v>
      </c>
    </row>
    <row r="218" spans="1:65" s="2" customFormat="1" ht="16.5" customHeight="1">
      <c r="A218" s="34"/>
      <c r="B218" s="35"/>
      <c r="C218" s="182" t="s">
        <v>468</v>
      </c>
      <c r="D218" s="182" t="s">
        <v>115</v>
      </c>
      <c r="E218" s="183" t="s">
        <v>469</v>
      </c>
      <c r="F218" s="184" t="s">
        <v>470</v>
      </c>
      <c r="G218" s="185" t="s">
        <v>156</v>
      </c>
      <c r="H218" s="186">
        <v>27.105</v>
      </c>
      <c r="I218" s="187"/>
      <c r="J218" s="188">
        <f>ROUND(I218*H218,2)</f>
        <v>0</v>
      </c>
      <c r="K218" s="184" t="s">
        <v>119</v>
      </c>
      <c r="L218" s="39"/>
      <c r="M218" s="189" t="s">
        <v>19</v>
      </c>
      <c r="N218" s="190" t="s">
        <v>47</v>
      </c>
      <c r="O218" s="64"/>
      <c r="P218" s="191">
        <f>O218*H218</f>
        <v>0</v>
      </c>
      <c r="Q218" s="191">
        <v>0</v>
      </c>
      <c r="R218" s="191">
        <f>Q218*H218</f>
        <v>0</v>
      </c>
      <c r="S218" s="191">
        <v>0</v>
      </c>
      <c r="T218" s="192">
        <f>S218*H218</f>
        <v>0</v>
      </c>
      <c r="U218" s="34"/>
      <c r="V218" s="34"/>
      <c r="W218" s="34"/>
      <c r="X218" s="34"/>
      <c r="Y218" s="34"/>
      <c r="Z218" s="34"/>
      <c r="AA218" s="34"/>
      <c r="AB218" s="34"/>
      <c r="AC218" s="34"/>
      <c r="AD218" s="34"/>
      <c r="AE218" s="34"/>
      <c r="AR218" s="193" t="s">
        <v>197</v>
      </c>
      <c r="AT218" s="193" t="s">
        <v>115</v>
      </c>
      <c r="AU218" s="193" t="s">
        <v>121</v>
      </c>
      <c r="AY218" s="17" t="s">
        <v>112</v>
      </c>
      <c r="BE218" s="194">
        <f>IF(N218="základní",J218,0)</f>
        <v>0</v>
      </c>
      <c r="BF218" s="194">
        <f>IF(N218="snížená",J218,0)</f>
        <v>0</v>
      </c>
      <c r="BG218" s="194">
        <f>IF(N218="zákl. přenesená",J218,0)</f>
        <v>0</v>
      </c>
      <c r="BH218" s="194">
        <f>IF(N218="sníž. přenesená",J218,0)</f>
        <v>0</v>
      </c>
      <c r="BI218" s="194">
        <f>IF(N218="nulová",J218,0)</f>
        <v>0</v>
      </c>
      <c r="BJ218" s="17" t="s">
        <v>121</v>
      </c>
      <c r="BK218" s="194">
        <f>ROUND(I218*H218,2)</f>
        <v>0</v>
      </c>
      <c r="BL218" s="17" t="s">
        <v>197</v>
      </c>
      <c r="BM218" s="193" t="s">
        <v>471</v>
      </c>
    </row>
    <row r="219" spans="1:47" s="2" customFormat="1" ht="39">
      <c r="A219" s="34"/>
      <c r="B219" s="35"/>
      <c r="C219" s="36"/>
      <c r="D219" s="197" t="s">
        <v>128</v>
      </c>
      <c r="E219" s="36"/>
      <c r="F219" s="207" t="s">
        <v>340</v>
      </c>
      <c r="G219" s="36"/>
      <c r="H219" s="36"/>
      <c r="I219" s="103"/>
      <c r="J219" s="36"/>
      <c r="K219" s="36"/>
      <c r="L219" s="39"/>
      <c r="M219" s="208"/>
      <c r="N219" s="209"/>
      <c r="O219" s="64"/>
      <c r="P219" s="64"/>
      <c r="Q219" s="64"/>
      <c r="R219" s="64"/>
      <c r="S219" s="64"/>
      <c r="T219" s="65"/>
      <c r="U219" s="34"/>
      <c r="V219" s="34"/>
      <c r="W219" s="34"/>
      <c r="X219" s="34"/>
      <c r="Y219" s="34"/>
      <c r="Z219" s="34"/>
      <c r="AA219" s="34"/>
      <c r="AB219" s="34"/>
      <c r="AC219" s="34"/>
      <c r="AD219" s="34"/>
      <c r="AE219" s="34"/>
      <c r="AT219" s="17" t="s">
        <v>128</v>
      </c>
      <c r="AU219" s="17" t="s">
        <v>121</v>
      </c>
    </row>
    <row r="220" spans="1:65" s="2" customFormat="1" ht="21.75" customHeight="1">
      <c r="A220" s="34"/>
      <c r="B220" s="35"/>
      <c r="C220" s="210" t="s">
        <v>472</v>
      </c>
      <c r="D220" s="210" t="s">
        <v>220</v>
      </c>
      <c r="E220" s="211" t="s">
        <v>473</v>
      </c>
      <c r="F220" s="212" t="s">
        <v>474</v>
      </c>
      <c r="G220" s="213" t="s">
        <v>344</v>
      </c>
      <c r="H220" s="214">
        <v>20</v>
      </c>
      <c r="I220" s="215"/>
      <c r="J220" s="216">
        <f>ROUND(I220*H220,2)</f>
        <v>0</v>
      </c>
      <c r="K220" s="212" t="s">
        <v>181</v>
      </c>
      <c r="L220" s="217"/>
      <c r="M220" s="218" t="s">
        <v>19</v>
      </c>
      <c r="N220" s="219" t="s">
        <v>47</v>
      </c>
      <c r="O220" s="64"/>
      <c r="P220" s="191">
        <f>O220*H220</f>
        <v>0</v>
      </c>
      <c r="Q220" s="191">
        <v>0.00171</v>
      </c>
      <c r="R220" s="191">
        <f>Q220*H220</f>
        <v>0.0342</v>
      </c>
      <c r="S220" s="191">
        <v>0</v>
      </c>
      <c r="T220" s="192">
        <f>S220*H220</f>
        <v>0</v>
      </c>
      <c r="U220" s="34"/>
      <c r="V220" s="34"/>
      <c r="W220" s="34"/>
      <c r="X220" s="34"/>
      <c r="Y220" s="34"/>
      <c r="Z220" s="34"/>
      <c r="AA220" s="34"/>
      <c r="AB220" s="34"/>
      <c r="AC220" s="34"/>
      <c r="AD220" s="34"/>
      <c r="AE220" s="34"/>
      <c r="AR220" s="193" t="s">
        <v>259</v>
      </c>
      <c r="AT220" s="193" t="s">
        <v>220</v>
      </c>
      <c r="AU220" s="193" t="s">
        <v>121</v>
      </c>
      <c r="AY220" s="17" t="s">
        <v>112</v>
      </c>
      <c r="BE220" s="194">
        <f>IF(N220="základní",J220,0)</f>
        <v>0</v>
      </c>
      <c r="BF220" s="194">
        <f>IF(N220="snížená",J220,0)</f>
        <v>0</v>
      </c>
      <c r="BG220" s="194">
        <f>IF(N220="zákl. přenesená",J220,0)</f>
        <v>0</v>
      </c>
      <c r="BH220" s="194">
        <f>IF(N220="sníž. přenesená",J220,0)</f>
        <v>0</v>
      </c>
      <c r="BI220" s="194">
        <f>IF(N220="nulová",J220,0)</f>
        <v>0</v>
      </c>
      <c r="BJ220" s="17" t="s">
        <v>121</v>
      </c>
      <c r="BK220" s="194">
        <f>ROUND(I220*H220,2)</f>
        <v>0</v>
      </c>
      <c r="BL220" s="17" t="s">
        <v>197</v>
      </c>
      <c r="BM220" s="193" t="s">
        <v>475</v>
      </c>
    </row>
    <row r="221" spans="1:65" s="2" customFormat="1" ht="21.75" customHeight="1">
      <c r="A221" s="34"/>
      <c r="B221" s="35"/>
      <c r="C221" s="182" t="s">
        <v>476</v>
      </c>
      <c r="D221" s="182" t="s">
        <v>115</v>
      </c>
      <c r="E221" s="183" t="s">
        <v>477</v>
      </c>
      <c r="F221" s="184" t="s">
        <v>478</v>
      </c>
      <c r="G221" s="185" t="s">
        <v>148</v>
      </c>
      <c r="H221" s="186">
        <v>6.775</v>
      </c>
      <c r="I221" s="187"/>
      <c r="J221" s="188">
        <f>ROUND(I221*H221,2)</f>
        <v>0</v>
      </c>
      <c r="K221" s="184" t="s">
        <v>119</v>
      </c>
      <c r="L221" s="39"/>
      <c r="M221" s="189" t="s">
        <v>19</v>
      </c>
      <c r="N221" s="190" t="s">
        <v>47</v>
      </c>
      <c r="O221" s="64"/>
      <c r="P221" s="191">
        <f>O221*H221</f>
        <v>0</v>
      </c>
      <c r="Q221" s="191">
        <v>0</v>
      </c>
      <c r="R221" s="191">
        <f>Q221*H221</f>
        <v>0</v>
      </c>
      <c r="S221" s="191">
        <v>0</v>
      </c>
      <c r="T221" s="192">
        <f>S221*H221</f>
        <v>0</v>
      </c>
      <c r="U221" s="34"/>
      <c r="V221" s="34"/>
      <c r="W221" s="34"/>
      <c r="X221" s="34"/>
      <c r="Y221" s="34"/>
      <c r="Z221" s="34"/>
      <c r="AA221" s="34"/>
      <c r="AB221" s="34"/>
      <c r="AC221" s="34"/>
      <c r="AD221" s="34"/>
      <c r="AE221" s="34"/>
      <c r="AR221" s="193" t="s">
        <v>197</v>
      </c>
      <c r="AT221" s="193" t="s">
        <v>115</v>
      </c>
      <c r="AU221" s="193" t="s">
        <v>121</v>
      </c>
      <c r="AY221" s="17" t="s">
        <v>112</v>
      </c>
      <c r="BE221" s="194">
        <f>IF(N221="základní",J221,0)</f>
        <v>0</v>
      </c>
      <c r="BF221" s="194">
        <f>IF(N221="snížená",J221,0)</f>
        <v>0</v>
      </c>
      <c r="BG221" s="194">
        <f>IF(N221="zákl. přenesená",J221,0)</f>
        <v>0</v>
      </c>
      <c r="BH221" s="194">
        <f>IF(N221="sníž. přenesená",J221,0)</f>
        <v>0</v>
      </c>
      <c r="BI221" s="194">
        <f>IF(N221="nulová",J221,0)</f>
        <v>0</v>
      </c>
      <c r="BJ221" s="17" t="s">
        <v>121</v>
      </c>
      <c r="BK221" s="194">
        <f>ROUND(I221*H221,2)</f>
        <v>0</v>
      </c>
      <c r="BL221" s="17" t="s">
        <v>197</v>
      </c>
      <c r="BM221" s="193" t="s">
        <v>479</v>
      </c>
    </row>
    <row r="222" spans="1:47" s="2" customFormat="1" ht="78">
      <c r="A222" s="34"/>
      <c r="B222" s="35"/>
      <c r="C222" s="36"/>
      <c r="D222" s="197" t="s">
        <v>128</v>
      </c>
      <c r="E222" s="36"/>
      <c r="F222" s="207" t="s">
        <v>284</v>
      </c>
      <c r="G222" s="36"/>
      <c r="H222" s="36"/>
      <c r="I222" s="103"/>
      <c r="J222" s="36"/>
      <c r="K222" s="36"/>
      <c r="L222" s="39"/>
      <c r="M222" s="208"/>
      <c r="N222" s="209"/>
      <c r="O222" s="64"/>
      <c r="P222" s="64"/>
      <c r="Q222" s="64"/>
      <c r="R222" s="64"/>
      <c r="S222" s="64"/>
      <c r="T222" s="65"/>
      <c r="U222" s="34"/>
      <c r="V222" s="34"/>
      <c r="W222" s="34"/>
      <c r="X222" s="34"/>
      <c r="Y222" s="34"/>
      <c r="Z222" s="34"/>
      <c r="AA222" s="34"/>
      <c r="AB222" s="34"/>
      <c r="AC222" s="34"/>
      <c r="AD222" s="34"/>
      <c r="AE222" s="34"/>
      <c r="AT222" s="17" t="s">
        <v>128</v>
      </c>
      <c r="AU222" s="17" t="s">
        <v>121</v>
      </c>
    </row>
    <row r="223" spans="2:63" s="12" customFormat="1" ht="25.9" customHeight="1">
      <c r="B223" s="166"/>
      <c r="C223" s="167"/>
      <c r="D223" s="168" t="s">
        <v>74</v>
      </c>
      <c r="E223" s="169" t="s">
        <v>480</v>
      </c>
      <c r="F223" s="169" t="s">
        <v>481</v>
      </c>
      <c r="G223" s="167"/>
      <c r="H223" s="167"/>
      <c r="I223" s="170"/>
      <c r="J223" s="171">
        <f>BK223</f>
        <v>0</v>
      </c>
      <c r="K223" s="167"/>
      <c r="L223" s="172"/>
      <c r="M223" s="173"/>
      <c r="N223" s="174"/>
      <c r="O223" s="174"/>
      <c r="P223" s="175">
        <f>P224</f>
        <v>0</v>
      </c>
      <c r="Q223" s="174"/>
      <c r="R223" s="175">
        <f>R224</f>
        <v>0</v>
      </c>
      <c r="S223" s="174"/>
      <c r="T223" s="176">
        <f>T224</f>
        <v>0</v>
      </c>
      <c r="AR223" s="177" t="s">
        <v>141</v>
      </c>
      <c r="AT223" s="178" t="s">
        <v>74</v>
      </c>
      <c r="AU223" s="178" t="s">
        <v>75</v>
      </c>
      <c r="AY223" s="177" t="s">
        <v>112</v>
      </c>
      <c r="BK223" s="179">
        <f>BK224</f>
        <v>0</v>
      </c>
    </row>
    <row r="224" spans="2:63" s="12" customFormat="1" ht="22.9" customHeight="1">
      <c r="B224" s="166"/>
      <c r="C224" s="167"/>
      <c r="D224" s="168" t="s">
        <v>74</v>
      </c>
      <c r="E224" s="180" t="s">
        <v>482</v>
      </c>
      <c r="F224" s="180" t="s">
        <v>483</v>
      </c>
      <c r="G224" s="167"/>
      <c r="H224" s="167"/>
      <c r="I224" s="170"/>
      <c r="J224" s="181">
        <f>BK224</f>
        <v>0</v>
      </c>
      <c r="K224" s="167"/>
      <c r="L224" s="172"/>
      <c r="M224" s="173"/>
      <c r="N224" s="174"/>
      <c r="O224" s="174"/>
      <c r="P224" s="175">
        <f>SUM(P225:P228)</f>
        <v>0</v>
      </c>
      <c r="Q224" s="174"/>
      <c r="R224" s="175">
        <f>SUM(R225:R228)</f>
        <v>0</v>
      </c>
      <c r="S224" s="174"/>
      <c r="T224" s="176">
        <f>SUM(T225:T228)</f>
        <v>0</v>
      </c>
      <c r="AR224" s="177" t="s">
        <v>141</v>
      </c>
      <c r="AT224" s="178" t="s">
        <v>74</v>
      </c>
      <c r="AU224" s="178" t="s">
        <v>80</v>
      </c>
      <c r="AY224" s="177" t="s">
        <v>112</v>
      </c>
      <c r="BK224" s="179">
        <f>SUM(BK225:BK228)</f>
        <v>0</v>
      </c>
    </row>
    <row r="225" spans="1:65" s="2" customFormat="1" ht="16.5" customHeight="1">
      <c r="A225" s="34"/>
      <c r="B225" s="35"/>
      <c r="C225" s="182" t="s">
        <v>484</v>
      </c>
      <c r="D225" s="182" t="s">
        <v>115</v>
      </c>
      <c r="E225" s="183" t="s">
        <v>485</v>
      </c>
      <c r="F225" s="184" t="s">
        <v>483</v>
      </c>
      <c r="G225" s="185" t="s">
        <v>486</v>
      </c>
      <c r="H225" s="186">
        <v>1</v>
      </c>
      <c r="I225" s="187"/>
      <c r="J225" s="188">
        <f>ROUND(I225*H225,2)</f>
        <v>0</v>
      </c>
      <c r="K225" s="184" t="s">
        <v>119</v>
      </c>
      <c r="L225" s="39"/>
      <c r="M225" s="189" t="s">
        <v>19</v>
      </c>
      <c r="N225" s="190" t="s">
        <v>47</v>
      </c>
      <c r="O225" s="64"/>
      <c r="P225" s="191">
        <f>O225*H225</f>
        <v>0</v>
      </c>
      <c r="Q225" s="191">
        <v>0</v>
      </c>
      <c r="R225" s="191">
        <f>Q225*H225</f>
        <v>0</v>
      </c>
      <c r="S225" s="191">
        <v>0</v>
      </c>
      <c r="T225" s="192">
        <f>S225*H225</f>
        <v>0</v>
      </c>
      <c r="U225" s="34"/>
      <c r="V225" s="34"/>
      <c r="W225" s="34"/>
      <c r="X225" s="34"/>
      <c r="Y225" s="34"/>
      <c r="Z225" s="34"/>
      <c r="AA225" s="34"/>
      <c r="AB225" s="34"/>
      <c r="AC225" s="34"/>
      <c r="AD225" s="34"/>
      <c r="AE225" s="34"/>
      <c r="AR225" s="193" t="s">
        <v>487</v>
      </c>
      <c r="AT225" s="193" t="s">
        <v>115</v>
      </c>
      <c r="AU225" s="193" t="s">
        <v>121</v>
      </c>
      <c r="AY225" s="17" t="s">
        <v>112</v>
      </c>
      <c r="BE225" s="194">
        <f>IF(N225="základní",J225,0)</f>
        <v>0</v>
      </c>
      <c r="BF225" s="194">
        <f>IF(N225="snížená",J225,0)</f>
        <v>0</v>
      </c>
      <c r="BG225" s="194">
        <f>IF(N225="zákl. přenesená",J225,0)</f>
        <v>0</v>
      </c>
      <c r="BH225" s="194">
        <f>IF(N225="sníž. přenesená",J225,0)</f>
        <v>0</v>
      </c>
      <c r="BI225" s="194">
        <f>IF(N225="nulová",J225,0)</f>
        <v>0</v>
      </c>
      <c r="BJ225" s="17" t="s">
        <v>121</v>
      </c>
      <c r="BK225" s="194">
        <f>ROUND(I225*H225,2)</f>
        <v>0</v>
      </c>
      <c r="BL225" s="17" t="s">
        <v>487</v>
      </c>
      <c r="BM225" s="193" t="s">
        <v>488</v>
      </c>
    </row>
    <row r="226" spans="1:47" s="2" customFormat="1" ht="19.5">
      <c r="A226" s="34"/>
      <c r="B226" s="35"/>
      <c r="C226" s="36"/>
      <c r="D226" s="197" t="s">
        <v>328</v>
      </c>
      <c r="E226" s="36"/>
      <c r="F226" s="207" t="s">
        <v>489</v>
      </c>
      <c r="G226" s="36"/>
      <c r="H226" s="36"/>
      <c r="I226" s="103"/>
      <c r="J226" s="36"/>
      <c r="K226" s="36"/>
      <c r="L226" s="39"/>
      <c r="M226" s="208"/>
      <c r="N226" s="209"/>
      <c r="O226" s="64"/>
      <c r="P226" s="64"/>
      <c r="Q226" s="64"/>
      <c r="R226" s="64"/>
      <c r="S226" s="64"/>
      <c r="T226" s="65"/>
      <c r="U226" s="34"/>
      <c r="V226" s="34"/>
      <c r="W226" s="34"/>
      <c r="X226" s="34"/>
      <c r="Y226" s="34"/>
      <c r="Z226" s="34"/>
      <c r="AA226" s="34"/>
      <c r="AB226" s="34"/>
      <c r="AC226" s="34"/>
      <c r="AD226" s="34"/>
      <c r="AE226" s="34"/>
      <c r="AT226" s="17" t="s">
        <v>328</v>
      </c>
      <c r="AU226" s="17" t="s">
        <v>121</v>
      </c>
    </row>
    <row r="227" spans="1:65" s="2" customFormat="1" ht="16.5" customHeight="1">
      <c r="A227" s="34"/>
      <c r="B227" s="35"/>
      <c r="C227" s="182" t="s">
        <v>490</v>
      </c>
      <c r="D227" s="182" t="s">
        <v>115</v>
      </c>
      <c r="E227" s="183" t="s">
        <v>491</v>
      </c>
      <c r="F227" s="184" t="s">
        <v>492</v>
      </c>
      <c r="G227" s="185" t="s">
        <v>486</v>
      </c>
      <c r="H227" s="186">
        <v>1</v>
      </c>
      <c r="I227" s="187"/>
      <c r="J227" s="188">
        <f>ROUND(I227*H227,2)</f>
        <v>0</v>
      </c>
      <c r="K227" s="184" t="s">
        <v>119</v>
      </c>
      <c r="L227" s="39"/>
      <c r="M227" s="189" t="s">
        <v>19</v>
      </c>
      <c r="N227" s="190" t="s">
        <v>47</v>
      </c>
      <c r="O227" s="64"/>
      <c r="P227" s="191">
        <f>O227*H227</f>
        <v>0</v>
      </c>
      <c r="Q227" s="191">
        <v>0</v>
      </c>
      <c r="R227" s="191">
        <f>Q227*H227</f>
        <v>0</v>
      </c>
      <c r="S227" s="191">
        <v>0</v>
      </c>
      <c r="T227" s="192">
        <f>S227*H227</f>
        <v>0</v>
      </c>
      <c r="U227" s="34"/>
      <c r="V227" s="34"/>
      <c r="W227" s="34"/>
      <c r="X227" s="34"/>
      <c r="Y227" s="34"/>
      <c r="Z227" s="34"/>
      <c r="AA227" s="34"/>
      <c r="AB227" s="34"/>
      <c r="AC227" s="34"/>
      <c r="AD227" s="34"/>
      <c r="AE227" s="34"/>
      <c r="AR227" s="193" t="s">
        <v>487</v>
      </c>
      <c r="AT227" s="193" t="s">
        <v>115</v>
      </c>
      <c r="AU227" s="193" t="s">
        <v>121</v>
      </c>
      <c r="AY227" s="17" t="s">
        <v>112</v>
      </c>
      <c r="BE227" s="194">
        <f>IF(N227="základní",J227,0)</f>
        <v>0</v>
      </c>
      <c r="BF227" s="194">
        <f>IF(N227="snížená",J227,0)</f>
        <v>0</v>
      </c>
      <c r="BG227" s="194">
        <f>IF(N227="zákl. přenesená",J227,0)</f>
        <v>0</v>
      </c>
      <c r="BH227" s="194">
        <f>IF(N227="sníž. přenesená",J227,0)</f>
        <v>0</v>
      </c>
      <c r="BI227" s="194">
        <f>IF(N227="nulová",J227,0)</f>
        <v>0</v>
      </c>
      <c r="BJ227" s="17" t="s">
        <v>121</v>
      </c>
      <c r="BK227" s="194">
        <f>ROUND(I227*H227,2)</f>
        <v>0</v>
      </c>
      <c r="BL227" s="17" t="s">
        <v>487</v>
      </c>
      <c r="BM227" s="193" t="s">
        <v>493</v>
      </c>
    </row>
    <row r="228" spans="1:65" s="2" customFormat="1" ht="16.5" customHeight="1">
      <c r="A228" s="34"/>
      <c r="B228" s="35"/>
      <c r="C228" s="182" t="s">
        <v>494</v>
      </c>
      <c r="D228" s="182" t="s">
        <v>115</v>
      </c>
      <c r="E228" s="183" t="s">
        <v>495</v>
      </c>
      <c r="F228" s="184" t="s">
        <v>496</v>
      </c>
      <c r="G228" s="185" t="s">
        <v>486</v>
      </c>
      <c r="H228" s="186">
        <v>1</v>
      </c>
      <c r="I228" s="187"/>
      <c r="J228" s="188">
        <f>ROUND(I228*H228,2)</f>
        <v>0</v>
      </c>
      <c r="K228" s="184" t="s">
        <v>119</v>
      </c>
      <c r="L228" s="39"/>
      <c r="M228" s="231" t="s">
        <v>19</v>
      </c>
      <c r="N228" s="232" t="s">
        <v>47</v>
      </c>
      <c r="O228" s="233"/>
      <c r="P228" s="234">
        <f>O228*H228</f>
        <v>0</v>
      </c>
      <c r="Q228" s="234">
        <v>0</v>
      </c>
      <c r="R228" s="234">
        <f>Q228*H228</f>
        <v>0</v>
      </c>
      <c r="S228" s="234">
        <v>0</v>
      </c>
      <c r="T228" s="235">
        <f>S228*H228</f>
        <v>0</v>
      </c>
      <c r="U228" s="34"/>
      <c r="V228" s="34"/>
      <c r="W228" s="34"/>
      <c r="X228" s="34"/>
      <c r="Y228" s="34"/>
      <c r="Z228" s="34"/>
      <c r="AA228" s="34"/>
      <c r="AB228" s="34"/>
      <c r="AC228" s="34"/>
      <c r="AD228" s="34"/>
      <c r="AE228" s="34"/>
      <c r="AR228" s="193" t="s">
        <v>487</v>
      </c>
      <c r="AT228" s="193" t="s">
        <v>115</v>
      </c>
      <c r="AU228" s="193" t="s">
        <v>121</v>
      </c>
      <c r="AY228" s="17" t="s">
        <v>112</v>
      </c>
      <c r="BE228" s="194">
        <f>IF(N228="základní",J228,0)</f>
        <v>0</v>
      </c>
      <c r="BF228" s="194">
        <f>IF(N228="snížená",J228,0)</f>
        <v>0</v>
      </c>
      <c r="BG228" s="194">
        <f>IF(N228="zákl. přenesená",J228,0)</f>
        <v>0</v>
      </c>
      <c r="BH228" s="194">
        <f>IF(N228="sníž. přenesená",J228,0)</f>
        <v>0</v>
      </c>
      <c r="BI228" s="194">
        <f>IF(N228="nulová",J228,0)</f>
        <v>0</v>
      </c>
      <c r="BJ228" s="17" t="s">
        <v>121</v>
      </c>
      <c r="BK228" s="194">
        <f>ROUND(I228*H228,2)</f>
        <v>0</v>
      </c>
      <c r="BL228" s="17" t="s">
        <v>487</v>
      </c>
      <c r="BM228" s="193" t="s">
        <v>497</v>
      </c>
    </row>
    <row r="229" spans="1:31" s="2" customFormat="1" ht="6.95" customHeight="1">
      <c r="A229" s="34"/>
      <c r="B229" s="47"/>
      <c r="C229" s="48"/>
      <c r="D229" s="48"/>
      <c r="E229" s="48"/>
      <c r="F229" s="48"/>
      <c r="G229" s="48"/>
      <c r="H229" s="48"/>
      <c r="I229" s="131"/>
      <c r="J229" s="48"/>
      <c r="K229" s="48"/>
      <c r="L229" s="39"/>
      <c r="M229" s="34"/>
      <c r="O229" s="34"/>
      <c r="P229" s="34"/>
      <c r="Q229" s="34"/>
      <c r="R229" s="34"/>
      <c r="S229" s="34"/>
      <c r="T229" s="34"/>
      <c r="U229" s="34"/>
      <c r="V229" s="34"/>
      <c r="W229" s="34"/>
      <c r="X229" s="34"/>
      <c r="Y229" s="34"/>
      <c r="Z229" s="34"/>
      <c r="AA229" s="34"/>
      <c r="AB229" s="34"/>
      <c r="AC229" s="34"/>
      <c r="AD229" s="34"/>
      <c r="AE229" s="34"/>
    </row>
  </sheetData>
  <sheetProtection algorithmName="SHA-512" hashValue="SNSbkbLzT+RBuuT68rBWb07TbjZXfUNPtRcECj1YQW94zd9iGq3fxRWMEoejQZpszEJCOoo0G8dMiBHFmSE7yQ==" saltValue="W4Dgv9dViiYejGGzyGN6i9WAB3YE6U3swv9AktFwraHXsj3dk1mLxJuvtQOZwBG9/movf6sYlsue64wZcDUgmg==" spinCount="100000" sheet="1" objects="1" scenarios="1" formatColumns="0" formatRows="0" autoFilter="0"/>
  <autoFilter ref="C82:K228"/>
  <mergeCells count="6">
    <mergeCell ref="L2:V2"/>
    <mergeCell ref="E7:H7"/>
    <mergeCell ref="E16:H16"/>
    <mergeCell ref="E25:H25"/>
    <mergeCell ref="E46:H46"/>
    <mergeCell ref="E75:H75"/>
  </mergeCells>
  <printOptions/>
  <pageMargins left="0.3937007874015748" right="0.3937007874015748" top="0.3937007874015748" bottom="0.3937007874015748" header="0" footer="0"/>
  <pageSetup fitToHeight="100" fitToWidth="1" horizontalDpi="600" verticalDpi="600" orientation="landscape" paperSize="9" scale="84"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K218"/>
  <sheetViews>
    <sheetView showGridLines="0" zoomScale="110" zoomScaleNormal="110" workbookViewId="0" topLeftCell="A1"/>
  </sheetViews>
  <sheetFormatPr defaultColWidth="9.140625" defaultRowHeight="12"/>
  <cols>
    <col min="1" max="1" width="8.28125" style="236" customWidth="1"/>
    <col min="2" max="2" width="1.7109375" style="236" customWidth="1"/>
    <col min="3" max="4" width="5.00390625" style="236" customWidth="1"/>
    <col min="5" max="5" width="11.7109375" style="236" customWidth="1"/>
    <col min="6" max="6" width="9.140625" style="236" customWidth="1"/>
    <col min="7" max="7" width="5.00390625" style="236" customWidth="1"/>
    <col min="8" max="8" width="77.8515625" style="236" customWidth="1"/>
    <col min="9" max="10" width="20.00390625" style="236" customWidth="1"/>
    <col min="11" max="11" width="1.7109375" style="236" customWidth="1"/>
  </cols>
  <sheetData>
    <row r="1" s="1" customFormat="1" ht="37.5" customHeight="1"/>
    <row r="2" spans="2:11" s="1" customFormat="1" ht="7.5" customHeight="1">
      <c r="B2" s="237"/>
      <c r="C2" s="238"/>
      <c r="D2" s="238"/>
      <c r="E2" s="238"/>
      <c r="F2" s="238"/>
      <c r="G2" s="238"/>
      <c r="H2" s="238"/>
      <c r="I2" s="238"/>
      <c r="J2" s="238"/>
      <c r="K2" s="239"/>
    </row>
    <row r="3" spans="2:11" s="15" customFormat="1" ht="45" customHeight="1">
      <c r="B3" s="240"/>
      <c r="C3" s="361" t="s">
        <v>498</v>
      </c>
      <c r="D3" s="361"/>
      <c r="E3" s="361"/>
      <c r="F3" s="361"/>
      <c r="G3" s="361"/>
      <c r="H3" s="361"/>
      <c r="I3" s="361"/>
      <c r="J3" s="361"/>
      <c r="K3" s="241"/>
    </row>
    <row r="4" spans="2:11" s="1" customFormat="1" ht="25.5" customHeight="1">
      <c r="B4" s="242"/>
      <c r="C4" s="366" t="s">
        <v>499</v>
      </c>
      <c r="D4" s="366"/>
      <c r="E4" s="366"/>
      <c r="F4" s="366"/>
      <c r="G4" s="366"/>
      <c r="H4" s="366"/>
      <c r="I4" s="366"/>
      <c r="J4" s="366"/>
      <c r="K4" s="243"/>
    </row>
    <row r="5" spans="2:11" s="1" customFormat="1" ht="5.25" customHeight="1">
      <c r="B5" s="242"/>
      <c r="C5" s="244"/>
      <c r="D5" s="244"/>
      <c r="E5" s="244"/>
      <c r="F5" s="244"/>
      <c r="G5" s="244"/>
      <c r="H5" s="244"/>
      <c r="I5" s="244"/>
      <c r="J5" s="244"/>
      <c r="K5" s="243"/>
    </row>
    <row r="6" spans="2:11" s="1" customFormat="1" ht="15" customHeight="1">
      <c r="B6" s="242"/>
      <c r="C6" s="365" t="s">
        <v>500</v>
      </c>
      <c r="D6" s="365"/>
      <c r="E6" s="365"/>
      <c r="F6" s="365"/>
      <c r="G6" s="365"/>
      <c r="H6" s="365"/>
      <c r="I6" s="365"/>
      <c r="J6" s="365"/>
      <c r="K6" s="243"/>
    </row>
    <row r="7" spans="2:11" s="1" customFormat="1" ht="15" customHeight="1">
      <c r="B7" s="246"/>
      <c r="C7" s="365" t="s">
        <v>501</v>
      </c>
      <c r="D7" s="365"/>
      <c r="E7" s="365"/>
      <c r="F7" s="365"/>
      <c r="G7" s="365"/>
      <c r="H7" s="365"/>
      <c r="I7" s="365"/>
      <c r="J7" s="365"/>
      <c r="K7" s="243"/>
    </row>
    <row r="8" spans="2:11" s="1" customFormat="1" ht="12.75" customHeight="1">
      <c r="B8" s="246"/>
      <c r="C8" s="245"/>
      <c r="D8" s="245"/>
      <c r="E8" s="245"/>
      <c r="F8" s="245"/>
      <c r="G8" s="245"/>
      <c r="H8" s="245"/>
      <c r="I8" s="245"/>
      <c r="J8" s="245"/>
      <c r="K8" s="243"/>
    </row>
    <row r="9" spans="2:11" s="1" customFormat="1" ht="15" customHeight="1">
      <c r="B9" s="246"/>
      <c r="C9" s="365" t="s">
        <v>502</v>
      </c>
      <c r="D9" s="365"/>
      <c r="E9" s="365"/>
      <c r="F9" s="365"/>
      <c r="G9" s="365"/>
      <c r="H9" s="365"/>
      <c r="I9" s="365"/>
      <c r="J9" s="365"/>
      <c r="K9" s="243"/>
    </row>
    <row r="10" spans="2:11" s="1" customFormat="1" ht="15" customHeight="1">
      <c r="B10" s="246"/>
      <c r="C10" s="245"/>
      <c r="D10" s="365" t="s">
        <v>503</v>
      </c>
      <c r="E10" s="365"/>
      <c r="F10" s="365"/>
      <c r="G10" s="365"/>
      <c r="H10" s="365"/>
      <c r="I10" s="365"/>
      <c r="J10" s="365"/>
      <c r="K10" s="243"/>
    </row>
    <row r="11" spans="2:11" s="1" customFormat="1" ht="15" customHeight="1">
      <c r="B11" s="246"/>
      <c r="C11" s="247"/>
      <c r="D11" s="365" t="s">
        <v>504</v>
      </c>
      <c r="E11" s="365"/>
      <c r="F11" s="365"/>
      <c r="G11" s="365"/>
      <c r="H11" s="365"/>
      <c r="I11" s="365"/>
      <c r="J11" s="365"/>
      <c r="K11" s="243"/>
    </row>
    <row r="12" spans="2:11" s="1" customFormat="1" ht="15" customHeight="1">
      <c r="B12" s="246"/>
      <c r="C12" s="247"/>
      <c r="D12" s="245"/>
      <c r="E12" s="245"/>
      <c r="F12" s="245"/>
      <c r="G12" s="245"/>
      <c r="H12" s="245"/>
      <c r="I12" s="245"/>
      <c r="J12" s="245"/>
      <c r="K12" s="243"/>
    </row>
    <row r="13" spans="2:11" s="1" customFormat="1" ht="15" customHeight="1">
      <c r="B13" s="246"/>
      <c r="C13" s="247"/>
      <c r="D13" s="248" t="s">
        <v>505</v>
      </c>
      <c r="E13" s="245"/>
      <c r="F13" s="245"/>
      <c r="G13" s="245"/>
      <c r="H13" s="245"/>
      <c r="I13" s="245"/>
      <c r="J13" s="245"/>
      <c r="K13" s="243"/>
    </row>
    <row r="14" spans="2:11" s="1" customFormat="1" ht="12.75" customHeight="1">
      <c r="B14" s="246"/>
      <c r="C14" s="247"/>
      <c r="D14" s="247"/>
      <c r="E14" s="247"/>
      <c r="F14" s="247"/>
      <c r="G14" s="247"/>
      <c r="H14" s="247"/>
      <c r="I14" s="247"/>
      <c r="J14" s="247"/>
      <c r="K14" s="243"/>
    </row>
    <row r="15" spans="2:11" s="1" customFormat="1" ht="15" customHeight="1">
      <c r="B15" s="246"/>
      <c r="C15" s="247"/>
      <c r="D15" s="365" t="s">
        <v>506</v>
      </c>
      <c r="E15" s="365"/>
      <c r="F15" s="365"/>
      <c r="G15" s="365"/>
      <c r="H15" s="365"/>
      <c r="I15" s="365"/>
      <c r="J15" s="365"/>
      <c r="K15" s="243"/>
    </row>
    <row r="16" spans="2:11" s="1" customFormat="1" ht="15" customHeight="1">
      <c r="B16" s="246"/>
      <c r="C16" s="247"/>
      <c r="D16" s="365" t="s">
        <v>507</v>
      </c>
      <c r="E16" s="365"/>
      <c r="F16" s="365"/>
      <c r="G16" s="365"/>
      <c r="H16" s="365"/>
      <c r="I16" s="365"/>
      <c r="J16" s="365"/>
      <c r="K16" s="243"/>
    </row>
    <row r="17" spans="2:11" s="1" customFormat="1" ht="15" customHeight="1">
      <c r="B17" s="246"/>
      <c r="C17" s="247"/>
      <c r="D17" s="365" t="s">
        <v>508</v>
      </c>
      <c r="E17" s="365"/>
      <c r="F17" s="365"/>
      <c r="G17" s="365"/>
      <c r="H17" s="365"/>
      <c r="I17" s="365"/>
      <c r="J17" s="365"/>
      <c r="K17" s="243"/>
    </row>
    <row r="18" spans="2:11" s="1" customFormat="1" ht="15" customHeight="1">
      <c r="B18" s="246"/>
      <c r="C18" s="247"/>
      <c r="D18" s="247"/>
      <c r="E18" s="249" t="s">
        <v>79</v>
      </c>
      <c r="F18" s="365" t="s">
        <v>509</v>
      </c>
      <c r="G18" s="365"/>
      <c r="H18" s="365"/>
      <c r="I18" s="365"/>
      <c r="J18" s="365"/>
      <c r="K18" s="243"/>
    </row>
    <row r="19" spans="2:11" s="1" customFormat="1" ht="15" customHeight="1">
      <c r="B19" s="246"/>
      <c r="C19" s="247"/>
      <c r="D19" s="247"/>
      <c r="E19" s="249" t="s">
        <v>510</v>
      </c>
      <c r="F19" s="365" t="s">
        <v>511</v>
      </c>
      <c r="G19" s="365"/>
      <c r="H19" s="365"/>
      <c r="I19" s="365"/>
      <c r="J19" s="365"/>
      <c r="K19" s="243"/>
    </row>
    <row r="20" spans="2:11" s="1" customFormat="1" ht="15" customHeight="1">
      <c r="B20" s="246"/>
      <c r="C20" s="247"/>
      <c r="D20" s="247"/>
      <c r="E20" s="249" t="s">
        <v>512</v>
      </c>
      <c r="F20" s="365" t="s">
        <v>513</v>
      </c>
      <c r="G20" s="365"/>
      <c r="H20" s="365"/>
      <c r="I20" s="365"/>
      <c r="J20" s="365"/>
      <c r="K20" s="243"/>
    </row>
    <row r="21" spans="2:11" s="1" customFormat="1" ht="15" customHeight="1">
      <c r="B21" s="246"/>
      <c r="C21" s="247"/>
      <c r="D21" s="247"/>
      <c r="E21" s="249" t="s">
        <v>514</v>
      </c>
      <c r="F21" s="365" t="s">
        <v>515</v>
      </c>
      <c r="G21" s="365"/>
      <c r="H21" s="365"/>
      <c r="I21" s="365"/>
      <c r="J21" s="365"/>
      <c r="K21" s="243"/>
    </row>
    <row r="22" spans="2:11" s="1" customFormat="1" ht="15" customHeight="1">
      <c r="B22" s="246"/>
      <c r="C22" s="247"/>
      <c r="D22" s="247"/>
      <c r="E22" s="249" t="s">
        <v>516</v>
      </c>
      <c r="F22" s="365" t="s">
        <v>517</v>
      </c>
      <c r="G22" s="365"/>
      <c r="H22" s="365"/>
      <c r="I22" s="365"/>
      <c r="J22" s="365"/>
      <c r="K22" s="243"/>
    </row>
    <row r="23" spans="2:11" s="1" customFormat="1" ht="15" customHeight="1">
      <c r="B23" s="246"/>
      <c r="C23" s="247"/>
      <c r="D23" s="247"/>
      <c r="E23" s="249" t="s">
        <v>518</v>
      </c>
      <c r="F23" s="365" t="s">
        <v>519</v>
      </c>
      <c r="G23" s="365"/>
      <c r="H23" s="365"/>
      <c r="I23" s="365"/>
      <c r="J23" s="365"/>
      <c r="K23" s="243"/>
    </row>
    <row r="24" spans="2:11" s="1" customFormat="1" ht="12.75" customHeight="1">
      <c r="B24" s="246"/>
      <c r="C24" s="247"/>
      <c r="D24" s="247"/>
      <c r="E24" s="247"/>
      <c r="F24" s="247"/>
      <c r="G24" s="247"/>
      <c r="H24" s="247"/>
      <c r="I24" s="247"/>
      <c r="J24" s="247"/>
      <c r="K24" s="243"/>
    </row>
    <row r="25" spans="2:11" s="1" customFormat="1" ht="15" customHeight="1">
      <c r="B25" s="246"/>
      <c r="C25" s="365" t="s">
        <v>520</v>
      </c>
      <c r="D25" s="365"/>
      <c r="E25" s="365"/>
      <c r="F25" s="365"/>
      <c r="G25" s="365"/>
      <c r="H25" s="365"/>
      <c r="I25" s="365"/>
      <c r="J25" s="365"/>
      <c r="K25" s="243"/>
    </row>
    <row r="26" spans="2:11" s="1" customFormat="1" ht="15" customHeight="1">
      <c r="B26" s="246"/>
      <c r="C26" s="365" t="s">
        <v>521</v>
      </c>
      <c r="D26" s="365"/>
      <c r="E26" s="365"/>
      <c r="F26" s="365"/>
      <c r="G26" s="365"/>
      <c r="H26" s="365"/>
      <c r="I26" s="365"/>
      <c r="J26" s="365"/>
      <c r="K26" s="243"/>
    </row>
    <row r="27" spans="2:11" s="1" customFormat="1" ht="15" customHeight="1">
      <c r="B27" s="246"/>
      <c r="C27" s="245"/>
      <c r="D27" s="365" t="s">
        <v>522</v>
      </c>
      <c r="E27" s="365"/>
      <c r="F27" s="365"/>
      <c r="G27" s="365"/>
      <c r="H27" s="365"/>
      <c r="I27" s="365"/>
      <c r="J27" s="365"/>
      <c r="K27" s="243"/>
    </row>
    <row r="28" spans="2:11" s="1" customFormat="1" ht="15" customHeight="1">
      <c r="B28" s="246"/>
      <c r="C28" s="247"/>
      <c r="D28" s="365" t="s">
        <v>523</v>
      </c>
      <c r="E28" s="365"/>
      <c r="F28" s="365"/>
      <c r="G28" s="365"/>
      <c r="H28" s="365"/>
      <c r="I28" s="365"/>
      <c r="J28" s="365"/>
      <c r="K28" s="243"/>
    </row>
    <row r="29" spans="2:11" s="1" customFormat="1" ht="12.75" customHeight="1">
      <c r="B29" s="246"/>
      <c r="C29" s="247"/>
      <c r="D29" s="247"/>
      <c r="E29" s="247"/>
      <c r="F29" s="247"/>
      <c r="G29" s="247"/>
      <c r="H29" s="247"/>
      <c r="I29" s="247"/>
      <c r="J29" s="247"/>
      <c r="K29" s="243"/>
    </row>
    <row r="30" spans="2:11" s="1" customFormat="1" ht="15" customHeight="1">
      <c r="B30" s="246"/>
      <c r="C30" s="247"/>
      <c r="D30" s="365" t="s">
        <v>524</v>
      </c>
      <c r="E30" s="365"/>
      <c r="F30" s="365"/>
      <c r="G30" s="365"/>
      <c r="H30" s="365"/>
      <c r="I30" s="365"/>
      <c r="J30" s="365"/>
      <c r="K30" s="243"/>
    </row>
    <row r="31" spans="2:11" s="1" customFormat="1" ht="15" customHeight="1">
      <c r="B31" s="246"/>
      <c r="C31" s="247"/>
      <c r="D31" s="365" t="s">
        <v>525</v>
      </c>
      <c r="E31" s="365"/>
      <c r="F31" s="365"/>
      <c r="G31" s="365"/>
      <c r="H31" s="365"/>
      <c r="I31" s="365"/>
      <c r="J31" s="365"/>
      <c r="K31" s="243"/>
    </row>
    <row r="32" spans="2:11" s="1" customFormat="1" ht="12.75" customHeight="1">
      <c r="B32" s="246"/>
      <c r="C32" s="247"/>
      <c r="D32" s="247"/>
      <c r="E32" s="247"/>
      <c r="F32" s="247"/>
      <c r="G32" s="247"/>
      <c r="H32" s="247"/>
      <c r="I32" s="247"/>
      <c r="J32" s="247"/>
      <c r="K32" s="243"/>
    </row>
    <row r="33" spans="2:11" s="1" customFormat="1" ht="15" customHeight="1">
      <c r="B33" s="246"/>
      <c r="C33" s="247"/>
      <c r="D33" s="365" t="s">
        <v>526</v>
      </c>
      <c r="E33" s="365"/>
      <c r="F33" s="365"/>
      <c r="G33" s="365"/>
      <c r="H33" s="365"/>
      <c r="I33" s="365"/>
      <c r="J33" s="365"/>
      <c r="K33" s="243"/>
    </row>
    <row r="34" spans="2:11" s="1" customFormat="1" ht="15" customHeight="1">
      <c r="B34" s="246"/>
      <c r="C34" s="247"/>
      <c r="D34" s="365" t="s">
        <v>527</v>
      </c>
      <c r="E34" s="365"/>
      <c r="F34" s="365"/>
      <c r="G34" s="365"/>
      <c r="H34" s="365"/>
      <c r="I34" s="365"/>
      <c r="J34" s="365"/>
      <c r="K34" s="243"/>
    </row>
    <row r="35" spans="2:11" s="1" customFormat="1" ht="15" customHeight="1">
      <c r="B35" s="246"/>
      <c r="C35" s="247"/>
      <c r="D35" s="365" t="s">
        <v>528</v>
      </c>
      <c r="E35" s="365"/>
      <c r="F35" s="365"/>
      <c r="G35" s="365"/>
      <c r="H35" s="365"/>
      <c r="I35" s="365"/>
      <c r="J35" s="365"/>
      <c r="K35" s="243"/>
    </row>
    <row r="36" spans="2:11" s="1" customFormat="1" ht="15" customHeight="1">
      <c r="B36" s="246"/>
      <c r="C36" s="247"/>
      <c r="D36" s="245"/>
      <c r="E36" s="248" t="s">
        <v>98</v>
      </c>
      <c r="F36" s="245"/>
      <c r="G36" s="365" t="s">
        <v>529</v>
      </c>
      <c r="H36" s="365"/>
      <c r="I36" s="365"/>
      <c r="J36" s="365"/>
      <c r="K36" s="243"/>
    </row>
    <row r="37" spans="2:11" s="1" customFormat="1" ht="30.75" customHeight="1">
      <c r="B37" s="246"/>
      <c r="C37" s="247"/>
      <c r="D37" s="245"/>
      <c r="E37" s="248" t="s">
        <v>530</v>
      </c>
      <c r="F37" s="245"/>
      <c r="G37" s="365" t="s">
        <v>531</v>
      </c>
      <c r="H37" s="365"/>
      <c r="I37" s="365"/>
      <c r="J37" s="365"/>
      <c r="K37" s="243"/>
    </row>
    <row r="38" spans="2:11" s="1" customFormat="1" ht="15" customHeight="1">
      <c r="B38" s="246"/>
      <c r="C38" s="247"/>
      <c r="D38" s="245"/>
      <c r="E38" s="248" t="s">
        <v>56</v>
      </c>
      <c r="F38" s="245"/>
      <c r="G38" s="365" t="s">
        <v>532</v>
      </c>
      <c r="H38" s="365"/>
      <c r="I38" s="365"/>
      <c r="J38" s="365"/>
      <c r="K38" s="243"/>
    </row>
    <row r="39" spans="2:11" s="1" customFormat="1" ht="15" customHeight="1">
      <c r="B39" s="246"/>
      <c r="C39" s="247"/>
      <c r="D39" s="245"/>
      <c r="E39" s="248" t="s">
        <v>57</v>
      </c>
      <c r="F39" s="245"/>
      <c r="G39" s="365" t="s">
        <v>533</v>
      </c>
      <c r="H39" s="365"/>
      <c r="I39" s="365"/>
      <c r="J39" s="365"/>
      <c r="K39" s="243"/>
    </row>
    <row r="40" spans="2:11" s="1" customFormat="1" ht="15" customHeight="1">
      <c r="B40" s="246"/>
      <c r="C40" s="247"/>
      <c r="D40" s="245"/>
      <c r="E40" s="248" t="s">
        <v>99</v>
      </c>
      <c r="F40" s="245"/>
      <c r="G40" s="365" t="s">
        <v>534</v>
      </c>
      <c r="H40" s="365"/>
      <c r="I40" s="365"/>
      <c r="J40" s="365"/>
      <c r="K40" s="243"/>
    </row>
    <row r="41" spans="2:11" s="1" customFormat="1" ht="15" customHeight="1">
      <c r="B41" s="246"/>
      <c r="C41" s="247"/>
      <c r="D41" s="245"/>
      <c r="E41" s="248" t="s">
        <v>100</v>
      </c>
      <c r="F41" s="245"/>
      <c r="G41" s="365" t="s">
        <v>535</v>
      </c>
      <c r="H41" s="365"/>
      <c r="I41" s="365"/>
      <c r="J41" s="365"/>
      <c r="K41" s="243"/>
    </row>
    <row r="42" spans="2:11" s="1" customFormat="1" ht="15" customHeight="1">
      <c r="B42" s="246"/>
      <c r="C42" s="247"/>
      <c r="D42" s="245"/>
      <c r="E42" s="248" t="s">
        <v>536</v>
      </c>
      <c r="F42" s="245"/>
      <c r="G42" s="365" t="s">
        <v>537</v>
      </c>
      <c r="H42" s="365"/>
      <c r="I42" s="365"/>
      <c r="J42" s="365"/>
      <c r="K42" s="243"/>
    </row>
    <row r="43" spans="2:11" s="1" customFormat="1" ht="15" customHeight="1">
      <c r="B43" s="246"/>
      <c r="C43" s="247"/>
      <c r="D43" s="245"/>
      <c r="E43" s="248"/>
      <c r="F43" s="245"/>
      <c r="G43" s="365" t="s">
        <v>538</v>
      </c>
      <c r="H43" s="365"/>
      <c r="I43" s="365"/>
      <c r="J43" s="365"/>
      <c r="K43" s="243"/>
    </row>
    <row r="44" spans="2:11" s="1" customFormat="1" ht="15" customHeight="1">
      <c r="B44" s="246"/>
      <c r="C44" s="247"/>
      <c r="D44" s="245"/>
      <c r="E44" s="248" t="s">
        <v>539</v>
      </c>
      <c r="F44" s="245"/>
      <c r="G44" s="365" t="s">
        <v>540</v>
      </c>
      <c r="H44" s="365"/>
      <c r="I44" s="365"/>
      <c r="J44" s="365"/>
      <c r="K44" s="243"/>
    </row>
    <row r="45" spans="2:11" s="1" customFormat="1" ht="15" customHeight="1">
      <c r="B45" s="246"/>
      <c r="C45" s="247"/>
      <c r="D45" s="245"/>
      <c r="E45" s="248" t="s">
        <v>102</v>
      </c>
      <c r="F45" s="245"/>
      <c r="G45" s="365" t="s">
        <v>541</v>
      </c>
      <c r="H45" s="365"/>
      <c r="I45" s="365"/>
      <c r="J45" s="365"/>
      <c r="K45" s="243"/>
    </row>
    <row r="46" spans="2:11" s="1" customFormat="1" ht="12.75" customHeight="1">
      <c r="B46" s="246"/>
      <c r="C46" s="247"/>
      <c r="D46" s="245"/>
      <c r="E46" s="245"/>
      <c r="F46" s="245"/>
      <c r="G46" s="245"/>
      <c r="H46" s="245"/>
      <c r="I46" s="245"/>
      <c r="J46" s="245"/>
      <c r="K46" s="243"/>
    </row>
    <row r="47" spans="2:11" s="1" customFormat="1" ht="15" customHeight="1">
      <c r="B47" s="246"/>
      <c r="C47" s="247"/>
      <c r="D47" s="365" t="s">
        <v>542</v>
      </c>
      <c r="E47" s="365"/>
      <c r="F47" s="365"/>
      <c r="G47" s="365"/>
      <c r="H47" s="365"/>
      <c r="I47" s="365"/>
      <c r="J47" s="365"/>
      <c r="K47" s="243"/>
    </row>
    <row r="48" spans="2:11" s="1" customFormat="1" ht="15" customHeight="1">
      <c r="B48" s="246"/>
      <c r="C48" s="247"/>
      <c r="D48" s="247"/>
      <c r="E48" s="365" t="s">
        <v>543</v>
      </c>
      <c r="F48" s="365"/>
      <c r="G48" s="365"/>
      <c r="H48" s="365"/>
      <c r="I48" s="365"/>
      <c r="J48" s="365"/>
      <c r="K48" s="243"/>
    </row>
    <row r="49" spans="2:11" s="1" customFormat="1" ht="15" customHeight="1">
      <c r="B49" s="246"/>
      <c r="C49" s="247"/>
      <c r="D49" s="247"/>
      <c r="E49" s="365" t="s">
        <v>544</v>
      </c>
      <c r="F49" s="365"/>
      <c r="G49" s="365"/>
      <c r="H49" s="365"/>
      <c r="I49" s="365"/>
      <c r="J49" s="365"/>
      <c r="K49" s="243"/>
    </row>
    <row r="50" spans="2:11" s="1" customFormat="1" ht="15" customHeight="1">
      <c r="B50" s="246"/>
      <c r="C50" s="247"/>
      <c r="D50" s="247"/>
      <c r="E50" s="365" t="s">
        <v>545</v>
      </c>
      <c r="F50" s="365"/>
      <c r="G50" s="365"/>
      <c r="H50" s="365"/>
      <c r="I50" s="365"/>
      <c r="J50" s="365"/>
      <c r="K50" s="243"/>
    </row>
    <row r="51" spans="2:11" s="1" customFormat="1" ht="15" customHeight="1">
      <c r="B51" s="246"/>
      <c r="C51" s="247"/>
      <c r="D51" s="365" t="s">
        <v>546</v>
      </c>
      <c r="E51" s="365"/>
      <c r="F51" s="365"/>
      <c r="G51" s="365"/>
      <c r="H51" s="365"/>
      <c r="I51" s="365"/>
      <c r="J51" s="365"/>
      <c r="K51" s="243"/>
    </row>
    <row r="52" spans="2:11" s="1" customFormat="1" ht="25.5" customHeight="1">
      <c r="B52" s="242"/>
      <c r="C52" s="366" t="s">
        <v>547</v>
      </c>
      <c r="D52" s="366"/>
      <c r="E52" s="366"/>
      <c r="F52" s="366"/>
      <c r="G52" s="366"/>
      <c r="H52" s="366"/>
      <c r="I52" s="366"/>
      <c r="J52" s="366"/>
      <c r="K52" s="243"/>
    </row>
    <row r="53" spans="2:11" s="1" customFormat="1" ht="5.25" customHeight="1">
      <c r="B53" s="242"/>
      <c r="C53" s="244"/>
      <c r="D53" s="244"/>
      <c r="E53" s="244"/>
      <c r="F53" s="244"/>
      <c r="G53" s="244"/>
      <c r="H53" s="244"/>
      <c r="I53" s="244"/>
      <c r="J53" s="244"/>
      <c r="K53" s="243"/>
    </row>
    <row r="54" spans="2:11" s="1" customFormat="1" ht="15" customHeight="1">
      <c r="B54" s="242"/>
      <c r="C54" s="365" t="s">
        <v>548</v>
      </c>
      <c r="D54" s="365"/>
      <c r="E54" s="365"/>
      <c r="F54" s="365"/>
      <c r="G54" s="365"/>
      <c r="H54" s="365"/>
      <c r="I54" s="365"/>
      <c r="J54" s="365"/>
      <c r="K54" s="243"/>
    </row>
    <row r="55" spans="2:11" s="1" customFormat="1" ht="15" customHeight="1">
      <c r="B55" s="242"/>
      <c r="C55" s="365" t="s">
        <v>549</v>
      </c>
      <c r="D55" s="365"/>
      <c r="E55" s="365"/>
      <c r="F55" s="365"/>
      <c r="G55" s="365"/>
      <c r="H55" s="365"/>
      <c r="I55" s="365"/>
      <c r="J55" s="365"/>
      <c r="K55" s="243"/>
    </row>
    <row r="56" spans="2:11" s="1" customFormat="1" ht="12.75" customHeight="1">
      <c r="B56" s="242"/>
      <c r="C56" s="245"/>
      <c r="D56" s="245"/>
      <c r="E56" s="245"/>
      <c r="F56" s="245"/>
      <c r="G56" s="245"/>
      <c r="H56" s="245"/>
      <c r="I56" s="245"/>
      <c r="J56" s="245"/>
      <c r="K56" s="243"/>
    </row>
    <row r="57" spans="2:11" s="1" customFormat="1" ht="15" customHeight="1">
      <c r="B57" s="242"/>
      <c r="C57" s="365" t="s">
        <v>550</v>
      </c>
      <c r="D57" s="365"/>
      <c r="E57" s="365"/>
      <c r="F57" s="365"/>
      <c r="G57" s="365"/>
      <c r="H57" s="365"/>
      <c r="I57" s="365"/>
      <c r="J57" s="365"/>
      <c r="K57" s="243"/>
    </row>
    <row r="58" spans="2:11" s="1" customFormat="1" ht="15" customHeight="1">
      <c r="B58" s="242"/>
      <c r="C58" s="247"/>
      <c r="D58" s="365" t="s">
        <v>551</v>
      </c>
      <c r="E58" s="365"/>
      <c r="F58" s="365"/>
      <c r="G58" s="365"/>
      <c r="H58" s="365"/>
      <c r="I58" s="365"/>
      <c r="J58" s="365"/>
      <c r="K58" s="243"/>
    </row>
    <row r="59" spans="2:11" s="1" customFormat="1" ht="15" customHeight="1">
      <c r="B59" s="242"/>
      <c r="C59" s="247"/>
      <c r="D59" s="365" t="s">
        <v>552</v>
      </c>
      <c r="E59" s="365"/>
      <c r="F59" s="365"/>
      <c r="G59" s="365"/>
      <c r="H59" s="365"/>
      <c r="I59" s="365"/>
      <c r="J59" s="365"/>
      <c r="K59" s="243"/>
    </row>
    <row r="60" spans="2:11" s="1" customFormat="1" ht="15" customHeight="1">
      <c r="B60" s="242"/>
      <c r="C60" s="247"/>
      <c r="D60" s="365" t="s">
        <v>553</v>
      </c>
      <c r="E60" s="365"/>
      <c r="F60" s="365"/>
      <c r="G60" s="365"/>
      <c r="H60" s="365"/>
      <c r="I60" s="365"/>
      <c r="J60" s="365"/>
      <c r="K60" s="243"/>
    </row>
    <row r="61" spans="2:11" s="1" customFormat="1" ht="15" customHeight="1">
      <c r="B61" s="242"/>
      <c r="C61" s="247"/>
      <c r="D61" s="365" t="s">
        <v>554</v>
      </c>
      <c r="E61" s="365"/>
      <c r="F61" s="365"/>
      <c r="G61" s="365"/>
      <c r="H61" s="365"/>
      <c r="I61" s="365"/>
      <c r="J61" s="365"/>
      <c r="K61" s="243"/>
    </row>
    <row r="62" spans="2:11" s="1" customFormat="1" ht="15" customHeight="1">
      <c r="B62" s="242"/>
      <c r="C62" s="247"/>
      <c r="D62" s="367" t="s">
        <v>555</v>
      </c>
      <c r="E62" s="367"/>
      <c r="F62" s="367"/>
      <c r="G62" s="367"/>
      <c r="H62" s="367"/>
      <c r="I62" s="367"/>
      <c r="J62" s="367"/>
      <c r="K62" s="243"/>
    </row>
    <row r="63" spans="2:11" s="1" customFormat="1" ht="15" customHeight="1">
      <c r="B63" s="242"/>
      <c r="C63" s="247"/>
      <c r="D63" s="365" t="s">
        <v>556</v>
      </c>
      <c r="E63" s="365"/>
      <c r="F63" s="365"/>
      <c r="G63" s="365"/>
      <c r="H63" s="365"/>
      <c r="I63" s="365"/>
      <c r="J63" s="365"/>
      <c r="K63" s="243"/>
    </row>
    <row r="64" spans="2:11" s="1" customFormat="1" ht="12.75" customHeight="1">
      <c r="B64" s="242"/>
      <c r="C64" s="247"/>
      <c r="D64" s="247"/>
      <c r="E64" s="250"/>
      <c r="F64" s="247"/>
      <c r="G64" s="247"/>
      <c r="H64" s="247"/>
      <c r="I64" s="247"/>
      <c r="J64" s="247"/>
      <c r="K64" s="243"/>
    </row>
    <row r="65" spans="2:11" s="1" customFormat="1" ht="15" customHeight="1">
      <c r="B65" s="242"/>
      <c r="C65" s="247"/>
      <c r="D65" s="365" t="s">
        <v>557</v>
      </c>
      <c r="E65" s="365"/>
      <c r="F65" s="365"/>
      <c r="G65" s="365"/>
      <c r="H65" s="365"/>
      <c r="I65" s="365"/>
      <c r="J65" s="365"/>
      <c r="K65" s="243"/>
    </row>
    <row r="66" spans="2:11" s="1" customFormat="1" ht="15" customHeight="1">
      <c r="B66" s="242"/>
      <c r="C66" s="247"/>
      <c r="D66" s="367" t="s">
        <v>558</v>
      </c>
      <c r="E66" s="367"/>
      <c r="F66" s="367"/>
      <c r="G66" s="367"/>
      <c r="H66" s="367"/>
      <c r="I66" s="367"/>
      <c r="J66" s="367"/>
      <c r="K66" s="243"/>
    </row>
    <row r="67" spans="2:11" s="1" customFormat="1" ht="15" customHeight="1">
      <c r="B67" s="242"/>
      <c r="C67" s="247"/>
      <c r="D67" s="365" t="s">
        <v>559</v>
      </c>
      <c r="E67" s="365"/>
      <c r="F67" s="365"/>
      <c r="G67" s="365"/>
      <c r="H67" s="365"/>
      <c r="I67" s="365"/>
      <c r="J67" s="365"/>
      <c r="K67" s="243"/>
    </row>
    <row r="68" spans="2:11" s="1" customFormat="1" ht="15" customHeight="1">
      <c r="B68" s="242"/>
      <c r="C68" s="247"/>
      <c r="D68" s="365" t="s">
        <v>560</v>
      </c>
      <c r="E68" s="365"/>
      <c r="F68" s="365"/>
      <c r="G68" s="365"/>
      <c r="H68" s="365"/>
      <c r="I68" s="365"/>
      <c r="J68" s="365"/>
      <c r="K68" s="243"/>
    </row>
    <row r="69" spans="2:11" s="1" customFormat="1" ht="15" customHeight="1">
      <c r="B69" s="242"/>
      <c r="C69" s="247"/>
      <c r="D69" s="365" t="s">
        <v>561</v>
      </c>
      <c r="E69" s="365"/>
      <c r="F69" s="365"/>
      <c r="G69" s="365"/>
      <c r="H69" s="365"/>
      <c r="I69" s="365"/>
      <c r="J69" s="365"/>
      <c r="K69" s="243"/>
    </row>
    <row r="70" spans="2:11" s="1" customFormat="1" ht="15" customHeight="1">
      <c r="B70" s="242"/>
      <c r="C70" s="247"/>
      <c r="D70" s="365" t="s">
        <v>562</v>
      </c>
      <c r="E70" s="365"/>
      <c r="F70" s="365"/>
      <c r="G70" s="365"/>
      <c r="H70" s="365"/>
      <c r="I70" s="365"/>
      <c r="J70" s="365"/>
      <c r="K70" s="243"/>
    </row>
    <row r="71" spans="2:11" s="1" customFormat="1" ht="12.75" customHeight="1">
      <c r="B71" s="251"/>
      <c r="C71" s="252"/>
      <c r="D71" s="252"/>
      <c r="E71" s="252"/>
      <c r="F71" s="252"/>
      <c r="G71" s="252"/>
      <c r="H71" s="252"/>
      <c r="I71" s="252"/>
      <c r="J71" s="252"/>
      <c r="K71" s="253"/>
    </row>
    <row r="72" spans="2:11" s="1" customFormat="1" ht="18.75" customHeight="1">
      <c r="B72" s="254"/>
      <c r="C72" s="254"/>
      <c r="D72" s="254"/>
      <c r="E72" s="254"/>
      <c r="F72" s="254"/>
      <c r="G72" s="254"/>
      <c r="H72" s="254"/>
      <c r="I72" s="254"/>
      <c r="J72" s="254"/>
      <c r="K72" s="255"/>
    </row>
    <row r="73" spans="2:11" s="1" customFormat="1" ht="18.75" customHeight="1">
      <c r="B73" s="255"/>
      <c r="C73" s="255"/>
      <c r="D73" s="255"/>
      <c r="E73" s="255"/>
      <c r="F73" s="255"/>
      <c r="G73" s="255"/>
      <c r="H73" s="255"/>
      <c r="I73" s="255"/>
      <c r="J73" s="255"/>
      <c r="K73" s="255"/>
    </row>
    <row r="74" spans="2:11" s="1" customFormat="1" ht="7.5" customHeight="1">
      <c r="B74" s="256"/>
      <c r="C74" s="257"/>
      <c r="D74" s="257"/>
      <c r="E74" s="257"/>
      <c r="F74" s="257"/>
      <c r="G74" s="257"/>
      <c r="H74" s="257"/>
      <c r="I74" s="257"/>
      <c r="J74" s="257"/>
      <c r="K74" s="258"/>
    </row>
    <row r="75" spans="2:11" s="1" customFormat="1" ht="45" customHeight="1">
      <c r="B75" s="259"/>
      <c r="C75" s="360" t="s">
        <v>563</v>
      </c>
      <c r="D75" s="360"/>
      <c r="E75" s="360"/>
      <c r="F75" s="360"/>
      <c r="G75" s="360"/>
      <c r="H75" s="360"/>
      <c r="I75" s="360"/>
      <c r="J75" s="360"/>
      <c r="K75" s="260"/>
    </row>
    <row r="76" spans="2:11" s="1" customFormat="1" ht="17.25" customHeight="1">
      <c r="B76" s="259"/>
      <c r="C76" s="261" t="s">
        <v>564</v>
      </c>
      <c r="D76" s="261"/>
      <c r="E76" s="261"/>
      <c r="F76" s="261" t="s">
        <v>565</v>
      </c>
      <c r="G76" s="262"/>
      <c r="H76" s="261" t="s">
        <v>57</v>
      </c>
      <c r="I76" s="261" t="s">
        <v>60</v>
      </c>
      <c r="J76" s="261" t="s">
        <v>566</v>
      </c>
      <c r="K76" s="260"/>
    </row>
    <row r="77" spans="2:11" s="1" customFormat="1" ht="17.25" customHeight="1">
      <c r="B77" s="259"/>
      <c r="C77" s="263" t="s">
        <v>567</v>
      </c>
      <c r="D77" s="263"/>
      <c r="E77" s="263"/>
      <c r="F77" s="264" t="s">
        <v>568</v>
      </c>
      <c r="G77" s="265"/>
      <c r="H77" s="263"/>
      <c r="I77" s="263"/>
      <c r="J77" s="263" t="s">
        <v>569</v>
      </c>
      <c r="K77" s="260"/>
    </row>
    <row r="78" spans="2:11" s="1" customFormat="1" ht="5.25" customHeight="1">
      <c r="B78" s="259"/>
      <c r="C78" s="266"/>
      <c r="D78" s="266"/>
      <c r="E78" s="266"/>
      <c r="F78" s="266"/>
      <c r="G78" s="267"/>
      <c r="H78" s="266"/>
      <c r="I78" s="266"/>
      <c r="J78" s="266"/>
      <c r="K78" s="260"/>
    </row>
    <row r="79" spans="2:11" s="1" customFormat="1" ht="15" customHeight="1">
      <c r="B79" s="259"/>
      <c r="C79" s="248" t="s">
        <v>56</v>
      </c>
      <c r="D79" s="266"/>
      <c r="E79" s="266"/>
      <c r="F79" s="268" t="s">
        <v>570</v>
      </c>
      <c r="G79" s="267"/>
      <c r="H79" s="248" t="s">
        <v>571</v>
      </c>
      <c r="I79" s="248" t="s">
        <v>572</v>
      </c>
      <c r="J79" s="248">
        <v>20</v>
      </c>
      <c r="K79" s="260"/>
    </row>
    <row r="80" spans="2:11" s="1" customFormat="1" ht="15" customHeight="1">
      <c r="B80" s="259"/>
      <c r="C80" s="248" t="s">
        <v>573</v>
      </c>
      <c r="D80" s="248"/>
      <c r="E80" s="248"/>
      <c r="F80" s="268" t="s">
        <v>570</v>
      </c>
      <c r="G80" s="267"/>
      <c r="H80" s="248" t="s">
        <v>574</v>
      </c>
      <c r="I80" s="248" t="s">
        <v>572</v>
      </c>
      <c r="J80" s="248">
        <v>120</v>
      </c>
      <c r="K80" s="260"/>
    </row>
    <row r="81" spans="2:11" s="1" customFormat="1" ht="15" customHeight="1">
      <c r="B81" s="269"/>
      <c r="C81" s="248" t="s">
        <v>575</v>
      </c>
      <c r="D81" s="248"/>
      <c r="E81" s="248"/>
      <c r="F81" s="268" t="s">
        <v>576</v>
      </c>
      <c r="G81" s="267"/>
      <c r="H81" s="248" t="s">
        <v>577</v>
      </c>
      <c r="I81" s="248" t="s">
        <v>572</v>
      </c>
      <c r="J81" s="248">
        <v>50</v>
      </c>
      <c r="K81" s="260"/>
    </row>
    <row r="82" spans="2:11" s="1" customFormat="1" ht="15" customHeight="1">
      <c r="B82" s="269"/>
      <c r="C82" s="248" t="s">
        <v>578</v>
      </c>
      <c r="D82" s="248"/>
      <c r="E82" s="248"/>
      <c r="F82" s="268" t="s">
        <v>570</v>
      </c>
      <c r="G82" s="267"/>
      <c r="H82" s="248" t="s">
        <v>579</v>
      </c>
      <c r="I82" s="248" t="s">
        <v>580</v>
      </c>
      <c r="J82" s="248"/>
      <c r="K82" s="260"/>
    </row>
    <row r="83" spans="2:11" s="1" customFormat="1" ht="15" customHeight="1">
      <c r="B83" s="269"/>
      <c r="C83" s="270" t="s">
        <v>581</v>
      </c>
      <c r="D83" s="270"/>
      <c r="E83" s="270"/>
      <c r="F83" s="271" t="s">
        <v>576</v>
      </c>
      <c r="G83" s="270"/>
      <c r="H83" s="270" t="s">
        <v>582</v>
      </c>
      <c r="I83" s="270" t="s">
        <v>572</v>
      </c>
      <c r="J83" s="270">
        <v>15</v>
      </c>
      <c r="K83" s="260"/>
    </row>
    <row r="84" spans="2:11" s="1" customFormat="1" ht="15" customHeight="1">
      <c r="B84" s="269"/>
      <c r="C84" s="270" t="s">
        <v>583</v>
      </c>
      <c r="D84" s="270"/>
      <c r="E84" s="270"/>
      <c r="F84" s="271" t="s">
        <v>576</v>
      </c>
      <c r="G84" s="270"/>
      <c r="H84" s="270" t="s">
        <v>584</v>
      </c>
      <c r="I84" s="270" t="s">
        <v>572</v>
      </c>
      <c r="J84" s="270">
        <v>15</v>
      </c>
      <c r="K84" s="260"/>
    </row>
    <row r="85" spans="2:11" s="1" customFormat="1" ht="15" customHeight="1">
      <c r="B85" s="269"/>
      <c r="C85" s="270" t="s">
        <v>585</v>
      </c>
      <c r="D85" s="270"/>
      <c r="E85" s="270"/>
      <c r="F85" s="271" t="s">
        <v>576</v>
      </c>
      <c r="G85" s="270"/>
      <c r="H85" s="270" t="s">
        <v>586</v>
      </c>
      <c r="I85" s="270" t="s">
        <v>572</v>
      </c>
      <c r="J85" s="270">
        <v>20</v>
      </c>
      <c r="K85" s="260"/>
    </row>
    <row r="86" spans="2:11" s="1" customFormat="1" ht="15" customHeight="1">
      <c r="B86" s="269"/>
      <c r="C86" s="270" t="s">
        <v>587</v>
      </c>
      <c r="D86" s="270"/>
      <c r="E86" s="270"/>
      <c r="F86" s="271" t="s">
        <v>576</v>
      </c>
      <c r="G86" s="270"/>
      <c r="H86" s="270" t="s">
        <v>588</v>
      </c>
      <c r="I86" s="270" t="s">
        <v>572</v>
      </c>
      <c r="J86" s="270">
        <v>20</v>
      </c>
      <c r="K86" s="260"/>
    </row>
    <row r="87" spans="2:11" s="1" customFormat="1" ht="15" customHeight="1">
      <c r="B87" s="269"/>
      <c r="C87" s="248" t="s">
        <v>589</v>
      </c>
      <c r="D87" s="248"/>
      <c r="E87" s="248"/>
      <c r="F87" s="268" t="s">
        <v>576</v>
      </c>
      <c r="G87" s="267"/>
      <c r="H87" s="248" t="s">
        <v>590</v>
      </c>
      <c r="I87" s="248" t="s">
        <v>572</v>
      </c>
      <c r="J87" s="248">
        <v>50</v>
      </c>
      <c r="K87" s="260"/>
    </row>
    <row r="88" spans="2:11" s="1" customFormat="1" ht="15" customHeight="1">
      <c r="B88" s="269"/>
      <c r="C88" s="248" t="s">
        <v>591</v>
      </c>
      <c r="D88" s="248"/>
      <c r="E88" s="248"/>
      <c r="F88" s="268" t="s">
        <v>576</v>
      </c>
      <c r="G88" s="267"/>
      <c r="H88" s="248" t="s">
        <v>592</v>
      </c>
      <c r="I88" s="248" t="s">
        <v>572</v>
      </c>
      <c r="J88" s="248">
        <v>20</v>
      </c>
      <c r="K88" s="260"/>
    </row>
    <row r="89" spans="2:11" s="1" customFormat="1" ht="15" customHeight="1">
      <c r="B89" s="269"/>
      <c r="C89" s="248" t="s">
        <v>593</v>
      </c>
      <c r="D89" s="248"/>
      <c r="E89" s="248"/>
      <c r="F89" s="268" t="s">
        <v>576</v>
      </c>
      <c r="G89" s="267"/>
      <c r="H89" s="248" t="s">
        <v>594</v>
      </c>
      <c r="I89" s="248" t="s">
        <v>572</v>
      </c>
      <c r="J89" s="248">
        <v>20</v>
      </c>
      <c r="K89" s="260"/>
    </row>
    <row r="90" spans="2:11" s="1" customFormat="1" ht="15" customHeight="1">
      <c r="B90" s="269"/>
      <c r="C90" s="248" t="s">
        <v>595</v>
      </c>
      <c r="D90" s="248"/>
      <c r="E90" s="248"/>
      <c r="F90" s="268" t="s">
        <v>576</v>
      </c>
      <c r="G90" s="267"/>
      <c r="H90" s="248" t="s">
        <v>596</v>
      </c>
      <c r="I90" s="248" t="s">
        <v>572</v>
      </c>
      <c r="J90" s="248">
        <v>50</v>
      </c>
      <c r="K90" s="260"/>
    </row>
    <row r="91" spans="2:11" s="1" customFormat="1" ht="15" customHeight="1">
      <c r="B91" s="269"/>
      <c r="C91" s="248" t="s">
        <v>597</v>
      </c>
      <c r="D91" s="248"/>
      <c r="E91" s="248"/>
      <c r="F91" s="268" t="s">
        <v>576</v>
      </c>
      <c r="G91" s="267"/>
      <c r="H91" s="248" t="s">
        <v>597</v>
      </c>
      <c r="I91" s="248" t="s">
        <v>572</v>
      </c>
      <c r="J91" s="248">
        <v>50</v>
      </c>
      <c r="K91" s="260"/>
    </row>
    <row r="92" spans="2:11" s="1" customFormat="1" ht="15" customHeight="1">
      <c r="B92" s="269"/>
      <c r="C92" s="248" t="s">
        <v>598</v>
      </c>
      <c r="D92" s="248"/>
      <c r="E92" s="248"/>
      <c r="F92" s="268" t="s">
        <v>576</v>
      </c>
      <c r="G92" s="267"/>
      <c r="H92" s="248" t="s">
        <v>599</v>
      </c>
      <c r="I92" s="248" t="s">
        <v>572</v>
      </c>
      <c r="J92" s="248">
        <v>255</v>
      </c>
      <c r="K92" s="260"/>
    </row>
    <row r="93" spans="2:11" s="1" customFormat="1" ht="15" customHeight="1">
      <c r="B93" s="269"/>
      <c r="C93" s="248" t="s">
        <v>600</v>
      </c>
      <c r="D93" s="248"/>
      <c r="E93" s="248"/>
      <c r="F93" s="268" t="s">
        <v>570</v>
      </c>
      <c r="G93" s="267"/>
      <c r="H93" s="248" t="s">
        <v>601</v>
      </c>
      <c r="I93" s="248" t="s">
        <v>602</v>
      </c>
      <c r="J93" s="248"/>
      <c r="K93" s="260"/>
    </row>
    <row r="94" spans="2:11" s="1" customFormat="1" ht="15" customHeight="1">
      <c r="B94" s="269"/>
      <c r="C94" s="248" t="s">
        <v>603</v>
      </c>
      <c r="D94" s="248"/>
      <c r="E94" s="248"/>
      <c r="F94" s="268" t="s">
        <v>570</v>
      </c>
      <c r="G94" s="267"/>
      <c r="H94" s="248" t="s">
        <v>604</v>
      </c>
      <c r="I94" s="248" t="s">
        <v>605</v>
      </c>
      <c r="J94" s="248"/>
      <c r="K94" s="260"/>
    </row>
    <row r="95" spans="2:11" s="1" customFormat="1" ht="15" customHeight="1">
      <c r="B95" s="269"/>
      <c r="C95" s="248" t="s">
        <v>606</v>
      </c>
      <c r="D95" s="248"/>
      <c r="E95" s="248"/>
      <c r="F95" s="268" t="s">
        <v>570</v>
      </c>
      <c r="G95" s="267"/>
      <c r="H95" s="248" t="s">
        <v>606</v>
      </c>
      <c r="I95" s="248" t="s">
        <v>605</v>
      </c>
      <c r="J95" s="248"/>
      <c r="K95" s="260"/>
    </row>
    <row r="96" spans="2:11" s="1" customFormat="1" ht="15" customHeight="1">
      <c r="B96" s="269"/>
      <c r="C96" s="248" t="s">
        <v>41</v>
      </c>
      <c r="D96" s="248"/>
      <c r="E96" s="248"/>
      <c r="F96" s="268" t="s">
        <v>570</v>
      </c>
      <c r="G96" s="267"/>
      <c r="H96" s="248" t="s">
        <v>607</v>
      </c>
      <c r="I96" s="248" t="s">
        <v>605</v>
      </c>
      <c r="J96" s="248"/>
      <c r="K96" s="260"/>
    </row>
    <row r="97" spans="2:11" s="1" customFormat="1" ht="15" customHeight="1">
      <c r="B97" s="269"/>
      <c r="C97" s="248" t="s">
        <v>51</v>
      </c>
      <c r="D97" s="248"/>
      <c r="E97" s="248"/>
      <c r="F97" s="268" t="s">
        <v>570</v>
      </c>
      <c r="G97" s="267"/>
      <c r="H97" s="248" t="s">
        <v>608</v>
      </c>
      <c r="I97" s="248" t="s">
        <v>605</v>
      </c>
      <c r="J97" s="248"/>
      <c r="K97" s="260"/>
    </row>
    <row r="98" spans="2:11" s="1" customFormat="1" ht="15" customHeight="1">
      <c r="B98" s="272"/>
      <c r="C98" s="273"/>
      <c r="D98" s="273"/>
      <c r="E98" s="273"/>
      <c r="F98" s="273"/>
      <c r="G98" s="273"/>
      <c r="H98" s="273"/>
      <c r="I98" s="273"/>
      <c r="J98" s="273"/>
      <c r="K98" s="274"/>
    </row>
    <row r="99" spans="2:11" s="1" customFormat="1" ht="18.75" customHeight="1">
      <c r="B99" s="275"/>
      <c r="C99" s="276"/>
      <c r="D99" s="276"/>
      <c r="E99" s="276"/>
      <c r="F99" s="276"/>
      <c r="G99" s="276"/>
      <c r="H99" s="276"/>
      <c r="I99" s="276"/>
      <c r="J99" s="276"/>
      <c r="K99" s="275"/>
    </row>
    <row r="100" spans="2:11" s="1" customFormat="1" ht="18.75" customHeight="1">
      <c r="B100" s="255"/>
      <c r="C100" s="255"/>
      <c r="D100" s="255"/>
      <c r="E100" s="255"/>
      <c r="F100" s="255"/>
      <c r="G100" s="255"/>
      <c r="H100" s="255"/>
      <c r="I100" s="255"/>
      <c r="J100" s="255"/>
      <c r="K100" s="255"/>
    </row>
    <row r="101" spans="2:11" s="1" customFormat="1" ht="7.5" customHeight="1">
      <c r="B101" s="256"/>
      <c r="C101" s="257"/>
      <c r="D101" s="257"/>
      <c r="E101" s="257"/>
      <c r="F101" s="257"/>
      <c r="G101" s="257"/>
      <c r="H101" s="257"/>
      <c r="I101" s="257"/>
      <c r="J101" s="257"/>
      <c r="K101" s="258"/>
    </row>
    <row r="102" spans="2:11" s="1" customFormat="1" ht="45" customHeight="1">
      <c r="B102" s="259"/>
      <c r="C102" s="360" t="s">
        <v>609</v>
      </c>
      <c r="D102" s="360"/>
      <c r="E102" s="360"/>
      <c r="F102" s="360"/>
      <c r="G102" s="360"/>
      <c r="H102" s="360"/>
      <c r="I102" s="360"/>
      <c r="J102" s="360"/>
      <c r="K102" s="260"/>
    </row>
    <row r="103" spans="2:11" s="1" customFormat="1" ht="17.25" customHeight="1">
      <c r="B103" s="259"/>
      <c r="C103" s="261" t="s">
        <v>564</v>
      </c>
      <c r="D103" s="261"/>
      <c r="E103" s="261"/>
      <c r="F103" s="261" t="s">
        <v>565</v>
      </c>
      <c r="G103" s="262"/>
      <c r="H103" s="261" t="s">
        <v>57</v>
      </c>
      <c r="I103" s="261" t="s">
        <v>60</v>
      </c>
      <c r="J103" s="261" t="s">
        <v>566</v>
      </c>
      <c r="K103" s="260"/>
    </row>
    <row r="104" spans="2:11" s="1" customFormat="1" ht="17.25" customHeight="1">
      <c r="B104" s="259"/>
      <c r="C104" s="263" t="s">
        <v>567</v>
      </c>
      <c r="D104" s="263"/>
      <c r="E104" s="263"/>
      <c r="F104" s="264" t="s">
        <v>568</v>
      </c>
      <c r="G104" s="265"/>
      <c r="H104" s="263"/>
      <c r="I104" s="263"/>
      <c r="J104" s="263" t="s">
        <v>569</v>
      </c>
      <c r="K104" s="260"/>
    </row>
    <row r="105" spans="2:11" s="1" customFormat="1" ht="5.25" customHeight="1">
      <c r="B105" s="259"/>
      <c r="C105" s="261"/>
      <c r="D105" s="261"/>
      <c r="E105" s="261"/>
      <c r="F105" s="261"/>
      <c r="G105" s="277"/>
      <c r="H105" s="261"/>
      <c r="I105" s="261"/>
      <c r="J105" s="261"/>
      <c r="K105" s="260"/>
    </row>
    <row r="106" spans="2:11" s="1" customFormat="1" ht="15" customHeight="1">
      <c r="B106" s="259"/>
      <c r="C106" s="248" t="s">
        <v>56</v>
      </c>
      <c r="D106" s="266"/>
      <c r="E106" s="266"/>
      <c r="F106" s="268" t="s">
        <v>570</v>
      </c>
      <c r="G106" s="277"/>
      <c r="H106" s="248" t="s">
        <v>610</v>
      </c>
      <c r="I106" s="248" t="s">
        <v>572</v>
      </c>
      <c r="J106" s="248">
        <v>20</v>
      </c>
      <c r="K106" s="260"/>
    </row>
    <row r="107" spans="2:11" s="1" customFormat="1" ht="15" customHeight="1">
      <c r="B107" s="259"/>
      <c r="C107" s="248" t="s">
        <v>573</v>
      </c>
      <c r="D107" s="248"/>
      <c r="E107" s="248"/>
      <c r="F107" s="268" t="s">
        <v>570</v>
      </c>
      <c r="G107" s="248"/>
      <c r="H107" s="248" t="s">
        <v>610</v>
      </c>
      <c r="I107" s="248" t="s">
        <v>572</v>
      </c>
      <c r="J107" s="248">
        <v>120</v>
      </c>
      <c r="K107" s="260"/>
    </row>
    <row r="108" spans="2:11" s="1" customFormat="1" ht="15" customHeight="1">
      <c r="B108" s="269"/>
      <c r="C108" s="248" t="s">
        <v>575</v>
      </c>
      <c r="D108" s="248"/>
      <c r="E108" s="248"/>
      <c r="F108" s="268" t="s">
        <v>576</v>
      </c>
      <c r="G108" s="248"/>
      <c r="H108" s="248" t="s">
        <v>610</v>
      </c>
      <c r="I108" s="248" t="s">
        <v>572</v>
      </c>
      <c r="J108" s="248">
        <v>50</v>
      </c>
      <c r="K108" s="260"/>
    </row>
    <row r="109" spans="2:11" s="1" customFormat="1" ht="15" customHeight="1">
      <c r="B109" s="269"/>
      <c r="C109" s="248" t="s">
        <v>578</v>
      </c>
      <c r="D109" s="248"/>
      <c r="E109" s="248"/>
      <c r="F109" s="268" t="s">
        <v>570</v>
      </c>
      <c r="G109" s="248"/>
      <c r="H109" s="248" t="s">
        <v>610</v>
      </c>
      <c r="I109" s="248" t="s">
        <v>580</v>
      </c>
      <c r="J109" s="248"/>
      <c r="K109" s="260"/>
    </row>
    <row r="110" spans="2:11" s="1" customFormat="1" ht="15" customHeight="1">
      <c r="B110" s="269"/>
      <c r="C110" s="248" t="s">
        <v>589</v>
      </c>
      <c r="D110" s="248"/>
      <c r="E110" s="248"/>
      <c r="F110" s="268" t="s">
        <v>576</v>
      </c>
      <c r="G110" s="248"/>
      <c r="H110" s="248" t="s">
        <v>610</v>
      </c>
      <c r="I110" s="248" t="s">
        <v>572</v>
      </c>
      <c r="J110" s="248">
        <v>50</v>
      </c>
      <c r="K110" s="260"/>
    </row>
    <row r="111" spans="2:11" s="1" customFormat="1" ht="15" customHeight="1">
      <c r="B111" s="269"/>
      <c r="C111" s="248" t="s">
        <v>597</v>
      </c>
      <c r="D111" s="248"/>
      <c r="E111" s="248"/>
      <c r="F111" s="268" t="s">
        <v>576</v>
      </c>
      <c r="G111" s="248"/>
      <c r="H111" s="248" t="s">
        <v>610</v>
      </c>
      <c r="I111" s="248" t="s">
        <v>572</v>
      </c>
      <c r="J111" s="248">
        <v>50</v>
      </c>
      <c r="K111" s="260"/>
    </row>
    <row r="112" spans="2:11" s="1" customFormat="1" ht="15" customHeight="1">
      <c r="B112" s="269"/>
      <c r="C112" s="248" t="s">
        <v>595</v>
      </c>
      <c r="D112" s="248"/>
      <c r="E112" s="248"/>
      <c r="F112" s="268" t="s">
        <v>576</v>
      </c>
      <c r="G112" s="248"/>
      <c r="H112" s="248" t="s">
        <v>610</v>
      </c>
      <c r="I112" s="248" t="s">
        <v>572</v>
      </c>
      <c r="J112" s="248">
        <v>50</v>
      </c>
      <c r="K112" s="260"/>
    </row>
    <row r="113" spans="2:11" s="1" customFormat="1" ht="15" customHeight="1">
      <c r="B113" s="269"/>
      <c r="C113" s="248" t="s">
        <v>56</v>
      </c>
      <c r="D113" s="248"/>
      <c r="E113" s="248"/>
      <c r="F113" s="268" t="s">
        <v>570</v>
      </c>
      <c r="G113" s="248"/>
      <c r="H113" s="248" t="s">
        <v>611</v>
      </c>
      <c r="I113" s="248" t="s">
        <v>572</v>
      </c>
      <c r="J113" s="248">
        <v>20</v>
      </c>
      <c r="K113" s="260"/>
    </row>
    <row r="114" spans="2:11" s="1" customFormat="1" ht="15" customHeight="1">
      <c r="B114" s="269"/>
      <c r="C114" s="248" t="s">
        <v>612</v>
      </c>
      <c r="D114" s="248"/>
      <c r="E114" s="248"/>
      <c r="F114" s="268" t="s">
        <v>570</v>
      </c>
      <c r="G114" s="248"/>
      <c r="H114" s="248" t="s">
        <v>613</v>
      </c>
      <c r="I114" s="248" t="s">
        <v>572</v>
      </c>
      <c r="J114" s="248">
        <v>120</v>
      </c>
      <c r="K114" s="260"/>
    </row>
    <row r="115" spans="2:11" s="1" customFormat="1" ht="15" customHeight="1">
      <c r="B115" s="269"/>
      <c r="C115" s="248" t="s">
        <v>41</v>
      </c>
      <c r="D115" s="248"/>
      <c r="E115" s="248"/>
      <c r="F115" s="268" t="s">
        <v>570</v>
      </c>
      <c r="G115" s="248"/>
      <c r="H115" s="248" t="s">
        <v>614</v>
      </c>
      <c r="I115" s="248" t="s">
        <v>605</v>
      </c>
      <c r="J115" s="248"/>
      <c r="K115" s="260"/>
    </row>
    <row r="116" spans="2:11" s="1" customFormat="1" ht="15" customHeight="1">
      <c r="B116" s="269"/>
      <c r="C116" s="248" t="s">
        <v>51</v>
      </c>
      <c r="D116" s="248"/>
      <c r="E116" s="248"/>
      <c r="F116" s="268" t="s">
        <v>570</v>
      </c>
      <c r="G116" s="248"/>
      <c r="H116" s="248" t="s">
        <v>615</v>
      </c>
      <c r="I116" s="248" t="s">
        <v>605</v>
      </c>
      <c r="J116" s="248"/>
      <c r="K116" s="260"/>
    </row>
    <row r="117" spans="2:11" s="1" customFormat="1" ht="15" customHeight="1">
      <c r="B117" s="269"/>
      <c r="C117" s="248" t="s">
        <v>60</v>
      </c>
      <c r="D117" s="248"/>
      <c r="E117" s="248"/>
      <c r="F117" s="268" t="s">
        <v>570</v>
      </c>
      <c r="G117" s="248"/>
      <c r="H117" s="248" t="s">
        <v>616</v>
      </c>
      <c r="I117" s="248" t="s">
        <v>617</v>
      </c>
      <c r="J117" s="248"/>
      <c r="K117" s="260"/>
    </row>
    <row r="118" spans="2:11" s="1" customFormat="1" ht="15" customHeight="1">
      <c r="B118" s="272"/>
      <c r="C118" s="278"/>
      <c r="D118" s="278"/>
      <c r="E118" s="278"/>
      <c r="F118" s="278"/>
      <c r="G118" s="278"/>
      <c r="H118" s="278"/>
      <c r="I118" s="278"/>
      <c r="J118" s="278"/>
      <c r="K118" s="274"/>
    </row>
    <row r="119" spans="2:11" s="1" customFormat="1" ht="18.75" customHeight="1">
      <c r="B119" s="279"/>
      <c r="C119" s="245"/>
      <c r="D119" s="245"/>
      <c r="E119" s="245"/>
      <c r="F119" s="280"/>
      <c r="G119" s="245"/>
      <c r="H119" s="245"/>
      <c r="I119" s="245"/>
      <c r="J119" s="245"/>
      <c r="K119" s="279"/>
    </row>
    <row r="120" spans="2:11" s="1" customFormat="1" ht="18.75" customHeight="1">
      <c r="B120" s="255"/>
      <c r="C120" s="255"/>
      <c r="D120" s="255"/>
      <c r="E120" s="255"/>
      <c r="F120" s="255"/>
      <c r="G120" s="255"/>
      <c r="H120" s="255"/>
      <c r="I120" s="255"/>
      <c r="J120" s="255"/>
      <c r="K120" s="255"/>
    </row>
    <row r="121" spans="2:11" s="1" customFormat="1" ht="7.5" customHeight="1">
      <c r="B121" s="281"/>
      <c r="C121" s="282"/>
      <c r="D121" s="282"/>
      <c r="E121" s="282"/>
      <c r="F121" s="282"/>
      <c r="G121" s="282"/>
      <c r="H121" s="282"/>
      <c r="I121" s="282"/>
      <c r="J121" s="282"/>
      <c r="K121" s="283"/>
    </row>
    <row r="122" spans="2:11" s="1" customFormat="1" ht="45" customHeight="1">
      <c r="B122" s="284"/>
      <c r="C122" s="361" t="s">
        <v>618</v>
      </c>
      <c r="D122" s="361"/>
      <c r="E122" s="361"/>
      <c r="F122" s="361"/>
      <c r="G122" s="361"/>
      <c r="H122" s="361"/>
      <c r="I122" s="361"/>
      <c r="J122" s="361"/>
      <c r="K122" s="285"/>
    </row>
    <row r="123" spans="2:11" s="1" customFormat="1" ht="17.25" customHeight="1">
      <c r="B123" s="286"/>
      <c r="C123" s="261" t="s">
        <v>564</v>
      </c>
      <c r="D123" s="261"/>
      <c r="E123" s="261"/>
      <c r="F123" s="261" t="s">
        <v>565</v>
      </c>
      <c r="G123" s="262"/>
      <c r="H123" s="261" t="s">
        <v>57</v>
      </c>
      <c r="I123" s="261" t="s">
        <v>60</v>
      </c>
      <c r="J123" s="261" t="s">
        <v>566</v>
      </c>
      <c r="K123" s="287"/>
    </row>
    <row r="124" spans="2:11" s="1" customFormat="1" ht="17.25" customHeight="1">
      <c r="B124" s="286"/>
      <c r="C124" s="263" t="s">
        <v>567</v>
      </c>
      <c r="D124" s="263"/>
      <c r="E124" s="263"/>
      <c r="F124" s="264" t="s">
        <v>568</v>
      </c>
      <c r="G124" s="265"/>
      <c r="H124" s="263"/>
      <c r="I124" s="263"/>
      <c r="J124" s="263" t="s">
        <v>569</v>
      </c>
      <c r="K124" s="287"/>
    </row>
    <row r="125" spans="2:11" s="1" customFormat="1" ht="5.25" customHeight="1">
      <c r="B125" s="288"/>
      <c r="C125" s="266"/>
      <c r="D125" s="266"/>
      <c r="E125" s="266"/>
      <c r="F125" s="266"/>
      <c r="G125" s="248"/>
      <c r="H125" s="266"/>
      <c r="I125" s="266"/>
      <c r="J125" s="266"/>
      <c r="K125" s="289"/>
    </row>
    <row r="126" spans="2:11" s="1" customFormat="1" ht="15" customHeight="1">
      <c r="B126" s="288"/>
      <c r="C126" s="248" t="s">
        <v>573</v>
      </c>
      <c r="D126" s="266"/>
      <c r="E126" s="266"/>
      <c r="F126" s="268" t="s">
        <v>570</v>
      </c>
      <c r="G126" s="248"/>
      <c r="H126" s="248" t="s">
        <v>610</v>
      </c>
      <c r="I126" s="248" t="s">
        <v>572</v>
      </c>
      <c r="J126" s="248">
        <v>120</v>
      </c>
      <c r="K126" s="290"/>
    </row>
    <row r="127" spans="2:11" s="1" customFormat="1" ht="15" customHeight="1">
      <c r="B127" s="288"/>
      <c r="C127" s="248" t="s">
        <v>619</v>
      </c>
      <c r="D127" s="248"/>
      <c r="E127" s="248"/>
      <c r="F127" s="268" t="s">
        <v>570</v>
      </c>
      <c r="G127" s="248"/>
      <c r="H127" s="248" t="s">
        <v>620</v>
      </c>
      <c r="I127" s="248" t="s">
        <v>572</v>
      </c>
      <c r="J127" s="248" t="s">
        <v>621</v>
      </c>
      <c r="K127" s="290"/>
    </row>
    <row r="128" spans="2:11" s="1" customFormat="1" ht="15" customHeight="1">
      <c r="B128" s="288"/>
      <c r="C128" s="248" t="s">
        <v>518</v>
      </c>
      <c r="D128" s="248"/>
      <c r="E128" s="248"/>
      <c r="F128" s="268" t="s">
        <v>570</v>
      </c>
      <c r="G128" s="248"/>
      <c r="H128" s="248" t="s">
        <v>622</v>
      </c>
      <c r="I128" s="248" t="s">
        <v>572</v>
      </c>
      <c r="J128" s="248" t="s">
        <v>621</v>
      </c>
      <c r="K128" s="290"/>
    </row>
    <row r="129" spans="2:11" s="1" customFormat="1" ht="15" customHeight="1">
      <c r="B129" s="288"/>
      <c r="C129" s="248" t="s">
        <v>581</v>
      </c>
      <c r="D129" s="248"/>
      <c r="E129" s="248"/>
      <c r="F129" s="268" t="s">
        <v>576</v>
      </c>
      <c r="G129" s="248"/>
      <c r="H129" s="248" t="s">
        <v>582</v>
      </c>
      <c r="I129" s="248" t="s">
        <v>572</v>
      </c>
      <c r="J129" s="248">
        <v>15</v>
      </c>
      <c r="K129" s="290"/>
    </row>
    <row r="130" spans="2:11" s="1" customFormat="1" ht="15" customHeight="1">
      <c r="B130" s="288"/>
      <c r="C130" s="270" t="s">
        <v>583</v>
      </c>
      <c r="D130" s="270"/>
      <c r="E130" s="270"/>
      <c r="F130" s="271" t="s">
        <v>576</v>
      </c>
      <c r="G130" s="270"/>
      <c r="H130" s="270" t="s">
        <v>584</v>
      </c>
      <c r="I130" s="270" t="s">
        <v>572</v>
      </c>
      <c r="J130" s="270">
        <v>15</v>
      </c>
      <c r="K130" s="290"/>
    </row>
    <row r="131" spans="2:11" s="1" customFormat="1" ht="15" customHeight="1">
      <c r="B131" s="288"/>
      <c r="C131" s="270" t="s">
        <v>585</v>
      </c>
      <c r="D131" s="270"/>
      <c r="E131" s="270"/>
      <c r="F131" s="271" t="s">
        <v>576</v>
      </c>
      <c r="G131" s="270"/>
      <c r="H131" s="270" t="s">
        <v>586</v>
      </c>
      <c r="I131" s="270" t="s">
        <v>572</v>
      </c>
      <c r="J131" s="270">
        <v>20</v>
      </c>
      <c r="K131" s="290"/>
    </row>
    <row r="132" spans="2:11" s="1" customFormat="1" ht="15" customHeight="1">
      <c r="B132" s="288"/>
      <c r="C132" s="270" t="s">
        <v>587</v>
      </c>
      <c r="D132" s="270"/>
      <c r="E132" s="270"/>
      <c r="F132" s="271" t="s">
        <v>576</v>
      </c>
      <c r="G132" s="270"/>
      <c r="H132" s="270" t="s">
        <v>588</v>
      </c>
      <c r="I132" s="270" t="s">
        <v>572</v>
      </c>
      <c r="J132" s="270">
        <v>20</v>
      </c>
      <c r="K132" s="290"/>
    </row>
    <row r="133" spans="2:11" s="1" customFormat="1" ht="15" customHeight="1">
      <c r="B133" s="288"/>
      <c r="C133" s="248" t="s">
        <v>575</v>
      </c>
      <c r="D133" s="248"/>
      <c r="E133" s="248"/>
      <c r="F133" s="268" t="s">
        <v>576</v>
      </c>
      <c r="G133" s="248"/>
      <c r="H133" s="248" t="s">
        <v>610</v>
      </c>
      <c r="I133" s="248" t="s">
        <v>572</v>
      </c>
      <c r="J133" s="248">
        <v>50</v>
      </c>
      <c r="K133" s="290"/>
    </row>
    <row r="134" spans="2:11" s="1" customFormat="1" ht="15" customHeight="1">
      <c r="B134" s="288"/>
      <c r="C134" s="248" t="s">
        <v>589</v>
      </c>
      <c r="D134" s="248"/>
      <c r="E134" s="248"/>
      <c r="F134" s="268" t="s">
        <v>576</v>
      </c>
      <c r="G134" s="248"/>
      <c r="H134" s="248" t="s">
        <v>610</v>
      </c>
      <c r="I134" s="248" t="s">
        <v>572</v>
      </c>
      <c r="J134" s="248">
        <v>50</v>
      </c>
      <c r="K134" s="290"/>
    </row>
    <row r="135" spans="2:11" s="1" customFormat="1" ht="15" customHeight="1">
      <c r="B135" s="288"/>
      <c r="C135" s="248" t="s">
        <v>595</v>
      </c>
      <c r="D135" s="248"/>
      <c r="E135" s="248"/>
      <c r="F135" s="268" t="s">
        <v>576</v>
      </c>
      <c r="G135" s="248"/>
      <c r="H135" s="248" t="s">
        <v>610</v>
      </c>
      <c r="I135" s="248" t="s">
        <v>572</v>
      </c>
      <c r="J135" s="248">
        <v>50</v>
      </c>
      <c r="K135" s="290"/>
    </row>
    <row r="136" spans="2:11" s="1" customFormat="1" ht="15" customHeight="1">
      <c r="B136" s="288"/>
      <c r="C136" s="248" t="s">
        <v>597</v>
      </c>
      <c r="D136" s="248"/>
      <c r="E136" s="248"/>
      <c r="F136" s="268" t="s">
        <v>576</v>
      </c>
      <c r="G136" s="248"/>
      <c r="H136" s="248" t="s">
        <v>610</v>
      </c>
      <c r="I136" s="248" t="s">
        <v>572</v>
      </c>
      <c r="J136" s="248">
        <v>50</v>
      </c>
      <c r="K136" s="290"/>
    </row>
    <row r="137" spans="2:11" s="1" customFormat="1" ht="15" customHeight="1">
      <c r="B137" s="288"/>
      <c r="C137" s="248" t="s">
        <v>598</v>
      </c>
      <c r="D137" s="248"/>
      <c r="E137" s="248"/>
      <c r="F137" s="268" t="s">
        <v>576</v>
      </c>
      <c r="G137" s="248"/>
      <c r="H137" s="248" t="s">
        <v>623</v>
      </c>
      <c r="I137" s="248" t="s">
        <v>572</v>
      </c>
      <c r="J137" s="248">
        <v>255</v>
      </c>
      <c r="K137" s="290"/>
    </row>
    <row r="138" spans="2:11" s="1" customFormat="1" ht="15" customHeight="1">
      <c r="B138" s="288"/>
      <c r="C138" s="248" t="s">
        <v>600</v>
      </c>
      <c r="D138" s="248"/>
      <c r="E138" s="248"/>
      <c r="F138" s="268" t="s">
        <v>570</v>
      </c>
      <c r="G138" s="248"/>
      <c r="H138" s="248" t="s">
        <v>624</v>
      </c>
      <c r="I138" s="248" t="s">
        <v>602</v>
      </c>
      <c r="J138" s="248"/>
      <c r="K138" s="290"/>
    </row>
    <row r="139" spans="2:11" s="1" customFormat="1" ht="15" customHeight="1">
      <c r="B139" s="288"/>
      <c r="C139" s="248" t="s">
        <v>603</v>
      </c>
      <c r="D139" s="248"/>
      <c r="E139" s="248"/>
      <c r="F139" s="268" t="s">
        <v>570</v>
      </c>
      <c r="G139" s="248"/>
      <c r="H139" s="248" t="s">
        <v>625</v>
      </c>
      <c r="I139" s="248" t="s">
        <v>605</v>
      </c>
      <c r="J139" s="248"/>
      <c r="K139" s="290"/>
    </row>
    <row r="140" spans="2:11" s="1" customFormat="1" ht="15" customHeight="1">
      <c r="B140" s="288"/>
      <c r="C140" s="248" t="s">
        <v>606</v>
      </c>
      <c r="D140" s="248"/>
      <c r="E140" s="248"/>
      <c r="F140" s="268" t="s">
        <v>570</v>
      </c>
      <c r="G140" s="248"/>
      <c r="H140" s="248" t="s">
        <v>606</v>
      </c>
      <c r="I140" s="248" t="s">
        <v>605</v>
      </c>
      <c r="J140" s="248"/>
      <c r="K140" s="290"/>
    </row>
    <row r="141" spans="2:11" s="1" customFormat="1" ht="15" customHeight="1">
      <c r="B141" s="288"/>
      <c r="C141" s="248" t="s">
        <v>41</v>
      </c>
      <c r="D141" s="248"/>
      <c r="E141" s="248"/>
      <c r="F141" s="268" t="s">
        <v>570</v>
      </c>
      <c r="G141" s="248"/>
      <c r="H141" s="248" t="s">
        <v>626</v>
      </c>
      <c r="I141" s="248" t="s">
        <v>605</v>
      </c>
      <c r="J141" s="248"/>
      <c r="K141" s="290"/>
    </row>
    <row r="142" spans="2:11" s="1" customFormat="1" ht="15" customHeight="1">
      <c r="B142" s="288"/>
      <c r="C142" s="248" t="s">
        <v>627</v>
      </c>
      <c r="D142" s="248"/>
      <c r="E142" s="248"/>
      <c r="F142" s="268" t="s">
        <v>570</v>
      </c>
      <c r="G142" s="248"/>
      <c r="H142" s="248" t="s">
        <v>628</v>
      </c>
      <c r="I142" s="248" t="s">
        <v>605</v>
      </c>
      <c r="J142" s="248"/>
      <c r="K142" s="290"/>
    </row>
    <row r="143" spans="2:11" s="1" customFormat="1" ht="15" customHeight="1">
      <c r="B143" s="291"/>
      <c r="C143" s="292"/>
      <c r="D143" s="292"/>
      <c r="E143" s="292"/>
      <c r="F143" s="292"/>
      <c r="G143" s="292"/>
      <c r="H143" s="292"/>
      <c r="I143" s="292"/>
      <c r="J143" s="292"/>
      <c r="K143" s="293"/>
    </row>
    <row r="144" spans="2:11" s="1" customFormat="1" ht="18.75" customHeight="1">
      <c r="B144" s="245"/>
      <c r="C144" s="245"/>
      <c r="D144" s="245"/>
      <c r="E144" s="245"/>
      <c r="F144" s="280"/>
      <c r="G144" s="245"/>
      <c r="H144" s="245"/>
      <c r="I144" s="245"/>
      <c r="J144" s="245"/>
      <c r="K144" s="245"/>
    </row>
    <row r="145" spans="2:11" s="1" customFormat="1" ht="18.75" customHeight="1">
      <c r="B145" s="255"/>
      <c r="C145" s="255"/>
      <c r="D145" s="255"/>
      <c r="E145" s="255"/>
      <c r="F145" s="255"/>
      <c r="G145" s="255"/>
      <c r="H145" s="255"/>
      <c r="I145" s="255"/>
      <c r="J145" s="255"/>
      <c r="K145" s="255"/>
    </row>
    <row r="146" spans="2:11" s="1" customFormat="1" ht="7.5" customHeight="1">
      <c r="B146" s="256"/>
      <c r="C146" s="257"/>
      <c r="D146" s="257"/>
      <c r="E146" s="257"/>
      <c r="F146" s="257"/>
      <c r="G146" s="257"/>
      <c r="H146" s="257"/>
      <c r="I146" s="257"/>
      <c r="J146" s="257"/>
      <c r="K146" s="258"/>
    </row>
    <row r="147" spans="2:11" s="1" customFormat="1" ht="45" customHeight="1">
      <c r="B147" s="259"/>
      <c r="C147" s="360" t="s">
        <v>629</v>
      </c>
      <c r="D147" s="360"/>
      <c r="E147" s="360"/>
      <c r="F147" s="360"/>
      <c r="G147" s="360"/>
      <c r="H147" s="360"/>
      <c r="I147" s="360"/>
      <c r="J147" s="360"/>
      <c r="K147" s="260"/>
    </row>
    <row r="148" spans="2:11" s="1" customFormat="1" ht="17.25" customHeight="1">
      <c r="B148" s="259"/>
      <c r="C148" s="261" t="s">
        <v>564</v>
      </c>
      <c r="D148" s="261"/>
      <c r="E148" s="261"/>
      <c r="F148" s="261" t="s">
        <v>565</v>
      </c>
      <c r="G148" s="262"/>
      <c r="H148" s="261" t="s">
        <v>57</v>
      </c>
      <c r="I148" s="261" t="s">
        <v>60</v>
      </c>
      <c r="J148" s="261" t="s">
        <v>566</v>
      </c>
      <c r="K148" s="260"/>
    </row>
    <row r="149" spans="2:11" s="1" customFormat="1" ht="17.25" customHeight="1">
      <c r="B149" s="259"/>
      <c r="C149" s="263" t="s">
        <v>567</v>
      </c>
      <c r="D149" s="263"/>
      <c r="E149" s="263"/>
      <c r="F149" s="264" t="s">
        <v>568</v>
      </c>
      <c r="G149" s="265"/>
      <c r="H149" s="263"/>
      <c r="I149" s="263"/>
      <c r="J149" s="263" t="s">
        <v>569</v>
      </c>
      <c r="K149" s="260"/>
    </row>
    <row r="150" spans="2:11" s="1" customFormat="1" ht="5.25" customHeight="1">
      <c r="B150" s="269"/>
      <c r="C150" s="266"/>
      <c r="D150" s="266"/>
      <c r="E150" s="266"/>
      <c r="F150" s="266"/>
      <c r="G150" s="267"/>
      <c r="H150" s="266"/>
      <c r="I150" s="266"/>
      <c r="J150" s="266"/>
      <c r="K150" s="290"/>
    </row>
    <row r="151" spans="2:11" s="1" customFormat="1" ht="15" customHeight="1">
      <c r="B151" s="269"/>
      <c r="C151" s="294" t="s">
        <v>573</v>
      </c>
      <c r="D151" s="248"/>
      <c r="E151" s="248"/>
      <c r="F151" s="295" t="s">
        <v>570</v>
      </c>
      <c r="G151" s="248"/>
      <c r="H151" s="294" t="s">
        <v>610</v>
      </c>
      <c r="I151" s="294" t="s">
        <v>572</v>
      </c>
      <c r="J151" s="294">
        <v>120</v>
      </c>
      <c r="K151" s="290"/>
    </row>
    <row r="152" spans="2:11" s="1" customFormat="1" ht="15" customHeight="1">
      <c r="B152" s="269"/>
      <c r="C152" s="294" t="s">
        <v>619</v>
      </c>
      <c r="D152" s="248"/>
      <c r="E152" s="248"/>
      <c r="F152" s="295" t="s">
        <v>570</v>
      </c>
      <c r="G152" s="248"/>
      <c r="H152" s="294" t="s">
        <v>630</v>
      </c>
      <c r="I152" s="294" t="s">
        <v>572</v>
      </c>
      <c r="J152" s="294" t="s">
        <v>621</v>
      </c>
      <c r="K152" s="290"/>
    </row>
    <row r="153" spans="2:11" s="1" customFormat="1" ht="15" customHeight="1">
      <c r="B153" s="269"/>
      <c r="C153" s="294" t="s">
        <v>518</v>
      </c>
      <c r="D153" s="248"/>
      <c r="E153" s="248"/>
      <c r="F153" s="295" t="s">
        <v>570</v>
      </c>
      <c r="G153" s="248"/>
      <c r="H153" s="294" t="s">
        <v>631</v>
      </c>
      <c r="I153" s="294" t="s">
        <v>572</v>
      </c>
      <c r="J153" s="294" t="s">
        <v>621</v>
      </c>
      <c r="K153" s="290"/>
    </row>
    <row r="154" spans="2:11" s="1" customFormat="1" ht="15" customHeight="1">
      <c r="B154" s="269"/>
      <c r="C154" s="294" t="s">
        <v>575</v>
      </c>
      <c r="D154" s="248"/>
      <c r="E154" s="248"/>
      <c r="F154" s="295" t="s">
        <v>576</v>
      </c>
      <c r="G154" s="248"/>
      <c r="H154" s="294" t="s">
        <v>610</v>
      </c>
      <c r="I154" s="294" t="s">
        <v>572</v>
      </c>
      <c r="J154" s="294">
        <v>50</v>
      </c>
      <c r="K154" s="290"/>
    </row>
    <row r="155" spans="2:11" s="1" customFormat="1" ht="15" customHeight="1">
      <c r="B155" s="269"/>
      <c r="C155" s="294" t="s">
        <v>578</v>
      </c>
      <c r="D155" s="248"/>
      <c r="E155" s="248"/>
      <c r="F155" s="295" t="s">
        <v>570</v>
      </c>
      <c r="G155" s="248"/>
      <c r="H155" s="294" t="s">
        <v>610</v>
      </c>
      <c r="I155" s="294" t="s">
        <v>580</v>
      </c>
      <c r="J155" s="294"/>
      <c r="K155" s="290"/>
    </row>
    <row r="156" spans="2:11" s="1" customFormat="1" ht="15" customHeight="1">
      <c r="B156" s="269"/>
      <c r="C156" s="294" t="s">
        <v>589</v>
      </c>
      <c r="D156" s="248"/>
      <c r="E156" s="248"/>
      <c r="F156" s="295" t="s">
        <v>576</v>
      </c>
      <c r="G156" s="248"/>
      <c r="H156" s="294" t="s">
        <v>610</v>
      </c>
      <c r="I156" s="294" t="s">
        <v>572</v>
      </c>
      <c r="J156" s="294">
        <v>50</v>
      </c>
      <c r="K156" s="290"/>
    </row>
    <row r="157" spans="2:11" s="1" customFormat="1" ht="15" customHeight="1">
      <c r="B157" s="269"/>
      <c r="C157" s="294" t="s">
        <v>597</v>
      </c>
      <c r="D157" s="248"/>
      <c r="E157" s="248"/>
      <c r="F157" s="295" t="s">
        <v>576</v>
      </c>
      <c r="G157" s="248"/>
      <c r="H157" s="294" t="s">
        <v>610</v>
      </c>
      <c r="I157" s="294" t="s">
        <v>572</v>
      </c>
      <c r="J157" s="294">
        <v>50</v>
      </c>
      <c r="K157" s="290"/>
    </row>
    <row r="158" spans="2:11" s="1" customFormat="1" ht="15" customHeight="1">
      <c r="B158" s="269"/>
      <c r="C158" s="294" t="s">
        <v>595</v>
      </c>
      <c r="D158" s="248"/>
      <c r="E158" s="248"/>
      <c r="F158" s="295" t="s">
        <v>576</v>
      </c>
      <c r="G158" s="248"/>
      <c r="H158" s="294" t="s">
        <v>610</v>
      </c>
      <c r="I158" s="294" t="s">
        <v>572</v>
      </c>
      <c r="J158" s="294">
        <v>50</v>
      </c>
      <c r="K158" s="290"/>
    </row>
    <row r="159" spans="2:11" s="1" customFormat="1" ht="15" customHeight="1">
      <c r="B159" s="269"/>
      <c r="C159" s="294" t="s">
        <v>84</v>
      </c>
      <c r="D159" s="248"/>
      <c r="E159" s="248"/>
      <c r="F159" s="295" t="s">
        <v>570</v>
      </c>
      <c r="G159" s="248"/>
      <c r="H159" s="294" t="s">
        <v>632</v>
      </c>
      <c r="I159" s="294" t="s">
        <v>572</v>
      </c>
      <c r="J159" s="294" t="s">
        <v>633</v>
      </c>
      <c r="K159" s="290"/>
    </row>
    <row r="160" spans="2:11" s="1" customFormat="1" ht="15" customHeight="1">
      <c r="B160" s="269"/>
      <c r="C160" s="294" t="s">
        <v>634</v>
      </c>
      <c r="D160" s="248"/>
      <c r="E160" s="248"/>
      <c r="F160" s="295" t="s">
        <v>570</v>
      </c>
      <c r="G160" s="248"/>
      <c r="H160" s="294" t="s">
        <v>635</v>
      </c>
      <c r="I160" s="294" t="s">
        <v>605</v>
      </c>
      <c r="J160" s="294"/>
      <c r="K160" s="290"/>
    </row>
    <row r="161" spans="2:11" s="1" customFormat="1" ht="15" customHeight="1">
      <c r="B161" s="296"/>
      <c r="C161" s="278"/>
      <c r="D161" s="278"/>
      <c r="E161" s="278"/>
      <c r="F161" s="278"/>
      <c r="G161" s="278"/>
      <c r="H161" s="278"/>
      <c r="I161" s="278"/>
      <c r="J161" s="278"/>
      <c r="K161" s="297"/>
    </row>
    <row r="162" spans="2:11" s="1" customFormat="1" ht="18.75" customHeight="1">
      <c r="B162" s="245"/>
      <c r="C162" s="248"/>
      <c r="D162" s="248"/>
      <c r="E162" s="248"/>
      <c r="F162" s="268"/>
      <c r="G162" s="248"/>
      <c r="H162" s="248"/>
      <c r="I162" s="248"/>
      <c r="J162" s="248"/>
      <c r="K162" s="245"/>
    </row>
    <row r="163" spans="2:11" s="1" customFormat="1" ht="18.75" customHeight="1">
      <c r="B163" s="255"/>
      <c r="C163" s="255"/>
      <c r="D163" s="255"/>
      <c r="E163" s="255"/>
      <c r="F163" s="255"/>
      <c r="G163" s="255"/>
      <c r="H163" s="255"/>
      <c r="I163" s="255"/>
      <c r="J163" s="255"/>
      <c r="K163" s="255"/>
    </row>
    <row r="164" spans="2:11" s="1" customFormat="1" ht="7.5" customHeight="1">
      <c r="B164" s="237"/>
      <c r="C164" s="238"/>
      <c r="D164" s="238"/>
      <c r="E164" s="238"/>
      <c r="F164" s="238"/>
      <c r="G164" s="238"/>
      <c r="H164" s="238"/>
      <c r="I164" s="238"/>
      <c r="J164" s="238"/>
      <c r="K164" s="239"/>
    </row>
    <row r="165" spans="2:11" s="1" customFormat="1" ht="45" customHeight="1">
      <c r="B165" s="240"/>
      <c r="C165" s="361" t="s">
        <v>636</v>
      </c>
      <c r="D165" s="361"/>
      <c r="E165" s="361"/>
      <c r="F165" s="361"/>
      <c r="G165" s="361"/>
      <c r="H165" s="361"/>
      <c r="I165" s="361"/>
      <c r="J165" s="361"/>
      <c r="K165" s="241"/>
    </row>
    <row r="166" spans="2:11" s="1" customFormat="1" ht="17.25" customHeight="1">
      <c r="B166" s="240"/>
      <c r="C166" s="261" t="s">
        <v>564</v>
      </c>
      <c r="D166" s="261"/>
      <c r="E166" s="261"/>
      <c r="F166" s="261" t="s">
        <v>565</v>
      </c>
      <c r="G166" s="298"/>
      <c r="H166" s="299" t="s">
        <v>57</v>
      </c>
      <c r="I166" s="299" t="s">
        <v>60</v>
      </c>
      <c r="J166" s="261" t="s">
        <v>566</v>
      </c>
      <c r="K166" s="241"/>
    </row>
    <row r="167" spans="2:11" s="1" customFormat="1" ht="17.25" customHeight="1">
      <c r="B167" s="242"/>
      <c r="C167" s="263" t="s">
        <v>567</v>
      </c>
      <c r="D167" s="263"/>
      <c r="E167" s="263"/>
      <c r="F167" s="264" t="s">
        <v>568</v>
      </c>
      <c r="G167" s="300"/>
      <c r="H167" s="301"/>
      <c r="I167" s="301"/>
      <c r="J167" s="263" t="s">
        <v>569</v>
      </c>
      <c r="K167" s="243"/>
    </row>
    <row r="168" spans="2:11" s="1" customFormat="1" ht="5.25" customHeight="1">
      <c r="B168" s="269"/>
      <c r="C168" s="266"/>
      <c r="D168" s="266"/>
      <c r="E168" s="266"/>
      <c r="F168" s="266"/>
      <c r="G168" s="267"/>
      <c r="H168" s="266"/>
      <c r="I168" s="266"/>
      <c r="J168" s="266"/>
      <c r="K168" s="290"/>
    </row>
    <row r="169" spans="2:11" s="1" customFormat="1" ht="15" customHeight="1">
      <c r="B169" s="269"/>
      <c r="C169" s="248" t="s">
        <v>573</v>
      </c>
      <c r="D169" s="248"/>
      <c r="E169" s="248"/>
      <c r="F169" s="268" t="s">
        <v>570</v>
      </c>
      <c r="G169" s="248"/>
      <c r="H169" s="248" t="s">
        <v>610</v>
      </c>
      <c r="I169" s="248" t="s">
        <v>572</v>
      </c>
      <c r="J169" s="248">
        <v>120</v>
      </c>
      <c r="K169" s="290"/>
    </row>
    <row r="170" spans="2:11" s="1" customFormat="1" ht="15" customHeight="1">
      <c r="B170" s="269"/>
      <c r="C170" s="248" t="s">
        <v>619</v>
      </c>
      <c r="D170" s="248"/>
      <c r="E170" s="248"/>
      <c r="F170" s="268" t="s">
        <v>570</v>
      </c>
      <c r="G170" s="248"/>
      <c r="H170" s="248" t="s">
        <v>620</v>
      </c>
      <c r="I170" s="248" t="s">
        <v>572</v>
      </c>
      <c r="J170" s="248" t="s">
        <v>621</v>
      </c>
      <c r="K170" s="290"/>
    </row>
    <row r="171" spans="2:11" s="1" customFormat="1" ht="15" customHeight="1">
      <c r="B171" s="269"/>
      <c r="C171" s="248" t="s">
        <v>518</v>
      </c>
      <c r="D171" s="248"/>
      <c r="E171" s="248"/>
      <c r="F171" s="268" t="s">
        <v>570</v>
      </c>
      <c r="G171" s="248"/>
      <c r="H171" s="248" t="s">
        <v>637</v>
      </c>
      <c r="I171" s="248" t="s">
        <v>572</v>
      </c>
      <c r="J171" s="248" t="s">
        <v>621</v>
      </c>
      <c r="K171" s="290"/>
    </row>
    <row r="172" spans="2:11" s="1" customFormat="1" ht="15" customHeight="1">
      <c r="B172" s="269"/>
      <c r="C172" s="248" t="s">
        <v>575</v>
      </c>
      <c r="D172" s="248"/>
      <c r="E172" s="248"/>
      <c r="F172" s="268" t="s">
        <v>576</v>
      </c>
      <c r="G172" s="248"/>
      <c r="H172" s="248" t="s">
        <v>637</v>
      </c>
      <c r="I172" s="248" t="s">
        <v>572</v>
      </c>
      <c r="J172" s="248">
        <v>50</v>
      </c>
      <c r="K172" s="290"/>
    </row>
    <row r="173" spans="2:11" s="1" customFormat="1" ht="15" customHeight="1">
      <c r="B173" s="269"/>
      <c r="C173" s="248" t="s">
        <v>578</v>
      </c>
      <c r="D173" s="248"/>
      <c r="E173" s="248"/>
      <c r="F173" s="268" t="s">
        <v>570</v>
      </c>
      <c r="G173" s="248"/>
      <c r="H173" s="248" t="s">
        <v>637</v>
      </c>
      <c r="I173" s="248" t="s">
        <v>580</v>
      </c>
      <c r="J173" s="248"/>
      <c r="K173" s="290"/>
    </row>
    <row r="174" spans="2:11" s="1" customFormat="1" ht="15" customHeight="1">
      <c r="B174" s="269"/>
      <c r="C174" s="248" t="s">
        <v>589</v>
      </c>
      <c r="D174" s="248"/>
      <c r="E174" s="248"/>
      <c r="F174" s="268" t="s">
        <v>576</v>
      </c>
      <c r="G174" s="248"/>
      <c r="H174" s="248" t="s">
        <v>637</v>
      </c>
      <c r="I174" s="248" t="s">
        <v>572</v>
      </c>
      <c r="J174" s="248">
        <v>50</v>
      </c>
      <c r="K174" s="290"/>
    </row>
    <row r="175" spans="2:11" s="1" customFormat="1" ht="15" customHeight="1">
      <c r="B175" s="269"/>
      <c r="C175" s="248" t="s">
        <v>597</v>
      </c>
      <c r="D175" s="248"/>
      <c r="E175" s="248"/>
      <c r="F175" s="268" t="s">
        <v>576</v>
      </c>
      <c r="G175" s="248"/>
      <c r="H175" s="248" t="s">
        <v>637</v>
      </c>
      <c r="I175" s="248" t="s">
        <v>572</v>
      </c>
      <c r="J175" s="248">
        <v>50</v>
      </c>
      <c r="K175" s="290"/>
    </row>
    <row r="176" spans="2:11" s="1" customFormat="1" ht="15" customHeight="1">
      <c r="B176" s="269"/>
      <c r="C176" s="248" t="s">
        <v>595</v>
      </c>
      <c r="D176" s="248"/>
      <c r="E176" s="248"/>
      <c r="F176" s="268" t="s">
        <v>576</v>
      </c>
      <c r="G176" s="248"/>
      <c r="H176" s="248" t="s">
        <v>637</v>
      </c>
      <c r="I176" s="248" t="s">
        <v>572</v>
      </c>
      <c r="J176" s="248">
        <v>50</v>
      </c>
      <c r="K176" s="290"/>
    </row>
    <row r="177" spans="2:11" s="1" customFormat="1" ht="15" customHeight="1">
      <c r="B177" s="269"/>
      <c r="C177" s="248" t="s">
        <v>98</v>
      </c>
      <c r="D177" s="248"/>
      <c r="E177" s="248"/>
      <c r="F177" s="268" t="s">
        <v>570</v>
      </c>
      <c r="G177" s="248"/>
      <c r="H177" s="248" t="s">
        <v>638</v>
      </c>
      <c r="I177" s="248" t="s">
        <v>639</v>
      </c>
      <c r="J177" s="248"/>
      <c r="K177" s="290"/>
    </row>
    <row r="178" spans="2:11" s="1" customFormat="1" ht="15" customHeight="1">
      <c r="B178" s="269"/>
      <c r="C178" s="248" t="s">
        <v>60</v>
      </c>
      <c r="D178" s="248"/>
      <c r="E178" s="248"/>
      <c r="F178" s="268" t="s">
        <v>570</v>
      </c>
      <c r="G178" s="248"/>
      <c r="H178" s="248" t="s">
        <v>640</v>
      </c>
      <c r="I178" s="248" t="s">
        <v>641</v>
      </c>
      <c r="J178" s="248">
        <v>1</v>
      </c>
      <c r="K178" s="290"/>
    </row>
    <row r="179" spans="2:11" s="1" customFormat="1" ht="15" customHeight="1">
      <c r="B179" s="269"/>
      <c r="C179" s="248" t="s">
        <v>56</v>
      </c>
      <c r="D179" s="248"/>
      <c r="E179" s="248"/>
      <c r="F179" s="268" t="s">
        <v>570</v>
      </c>
      <c r="G179" s="248"/>
      <c r="H179" s="248" t="s">
        <v>642</v>
      </c>
      <c r="I179" s="248" t="s">
        <v>572</v>
      </c>
      <c r="J179" s="248">
        <v>20</v>
      </c>
      <c r="K179" s="290"/>
    </row>
    <row r="180" spans="2:11" s="1" customFormat="1" ht="15" customHeight="1">
      <c r="B180" s="269"/>
      <c r="C180" s="248" t="s">
        <v>57</v>
      </c>
      <c r="D180" s="248"/>
      <c r="E180" s="248"/>
      <c r="F180" s="268" t="s">
        <v>570</v>
      </c>
      <c r="G180" s="248"/>
      <c r="H180" s="248" t="s">
        <v>643</v>
      </c>
      <c r="I180" s="248" t="s">
        <v>572</v>
      </c>
      <c r="J180" s="248">
        <v>255</v>
      </c>
      <c r="K180" s="290"/>
    </row>
    <row r="181" spans="2:11" s="1" customFormat="1" ht="15" customHeight="1">
      <c r="B181" s="269"/>
      <c r="C181" s="248" t="s">
        <v>99</v>
      </c>
      <c r="D181" s="248"/>
      <c r="E181" s="248"/>
      <c r="F181" s="268" t="s">
        <v>570</v>
      </c>
      <c r="G181" s="248"/>
      <c r="H181" s="248" t="s">
        <v>534</v>
      </c>
      <c r="I181" s="248" t="s">
        <v>572</v>
      </c>
      <c r="J181" s="248">
        <v>10</v>
      </c>
      <c r="K181" s="290"/>
    </row>
    <row r="182" spans="2:11" s="1" customFormat="1" ht="15" customHeight="1">
      <c r="B182" s="269"/>
      <c r="C182" s="248" t="s">
        <v>100</v>
      </c>
      <c r="D182" s="248"/>
      <c r="E182" s="248"/>
      <c r="F182" s="268" t="s">
        <v>570</v>
      </c>
      <c r="G182" s="248"/>
      <c r="H182" s="248" t="s">
        <v>644</v>
      </c>
      <c r="I182" s="248" t="s">
        <v>605</v>
      </c>
      <c r="J182" s="248"/>
      <c r="K182" s="290"/>
    </row>
    <row r="183" spans="2:11" s="1" customFormat="1" ht="15" customHeight="1">
      <c r="B183" s="269"/>
      <c r="C183" s="248" t="s">
        <v>645</v>
      </c>
      <c r="D183" s="248"/>
      <c r="E183" s="248"/>
      <c r="F183" s="268" t="s">
        <v>570</v>
      </c>
      <c r="G183" s="248"/>
      <c r="H183" s="248" t="s">
        <v>646</v>
      </c>
      <c r="I183" s="248" t="s">
        <v>605</v>
      </c>
      <c r="J183" s="248"/>
      <c r="K183" s="290"/>
    </row>
    <row r="184" spans="2:11" s="1" customFormat="1" ht="15" customHeight="1">
      <c r="B184" s="269"/>
      <c r="C184" s="248" t="s">
        <v>634</v>
      </c>
      <c r="D184" s="248"/>
      <c r="E184" s="248"/>
      <c r="F184" s="268" t="s">
        <v>570</v>
      </c>
      <c r="G184" s="248"/>
      <c r="H184" s="248" t="s">
        <v>647</v>
      </c>
      <c r="I184" s="248" t="s">
        <v>605</v>
      </c>
      <c r="J184" s="248"/>
      <c r="K184" s="290"/>
    </row>
    <row r="185" spans="2:11" s="1" customFormat="1" ht="15" customHeight="1">
      <c r="B185" s="269"/>
      <c r="C185" s="248" t="s">
        <v>102</v>
      </c>
      <c r="D185" s="248"/>
      <c r="E185" s="248"/>
      <c r="F185" s="268" t="s">
        <v>576</v>
      </c>
      <c r="G185" s="248"/>
      <c r="H185" s="248" t="s">
        <v>648</v>
      </c>
      <c r="I185" s="248" t="s">
        <v>572</v>
      </c>
      <c r="J185" s="248">
        <v>50</v>
      </c>
      <c r="K185" s="290"/>
    </row>
    <row r="186" spans="2:11" s="1" customFormat="1" ht="15" customHeight="1">
      <c r="B186" s="269"/>
      <c r="C186" s="248" t="s">
        <v>649</v>
      </c>
      <c r="D186" s="248"/>
      <c r="E186" s="248"/>
      <c r="F186" s="268" t="s">
        <v>576</v>
      </c>
      <c r="G186" s="248"/>
      <c r="H186" s="248" t="s">
        <v>650</v>
      </c>
      <c r="I186" s="248" t="s">
        <v>651</v>
      </c>
      <c r="J186" s="248"/>
      <c r="K186" s="290"/>
    </row>
    <row r="187" spans="2:11" s="1" customFormat="1" ht="15" customHeight="1">
      <c r="B187" s="269"/>
      <c r="C187" s="248" t="s">
        <v>652</v>
      </c>
      <c r="D187" s="248"/>
      <c r="E187" s="248"/>
      <c r="F187" s="268" t="s">
        <v>576</v>
      </c>
      <c r="G187" s="248"/>
      <c r="H187" s="248" t="s">
        <v>653</v>
      </c>
      <c r="I187" s="248" t="s">
        <v>651</v>
      </c>
      <c r="J187" s="248"/>
      <c r="K187" s="290"/>
    </row>
    <row r="188" spans="2:11" s="1" customFormat="1" ht="15" customHeight="1">
      <c r="B188" s="269"/>
      <c r="C188" s="248" t="s">
        <v>654</v>
      </c>
      <c r="D188" s="248"/>
      <c r="E188" s="248"/>
      <c r="F188" s="268" t="s">
        <v>576</v>
      </c>
      <c r="G188" s="248"/>
      <c r="H188" s="248" t="s">
        <v>655</v>
      </c>
      <c r="I188" s="248" t="s">
        <v>651</v>
      </c>
      <c r="J188" s="248"/>
      <c r="K188" s="290"/>
    </row>
    <row r="189" spans="2:11" s="1" customFormat="1" ht="15" customHeight="1">
      <c r="B189" s="269"/>
      <c r="C189" s="302" t="s">
        <v>656</v>
      </c>
      <c r="D189" s="248"/>
      <c r="E189" s="248"/>
      <c r="F189" s="268" t="s">
        <v>576</v>
      </c>
      <c r="G189" s="248"/>
      <c r="H189" s="248" t="s">
        <v>657</v>
      </c>
      <c r="I189" s="248" t="s">
        <v>658</v>
      </c>
      <c r="J189" s="303" t="s">
        <v>659</v>
      </c>
      <c r="K189" s="290"/>
    </row>
    <row r="190" spans="2:11" s="1" customFormat="1" ht="15" customHeight="1">
      <c r="B190" s="269"/>
      <c r="C190" s="254" t="s">
        <v>45</v>
      </c>
      <c r="D190" s="248"/>
      <c r="E190" s="248"/>
      <c r="F190" s="268" t="s">
        <v>570</v>
      </c>
      <c r="G190" s="248"/>
      <c r="H190" s="245" t="s">
        <v>660</v>
      </c>
      <c r="I190" s="248" t="s">
        <v>661</v>
      </c>
      <c r="J190" s="248"/>
      <c r="K190" s="290"/>
    </row>
    <row r="191" spans="2:11" s="1" customFormat="1" ht="15" customHeight="1">
      <c r="B191" s="269"/>
      <c r="C191" s="254" t="s">
        <v>662</v>
      </c>
      <c r="D191" s="248"/>
      <c r="E191" s="248"/>
      <c r="F191" s="268" t="s">
        <v>570</v>
      </c>
      <c r="G191" s="248"/>
      <c r="H191" s="248" t="s">
        <v>663</v>
      </c>
      <c r="I191" s="248" t="s">
        <v>605</v>
      </c>
      <c r="J191" s="248"/>
      <c r="K191" s="290"/>
    </row>
    <row r="192" spans="2:11" s="1" customFormat="1" ht="15" customHeight="1">
      <c r="B192" s="269"/>
      <c r="C192" s="254" t="s">
        <v>664</v>
      </c>
      <c r="D192" s="248"/>
      <c r="E192" s="248"/>
      <c r="F192" s="268" t="s">
        <v>570</v>
      </c>
      <c r="G192" s="248"/>
      <c r="H192" s="248" t="s">
        <v>665</v>
      </c>
      <c r="I192" s="248" t="s">
        <v>605</v>
      </c>
      <c r="J192" s="248"/>
      <c r="K192" s="290"/>
    </row>
    <row r="193" spans="2:11" s="1" customFormat="1" ht="15" customHeight="1">
      <c r="B193" s="269"/>
      <c r="C193" s="254" t="s">
        <v>666</v>
      </c>
      <c r="D193" s="248"/>
      <c r="E193" s="248"/>
      <c r="F193" s="268" t="s">
        <v>576</v>
      </c>
      <c r="G193" s="248"/>
      <c r="H193" s="248" t="s">
        <v>667</v>
      </c>
      <c r="I193" s="248" t="s">
        <v>605</v>
      </c>
      <c r="J193" s="248"/>
      <c r="K193" s="290"/>
    </row>
    <row r="194" spans="2:11" s="1" customFormat="1" ht="15" customHeight="1">
      <c r="B194" s="296"/>
      <c r="C194" s="304"/>
      <c r="D194" s="278"/>
      <c r="E194" s="278"/>
      <c r="F194" s="278"/>
      <c r="G194" s="278"/>
      <c r="H194" s="278"/>
      <c r="I194" s="278"/>
      <c r="J194" s="278"/>
      <c r="K194" s="297"/>
    </row>
    <row r="195" spans="2:11" s="1" customFormat="1" ht="18.75" customHeight="1">
      <c r="B195" s="245"/>
      <c r="C195" s="248"/>
      <c r="D195" s="248"/>
      <c r="E195" s="248"/>
      <c r="F195" s="268"/>
      <c r="G195" s="248"/>
      <c r="H195" s="248"/>
      <c r="I195" s="248"/>
      <c r="J195" s="248"/>
      <c r="K195" s="245"/>
    </row>
    <row r="196" spans="2:11" s="1" customFormat="1" ht="18.75" customHeight="1">
      <c r="B196" s="245"/>
      <c r="C196" s="248"/>
      <c r="D196" s="248"/>
      <c r="E196" s="248"/>
      <c r="F196" s="268"/>
      <c r="G196" s="248"/>
      <c r="H196" s="248"/>
      <c r="I196" s="248"/>
      <c r="J196" s="248"/>
      <c r="K196" s="245"/>
    </row>
    <row r="197" spans="2:11" s="1" customFormat="1" ht="18.75" customHeight="1">
      <c r="B197" s="255"/>
      <c r="C197" s="255"/>
      <c r="D197" s="255"/>
      <c r="E197" s="255"/>
      <c r="F197" s="255"/>
      <c r="G197" s="255"/>
      <c r="H197" s="255"/>
      <c r="I197" s="255"/>
      <c r="J197" s="255"/>
      <c r="K197" s="255"/>
    </row>
    <row r="198" spans="2:11" s="1" customFormat="1" ht="13.5">
      <c r="B198" s="237"/>
      <c r="C198" s="238"/>
      <c r="D198" s="238"/>
      <c r="E198" s="238"/>
      <c r="F198" s="238"/>
      <c r="G198" s="238"/>
      <c r="H198" s="238"/>
      <c r="I198" s="238"/>
      <c r="J198" s="238"/>
      <c r="K198" s="239"/>
    </row>
    <row r="199" spans="2:11" s="1" customFormat="1" ht="21">
      <c r="B199" s="240"/>
      <c r="C199" s="361" t="s">
        <v>668</v>
      </c>
      <c r="D199" s="361"/>
      <c r="E199" s="361"/>
      <c r="F199" s="361"/>
      <c r="G199" s="361"/>
      <c r="H199" s="361"/>
      <c r="I199" s="361"/>
      <c r="J199" s="361"/>
      <c r="K199" s="241"/>
    </row>
    <row r="200" spans="2:11" s="1" customFormat="1" ht="25.5" customHeight="1">
      <c r="B200" s="240"/>
      <c r="C200" s="305" t="s">
        <v>669</v>
      </c>
      <c r="D200" s="305"/>
      <c r="E200" s="305"/>
      <c r="F200" s="305" t="s">
        <v>670</v>
      </c>
      <c r="G200" s="306"/>
      <c r="H200" s="362" t="s">
        <v>671</v>
      </c>
      <c r="I200" s="362"/>
      <c r="J200" s="362"/>
      <c r="K200" s="241"/>
    </row>
    <row r="201" spans="2:11" s="1" customFormat="1" ht="5.25" customHeight="1">
      <c r="B201" s="269"/>
      <c r="C201" s="266"/>
      <c r="D201" s="266"/>
      <c r="E201" s="266"/>
      <c r="F201" s="266"/>
      <c r="G201" s="248"/>
      <c r="H201" s="266"/>
      <c r="I201" s="266"/>
      <c r="J201" s="266"/>
      <c r="K201" s="290"/>
    </row>
    <row r="202" spans="2:11" s="1" customFormat="1" ht="15" customHeight="1">
      <c r="B202" s="269"/>
      <c r="C202" s="248" t="s">
        <v>661</v>
      </c>
      <c r="D202" s="248"/>
      <c r="E202" s="248"/>
      <c r="F202" s="268" t="s">
        <v>46</v>
      </c>
      <c r="G202" s="248"/>
      <c r="H202" s="363" t="s">
        <v>672</v>
      </c>
      <c r="I202" s="363"/>
      <c r="J202" s="363"/>
      <c r="K202" s="290"/>
    </row>
    <row r="203" spans="2:11" s="1" customFormat="1" ht="15" customHeight="1">
      <c r="B203" s="269"/>
      <c r="C203" s="275"/>
      <c r="D203" s="248"/>
      <c r="E203" s="248"/>
      <c r="F203" s="268" t="s">
        <v>47</v>
      </c>
      <c r="G203" s="248"/>
      <c r="H203" s="363" t="s">
        <v>673</v>
      </c>
      <c r="I203" s="363"/>
      <c r="J203" s="363"/>
      <c r="K203" s="290"/>
    </row>
    <row r="204" spans="2:11" s="1" customFormat="1" ht="15" customHeight="1">
      <c r="B204" s="269"/>
      <c r="C204" s="275"/>
      <c r="D204" s="248"/>
      <c r="E204" s="248"/>
      <c r="F204" s="268" t="s">
        <v>50</v>
      </c>
      <c r="G204" s="248"/>
      <c r="H204" s="363" t="s">
        <v>674</v>
      </c>
      <c r="I204" s="363"/>
      <c r="J204" s="363"/>
      <c r="K204" s="290"/>
    </row>
    <row r="205" spans="2:11" s="1" customFormat="1" ht="15" customHeight="1">
      <c r="B205" s="269"/>
      <c r="C205" s="248"/>
      <c r="D205" s="248"/>
      <c r="E205" s="248"/>
      <c r="F205" s="268" t="s">
        <v>48</v>
      </c>
      <c r="G205" s="248"/>
      <c r="H205" s="363" t="s">
        <v>675</v>
      </c>
      <c r="I205" s="363"/>
      <c r="J205" s="363"/>
      <c r="K205" s="290"/>
    </row>
    <row r="206" spans="2:11" s="1" customFormat="1" ht="15" customHeight="1">
      <c r="B206" s="269"/>
      <c r="C206" s="248"/>
      <c r="D206" s="248"/>
      <c r="E206" s="248"/>
      <c r="F206" s="268" t="s">
        <v>49</v>
      </c>
      <c r="G206" s="248"/>
      <c r="H206" s="363" t="s">
        <v>676</v>
      </c>
      <c r="I206" s="363"/>
      <c r="J206" s="363"/>
      <c r="K206" s="290"/>
    </row>
    <row r="207" spans="2:11" s="1" customFormat="1" ht="15" customHeight="1">
      <c r="B207" s="269"/>
      <c r="C207" s="248"/>
      <c r="D207" s="248"/>
      <c r="E207" s="248"/>
      <c r="F207" s="268"/>
      <c r="G207" s="248"/>
      <c r="H207" s="248"/>
      <c r="I207" s="248"/>
      <c r="J207" s="248"/>
      <c r="K207" s="290"/>
    </row>
    <row r="208" spans="2:11" s="1" customFormat="1" ht="15" customHeight="1">
      <c r="B208" s="269"/>
      <c r="C208" s="248" t="s">
        <v>617</v>
      </c>
      <c r="D208" s="248"/>
      <c r="E208" s="248"/>
      <c r="F208" s="268" t="s">
        <v>79</v>
      </c>
      <c r="G208" s="248"/>
      <c r="H208" s="363" t="s">
        <v>677</v>
      </c>
      <c r="I208" s="363"/>
      <c r="J208" s="363"/>
      <c r="K208" s="290"/>
    </row>
    <row r="209" spans="2:11" s="1" customFormat="1" ht="15" customHeight="1">
      <c r="B209" s="269"/>
      <c r="C209" s="275"/>
      <c r="D209" s="248"/>
      <c r="E209" s="248"/>
      <c r="F209" s="268" t="s">
        <v>512</v>
      </c>
      <c r="G209" s="248"/>
      <c r="H209" s="363" t="s">
        <v>513</v>
      </c>
      <c r="I209" s="363"/>
      <c r="J209" s="363"/>
      <c r="K209" s="290"/>
    </row>
    <row r="210" spans="2:11" s="1" customFormat="1" ht="15" customHeight="1">
      <c r="B210" s="269"/>
      <c r="C210" s="248"/>
      <c r="D210" s="248"/>
      <c r="E210" s="248"/>
      <c r="F210" s="268" t="s">
        <v>510</v>
      </c>
      <c r="G210" s="248"/>
      <c r="H210" s="363" t="s">
        <v>678</v>
      </c>
      <c r="I210" s="363"/>
      <c r="J210" s="363"/>
      <c r="K210" s="290"/>
    </row>
    <row r="211" spans="2:11" s="1" customFormat="1" ht="15" customHeight="1">
      <c r="B211" s="307"/>
      <c r="C211" s="275"/>
      <c r="D211" s="275"/>
      <c r="E211" s="275"/>
      <c r="F211" s="268" t="s">
        <v>514</v>
      </c>
      <c r="G211" s="254"/>
      <c r="H211" s="364" t="s">
        <v>515</v>
      </c>
      <c r="I211" s="364"/>
      <c r="J211" s="364"/>
      <c r="K211" s="308"/>
    </row>
    <row r="212" spans="2:11" s="1" customFormat="1" ht="15" customHeight="1">
      <c r="B212" s="307"/>
      <c r="C212" s="275"/>
      <c r="D212" s="275"/>
      <c r="E212" s="275"/>
      <c r="F212" s="268" t="s">
        <v>516</v>
      </c>
      <c r="G212" s="254"/>
      <c r="H212" s="364" t="s">
        <v>679</v>
      </c>
      <c r="I212" s="364"/>
      <c r="J212" s="364"/>
      <c r="K212" s="308"/>
    </row>
    <row r="213" spans="2:11" s="1" customFormat="1" ht="15" customHeight="1">
      <c r="B213" s="307"/>
      <c r="C213" s="275"/>
      <c r="D213" s="275"/>
      <c r="E213" s="275"/>
      <c r="F213" s="309"/>
      <c r="G213" s="254"/>
      <c r="H213" s="310"/>
      <c r="I213" s="310"/>
      <c r="J213" s="310"/>
      <c r="K213" s="308"/>
    </row>
    <row r="214" spans="2:11" s="1" customFormat="1" ht="15" customHeight="1">
      <c r="B214" s="307"/>
      <c r="C214" s="248" t="s">
        <v>641</v>
      </c>
      <c r="D214" s="275"/>
      <c r="E214" s="275"/>
      <c r="F214" s="268">
        <v>1</v>
      </c>
      <c r="G214" s="254"/>
      <c r="H214" s="364" t="s">
        <v>680</v>
      </c>
      <c r="I214" s="364"/>
      <c r="J214" s="364"/>
      <c r="K214" s="308"/>
    </row>
    <row r="215" spans="2:11" s="1" customFormat="1" ht="15" customHeight="1">
      <c r="B215" s="307"/>
      <c r="C215" s="275"/>
      <c r="D215" s="275"/>
      <c r="E215" s="275"/>
      <c r="F215" s="268">
        <v>2</v>
      </c>
      <c r="G215" s="254"/>
      <c r="H215" s="364" t="s">
        <v>681</v>
      </c>
      <c r="I215" s="364"/>
      <c r="J215" s="364"/>
      <c r="K215" s="308"/>
    </row>
    <row r="216" spans="2:11" s="1" customFormat="1" ht="15" customHeight="1">
      <c r="B216" s="307"/>
      <c r="C216" s="275"/>
      <c r="D216" s="275"/>
      <c r="E216" s="275"/>
      <c r="F216" s="268">
        <v>3</v>
      </c>
      <c r="G216" s="254"/>
      <c r="H216" s="364" t="s">
        <v>682</v>
      </c>
      <c r="I216" s="364"/>
      <c r="J216" s="364"/>
      <c r="K216" s="308"/>
    </row>
    <row r="217" spans="2:11" s="1" customFormat="1" ht="15" customHeight="1">
      <c r="B217" s="307"/>
      <c r="C217" s="275"/>
      <c r="D217" s="275"/>
      <c r="E217" s="275"/>
      <c r="F217" s="268">
        <v>4</v>
      </c>
      <c r="G217" s="254"/>
      <c r="H217" s="364" t="s">
        <v>683</v>
      </c>
      <c r="I217" s="364"/>
      <c r="J217" s="364"/>
      <c r="K217" s="308"/>
    </row>
    <row r="218" spans="2:11" s="1" customFormat="1" ht="12.75" customHeight="1">
      <c r="B218" s="311"/>
      <c r="C218" s="312"/>
      <c r="D218" s="312"/>
      <c r="E218" s="312"/>
      <c r="F218" s="312"/>
      <c r="G218" s="312"/>
      <c r="H218" s="312"/>
      <c r="I218" s="312"/>
      <c r="J218" s="312"/>
      <c r="K218" s="313"/>
    </row>
  </sheetData>
  <sheetProtection formatCells="0" formatColumns="0" formatRows="0" insertColumns="0" insertRows="0" insertHyperlinks="0" deleteColumns="0" deleteRows="0" sort="0" autoFilter="0" pivotTables="0"/>
  <mergeCells count="77">
    <mergeCell ref="G44:J44"/>
    <mergeCell ref="G45:J45"/>
    <mergeCell ref="C3:J3"/>
    <mergeCell ref="C4:J4"/>
    <mergeCell ref="C6:J6"/>
    <mergeCell ref="C7:J7"/>
    <mergeCell ref="G39:J39"/>
    <mergeCell ref="G40:J40"/>
    <mergeCell ref="G41:J41"/>
    <mergeCell ref="G42:J42"/>
    <mergeCell ref="G43:J43"/>
    <mergeCell ref="D34:J34"/>
    <mergeCell ref="D35:J35"/>
    <mergeCell ref="G36:J36"/>
    <mergeCell ref="G37:J37"/>
    <mergeCell ref="G38:J38"/>
    <mergeCell ref="D27:J27"/>
    <mergeCell ref="D28:J28"/>
    <mergeCell ref="D30:J30"/>
    <mergeCell ref="D31:J31"/>
    <mergeCell ref="D33:J33"/>
    <mergeCell ref="D70:J70"/>
    <mergeCell ref="C75:J75"/>
    <mergeCell ref="C9:J9"/>
    <mergeCell ref="D10:J10"/>
    <mergeCell ref="D11:J11"/>
    <mergeCell ref="D15:J15"/>
    <mergeCell ref="D16:J16"/>
    <mergeCell ref="D17:J17"/>
    <mergeCell ref="F18:J18"/>
    <mergeCell ref="F19:J19"/>
    <mergeCell ref="F20:J20"/>
    <mergeCell ref="F21:J21"/>
    <mergeCell ref="F22:J22"/>
    <mergeCell ref="F23:J23"/>
    <mergeCell ref="C25:J25"/>
    <mergeCell ref="C26:J26"/>
    <mergeCell ref="D65:J65"/>
    <mergeCell ref="D66:J66"/>
    <mergeCell ref="D67:J67"/>
    <mergeCell ref="D68:J68"/>
    <mergeCell ref="D69:J69"/>
    <mergeCell ref="D59:J59"/>
    <mergeCell ref="D60:J60"/>
    <mergeCell ref="D61:J61"/>
    <mergeCell ref="D62:J62"/>
    <mergeCell ref="D63:J63"/>
    <mergeCell ref="C52:J52"/>
    <mergeCell ref="C54:J54"/>
    <mergeCell ref="C55:J55"/>
    <mergeCell ref="C57:J57"/>
    <mergeCell ref="D58:J58"/>
    <mergeCell ref="D47:J47"/>
    <mergeCell ref="E48:J48"/>
    <mergeCell ref="E49:J49"/>
    <mergeCell ref="E50:J50"/>
    <mergeCell ref="D51:J51"/>
    <mergeCell ref="H212:J212"/>
    <mergeCell ref="H214:J214"/>
    <mergeCell ref="H215:J215"/>
    <mergeCell ref="H216:J216"/>
    <mergeCell ref="H217:J217"/>
    <mergeCell ref="H206:J206"/>
    <mergeCell ref="H208:J208"/>
    <mergeCell ref="H209:J209"/>
    <mergeCell ref="H210:J210"/>
    <mergeCell ref="H211:J211"/>
    <mergeCell ref="H200:J200"/>
    <mergeCell ref="H202:J202"/>
    <mergeCell ref="H203:J203"/>
    <mergeCell ref="H204:J204"/>
    <mergeCell ref="H205:J205"/>
    <mergeCell ref="C102:J102"/>
    <mergeCell ref="C122:J122"/>
    <mergeCell ref="C147:J147"/>
    <mergeCell ref="C165:J165"/>
    <mergeCell ref="C199:J199"/>
  </mergeCells>
  <printOptions/>
  <pageMargins left="0.5902778" right="0.5902778" top="0.5902778" bottom="0.5902778" header="0" footer="0"/>
  <pageSetup fitToHeight="1" fitToWidth="1"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TATA\pc</dc:creator>
  <cp:keywords/>
  <dc:description/>
  <cp:lastModifiedBy>pc</cp:lastModifiedBy>
  <cp:lastPrinted>2020-10-22T08:42:59Z</cp:lastPrinted>
  <dcterms:created xsi:type="dcterms:W3CDTF">2020-10-22T08:42:14Z</dcterms:created>
  <dcterms:modified xsi:type="dcterms:W3CDTF">2020-10-22T08:43:06Z</dcterms:modified>
  <cp:category/>
  <cp:version/>
  <cp:contentType/>
  <cp:contentStatus/>
</cp:coreProperties>
</file>