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8952" activeTab="1"/>
  </bookViews>
  <sheets>
    <sheet name="Rekapitulace stavby" sheetId="1" r:id="rId1"/>
    <sheet name="01 - Kabelizace VO" sheetId="2" r:id="rId2"/>
    <sheet name="02 - Vykopy a zadlazba" sheetId="3" r:id="rId3"/>
    <sheet name="VON - VEDLEJŠÍ A OSTATNÍ ..." sheetId="4" r:id="rId4"/>
  </sheets>
  <definedNames/>
  <calcPr fullCalcOnLoad="1"/>
</workbook>
</file>

<file path=xl/sharedStrings.xml><?xml version="1.0" encoding="utf-8"?>
<sst xmlns="http://schemas.openxmlformats.org/spreadsheetml/2006/main" count="3428" uniqueCount="591">
  <si>
    <t>Export VZ CEZ</t>
  </si>
  <si>
    <t>List obsahuje:</t>
  </si>
  <si>
    <t>1.0</t>
  </si>
  <si>
    <t>False</t>
  </si>
  <si>
    <t>{CA0FEB8D-78D2-4538-B69F-18F794D6A04B}</t>
  </si>
  <si>
    <t>0,01</t>
  </si>
  <si>
    <t>21</t>
  </si>
  <si>
    <t>10</t>
  </si>
  <si>
    <t>REKAPITULACE STAVBY</t>
  </si>
  <si>
    <t>v ---  níže se nacházejí doplňkové a pomocné údaje k sestavám  --- v</t>
  </si>
  <si>
    <t>Návod na vyplnění</t>
  </si>
  <si>
    <t>0,001</t>
  </si>
  <si>
    <t>Kód:</t>
  </si>
  <si>
    <t>51-0474-1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</si>
  <si>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</si>
  <si>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</si>
  <si>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Uprava VO Decin VII Chrochvice</t>
  </si>
  <si>
    <t>KSO:</t>
  </si>
  <si>
    <t>CC-CZ:</t>
  </si>
  <si>
    <t>Okres:</t>
  </si>
  <si>
    <t>DC - Děčín</t>
  </si>
  <si>
    <t>Datum:</t>
  </si>
  <si>
    <t>09.06.2021</t>
  </si>
  <si>
    <t>Zadavatel:</t>
  </si>
  <si>
    <t>IČ:</t>
  </si>
  <si>
    <t>24729035</t>
  </si>
  <si>
    <t>ČEZ Distribuce, a.s.</t>
  </si>
  <si>
    <t>DIČ:</t>
  </si>
  <si>
    <t>CZ24729035</t>
  </si>
  <si>
    <t>Uchazeč:</t>
  </si>
  <si>
    <t>Vyplň údaj</t>
  </si>
  <si>
    <t>Projekční firma:</t>
  </si>
  <si>
    <t>28628250</t>
  </si>
  <si>
    <t>ENPRO Energo s.r.o.</t>
  </si>
  <si>
    <t>Poznámka:</t>
  </si>
  <si>
    <t>0,1</t>
  </si>
  <si>
    <t>Cena bez DPH</t>
  </si>
  <si>
    <t>Sazba daně</t>
  </si>
  <si>
    <t>Základ daně</t>
  </si>
  <si>
    <t>Výše daně</t>
  </si>
  <si>
    <t>DPH</t>
  </si>
  <si>
    <t>zákl. přenesená</t>
  </si>
  <si>
    <t>Cena s DPH</t>
  </si>
  <si>
    <t>v</t>
  </si>
  <si>
    <t>CZK</t>
  </si>
  <si>
    <t>REKAPITULACE OBJEKTŮ STAVBY A SOUPISŮ PRACÍ</t>
  </si>
  <si>
    <t>Informativní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</si>
  <si>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</si>
  <si>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</si>
  <si>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</si>
  <si>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</si>
  <si>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</si>
  <si>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</si>
  <si>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</si>
  <si>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</si>
  <si>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</si>
  <si>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</si>
  <si>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</si>
  <si>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</si>
  <si>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</si>
  <si>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</si>
  <si>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</si>
  <si>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Základna sníž. přenesená</t>
  </si>
  <si>
    <t>Základna
DPH Základna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</si>
  <si>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</si>
  <si>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</si>
  <si>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</si>
  <si>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</si>
  <si>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</si>
  <si>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</si>
  <si>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</si>
  <si>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Kabelizace VO</t>
  </si>
  <si>
    <t>STA</t>
  </si>
  <si>
    <t>1</t>
  </si>
  <si>
    <t>{F2AB6FEA-DA86-4CEA-917E-2664BC33549A}</t>
  </si>
  <si>
    <t>2</t>
  </si>
  <si>
    <t>02</t>
  </si>
  <si>
    <t>Vykopy a zadlazba</t>
  </si>
  <si>
    <t>{34AE3344-28D0-4C89-965A-E19A68EAA4AB}</t>
  </si>
  <si>
    <t>VON</t>
  </si>
  <si>
    <t>VEDLEJŠÍ A OSTATNÍ NÁKLADY</t>
  </si>
  <si>
    <t>{16513F1C-C30C-45F2-8E06-49365E1570E0}</t>
  </si>
  <si>
    <t>Zpět na list:</t>
  </si>
  <si>
    <t>KRYCÍ LIST SOUPISU</t>
  </si>
  <si>
    <t>v ---  níže se nacházejí doplňkové a pomocní údaje k sestavám  --- v</t>
  </si>
  <si>
    <t>True</t>
  </si>
  <si>
    <t>Objekt:</t>
  </si>
  <si>
    <t>01 - Kabelizace VO</t>
  </si>
  <si>
    <t>REKAPITULACE ČLENĚNÍ SOUPISU PRACÍ</t>
  </si>
  <si>
    <t>Kód dílu - Popis</t>
  </si>
  <si>
    <t>Cena celkem [CZK]</t>
  </si>
  <si>
    <t>Náklady soupisu celkem</t>
  </si>
  <si>
    <t>-1</t>
  </si>
  <si>
    <t>POB0001 - Stozar - bezpaticovy, sadový, 6m</t>
  </si>
  <si>
    <t>POB0002 - PB.5 - stavajici sloup</t>
  </si>
  <si>
    <t>POB0003 - Kabely NN</t>
  </si>
  <si>
    <t>POB0004 - Uzemnění</t>
  </si>
  <si>
    <t>POB0005 - Svitidla a zdroje svitidel</t>
  </si>
  <si>
    <t>POB0006 - Demontaz VO</t>
  </si>
  <si>
    <t>POB0011 - Rozvaděč VO</t>
  </si>
  <si>
    <t>Nezařazené položky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</si>
  <si>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</si>
  <si>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</si>
  <si>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</si>
  <si>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</si>
  <si>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</si>
  <si>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</si>
  <si>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</si>
  <si>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</si>
  <si>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</si>
  <si>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</si>
  <si>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</si>
  <si>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[kg]</t>
  </si>
  <si>
    <t>Hmotnost
celkem [kg]</t>
  </si>
  <si>
    <t>J. suť [kg]</t>
  </si>
  <si>
    <t>Suť celkem [kg]</t>
  </si>
  <si>
    <t>POB0001</t>
  </si>
  <si>
    <t>Stozar - bezpaticovy, sadový, 6m</t>
  </si>
  <si>
    <t>BOD</t>
  </si>
  <si>
    <t>ROZPOCET</t>
  </si>
  <si>
    <t>zhot</t>
  </si>
  <si>
    <t>K-6</t>
  </si>
  <si>
    <t xml:space="preserve">OSVETLOVACI STOZAR K6-133/89/60 Z     </t>
  </si>
  <si>
    <t>KS</t>
  </si>
  <si>
    <t>8</t>
  </si>
  <si>
    <t>M</t>
  </si>
  <si>
    <t>4</t>
  </si>
  <si>
    <t>VV</t>
  </si>
  <si>
    <t>1*4 'Přepočtené koeficientem množství</t>
  </si>
  <si>
    <t>SV6</t>
  </si>
  <si>
    <t xml:space="preserve">SVORKOVNICE STOZAROVA SV-B-6.16.4     </t>
  </si>
  <si>
    <t>3</t>
  </si>
  <si>
    <t>OMP-133</t>
  </si>
  <si>
    <t xml:space="preserve">OCRANNA MANZETA PLASTOVA OMP 133     </t>
  </si>
  <si>
    <t>SP-315A</t>
  </si>
  <si>
    <t xml:space="preserve">STOZAROVE POUZDRO SP 315/1000     </t>
  </si>
  <si>
    <t>5</t>
  </si>
  <si>
    <t>1002955390</t>
  </si>
  <si>
    <t xml:space="preserve">PATRONA POJ.2410-10A, E27, 002312104,ETI     </t>
  </si>
  <si>
    <t>DII DZ 10A ČERVENÁ</t>
  </si>
  <si>
    <t>6</t>
  </si>
  <si>
    <t>PDLA61A</t>
  </si>
  <si>
    <t xml:space="preserve">SVITIDLO MALAGA- 70W SHC NA VEL. S  POJ.     </t>
  </si>
  <si>
    <t>K</t>
  </si>
  <si>
    <t>P</t>
  </si>
  <si>
    <t>Poznámka k položce:
Montáž svítidel výbojkových průmyslových nebo venkovních se zapojením vodičů. V cenách jsou započteny i náklady na vyznačení umístění svítidla, rozložení svítidla, zapojení vodičů, složení svítidla v celek, případná oprava poškozeného nátěru, montáž kompletního tělesa svítidla, schopného provozu, sestaveného ze svítidel nebo různých kombinačních prvků v neměnném provedení, vybaveném při namontování standartními zdroji záření (žárovkami, zářivkovými trubicemi, výbojkami) a zapalovacími součástmi, montáž upevňovací konstrukce, vyzkoušení funkce. Uchycení svítidel se předpokládá na konzolkách.</t>
  </si>
  <si>
    <t>7</t>
  </si>
  <si>
    <t>PDMA03A</t>
  </si>
  <si>
    <t xml:space="preserve">OSVETL. SLOUP SADOVY OCEL. SV 6-3     </t>
  </si>
  <si>
    <t>Poznámka k položce:
Montáž stožárů osvětlení parkových ocelových, bez zemních prací. V cenách montáže jsou započteny i náklady na vyznačení umístění svítidla, rozložení svítidla, zapojení vodičů, složení svítidla v celek, případná oprava poškozeného nátěru, montáž kompletního tělesa svítidla, schopného provozu, sestaveného ze svítidel nebo různých kombinačních prvků v neměnném provedení, vybaveném při namontování standartními zdroji záření (žárovkami, zářivkovými trubicemi, výbojkami) a zapalovacími součástmi, montáž upevňovací konstrukce, vyzkoušení funkce.</t>
  </si>
  <si>
    <t>PDNA01A</t>
  </si>
  <si>
    <t xml:space="preserve">MONTAZ ELEKTROVYZBR.STOZARU PRO 1 OKRUH     </t>
  </si>
  <si>
    <t>Poznámka k položce:
Montáž elektrovýzbroje stožárů osvětlení. V cenách montáže jsou započteny i náklady na montáž stožárové rozvodnice, montáž kabelumezi rozvodnicí a vlastním svítidlem včetně jeho ukončení a zapojení v rozvodnici, u stožáru typu Ž je započteny i zapojení dotykové spojky.</t>
  </si>
  <si>
    <t>9</t>
  </si>
  <si>
    <t>PLZB82A</t>
  </si>
  <si>
    <t xml:space="preserve">OSAZENI TABULKY CISLOV. NA STAV. SLOUP     </t>
  </si>
  <si>
    <t>PCCB07A</t>
  </si>
  <si>
    <t xml:space="preserve">KABEL CYKY-J 5X1,5 VOLNE ULOZENY     </t>
  </si>
  <si>
    <t>8*4 'Přepočtené koeficientem množství</t>
  </si>
  <si>
    <t>11</t>
  </si>
  <si>
    <t>1000013350</t>
  </si>
  <si>
    <t xml:space="preserve">KABEL CYKY-J 5X1,5 750V     </t>
  </si>
  <si>
    <t>8*4,2 'Přepočtené koeficientem množství</t>
  </si>
  <si>
    <t>12</t>
  </si>
  <si>
    <t>PCIB42A</t>
  </si>
  <si>
    <t xml:space="preserve">UKONC.KAB. DO 4X10 BEZ KONCOVKY A OK     </t>
  </si>
  <si>
    <t>2*4 'Přepočtené koeficientem množství</t>
  </si>
  <si>
    <t>13</t>
  </si>
  <si>
    <t>PRGB32A</t>
  </si>
  <si>
    <t xml:space="preserve">VYKOP JAMY ZASTAVENE UZEMI TR.3     </t>
  </si>
  <si>
    <t>M3</t>
  </si>
  <si>
    <t>0,6*0,6*0,9</t>
  </si>
  <si>
    <t>Součet</t>
  </si>
  <si>
    <t>0,324*4 'Přepočtené koeficientem množství</t>
  </si>
  <si>
    <t>14</t>
  </si>
  <si>
    <t>PECB67A</t>
  </si>
  <si>
    <t xml:space="preserve">ZAKL.BETON C12/15 DO 5M3 BEZ BEDN.A DOPR     </t>
  </si>
  <si>
    <t>-0,6*0,07</t>
  </si>
  <si>
    <t>0,9*0,6*0,6</t>
  </si>
  <si>
    <t>0,282*4 'Přepočtené koeficientem množství</t>
  </si>
  <si>
    <t>15</t>
  </si>
  <si>
    <t>9870011030</t>
  </si>
  <si>
    <t xml:space="preserve">VYK&gt; SMES BETONOVA C12/15 XC0 SEVER     </t>
  </si>
  <si>
    <t>POB0002</t>
  </si>
  <si>
    <t>PB.5 - stavajici sloup</t>
  </si>
  <si>
    <t>16</t>
  </si>
  <si>
    <t>PFQB26A</t>
  </si>
  <si>
    <t xml:space="preserve">SKRIN SP100/NSP1P DCK 3X160A NA SLOUP     </t>
  </si>
  <si>
    <t>17</t>
  </si>
  <si>
    <t>1003105940</t>
  </si>
  <si>
    <t xml:space="preserve">SKRIN PRIPOJKOVA SP100/NSP1P DCK     </t>
  </si>
  <si>
    <t>18</t>
  </si>
  <si>
    <t>9880010400</t>
  </si>
  <si>
    <t xml:space="preserve">OPT&gt;PASKA UPINACI NEREZ.STREDNI16/0,75MM     </t>
  </si>
  <si>
    <t>KLAHOS, B805/50 (B205)</t>
  </si>
  <si>
    <t>1*1,2 'Přepočtené koeficientem množství</t>
  </si>
  <si>
    <t>19</t>
  </si>
  <si>
    <t>9880010900</t>
  </si>
  <si>
    <t xml:space="preserve">OPT&gt;SPONA UPINACI NEREZ. STREDNI 16MM     </t>
  </si>
  <si>
    <t>KLAHOS, S 255</t>
  </si>
  <si>
    <t>20</t>
  </si>
  <si>
    <t>PBHA64A</t>
  </si>
  <si>
    <t xml:space="preserve">NOSIC PNE NA SLOUP PRUM.180-220 VC.TRM.     </t>
  </si>
  <si>
    <t>Poznámka k položce:
Montáž nosiče svítidel na betonový sloup venkovního vedení nn, včetně roztřídění, naložení, rozvozu a složení materiálu. V cenách jsou započteny i náklady na ztížené podmínky při práci ve výšce.</t>
  </si>
  <si>
    <t>22</t>
  </si>
  <si>
    <t>9876008500</t>
  </si>
  <si>
    <t xml:space="preserve">VYK&gt; MATICE M16, 6-HRANNA, POZ.     </t>
  </si>
  <si>
    <t>DIN934-8-A2K</t>
  </si>
  <si>
    <t>23</t>
  </si>
  <si>
    <t>9876009500</t>
  </si>
  <si>
    <t xml:space="preserve">VYK&gt; PODLOZKA PLOCHA 17 POZ.     </t>
  </si>
  <si>
    <t>DIN125-140HV-A2K</t>
  </si>
  <si>
    <t>24</t>
  </si>
  <si>
    <t>1000008620</t>
  </si>
  <si>
    <t xml:space="preserve">KONZOLA ZEDNI NOSNA 1500-VVS/Z     </t>
  </si>
  <si>
    <t>25</t>
  </si>
  <si>
    <t>1000008660</t>
  </si>
  <si>
    <t xml:space="preserve">TRMEN SVORNIK.270X250/Z     </t>
  </si>
  <si>
    <t>26</t>
  </si>
  <si>
    <t>NS VO/Z</t>
  </si>
  <si>
    <t xml:space="preserve">NOSIC SVITIDEL VO/Z     </t>
  </si>
  <si>
    <t>27</t>
  </si>
  <si>
    <t>PSMB43A</t>
  </si>
  <si>
    <t xml:space="preserve">KABEL 1-CYKY-J 4X16 1KV PEVNE ULOZENY     </t>
  </si>
  <si>
    <t>28</t>
  </si>
  <si>
    <t>1003636410</t>
  </si>
  <si>
    <t xml:space="preserve">KABEL 1-CYKY-J 4X16 1000V     </t>
  </si>
  <si>
    <t>7*1,05 'Přepočtené koeficientem množství</t>
  </si>
  <si>
    <t>29</t>
  </si>
  <si>
    <t>2*3,6 'Přepočtené koeficientem množství</t>
  </si>
  <si>
    <t>30</t>
  </si>
  <si>
    <t>2*3 'Přepočtené koeficientem množství</t>
  </si>
  <si>
    <t>31</t>
  </si>
  <si>
    <t>PBBB33A</t>
  </si>
  <si>
    <t xml:space="preserve">TRUBKA SVODOVA PVC PR.63/6M PEVNE ULOZ.     </t>
  </si>
  <si>
    <t>32</t>
  </si>
  <si>
    <t>1000215190</t>
  </si>
  <si>
    <t xml:space="preserve">TRUBKA S HRDLEM PVC 63/57/6000   TRIDA 4     </t>
  </si>
  <si>
    <t>33</t>
  </si>
  <si>
    <t>PCJA02A</t>
  </si>
  <si>
    <t xml:space="preserve">KONC.SMRST. PRO 4X10-25 BEZ OK     </t>
  </si>
  <si>
    <t>Poznámka k položce:
Ukončení kabelu koncovkou smršťovací. Ceny ukončení koncovkou obsahují i náklady na rozměření a odříznutí kabelů, odizolování konců případně odpancířování a naletování uzemnění, bandážování hrdla koncovky, roztáhnutí, vyrovnání a odříznutí žil a vyzkoušení vodivého spojení.</t>
  </si>
  <si>
    <t>34</t>
  </si>
  <si>
    <t>Č1000070020</t>
  </si>
  <si>
    <t xml:space="preserve">KONCOVKA SMRST.SEH4 35-15      (  4- 25)     </t>
  </si>
  <si>
    <t>35</t>
  </si>
  <si>
    <t>PBIB72A</t>
  </si>
  <si>
    <t xml:space="preserve">UKONC.VOD.ALFE 6 16MM2 SVORKOU     </t>
  </si>
  <si>
    <t>36</t>
  </si>
  <si>
    <t>1000035110</t>
  </si>
  <si>
    <t xml:space="preserve">SVORKA UNIVERZALNI ELBA  669 102     </t>
  </si>
  <si>
    <t>ST 6,7/2,2-6,7</t>
  </si>
  <si>
    <t>1*2 'Přepočtené koeficientem množství</t>
  </si>
  <si>
    <t>37</t>
  </si>
  <si>
    <t>1003198470</t>
  </si>
  <si>
    <t xml:space="preserve">PASEK OVINOVACI AL10X1 ELBA  237 679     </t>
  </si>
  <si>
    <t>DÉLKA 15M</t>
  </si>
  <si>
    <t>1*0,04 'Přepočtené koeficientem množství</t>
  </si>
  <si>
    <t>38</t>
  </si>
  <si>
    <t>PCTB94A</t>
  </si>
  <si>
    <t xml:space="preserve">OMEZOV.PREP.1KV+SVORKY PRIPOJ. ALFE16-70     </t>
  </si>
  <si>
    <t>SADA</t>
  </si>
  <si>
    <t>39</t>
  </si>
  <si>
    <t>1000269230</t>
  </si>
  <si>
    <t xml:space="preserve">OMEZOVAC LVA-440B-BLK PRICH.ALFE 16-70     </t>
  </si>
  <si>
    <t>1*3 'Přepočtené koeficientem množství</t>
  </si>
  <si>
    <t>40</t>
  </si>
  <si>
    <t>1003198510</t>
  </si>
  <si>
    <t xml:space="preserve">SVORKA ODB NN 16-70MM2 SM 2.11     </t>
  </si>
  <si>
    <t>41</t>
  </si>
  <si>
    <t>PCHB31A</t>
  </si>
  <si>
    <t xml:space="preserve">ZNACENI SJZ KABELU SKRIN,ROZVAD-NOVA VED     </t>
  </si>
  <si>
    <t>42</t>
  </si>
  <si>
    <t>1000291460</t>
  </si>
  <si>
    <t xml:space="preserve">PASEK VAZACI KABEL. VPC 4/200 BAL-100KS     </t>
  </si>
  <si>
    <t>BAL</t>
  </si>
  <si>
    <t>5*0,01 'Přepočtené koeficientem množství</t>
  </si>
  <si>
    <t>43</t>
  </si>
  <si>
    <t>1003682360</t>
  </si>
  <si>
    <t xml:space="preserve">STITEK KAB. VKLADACI 60X24 3580 BAL-50KS     </t>
  </si>
  <si>
    <t>5*0,02 'Přepočtené koeficientem množství</t>
  </si>
  <si>
    <t>POB0003</t>
  </si>
  <si>
    <t>Kabely NN</t>
  </si>
  <si>
    <t>44</t>
  </si>
  <si>
    <t>PSMB34A</t>
  </si>
  <si>
    <t xml:space="preserve">KABEL 1-CYKY-J 4X16 1KV VOLNE ULOZENY     </t>
  </si>
  <si>
    <t>130</t>
  </si>
  <si>
    <t>4*2*2</t>
  </si>
  <si>
    <t>45</t>
  </si>
  <si>
    <t>151*1,05 'Přepočtené koeficientem množství</t>
  </si>
  <si>
    <t>46</t>
  </si>
  <si>
    <t>PSMB02A</t>
  </si>
  <si>
    <t xml:space="preserve">KABEL 1-AYKY-J 4X25MM2,VOLNE ULOZENY     </t>
  </si>
  <si>
    <t>3*3</t>
  </si>
  <si>
    <t>47</t>
  </si>
  <si>
    <t>1000015110</t>
  </si>
  <si>
    <t xml:space="preserve">KABEL 1-AYKY-J 4X25MM2     </t>
  </si>
  <si>
    <t>9*1,05 'Přepočtené koeficientem množství</t>
  </si>
  <si>
    <t>48</t>
  </si>
  <si>
    <t>PSMB04A</t>
  </si>
  <si>
    <t xml:space="preserve">KABEL 1-AYKY-J 4X50MM2,VOLNE ULOZENY     </t>
  </si>
  <si>
    <t>49</t>
  </si>
  <si>
    <t>1000015130</t>
  </si>
  <si>
    <t xml:space="preserve">KABEL 1-AYKY-J 4X50MM2     </t>
  </si>
  <si>
    <t>16*1,05 'Přepočtené koeficientem množství</t>
  </si>
  <si>
    <t>50</t>
  </si>
  <si>
    <t>PCLB72A</t>
  </si>
  <si>
    <t xml:space="preserve">SPOJKA KAB.SMRST. 1KV SSU1-L PRO AL4X25     </t>
  </si>
  <si>
    <t>51</t>
  </si>
  <si>
    <t>1000084870</t>
  </si>
  <si>
    <t xml:space="preserve">SPOJKA PRIMA 1KV SSU 1-L (6-25)     </t>
  </si>
  <si>
    <t>1X SPOJKA BEZ SPOJOVAČ</t>
  </si>
  <si>
    <t>52</t>
  </si>
  <si>
    <t>1003129820</t>
  </si>
  <si>
    <t xml:space="preserve">SPOJKA KABEL 36KV 25 ALU-ZE     </t>
  </si>
  <si>
    <t>RM/SM-25</t>
  </si>
  <si>
    <t>3*4 'Přepočtené koeficientem množství</t>
  </si>
  <si>
    <t>53</t>
  </si>
  <si>
    <t>54</t>
  </si>
  <si>
    <t>55</t>
  </si>
  <si>
    <t>56</t>
  </si>
  <si>
    <t>57</t>
  </si>
  <si>
    <t>58</t>
  </si>
  <si>
    <t>PELB40A</t>
  </si>
  <si>
    <t xml:space="preserve">TRUBKA KORUG. PE KORUFLEX 63/50 OHEBNA     </t>
  </si>
  <si>
    <t>37+30+40+12</t>
  </si>
  <si>
    <t>10*1,5</t>
  </si>
  <si>
    <t>59</t>
  </si>
  <si>
    <t>1000174090</t>
  </si>
  <si>
    <t xml:space="preserve">TRUBKA KORUG.OHEBNA KORUFL. 63 CERNA 50M     </t>
  </si>
  <si>
    <t>60</t>
  </si>
  <si>
    <t>PELB52A</t>
  </si>
  <si>
    <t xml:space="preserve">TRUBKA HRDLOVA PVC 90/86 TYC 4M Z.TR.2     </t>
  </si>
  <si>
    <t>15+5</t>
  </si>
  <si>
    <t>61</t>
  </si>
  <si>
    <t>1000173870</t>
  </si>
  <si>
    <t xml:space="preserve">TRUBKA S HRDLEM PVC 90/86/4000  TRIDA 2     </t>
  </si>
  <si>
    <t>62</t>
  </si>
  <si>
    <t>PCHB40A</t>
  </si>
  <si>
    <t xml:space="preserve">PRIPL.NA ZATAH. KABELU V OCHRANNE TRUBCE     </t>
  </si>
  <si>
    <t>134+20</t>
  </si>
  <si>
    <t>63</t>
  </si>
  <si>
    <t>PRDB87A</t>
  </si>
  <si>
    <t xml:space="preserve">KRYTI KABELU VYSTRAZNOU FOLII SIRKY 33CM     </t>
  </si>
  <si>
    <t>64</t>
  </si>
  <si>
    <t>1000327780</t>
  </si>
  <si>
    <t xml:space="preserve">FOLIE VYSTR. BLESK 330/0,4 CERVENA 125M     </t>
  </si>
  <si>
    <t>FÓLIE VÝSTR.S BLESKEM 330X0,4 ČERV.</t>
  </si>
  <si>
    <t>130*0,009 'Přepočtené koeficientem množství</t>
  </si>
  <si>
    <t>65</t>
  </si>
  <si>
    <t>PFLB03A</t>
  </si>
  <si>
    <t xml:space="preserve">POJISTKA NOZOVA NN VEL.000 GG  16A     </t>
  </si>
  <si>
    <t>66</t>
  </si>
  <si>
    <t>1003385580</t>
  </si>
  <si>
    <t xml:space="preserve">POJISTKA NOZOVA PNA000 16A GG     </t>
  </si>
  <si>
    <t>POB0004</t>
  </si>
  <si>
    <t>Uzemnění</t>
  </si>
  <si>
    <t>67</t>
  </si>
  <si>
    <t>PDQA65A</t>
  </si>
  <si>
    <t xml:space="preserve">OCHRANNE POSPOJOVANI-DRAT FEZN 10MM     </t>
  </si>
  <si>
    <t>Poznámka k položce:
Montáž uzemňovacího vedení vodičů FeZn s upevněním, propojením a připojením pomocí svorek na povrchu drátem nebo lanem.V cenách montáže uzemňovacího vedení na povrchu, v zemi a mřížové sítě v rozvodnách jsou započteny i náklady na montáž svorek spojovacích, odbočných, upevňovacích a spojovacího materiálu.</t>
  </si>
  <si>
    <t>30+30+20</t>
  </si>
  <si>
    <t>68</t>
  </si>
  <si>
    <t>1000001220</t>
  </si>
  <si>
    <t xml:space="preserve">DRAT FEZN PRUM.10MM ZEMNICI(BAL.50KG)     </t>
  </si>
  <si>
    <t>KG</t>
  </si>
  <si>
    <t>0,651*80</t>
  </si>
  <si>
    <t>69</t>
  </si>
  <si>
    <t>PDQB08A</t>
  </si>
  <si>
    <t xml:space="preserve">1X NATER UZEMNENI NA POVRCHU ZELENOZLUTA     </t>
  </si>
  <si>
    <t>70</t>
  </si>
  <si>
    <t>9880003200</t>
  </si>
  <si>
    <t xml:space="preserve">OPT&gt;BARVA ALKYD.ROZP.S2013 ZELENA-VRCH1L     </t>
  </si>
  <si>
    <t>L</t>
  </si>
  <si>
    <t>EMAIL S2013/5300</t>
  </si>
  <si>
    <t>5*0,004 'Přepočtené koeficientem množství</t>
  </si>
  <si>
    <t>71</t>
  </si>
  <si>
    <t>9880003300</t>
  </si>
  <si>
    <t xml:space="preserve">OPT&gt;BARVA ALKYD.ROZP.S2013 ZLUTA-VRCH 1L     </t>
  </si>
  <si>
    <t>EMAIL S2013/6200</t>
  </si>
  <si>
    <t>5*0,001 'Přepočtené koeficientem množství</t>
  </si>
  <si>
    <t>72</t>
  </si>
  <si>
    <t>1000040260</t>
  </si>
  <si>
    <t xml:space="preserve">SVORKA SK KRIZOVA     </t>
  </si>
  <si>
    <t>SK</t>
  </si>
  <si>
    <t>3*2</t>
  </si>
  <si>
    <t>73</t>
  </si>
  <si>
    <t>9870011550</t>
  </si>
  <si>
    <t xml:space="preserve">VYK&gt; GUMOASFALT SA 12     </t>
  </si>
  <si>
    <t>POB0005</t>
  </si>
  <si>
    <t>Svitidla a zdroje svitidel</t>
  </si>
  <si>
    <t>74</t>
  </si>
  <si>
    <t>SL11MN</t>
  </si>
  <si>
    <t xml:space="preserve">STREETLIGHT 11 MICRO - LED 25W     </t>
  </si>
  <si>
    <t>75</t>
  </si>
  <si>
    <t>NVS</t>
  </si>
  <si>
    <t xml:space="preserve">NASTAVENI VYKONU SVITIDLA     </t>
  </si>
  <si>
    <t>POB0006</t>
  </si>
  <si>
    <t>Demontaz VO</t>
  </si>
  <si>
    <t>76</t>
  </si>
  <si>
    <t>PDJA45A</t>
  </si>
  <si>
    <t xml:space="preserve">MONTAZ ROZVADECE RVO DO ZDI BEZ ZED.PR.     </t>
  </si>
  <si>
    <t>Poznámka k položce:
Osazení rozváděče veřejného osvětlení typu RVO 6 až 8 do zdi, bez zednických prací a zapojení vodičů</t>
  </si>
  <si>
    <t>77</t>
  </si>
  <si>
    <t>PDLA80A</t>
  </si>
  <si>
    <t xml:space="preserve">DRZAK OSV.TELES NA JB - UNI     </t>
  </si>
  <si>
    <t>Poznámka k položce:
Montáž držáku svítidel výbojkových průmyslových nebo venkovních se zapojením vodičů. V cenách jsou započteny i náklady na vyznačení umístění držáku, případná oprava poškozeného nátěru, montáž tělesa držáku  a montáž upevňovací konstrukce, vyzkoušení funkce.</t>
  </si>
  <si>
    <t>78</t>
  </si>
  <si>
    <t>PDLA65A</t>
  </si>
  <si>
    <t xml:space="preserve">SVITIDLO MALAGA-150W SHC NA VEL. S  POJ.     </t>
  </si>
  <si>
    <t>79</t>
  </si>
  <si>
    <t>PBIB89A</t>
  </si>
  <si>
    <t xml:space="preserve">PRIPOJ.VOD.DO 16 NA ALFE 16MM2 SR.SVOR.     </t>
  </si>
  <si>
    <t>80</t>
  </si>
  <si>
    <t>81</t>
  </si>
  <si>
    <t>PBIB78A</t>
  </si>
  <si>
    <t xml:space="preserve">VAZ NN DVOJITY KRIZOVY ALFE 6 16MM2     </t>
  </si>
  <si>
    <t>82</t>
  </si>
  <si>
    <t>PXDB06A</t>
  </si>
  <si>
    <t xml:space="preserve">MONTAZ VODICE CU DO 50MM2- NN BEZ MAT.     </t>
  </si>
  <si>
    <t>83</t>
  </si>
  <si>
    <t>PCCB03A</t>
  </si>
  <si>
    <t xml:space="preserve">KABEL CYKY-O 3X1,5 VOLNE ULOZENY     </t>
  </si>
  <si>
    <t>3*1,5</t>
  </si>
  <si>
    <t>84</t>
  </si>
  <si>
    <t>PCIA01A</t>
  </si>
  <si>
    <t xml:space="preserve">UKONC.-ZAP.VOD.DO 2,5MM2 SVORK.V ROZVAD.     </t>
  </si>
  <si>
    <t>Poznámka k položce:
Ukončení vodičů izolovaných v rozvaděči nebo na přístroji s označením a zapojením. Ceny ukončení na přístroji obsahují (pokud v popise není uvedeno jinak) i náklady na rozměření, odříznutí a odizolování vodičů, vytvarování, nasunutí oka, připevnění oka na svorky přístroje, vyzkoušení vodivého spojení. Ceny obsahují i náklady na rozměření a odříznutí kabelů, odizolování konců žil případně odpancířování a naletování uzemnění, bandážování hrdel spojky, nasazení rozpěrek, změření izolačního stavu, nasazení spojovacích trubiček a nastřelení spojek, připojení uzemnění a vyzkoušení vodivého spojení.</t>
  </si>
  <si>
    <t>85</t>
  </si>
  <si>
    <t>PCIB68A</t>
  </si>
  <si>
    <t xml:space="preserve">UKONC.KAB.DO 4X 25 BEZ TRMENU,BEZ OK     </t>
  </si>
  <si>
    <t>86</t>
  </si>
  <si>
    <t>PDXA20A</t>
  </si>
  <si>
    <t xml:space="preserve">KABEL AES 2X 16 MM2-NAHOZENI NA PB     </t>
  </si>
  <si>
    <t>Poznámka k položce:
Montáž kabelů hliníkových závěsných do 1 kV nahození na podpěrné body s napnutím samonosného kabelu AES. V cenách jsou započteny v potřebném rozsahu i náklady na zednické práce spojené s montáží.</t>
  </si>
  <si>
    <t>87</t>
  </si>
  <si>
    <t>PDXA41A</t>
  </si>
  <si>
    <t xml:space="preserve">SVORKA KOTEVNI 2X16-25 AES - S0 157     </t>
  </si>
  <si>
    <t>Poznámka k položce:
Montáž kotevní svorky  včetně upevnění izolovaného vodiče (AES). V cenách jsou započteny i náklady na ztížené podmínky při práci ve výšce.</t>
  </si>
  <si>
    <t>88</t>
  </si>
  <si>
    <t>PDXA57A</t>
  </si>
  <si>
    <t xml:space="preserve">SROUB S HAKEM PRO AES - L = 295MM     </t>
  </si>
  <si>
    <t>89</t>
  </si>
  <si>
    <t>PDTA84A</t>
  </si>
  <si>
    <t xml:space="preserve">SVORKA NOSNA 2-4X16 AES DO 30 ST.     </t>
  </si>
  <si>
    <t>Poznámka k položce:
Montáž nosné nebo závěsné svorky (AES) včetně uchycení na izolovaném vodiči. V cenách jsou započteny i náklady na ztížené podmínky při práci ve výšce, základní nátěr u nepozinkovaných ocelových součástí.</t>
  </si>
  <si>
    <t>90</t>
  </si>
  <si>
    <t>PDTA89A</t>
  </si>
  <si>
    <t xml:space="preserve">SVORKA PROR.AES VO 16-120/1,5-6 EP120-13     </t>
  </si>
  <si>
    <t>Poznámka k položce:
Montáž proudového spoje šroubovanou svorkou, včetně odstřižení vodičů, potření vodičů ochranným tukem, provedení šablony a zasvorkování. V cenách jsou započteny i náklady na ztížené podmínky při práci ve výšce.</t>
  </si>
  <si>
    <t>91</t>
  </si>
  <si>
    <t>PDTA05A</t>
  </si>
  <si>
    <t xml:space="preserve">KOTEVNI OBJ. D 220 PRO BET. SLOUP 6-20KN     </t>
  </si>
  <si>
    <t>Poznámka k položce:
Montáž kotevní objímky na sloup.  V cenách jsou započteny i náklady na ztížené podmínky při práci ve výšce.</t>
  </si>
  <si>
    <t>92</t>
  </si>
  <si>
    <t>PBIB14A</t>
  </si>
  <si>
    <t xml:space="preserve">KUZEL.ROUBIK M20X360, VZK-1 HNEDY  VO     </t>
  </si>
  <si>
    <t>93</t>
  </si>
  <si>
    <t>POPB02A</t>
  </si>
  <si>
    <t xml:space="preserve">OPRAVA FASAD.OMITKY BRIZOLIT,VAPENOCEMEN     </t>
  </si>
  <si>
    <t>M2</t>
  </si>
  <si>
    <t>94</t>
  </si>
  <si>
    <t>9870037200</t>
  </si>
  <si>
    <t xml:space="preserve">VYK&gt; MAT.NA OPRAVU OMITKY BRIZOL,VAPEN     </t>
  </si>
  <si>
    <t>95</t>
  </si>
  <si>
    <t>PBJB58A</t>
  </si>
  <si>
    <t xml:space="preserve">ZACISTENI OTVORU NA OMITCE, STUKOVA SMES     </t>
  </si>
  <si>
    <t>96</t>
  </si>
  <si>
    <t>9870011320</t>
  </si>
  <si>
    <t xml:space="preserve">VYK&gt; SMES VAPENA STUKOVA VNEJSI RUCNE     </t>
  </si>
  <si>
    <t>1*4,1 'Přepočtené koeficientem množství</t>
  </si>
  <si>
    <t>POB0011</t>
  </si>
  <si>
    <t>Rozvaděč VO</t>
  </si>
  <si>
    <t>97</t>
  </si>
  <si>
    <t>PFKA13A</t>
  </si>
  <si>
    <t xml:space="preserve">PILIR PRO PER2+PPS BEZ SKRINE, ZEM.PRACI     </t>
  </si>
  <si>
    <t>98</t>
  </si>
  <si>
    <t>RVO</t>
  </si>
  <si>
    <t xml:space="preserve">RVO S1/NKP7P     </t>
  </si>
  <si>
    <t>Poznámka k položce:
Pro objednavku u vyrobce nutna specifikace</t>
  </si>
  <si>
    <t>99</t>
  </si>
  <si>
    <t>PLZB78A</t>
  </si>
  <si>
    <t xml:space="preserve">OSAZENI TABULKY EVID.CELKU NA STAV.PRIHR     </t>
  </si>
  <si>
    <t>02 - Vykopy a zadlazba</t>
  </si>
  <si>
    <t>POB0007 - REZ A-A - 50x120, KRIZENI KOMUNIKACE</t>
  </si>
  <si>
    <t>POB0008 - REZ C-C - 35X70; VOLNY TEREN</t>
  </si>
  <si>
    <t>POB0009 - ZADLAZBA</t>
  </si>
  <si>
    <t>POB0010 - OSTATNI ZEMNI PRACE</t>
  </si>
  <si>
    <t>POB0007</t>
  </si>
  <si>
    <t>REZ A-A - 50x120, KRIZENI KOMUNIKACE</t>
  </si>
  <si>
    <t>PRAB22A</t>
  </si>
  <si>
    <t xml:space="preserve">RYHY 50X120CM ZASTAV.UZEMI TR3     </t>
  </si>
  <si>
    <t>1*19 'Přepočtené koeficientem množství</t>
  </si>
  <si>
    <t>9870039000</t>
  </si>
  <si>
    <t xml:space="preserve">VYK&gt; MATERIAL PRO ZABEZPECENI VYKOPU     </t>
  </si>
  <si>
    <t>9870039100</t>
  </si>
  <si>
    <t xml:space="preserve">VYK&gt; MATERIAL ZAJISTENI STEN KABEL. RYH     </t>
  </si>
  <si>
    <t>1*11,4 'Přepočtené koeficientem množství</t>
  </si>
  <si>
    <t>PEQB14A</t>
  </si>
  <si>
    <t xml:space="preserve">PODKLAD. VRSTVA 10CM-STERKOPISEK FR.0-32     </t>
  </si>
  <si>
    <t>1*0,5*7</t>
  </si>
  <si>
    <t>3,5*19 'Přepočtené koeficientem množství</t>
  </si>
  <si>
    <t>9870020130</t>
  </si>
  <si>
    <t xml:space="preserve">VYK&gt; STERKOPISEK FR.0-32 TR.C     </t>
  </si>
  <si>
    <t>3,5*3230 'Přepočtené koeficientem množství</t>
  </si>
  <si>
    <t>POB0008</t>
  </si>
  <si>
    <t>REZ C-C - 35X70; VOLNY TEREN</t>
  </si>
  <si>
    <t>PRAB07A</t>
  </si>
  <si>
    <t xml:space="preserve">RYHY 35X85CM ZASTAV.UZEMI TR3     </t>
  </si>
  <si>
    <t>1*107 'Přepočtené koeficientem množství</t>
  </si>
  <si>
    <t>1*31,886 'Přepočtené koeficientem množství</t>
  </si>
  <si>
    <t>POB0009</t>
  </si>
  <si>
    <t>ZADLAZBA</t>
  </si>
  <si>
    <t>ÚSEK</t>
  </si>
  <si>
    <t>PMEB65A</t>
  </si>
  <si>
    <t xml:space="preserve">ODSTRAN.VOZOVKY ASFALT. KRYT NAD VYKOPEM     </t>
  </si>
  <si>
    <t>9870020300</t>
  </si>
  <si>
    <t xml:space="preserve">VYK&gt; KOTOUC REZACI DIAMANT PR450ASFALT     </t>
  </si>
  <si>
    <t>10*0,002 'Přepočtené koeficientem množství</t>
  </si>
  <si>
    <t>PMEB66A</t>
  </si>
  <si>
    <t xml:space="preserve">ZRIZENI VOZOVKY ASFALT. KRYT NAD VYKOPEM     </t>
  </si>
  <si>
    <t>9870020090</t>
  </si>
  <si>
    <t xml:space="preserve">VYK&gt; KAMENIVO DOLOM.DO BETONU FR.0-4VL     </t>
  </si>
  <si>
    <t>10*2,43 'Přepočtené koeficientem množství</t>
  </si>
  <si>
    <t>9870020140</t>
  </si>
  <si>
    <t xml:space="preserve">VYK&gt; STERKODRT FR.0-63 TR.A     </t>
  </si>
  <si>
    <t>10*833,932 'Přepočtené koeficientem množství</t>
  </si>
  <si>
    <t>9870020180</t>
  </si>
  <si>
    <t xml:space="preserve">VYK&gt; LAK ASFALT.PENETRAL ALP SUD 160KG     </t>
  </si>
  <si>
    <t>10*0,12 'Přepočtené koeficientem množství</t>
  </si>
  <si>
    <t>9870020190</t>
  </si>
  <si>
    <t xml:space="preserve">VYK&gt; ZALIVKA ASFALTOVA AZ BUBNY     </t>
  </si>
  <si>
    <t>10*4,17 'Přepočtené koeficientem množství</t>
  </si>
  <si>
    <t>9870020350</t>
  </si>
  <si>
    <t xml:space="preserve">VYK&gt; ASFALT.BET.OBRUS.ACO11+ 50/70 TR1     </t>
  </si>
  <si>
    <t>10*113,94 'Přepočtené koeficientem množství</t>
  </si>
  <si>
    <t>9870020360</t>
  </si>
  <si>
    <t xml:space="preserve">VYK&gt; ASFALT.BET.PODKL.ACP16S 50/70 TR1     </t>
  </si>
  <si>
    <t>10*132,93 'Přepočtené koeficientem množství</t>
  </si>
  <si>
    <t>9870020370</t>
  </si>
  <si>
    <t xml:space="preserve">VYK&gt; ASFALT.BET.LOZNI ACL16S+ 50/70TR1     </t>
  </si>
  <si>
    <t>PMEB67A</t>
  </si>
  <si>
    <t xml:space="preserve">ODSTRAN. VOZOVKY ASFALT. KRYT MIMO VYKOP     </t>
  </si>
  <si>
    <t>PMEB68A</t>
  </si>
  <si>
    <t xml:space="preserve">ZRIZENI VOZOVKY ASFALT. KRYT MIMO VYKOP     </t>
  </si>
  <si>
    <t>9870020100</t>
  </si>
  <si>
    <t xml:space="preserve">VYK&gt; STERKODRT FR.0-22     </t>
  </si>
  <si>
    <t>10*98,2 'Přepočtené koeficientem množství</t>
  </si>
  <si>
    <t>POB0010</t>
  </si>
  <si>
    <t>OSTATNI ZEMNI PRACE</t>
  </si>
  <si>
    <t>PRDB90A</t>
  </si>
  <si>
    <t xml:space="preserve">ZRIZENI VEGETACNI VRSTVY(ZELEN)NAD VYKOP     </t>
  </si>
  <si>
    <t>(40+30+37)*0,35</t>
  </si>
  <si>
    <t>9870011700</t>
  </si>
  <si>
    <t xml:space="preserve">VYK&gt; SEMENO TRAVNI     </t>
  </si>
  <si>
    <t>37,45*0,04 'Přepočtené koeficientem množství</t>
  </si>
  <si>
    <t>PREB02A</t>
  </si>
  <si>
    <t xml:space="preserve">SPOJKOVISTE 1KV ZAST.UZEMI TR3     </t>
  </si>
  <si>
    <t>VON - VEDLEJŠÍ A OSTATNÍ NÁKLADY</t>
  </si>
  <si>
    <t xml:space="preserve">    1 - II.+III. Provozní soubory a stavební objekty</t>
  </si>
  <si>
    <t xml:space="preserve">    2 - VII. Ostatní náklady</t>
  </si>
  <si>
    <t xml:space="preserve">    3 - IX. Jiné investice</t>
  </si>
  <si>
    <t>II.+III. Provozní soubory a stavební objekty</t>
  </si>
  <si>
    <t>VII. Ostatní náklady</t>
  </si>
  <si>
    <t xml:space="preserve">Vytýčení podzemních zařízení     </t>
  </si>
  <si>
    <t>KČ</t>
  </si>
  <si>
    <t xml:space="preserve">Doprava výkonového materiálu,odvoz zeminy     </t>
  </si>
  <si>
    <t xml:space="preserve">Revize     </t>
  </si>
  <si>
    <t xml:space="preserve">Zábory veřejného prostranství, pronájmy ploch     </t>
  </si>
  <si>
    <t xml:space="preserve">Skládkovné     </t>
  </si>
  <si>
    <t xml:space="preserve">Ekonomické újmy na plodinách     </t>
  </si>
  <si>
    <t xml:space="preserve">Koordinační činnost zhotovitele     </t>
  </si>
  <si>
    <t xml:space="preserve">Archeologický dohled     </t>
  </si>
  <si>
    <t xml:space="preserve">Dopravní značení     </t>
  </si>
  <si>
    <t xml:space="preserve">Hutnící zkoušky     </t>
  </si>
  <si>
    <t>IX. Jiné investice</t>
  </si>
  <si>
    <t xml:space="preserve">Inženýrink DSO     </t>
  </si>
  <si>
    <t xml:space="preserve">Manipulace,vypínání,diagnostika a činnost ČDS     </t>
  </si>
  <si>
    <t xml:space="preserve">Koordinátor BOZP     </t>
  </si>
  <si>
    <t xml:space="preserve">Pronájem záložních zdrojů a mobilních TS     </t>
  </si>
  <si>
    <t xml:space="preserve">Jednorázové náhr. za omezení užívání     </t>
  </si>
  <si>
    <t xml:space="preserve">Geometrické plány pro dohody o omezení     </t>
  </si>
  <si>
    <t xml:space="preserve">Věcná břemena vklady     </t>
  </si>
  <si>
    <t xml:space="preserve">Věcná břemena náhrady     </t>
  </si>
  <si>
    <t xml:space="preserve">Geometrické plány pro VB     </t>
  </si>
  <si>
    <t xml:space="preserve">Geodetické vytýčení před. zaháj. stavby     </t>
  </si>
  <si>
    <t xml:space="preserve">Geodetické zaměření skutečného stavu     </t>
  </si>
  <si>
    <t xml:space="preserve">Zajištění kupní smlouvy pozemku TR vč. zápisu do KN     </t>
  </si>
  <si>
    <t xml:space="preserve">Geometrické plány pro účel odkupu pozemku     </t>
  </si>
  <si>
    <t xml:space="preserve">Kupní cena pozemku     </t>
  </si>
  <si>
    <t xml:space="preserve">Dokumentace skutečného provedeni stavby (DSPS)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</si>
</sst>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%;\-0.00%"/>
    <numFmt numFmtId="165" formatCode="dd\.mm\.yyyy"/>
    <numFmt numFmtId="166" formatCode="#,##0.00000;\-#,##0.00000"/>
    <numFmt numFmtId="167" formatCode="#,##0.000;\-#,##0.000"/>
  </numFmts>
  <fonts count="6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sz val="8"/>
      <color indexed="10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4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39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39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39" fontId="13" fillId="0" borderId="25" xfId="0" applyNumberFormat="1" applyFont="1" applyBorder="1" applyAlignment="1" applyProtection="1">
      <alignment horizontal="right" vertical="center"/>
      <protection/>
    </xf>
    <xf numFmtId="39" fontId="13" fillId="0" borderId="0" xfId="0" applyNumberFormat="1" applyFont="1" applyAlignment="1" applyProtection="1">
      <alignment horizontal="right" vertical="center"/>
      <protection/>
    </xf>
    <xf numFmtId="166" fontId="13" fillId="0" borderId="0" xfId="0" applyNumberFormat="1" applyFont="1" applyAlignment="1" applyProtection="1">
      <alignment horizontal="right" vertical="center"/>
      <protection/>
    </xf>
    <xf numFmtId="39" fontId="5" fillId="0" borderId="0" xfId="0" applyNumberFormat="1" applyFont="1" applyAlignment="1" applyProtection="1">
      <alignment horizontal="right" vertical="center"/>
      <protection/>
    </xf>
    <xf numFmtId="39" fontId="5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39" fontId="20" fillId="0" borderId="25" xfId="0" applyNumberFormat="1" applyFont="1" applyBorder="1" applyAlignment="1" applyProtection="1">
      <alignment horizontal="right" vertical="center"/>
      <protection/>
    </xf>
    <xf numFmtId="39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39" fontId="20" fillId="0" borderId="24" xfId="0" applyNumberFormat="1" applyFont="1" applyBorder="1" applyAlignment="1" applyProtection="1">
      <alignment horizontal="right" vertical="center"/>
      <protection/>
    </xf>
    <xf numFmtId="39" fontId="20" fillId="0" borderId="31" xfId="0" applyNumberFormat="1" applyFont="1" applyBorder="1" applyAlignment="1" applyProtection="1">
      <alignment horizontal="right" vertical="center"/>
      <protection/>
    </xf>
    <xf numFmtId="39" fontId="20" fillId="0" borderId="32" xfId="0" applyNumberFormat="1" applyFont="1" applyBorder="1" applyAlignment="1" applyProtection="1">
      <alignment horizontal="right" vertical="center"/>
      <protection/>
    </xf>
    <xf numFmtId="166" fontId="20" fillId="0" borderId="32" xfId="0" applyNumberFormat="1" applyFont="1" applyBorder="1" applyAlignment="1" applyProtection="1">
      <alignment horizontal="right" vertical="center"/>
      <protection/>
    </xf>
    <xf numFmtId="0" fontId="16" fillId="0" borderId="32" xfId="0" applyFont="1" applyBorder="1" applyAlignment="1" applyProtection="1">
      <alignment horizontal="left" vertical="center"/>
      <protection/>
    </xf>
    <xf numFmtId="39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39" fontId="11" fillId="0" borderId="0" xfId="0" applyNumberFormat="1" applyFont="1" applyAlignment="1" applyProtection="1">
      <alignment horizontal="right" vertical="center"/>
      <protection/>
    </xf>
    <xf numFmtId="164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39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39" fontId="2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39" fontId="14" fillId="0" borderId="0" xfId="0" applyNumberFormat="1" applyFont="1" applyAlignment="1" applyProtection="1">
      <alignment horizontal="right"/>
      <protection/>
    </xf>
    <xf numFmtId="166" fontId="22" fillId="0" borderId="22" xfId="0" applyNumberFormat="1" applyFont="1" applyBorder="1" applyAlignment="1" applyProtection="1">
      <alignment horizontal="right"/>
      <protection/>
    </xf>
    <xf numFmtId="166" fontId="22" fillId="0" borderId="23" xfId="0" applyNumberFormat="1" applyFont="1" applyBorder="1" applyAlignment="1" applyProtection="1">
      <alignment horizontal="right"/>
      <protection/>
    </xf>
    <xf numFmtId="39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167" fontId="21" fillId="0" borderId="0" xfId="0" applyNumberFormat="1" applyFont="1" applyAlignment="1" applyProtection="1">
      <alignment horizontal="right"/>
      <protection/>
    </xf>
    <xf numFmtId="39" fontId="21" fillId="0" borderId="0" xfId="0" applyNumberFormat="1" applyFont="1" applyAlignment="1" applyProtection="1">
      <alignment horizontal="right"/>
      <protection/>
    </xf>
    <xf numFmtId="0" fontId="24" fillId="0" borderId="13" xfId="0" applyFont="1" applyBorder="1" applyAlignment="1">
      <alignment horizontal="left"/>
    </xf>
    <xf numFmtId="0" fontId="24" fillId="0" borderId="25" xfId="0" applyFont="1" applyBorder="1" applyAlignment="1" applyProtection="1">
      <alignment horizontal="left"/>
      <protection/>
    </xf>
    <xf numFmtId="166" fontId="24" fillId="0" borderId="0" xfId="0" applyNumberFormat="1" applyFont="1" applyAlignment="1" applyProtection="1">
      <alignment horizontal="right"/>
      <protection/>
    </xf>
    <xf numFmtId="166" fontId="24" fillId="0" borderId="24" xfId="0" applyNumberFormat="1" applyFont="1" applyBorder="1" applyAlignment="1" applyProtection="1">
      <alignment horizontal="right"/>
      <protection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39" fontId="24" fillId="0" borderId="0" xfId="0" applyNumberFormat="1" applyFont="1" applyAlignment="1">
      <alignment horizontal="right" vertical="center"/>
    </xf>
    <xf numFmtId="0" fontId="25" fillId="0" borderId="36" xfId="0" applyFont="1" applyBorder="1" applyAlignment="1" applyProtection="1">
      <alignment horizontal="center" vertical="center"/>
      <protection/>
    </xf>
    <xf numFmtId="49" fontId="25" fillId="0" borderId="36" xfId="0" applyNumberFormat="1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 applyProtection="1">
      <alignment horizontal="center" vertical="center" wrapText="1"/>
      <protection/>
    </xf>
    <xf numFmtId="167" fontId="25" fillId="0" borderId="36" xfId="0" applyNumberFormat="1" applyFont="1" applyBorder="1" applyAlignment="1" applyProtection="1">
      <alignment horizontal="right" vertical="center"/>
      <protection/>
    </xf>
    <xf numFmtId="39" fontId="25" fillId="34" borderId="36" xfId="0" applyNumberFormat="1" applyFont="1" applyFill="1" applyBorder="1" applyAlignment="1">
      <alignment horizontal="right" vertical="center"/>
    </xf>
    <xf numFmtId="39" fontId="25" fillId="0" borderId="36" xfId="0" applyNumberFormat="1" applyFont="1" applyBorder="1" applyAlignment="1" applyProtection="1">
      <alignment horizontal="right" vertical="center"/>
      <protection/>
    </xf>
    <xf numFmtId="0" fontId="25" fillId="0" borderId="36" xfId="0" applyFont="1" applyBorder="1" applyAlignment="1" applyProtection="1">
      <alignment horizontal="left" vertical="center"/>
      <protection/>
    </xf>
    <xf numFmtId="0" fontId="25" fillId="0" borderId="13" xfId="0" applyFont="1" applyBorder="1" applyAlignment="1">
      <alignment horizontal="left" vertical="center"/>
    </xf>
    <xf numFmtId="0" fontId="25" fillId="34" borderId="36" xfId="0" applyFont="1" applyFill="1" applyBorder="1" applyAlignment="1">
      <alignment horizontal="left" vertical="center"/>
    </xf>
    <xf numFmtId="0" fontId="25" fillId="0" borderId="0" xfId="0" applyFont="1" applyAlignment="1" applyProtection="1">
      <alignment horizontal="center" vertical="center"/>
      <protection/>
    </xf>
    <xf numFmtId="166" fontId="11" fillId="0" borderId="0" xfId="0" applyNumberFormat="1" applyFont="1" applyAlignment="1" applyProtection="1">
      <alignment horizontal="right" vertical="center"/>
      <protection/>
    </xf>
    <xf numFmtId="166" fontId="11" fillId="0" borderId="24" xfId="0" applyNumberFormat="1" applyFont="1" applyBorder="1" applyAlignment="1" applyProtection="1">
      <alignment horizontal="right" vertical="center"/>
      <protection/>
    </xf>
    <xf numFmtId="39" fontId="0" fillId="0" borderId="0" xfId="0" applyNumberFormat="1" applyFont="1" applyAlignment="1">
      <alignment horizontal="right" vertical="center"/>
    </xf>
    <xf numFmtId="0" fontId="26" fillId="0" borderId="13" xfId="0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167" fontId="26" fillId="0" borderId="0" xfId="0" applyNumberFormat="1" applyFont="1" applyAlignment="1" applyProtection="1">
      <alignment horizontal="right" vertical="center"/>
      <protection/>
    </xf>
    <xf numFmtId="0" fontId="26" fillId="0" borderId="13" xfId="0" applyFont="1" applyBorder="1" applyAlignment="1">
      <alignment horizontal="left" vertical="center"/>
    </xf>
    <xf numFmtId="0" fontId="26" fillId="0" borderId="25" xfId="0" applyFont="1" applyBorder="1" applyAlignment="1" applyProtection="1">
      <alignment horizontal="left" vertical="center"/>
      <protection/>
    </xf>
    <xf numFmtId="0" fontId="26" fillId="0" borderId="24" xfId="0" applyFont="1" applyBorder="1" applyAlignment="1" applyProtection="1">
      <alignment horizontal="left" vertical="center"/>
      <protection/>
    </xf>
    <xf numFmtId="0" fontId="26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7" fontId="0" fillId="0" borderId="36" xfId="0" applyNumberFormat="1" applyFont="1" applyBorder="1" applyAlignment="1" applyProtection="1">
      <alignment horizontal="right" vertical="center"/>
      <protection/>
    </xf>
    <xf numFmtId="39" fontId="0" fillId="34" borderId="36" xfId="0" applyNumberFormat="1" applyFont="1" applyFill="1" applyBorder="1" applyAlignment="1">
      <alignment horizontal="right" vertical="center"/>
    </xf>
    <xf numFmtId="39" fontId="0" fillId="0" borderId="36" xfId="0" applyNumberFormat="1" applyFon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11" fillId="34" borderId="36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top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7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11" fillId="0" borderId="32" xfId="0" applyFont="1" applyBorder="1" applyAlignment="1" applyProtection="1">
      <alignment horizontal="center" vertical="center"/>
      <protection/>
    </xf>
    <xf numFmtId="166" fontId="11" fillId="0" borderId="32" xfId="0" applyNumberFormat="1" applyFont="1" applyBorder="1" applyAlignment="1" applyProtection="1">
      <alignment horizontal="right" vertical="center"/>
      <protection/>
    </xf>
    <xf numFmtId="166" fontId="11" fillId="0" borderId="33" xfId="0" applyNumberFormat="1" applyFont="1" applyBorder="1" applyAlignment="1" applyProtection="1">
      <alignment horizontal="righ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32" xfId="0" applyFont="1" applyBorder="1" applyAlignment="1" applyProtection="1">
      <alignment horizontal="left" vertical="center"/>
      <protection/>
    </xf>
    <xf numFmtId="39" fontId="32" fillId="0" borderId="32" xfId="0" applyNumberFormat="1" applyFont="1" applyBorder="1" applyAlignment="1" applyProtection="1">
      <alignment horizontal="right" vertical="center"/>
      <protection/>
    </xf>
    <xf numFmtId="0" fontId="32" fillId="0" borderId="14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/>
      <protection/>
    </xf>
    <xf numFmtId="0" fontId="32" fillId="0" borderId="0" xfId="0" applyFont="1" applyAlignment="1" applyProtection="1">
      <alignment horizontal="center"/>
      <protection/>
    </xf>
    <xf numFmtId="39" fontId="32" fillId="0" borderId="0" xfId="0" applyNumberFormat="1" applyFont="1" applyAlignment="1" applyProtection="1">
      <alignment horizontal="right"/>
      <protection/>
    </xf>
    <xf numFmtId="0" fontId="32" fillId="0" borderId="0" xfId="0" applyFont="1" applyAlignment="1">
      <alignment horizontal="left"/>
    </xf>
    <xf numFmtId="0" fontId="0" fillId="0" borderId="32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39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39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39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39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44:72" s="2" customFormat="1" ht="37.5" customHeight="1">
      <c r="AR2" s="238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7" t="s">
        <v>5</v>
      </c>
      <c r="BT2" s="7" t="s">
        <v>6</v>
      </c>
    </row>
    <row r="3" spans="2:72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5</v>
      </c>
      <c r="BT3" s="7" t="s">
        <v>7</v>
      </c>
    </row>
    <row r="4" spans="2:71" s="2" customFormat="1" ht="37.5" customHeight="1">
      <c r="B4" s="11"/>
      <c r="C4" s="12"/>
      <c r="D4" s="13" t="s">
        <v>8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4"/>
      <c r="AS4" s="15" t="s">
        <v>9</v>
      </c>
      <c r="BE4" s="16" t="s">
        <v>10</v>
      </c>
      <c r="BS4" s="7" t="s">
        <v>11</v>
      </c>
    </row>
    <row r="5" spans="2:71" s="2" customFormat="1" ht="15" customHeight="1">
      <c r="B5" s="11"/>
      <c r="C5" s="12"/>
      <c r="D5" s="17" t="s">
        <v>12</v>
      </c>
      <c r="E5" s="12"/>
      <c r="F5" s="12"/>
      <c r="G5" s="12"/>
      <c r="H5" s="12"/>
      <c r="I5" s="12"/>
      <c r="J5" s="12"/>
      <c r="K5" s="206" t="s">
        <v>13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12"/>
      <c r="AQ5" s="14"/>
      <c r="BE5" s="202" t="s">
        <v>14</v>
      </c>
      <c r="BS5" s="7" t="s">
        <v>5</v>
      </c>
    </row>
    <row r="6" spans="2:71" s="2" customFormat="1" ht="37.5" customHeight="1">
      <c r="B6" s="11"/>
      <c r="C6" s="12"/>
      <c r="D6" s="19" t="s">
        <v>15</v>
      </c>
      <c r="E6" s="12"/>
      <c r="F6" s="12"/>
      <c r="G6" s="12"/>
      <c r="H6" s="12"/>
      <c r="I6" s="12"/>
      <c r="J6" s="12"/>
      <c r="K6" s="208" t="s">
        <v>16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12"/>
      <c r="AQ6" s="14"/>
      <c r="BE6" s="203"/>
      <c r="BS6" s="7" t="s">
        <v>5</v>
      </c>
    </row>
    <row r="7" spans="2:71" s="2" customFormat="1" ht="15" customHeight="1">
      <c r="B7" s="11"/>
      <c r="C7" s="12"/>
      <c r="D7" s="20" t="s">
        <v>17</v>
      </c>
      <c r="E7" s="12"/>
      <c r="F7" s="12"/>
      <c r="G7" s="12"/>
      <c r="H7" s="12"/>
      <c r="I7" s="12"/>
      <c r="J7" s="12"/>
      <c r="K7" s="18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20" t="s">
        <v>18</v>
      </c>
      <c r="AL7" s="12"/>
      <c r="AM7" s="12"/>
      <c r="AN7" s="18"/>
      <c r="AO7" s="12"/>
      <c r="AP7" s="12"/>
      <c r="AQ7" s="14"/>
      <c r="BE7" s="203"/>
      <c r="BS7" s="7" t="s">
        <v>5</v>
      </c>
    </row>
    <row r="8" spans="2:71" s="2" customFormat="1" ht="15" customHeight="1">
      <c r="B8" s="11"/>
      <c r="C8" s="12"/>
      <c r="D8" s="20" t="s">
        <v>19</v>
      </c>
      <c r="E8" s="12"/>
      <c r="F8" s="12"/>
      <c r="G8" s="12"/>
      <c r="H8" s="12"/>
      <c r="I8" s="12"/>
      <c r="J8" s="12"/>
      <c r="K8" s="18" t="s">
        <v>20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20" t="s">
        <v>21</v>
      </c>
      <c r="AL8" s="12"/>
      <c r="AM8" s="12"/>
      <c r="AN8" s="21" t="s">
        <v>22</v>
      </c>
      <c r="AO8" s="12"/>
      <c r="AP8" s="12"/>
      <c r="AQ8" s="14"/>
      <c r="BE8" s="203"/>
      <c r="BS8" s="7" t="s">
        <v>5</v>
      </c>
    </row>
    <row r="9" spans="2:71" s="2" customFormat="1" ht="1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4"/>
      <c r="BE9" s="203"/>
      <c r="BS9" s="7" t="s">
        <v>5</v>
      </c>
    </row>
    <row r="10" spans="2:71" s="2" customFormat="1" ht="15" customHeight="1">
      <c r="B10" s="11"/>
      <c r="C10" s="12"/>
      <c r="D10" s="20" t="s">
        <v>23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20" t="s">
        <v>24</v>
      </c>
      <c r="AL10" s="12"/>
      <c r="AM10" s="12"/>
      <c r="AN10" s="18" t="s">
        <v>25</v>
      </c>
      <c r="AO10" s="12"/>
      <c r="AP10" s="12"/>
      <c r="AQ10" s="14"/>
      <c r="BE10" s="203"/>
      <c r="BS10" s="7" t="s">
        <v>5</v>
      </c>
    </row>
    <row r="11" spans="2:71" s="2" customFormat="1" ht="19.5" customHeight="1">
      <c r="B11" s="11"/>
      <c r="C11" s="12"/>
      <c r="D11" s="12"/>
      <c r="E11" s="18" t="s">
        <v>26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20" t="s">
        <v>27</v>
      </c>
      <c r="AL11" s="12"/>
      <c r="AM11" s="12"/>
      <c r="AN11" s="18" t="s">
        <v>28</v>
      </c>
      <c r="AO11" s="12"/>
      <c r="AP11" s="12"/>
      <c r="AQ11" s="14"/>
      <c r="BE11" s="203"/>
      <c r="BS11" s="7" t="s">
        <v>5</v>
      </c>
    </row>
    <row r="12" spans="2:71" s="2" customFormat="1" ht="7.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4"/>
      <c r="BE12" s="203"/>
      <c r="BS12" s="7" t="s">
        <v>5</v>
      </c>
    </row>
    <row r="13" spans="2:71" s="2" customFormat="1" ht="15" customHeight="1">
      <c r="B13" s="11"/>
      <c r="C13" s="12"/>
      <c r="D13" s="20" t="s">
        <v>29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20" t="s">
        <v>24</v>
      </c>
      <c r="AL13" s="12"/>
      <c r="AM13" s="12"/>
      <c r="AN13" s="22" t="s">
        <v>30</v>
      </c>
      <c r="AO13" s="12"/>
      <c r="AP13" s="12"/>
      <c r="AQ13" s="14"/>
      <c r="BE13" s="203"/>
      <c r="BS13" s="7" t="s">
        <v>5</v>
      </c>
    </row>
    <row r="14" spans="2:71" s="2" customFormat="1" ht="15.75" customHeight="1">
      <c r="B14" s="11"/>
      <c r="C14" s="12"/>
      <c r="D14" s="12"/>
      <c r="E14" s="209" t="s">
        <v>30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" t="s">
        <v>27</v>
      </c>
      <c r="AL14" s="12"/>
      <c r="AM14" s="12"/>
      <c r="AN14" s="22" t="s">
        <v>30</v>
      </c>
      <c r="AO14" s="12"/>
      <c r="AP14" s="12"/>
      <c r="AQ14" s="14"/>
      <c r="BE14" s="203"/>
      <c r="BS14" s="7" t="s">
        <v>5</v>
      </c>
    </row>
    <row r="15" spans="2:71" s="2" customFormat="1" ht="7.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4"/>
      <c r="BE15" s="203"/>
      <c r="BS15" s="7" t="s">
        <v>3</v>
      </c>
    </row>
    <row r="16" spans="2:71" s="2" customFormat="1" ht="15" customHeight="1">
      <c r="B16" s="11"/>
      <c r="C16" s="12"/>
      <c r="D16" s="20" t="s">
        <v>31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20" t="s">
        <v>24</v>
      </c>
      <c r="AL16" s="12"/>
      <c r="AM16" s="12"/>
      <c r="AN16" s="18" t="s">
        <v>32</v>
      </c>
      <c r="AO16" s="12"/>
      <c r="AP16" s="12"/>
      <c r="AQ16" s="14"/>
      <c r="BE16" s="203"/>
      <c r="BS16" s="7" t="s">
        <v>3</v>
      </c>
    </row>
    <row r="17" spans="2:71" s="2" customFormat="1" ht="19.5" customHeight="1">
      <c r="B17" s="11"/>
      <c r="C17" s="12"/>
      <c r="D17" s="12"/>
      <c r="E17" s="18" t="s">
        <v>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20" t="s">
        <v>27</v>
      </c>
      <c r="AL17" s="12"/>
      <c r="AM17" s="12"/>
      <c r="AN17" s="18"/>
      <c r="AO17" s="12"/>
      <c r="AP17" s="12"/>
      <c r="AQ17" s="14"/>
      <c r="BE17" s="203"/>
      <c r="BS17" s="7" t="s">
        <v>3</v>
      </c>
    </row>
    <row r="18" spans="2:71" s="2" customFormat="1" ht="7.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4"/>
      <c r="BE18" s="203"/>
      <c r="BS18" s="7" t="s">
        <v>5</v>
      </c>
    </row>
    <row r="19" spans="2:71" s="2" customFormat="1" ht="15" customHeight="1">
      <c r="B19" s="11"/>
      <c r="C19" s="12"/>
      <c r="D19" s="20" t="s">
        <v>34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4"/>
      <c r="BE19" s="203"/>
      <c r="BS19" s="7" t="s">
        <v>35</v>
      </c>
    </row>
    <row r="20" spans="2:71" s="2" customFormat="1" ht="15.75" customHeight="1">
      <c r="B20" s="11"/>
      <c r="C20" s="12"/>
      <c r="D20" s="12"/>
      <c r="E20" s="210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12"/>
      <c r="AP20" s="12"/>
      <c r="AQ20" s="14"/>
      <c r="BE20" s="203"/>
      <c r="BS20" s="7" t="s">
        <v>3</v>
      </c>
    </row>
    <row r="21" spans="2:57" s="2" customFormat="1" ht="7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4"/>
      <c r="BE21" s="203"/>
    </row>
    <row r="22" spans="2:57" s="2" customFormat="1" ht="7.5" customHeight="1">
      <c r="B22" s="11"/>
      <c r="C22" s="1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12"/>
      <c r="AQ22" s="14"/>
      <c r="BE22" s="203"/>
    </row>
    <row r="23" spans="2:57" s="7" customFormat="1" ht="27" customHeight="1">
      <c r="B23" s="24"/>
      <c r="C23" s="25"/>
      <c r="D23" s="26" t="s">
        <v>36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11">
        <f>ROUNDUP($AG$47,2)</f>
        <v>0</v>
      </c>
      <c r="AL23" s="212"/>
      <c r="AM23" s="212"/>
      <c r="AN23" s="212"/>
      <c r="AO23" s="212"/>
      <c r="AP23" s="25"/>
      <c r="AQ23" s="28"/>
      <c r="BE23" s="204"/>
    </row>
    <row r="24" spans="2:57" s="7" customFormat="1" ht="7.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8"/>
      <c r="BE24" s="204"/>
    </row>
    <row r="25" spans="2:57" s="7" customFormat="1" ht="14.25" customHeight="1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13" t="s">
        <v>37</v>
      </c>
      <c r="M25" s="214"/>
      <c r="N25" s="214"/>
      <c r="O25" s="214"/>
      <c r="P25" s="25"/>
      <c r="Q25" s="25"/>
      <c r="R25" s="25"/>
      <c r="S25" s="25"/>
      <c r="T25" s="25"/>
      <c r="U25" s="25"/>
      <c r="V25" s="25"/>
      <c r="W25" s="213" t="s">
        <v>38</v>
      </c>
      <c r="X25" s="214"/>
      <c r="Y25" s="214"/>
      <c r="Z25" s="214"/>
      <c r="AA25" s="214"/>
      <c r="AB25" s="214"/>
      <c r="AC25" s="214"/>
      <c r="AD25" s="214"/>
      <c r="AE25" s="214"/>
      <c r="AF25" s="25"/>
      <c r="AG25" s="25"/>
      <c r="AH25" s="25"/>
      <c r="AI25" s="25"/>
      <c r="AJ25" s="25"/>
      <c r="AK25" s="213" t="s">
        <v>39</v>
      </c>
      <c r="AL25" s="214"/>
      <c r="AM25" s="214"/>
      <c r="AN25" s="214"/>
      <c r="AO25" s="214"/>
      <c r="AP25" s="25"/>
      <c r="AQ25" s="28"/>
      <c r="BE25" s="204"/>
    </row>
    <row r="26" spans="2:57" s="7" customFormat="1" ht="15" customHeight="1">
      <c r="B26" s="30"/>
      <c r="C26" s="31"/>
      <c r="D26" s="31" t="s">
        <v>40</v>
      </c>
      <c r="E26" s="31"/>
      <c r="F26" s="31" t="s">
        <v>41</v>
      </c>
      <c r="G26" s="31"/>
      <c r="H26" s="31"/>
      <c r="I26" s="31"/>
      <c r="J26" s="31"/>
      <c r="K26" s="31"/>
      <c r="L26" s="215">
        <v>0.21</v>
      </c>
      <c r="M26" s="216"/>
      <c r="N26" s="216"/>
      <c r="O26" s="216"/>
      <c r="P26" s="31"/>
      <c r="Q26" s="31"/>
      <c r="R26" s="31"/>
      <c r="S26" s="31"/>
      <c r="T26" s="31"/>
      <c r="U26" s="31"/>
      <c r="V26" s="31"/>
      <c r="W26" s="217">
        <f>ROUNDUP($BB$47,2)</f>
        <v>0</v>
      </c>
      <c r="X26" s="216"/>
      <c r="Y26" s="216"/>
      <c r="Z26" s="216"/>
      <c r="AA26" s="216"/>
      <c r="AB26" s="216"/>
      <c r="AC26" s="216"/>
      <c r="AD26" s="216"/>
      <c r="AE26" s="216"/>
      <c r="AF26" s="31"/>
      <c r="AG26" s="31"/>
      <c r="AH26" s="31"/>
      <c r="AI26" s="31"/>
      <c r="AJ26" s="31"/>
      <c r="AK26" s="217">
        <v>0</v>
      </c>
      <c r="AL26" s="216"/>
      <c r="AM26" s="216"/>
      <c r="AN26" s="216"/>
      <c r="AO26" s="216"/>
      <c r="AP26" s="31"/>
      <c r="AQ26" s="32"/>
      <c r="BE26" s="205"/>
    </row>
    <row r="27" spans="2:57" s="7" customFormat="1" ht="7.5" customHeigh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8"/>
      <c r="BE27" s="204"/>
    </row>
    <row r="28" spans="2:57" s="7" customFormat="1" ht="27" customHeight="1">
      <c r="B28" s="24"/>
      <c r="C28" s="33"/>
      <c r="D28" s="34" t="s">
        <v>42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 t="s">
        <v>43</v>
      </c>
      <c r="U28" s="35"/>
      <c r="V28" s="35"/>
      <c r="W28" s="35"/>
      <c r="X28" s="218" t="s">
        <v>44</v>
      </c>
      <c r="Y28" s="219"/>
      <c r="Z28" s="219"/>
      <c r="AA28" s="219"/>
      <c r="AB28" s="219"/>
      <c r="AC28" s="35"/>
      <c r="AD28" s="35"/>
      <c r="AE28" s="35"/>
      <c r="AF28" s="35"/>
      <c r="AG28" s="35"/>
      <c r="AH28" s="35"/>
      <c r="AI28" s="35"/>
      <c r="AJ28" s="35"/>
      <c r="AK28" s="220">
        <f>ROUNDUP(SUM($AK$23:$AK$26),2)</f>
        <v>0</v>
      </c>
      <c r="AL28" s="219"/>
      <c r="AM28" s="219"/>
      <c r="AN28" s="219"/>
      <c r="AO28" s="221"/>
      <c r="AP28" s="33"/>
      <c r="AQ28" s="38"/>
      <c r="BE28" s="204"/>
    </row>
    <row r="29" spans="2:57" s="7" customFormat="1" ht="7.5" customHeight="1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8"/>
      <c r="BE29" s="204"/>
    </row>
    <row r="30" spans="2:57" s="7" customFormat="1" ht="7.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BE30" s="204"/>
    </row>
    <row r="31" s="2" customFormat="1" ht="14.25" customHeight="1">
      <c r="BE31" s="203"/>
    </row>
    <row r="32" s="2" customFormat="1" ht="14.25" customHeight="1">
      <c r="BE32" s="203"/>
    </row>
    <row r="34" spans="2:44" s="7" customFormat="1" ht="7.5" customHeight="1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4"/>
    </row>
    <row r="35" spans="2:44" s="7" customFormat="1" ht="37.5" customHeight="1">
      <c r="B35" s="24"/>
      <c r="C35" s="13" t="s">
        <v>45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44"/>
    </row>
    <row r="36" spans="2:44" s="7" customFormat="1" ht="7.5" customHeight="1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44"/>
    </row>
    <row r="37" spans="2:44" s="45" customFormat="1" ht="15" customHeight="1">
      <c r="B37" s="46"/>
      <c r="C37" s="20" t="s">
        <v>12</v>
      </c>
      <c r="D37" s="18"/>
      <c r="E37" s="18"/>
      <c r="F37" s="18"/>
      <c r="G37" s="18"/>
      <c r="H37" s="18"/>
      <c r="I37" s="18"/>
      <c r="J37" s="18"/>
      <c r="K37" s="18"/>
      <c r="L37" s="18" t="str">
        <f>$K$5</f>
        <v>51-0474-1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47"/>
    </row>
    <row r="38" spans="2:44" s="48" customFormat="1" ht="37.5" customHeight="1">
      <c r="B38" s="49"/>
      <c r="C38" s="50" t="s">
        <v>15</v>
      </c>
      <c r="D38" s="50"/>
      <c r="E38" s="50"/>
      <c r="F38" s="50"/>
      <c r="G38" s="50"/>
      <c r="H38" s="50"/>
      <c r="I38" s="50"/>
      <c r="J38" s="50"/>
      <c r="K38" s="50"/>
      <c r="L38" s="222" t="str">
        <f>$K$6</f>
        <v>Uprava VO Decin VII Chrochvice</v>
      </c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50"/>
      <c r="AQ38" s="50"/>
      <c r="AR38" s="51"/>
    </row>
    <row r="39" spans="2:44" s="7" customFormat="1" ht="7.5" customHeight="1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44"/>
    </row>
    <row r="40" spans="2:44" s="7" customFormat="1" ht="15.75" customHeight="1">
      <c r="B40" s="24"/>
      <c r="C40" s="20" t="s">
        <v>19</v>
      </c>
      <c r="D40" s="25"/>
      <c r="E40" s="25"/>
      <c r="F40" s="25"/>
      <c r="G40" s="25"/>
      <c r="H40" s="25"/>
      <c r="I40" s="25"/>
      <c r="J40" s="25"/>
      <c r="K40" s="25"/>
      <c r="L40" s="52" t="str">
        <f>IF($K$8="","",$K$8)</f>
        <v>DC - Děčín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0" t="s">
        <v>21</v>
      </c>
      <c r="AJ40" s="25"/>
      <c r="AK40" s="25"/>
      <c r="AL40" s="25"/>
      <c r="AM40" s="224" t="str">
        <f>IF($AN$8="","",$AN$8)</f>
        <v>09.06.2021</v>
      </c>
      <c r="AN40" s="214"/>
      <c r="AO40" s="25"/>
      <c r="AP40" s="25"/>
      <c r="AQ40" s="25"/>
      <c r="AR40" s="44"/>
    </row>
    <row r="41" spans="2:44" s="7" customFormat="1" ht="7.5" customHeight="1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44"/>
    </row>
    <row r="42" spans="2:56" s="7" customFormat="1" ht="18.75" customHeight="1">
      <c r="B42" s="24"/>
      <c r="C42" s="20" t="s">
        <v>23</v>
      </c>
      <c r="D42" s="25"/>
      <c r="E42" s="25"/>
      <c r="F42" s="25"/>
      <c r="G42" s="25"/>
      <c r="H42" s="25"/>
      <c r="I42" s="25"/>
      <c r="J42" s="25"/>
      <c r="K42" s="25"/>
      <c r="L42" s="18" t="str">
        <f>IF($E$11="","",$E$11)</f>
        <v>ČEZ Distribuce, a.s.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0" t="s">
        <v>31</v>
      </c>
      <c r="AJ42" s="25"/>
      <c r="AK42" s="25"/>
      <c r="AL42" s="25"/>
      <c r="AM42" s="206" t="str">
        <f>IF($E$17="","",$E$17)</f>
        <v>ENPRO Energo s.r.o.</v>
      </c>
      <c r="AN42" s="214"/>
      <c r="AO42" s="214"/>
      <c r="AP42" s="214"/>
      <c r="AQ42" s="25"/>
      <c r="AR42" s="44"/>
      <c r="AS42" s="225" t="s">
        <v>46</v>
      </c>
      <c r="AT42" s="226"/>
      <c r="AU42" s="54"/>
      <c r="AV42" s="54"/>
      <c r="AW42" s="54"/>
      <c r="AX42" s="54"/>
      <c r="AY42" s="54"/>
      <c r="AZ42" s="54"/>
      <c r="BA42" s="54"/>
      <c r="BB42" s="54"/>
      <c r="BC42" s="54"/>
      <c r="BD42" s="55"/>
    </row>
    <row r="43" spans="2:56" s="7" customFormat="1" ht="15.75" customHeight="1">
      <c r="B43" s="24"/>
      <c r="C43" s="20" t="s">
        <v>29</v>
      </c>
      <c r="D43" s="25"/>
      <c r="E43" s="25"/>
      <c r="F43" s="25"/>
      <c r="G43" s="25"/>
      <c r="H43" s="25"/>
      <c r="I43" s="25"/>
      <c r="J43" s="25"/>
      <c r="K43" s="25"/>
      <c r="L43" s="18">
        <f>IF($E$14="Vyplň údaj","",$E$14)</f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44"/>
      <c r="AS43" s="227"/>
      <c r="AT43" s="204"/>
      <c r="BD43" s="56"/>
    </row>
    <row r="44" spans="2:56" s="7" customFormat="1" ht="12" customHeight="1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44"/>
      <c r="AS44" s="228"/>
      <c r="AT44" s="214"/>
      <c r="AU44" s="25"/>
      <c r="AV44" s="25"/>
      <c r="AW44" s="25"/>
      <c r="AX44" s="25"/>
      <c r="AY44" s="25"/>
      <c r="AZ44" s="25"/>
      <c r="BA44" s="25"/>
      <c r="BB44" s="25"/>
      <c r="BC44" s="25"/>
      <c r="BD44" s="58"/>
    </row>
    <row r="45" spans="2:57" s="7" customFormat="1" ht="30" customHeight="1">
      <c r="B45" s="24"/>
      <c r="C45" s="229" t="s">
        <v>47</v>
      </c>
      <c r="D45" s="219"/>
      <c r="E45" s="219"/>
      <c r="F45" s="219"/>
      <c r="G45" s="219"/>
      <c r="H45" s="35"/>
      <c r="I45" s="230" t="s">
        <v>48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31" t="s">
        <v>49</v>
      </c>
      <c r="AH45" s="219"/>
      <c r="AI45" s="219"/>
      <c r="AJ45" s="219"/>
      <c r="AK45" s="219"/>
      <c r="AL45" s="219"/>
      <c r="AM45" s="219"/>
      <c r="AN45" s="230" t="s">
        <v>50</v>
      </c>
      <c r="AO45" s="219"/>
      <c r="AP45" s="219"/>
      <c r="AQ45" s="59" t="s">
        <v>51</v>
      </c>
      <c r="AR45" s="44"/>
      <c r="AS45" s="60" t="s">
        <v>52</v>
      </c>
      <c r="AT45" s="61" t="s">
        <v>53</v>
      </c>
      <c r="AU45" s="61" t="s">
        <v>54</v>
      </c>
      <c r="AV45" s="61" t="s">
        <v>55</v>
      </c>
      <c r="AW45" s="61" t="s">
        <v>56</v>
      </c>
      <c r="AX45" s="61" t="s">
        <v>57</v>
      </c>
      <c r="AY45" s="61" t="s">
        <v>58</v>
      </c>
      <c r="AZ45" s="61" t="s">
        <v>59</v>
      </c>
      <c r="BA45" s="61" t="s">
        <v>60</v>
      </c>
      <c r="BB45" s="61" t="s">
        <v>61</v>
      </c>
      <c r="BC45" s="61" t="s">
        <v>62</v>
      </c>
      <c r="BD45" s="62" t="s">
        <v>63</v>
      </c>
      <c r="BE45" s="63"/>
    </row>
    <row r="46" spans="2:56" s="7" customFormat="1" ht="12" customHeight="1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44"/>
      <c r="AS46" s="64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76" s="48" customFormat="1" ht="33" customHeight="1">
      <c r="B47" s="49"/>
      <c r="C47" s="67" t="s">
        <v>64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236">
        <f>ROUNDUP(SUM($AG$48:$AG$50),2)</f>
        <v>0</v>
      </c>
      <c r="AH47" s="237"/>
      <c r="AI47" s="237"/>
      <c r="AJ47" s="237"/>
      <c r="AK47" s="237"/>
      <c r="AL47" s="237"/>
      <c r="AM47" s="237"/>
      <c r="AN47" s="236">
        <f>ROUNDUP(SUM($AG$47,$AT$47),2)</f>
        <v>0</v>
      </c>
      <c r="AO47" s="237"/>
      <c r="AP47" s="237"/>
      <c r="AQ47" s="69"/>
      <c r="AR47" s="51"/>
      <c r="AS47" s="70">
        <f>ROUNDUP(SUM($AS$48:$AS$50),2)</f>
        <v>0</v>
      </c>
      <c r="AT47" s="71">
        <f>ROUNDUP($AV$47,1)</f>
        <v>0</v>
      </c>
      <c r="AU47" s="72">
        <f>ROUNDUP(SUM($AU$48:$AU$50),5)</f>
        <v>232.57389</v>
      </c>
      <c r="AV47" s="50"/>
      <c r="AW47" s="50"/>
      <c r="AX47" s="71">
        <f>ROUNDUP($BB$47*$L$26,2)</f>
        <v>0</v>
      </c>
      <c r="AY47" s="73"/>
      <c r="AZ47" s="73"/>
      <c r="BA47" s="73"/>
      <c r="BB47" s="71">
        <f>ROUNDUP(SUM($BB$48:$BB$50),2)</f>
        <v>0</v>
      </c>
      <c r="BC47" s="73"/>
      <c r="BD47" s="74"/>
      <c r="BS47" s="48" t="s">
        <v>65</v>
      </c>
      <c r="BT47" s="48" t="s">
        <v>66</v>
      </c>
      <c r="BU47" s="75" t="s">
        <v>67</v>
      </c>
      <c r="BV47" s="48" t="s">
        <v>68</v>
      </c>
      <c r="BW47" s="48" t="s">
        <v>4</v>
      </c>
      <c r="BX47" s="48" t="s">
        <v>69</v>
      </c>
    </row>
    <row r="48" spans="2:91" s="76" customFormat="1" ht="28.5" customHeight="1">
      <c r="B48" s="77"/>
      <c r="C48" s="78"/>
      <c r="D48" s="234" t="s">
        <v>70</v>
      </c>
      <c r="E48" s="235"/>
      <c r="F48" s="235"/>
      <c r="G48" s="235"/>
      <c r="H48" s="235"/>
      <c r="I48" s="78"/>
      <c r="J48" s="234" t="s">
        <v>71</v>
      </c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2">
        <f>'01 - Kabelizace VO'!$J$27</f>
        <v>0</v>
      </c>
      <c r="AH48" s="233"/>
      <c r="AI48" s="233"/>
      <c r="AJ48" s="233"/>
      <c r="AK48" s="233"/>
      <c r="AL48" s="233"/>
      <c r="AM48" s="233"/>
      <c r="AN48" s="232">
        <f>ROUNDUP(SUM($AG$48,$AT$48),2)</f>
        <v>0</v>
      </c>
      <c r="AO48" s="233"/>
      <c r="AP48" s="233"/>
      <c r="AQ48" s="79" t="s">
        <v>72</v>
      </c>
      <c r="AR48" s="80"/>
      <c r="AS48" s="81">
        <v>0</v>
      </c>
      <c r="AT48" s="82">
        <f>ROUNDUP($AV$48,1)</f>
        <v>0</v>
      </c>
      <c r="AU48" s="83">
        <f>'01 - Kabelizace VO'!$P$79</f>
        <v>100.558132</v>
      </c>
      <c r="AV48" s="84"/>
      <c r="AW48" s="84"/>
      <c r="AX48" s="82">
        <f>'01 - Kabelizace VO'!$J$30</f>
        <v>0</v>
      </c>
      <c r="AY48" s="82"/>
      <c r="AZ48" s="82"/>
      <c r="BA48" s="82"/>
      <c r="BB48" s="82">
        <f>'01 - Kabelizace VO'!$F$30</f>
        <v>0</v>
      </c>
      <c r="BC48" s="82"/>
      <c r="BD48" s="85"/>
      <c r="BT48" s="76" t="s">
        <v>73</v>
      </c>
      <c r="BV48" s="76" t="s">
        <v>68</v>
      </c>
      <c r="BW48" s="76" t="s">
        <v>74</v>
      </c>
      <c r="BX48" s="76" t="s">
        <v>4</v>
      </c>
      <c r="CM48" s="76" t="s">
        <v>75</v>
      </c>
    </row>
    <row r="49" spans="2:91" s="76" customFormat="1" ht="28.5" customHeight="1">
      <c r="B49" s="77"/>
      <c r="C49" s="78"/>
      <c r="D49" s="234" t="s">
        <v>76</v>
      </c>
      <c r="E49" s="235"/>
      <c r="F49" s="235"/>
      <c r="G49" s="235"/>
      <c r="H49" s="235"/>
      <c r="I49" s="78"/>
      <c r="J49" s="234" t="s">
        <v>77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2">
        <f>'02 - Vykopy a zadlazba'!$J$27</f>
        <v>0</v>
      </c>
      <c r="AH49" s="233"/>
      <c r="AI49" s="233"/>
      <c r="AJ49" s="233"/>
      <c r="AK49" s="233"/>
      <c r="AL49" s="233"/>
      <c r="AM49" s="233"/>
      <c r="AN49" s="232">
        <f>ROUNDUP(SUM($AG$49,$AT$49),2)</f>
        <v>0</v>
      </c>
      <c r="AO49" s="233"/>
      <c r="AP49" s="233"/>
      <c r="AQ49" s="79" t="s">
        <v>72</v>
      </c>
      <c r="AR49" s="80"/>
      <c r="AS49" s="81">
        <v>0</v>
      </c>
      <c r="AT49" s="82">
        <f>ROUNDUP($AV$49,1)</f>
        <v>0</v>
      </c>
      <c r="AU49" s="83">
        <f>'02 - Vykopy a zadlazba'!$P$76</f>
        <v>132.01575</v>
      </c>
      <c r="AV49" s="84"/>
      <c r="AW49" s="84"/>
      <c r="AX49" s="82">
        <f>'02 - Vykopy a zadlazba'!$J$30</f>
        <v>0</v>
      </c>
      <c r="AY49" s="82"/>
      <c r="AZ49" s="82"/>
      <c r="BA49" s="82"/>
      <c r="BB49" s="82">
        <f>'02 - Vykopy a zadlazba'!$F$30</f>
        <v>0</v>
      </c>
      <c r="BC49" s="82"/>
      <c r="BD49" s="85"/>
      <c r="BT49" s="76" t="s">
        <v>73</v>
      </c>
      <c r="BV49" s="76" t="s">
        <v>68</v>
      </c>
      <c r="BW49" s="76" t="s">
        <v>78</v>
      </c>
      <c r="BX49" s="76" t="s">
        <v>4</v>
      </c>
      <c r="CM49" s="76" t="s">
        <v>75</v>
      </c>
    </row>
    <row r="50" spans="2:76" s="76" customFormat="1" ht="28.5" customHeight="1">
      <c r="B50" s="77"/>
      <c r="C50" s="78"/>
      <c r="D50" s="234" t="s">
        <v>79</v>
      </c>
      <c r="E50" s="235"/>
      <c r="F50" s="235"/>
      <c r="G50" s="235"/>
      <c r="H50" s="235"/>
      <c r="I50" s="78"/>
      <c r="J50" s="234" t="s">
        <v>80</v>
      </c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2">
        <f>'VON - VEDLEJŠÍ A OSTATNÍ ...'!$J$27</f>
        <v>0</v>
      </c>
      <c r="AH50" s="233"/>
      <c r="AI50" s="233"/>
      <c r="AJ50" s="233"/>
      <c r="AK50" s="233"/>
      <c r="AL50" s="233"/>
      <c r="AM50" s="233"/>
      <c r="AN50" s="232">
        <f>ROUNDUP(SUM($AG$50,$AT$50),2)</f>
        <v>0</v>
      </c>
      <c r="AO50" s="233"/>
      <c r="AP50" s="233"/>
      <c r="AQ50" s="79" t="s">
        <v>79</v>
      </c>
      <c r="AR50" s="80"/>
      <c r="AS50" s="86">
        <v>0</v>
      </c>
      <c r="AT50" s="87">
        <f>ROUNDUP($AV$50,1)</f>
        <v>0</v>
      </c>
      <c r="AU50" s="88">
        <f>'VON - VEDLEJŠÍ A OSTATNÍ ...'!$P$80</f>
        <v>0</v>
      </c>
      <c r="AV50" s="89"/>
      <c r="AW50" s="89"/>
      <c r="AX50" s="87">
        <f>'VON - VEDLEJŠÍ A OSTATNÍ ...'!$J$30</f>
        <v>0</v>
      </c>
      <c r="AY50" s="87"/>
      <c r="AZ50" s="87"/>
      <c r="BA50" s="87"/>
      <c r="BB50" s="87">
        <f>'VON - VEDLEJŠÍ A OSTATNÍ ...'!$F$30</f>
        <v>0</v>
      </c>
      <c r="BC50" s="87"/>
      <c r="BD50" s="90"/>
      <c r="BT50" s="76" t="s">
        <v>73</v>
      </c>
      <c r="BV50" s="76" t="s">
        <v>68</v>
      </c>
      <c r="BW50" s="76" t="s">
        <v>81</v>
      </c>
      <c r="BX50" s="76" t="s">
        <v>4</v>
      </c>
    </row>
    <row r="51" spans="2:44" s="7" customFormat="1" ht="30.75" customHeight="1"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44"/>
    </row>
    <row r="52" spans="2:44" s="7" customFormat="1" ht="7.5" customHeight="1"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4"/>
    </row>
  </sheetData>
  <sheetProtection sheet="1"/>
  <mergeCells count="37">
    <mergeCell ref="AR2:BE2"/>
    <mergeCell ref="AN50:AP50"/>
    <mergeCell ref="AG50:AM50"/>
    <mergeCell ref="D50:H50"/>
    <mergeCell ref="J50:AF50"/>
    <mergeCell ref="AG47:AM47"/>
    <mergeCell ref="AN47:AP47"/>
    <mergeCell ref="AN48:AP48"/>
    <mergeCell ref="AG48:AM48"/>
    <mergeCell ref="D48:H48"/>
    <mergeCell ref="J48:AF48"/>
    <mergeCell ref="AN49:AP49"/>
    <mergeCell ref="AG49:AM49"/>
    <mergeCell ref="D49:H49"/>
    <mergeCell ref="J49:AF49"/>
    <mergeCell ref="AM42:AP42"/>
    <mergeCell ref="AS42:AT44"/>
    <mergeCell ref="C45:G45"/>
    <mergeCell ref="I45:AF45"/>
    <mergeCell ref="AG45:AM45"/>
    <mergeCell ref="AN45:AP45"/>
    <mergeCell ref="W26:AE26"/>
    <mergeCell ref="AK26:AO26"/>
    <mergeCell ref="X28:AB28"/>
    <mergeCell ref="AK28:AO28"/>
    <mergeCell ref="L38:AO38"/>
    <mergeCell ref="AM40:AN40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8"/>
  <sheetViews>
    <sheetView showGridLines="0" tabSelected="1" zoomScalePageLayoutView="0" workbookViewId="0" topLeftCell="A1">
      <pane ySplit="1" topLeftCell="A122" activePane="bottomLeft" state="frozen"/>
      <selection pane="topLeft" activeCell="A1" sqref="A1"/>
      <selection pane="bottomLeft" activeCell="I135" sqref="I13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241"/>
      <c r="H1" s="242"/>
      <c r="I1" s="5"/>
      <c r="J1" s="5"/>
      <c r="K1" s="6" t="s">
        <v>82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238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2" t="s">
        <v>74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1"/>
      <c r="J3" s="9"/>
      <c r="K3" s="10"/>
      <c r="AT3" s="2" t="s">
        <v>75</v>
      </c>
    </row>
    <row r="4" spans="2:46" s="2" customFormat="1" ht="37.5" customHeight="1">
      <c r="B4" s="11"/>
      <c r="C4" s="12"/>
      <c r="D4" s="13" t="s">
        <v>83</v>
      </c>
      <c r="E4" s="12"/>
      <c r="F4" s="12"/>
      <c r="G4" s="12"/>
      <c r="H4" s="12"/>
      <c r="J4" s="12"/>
      <c r="K4" s="14"/>
      <c r="M4" s="15" t="s">
        <v>84</v>
      </c>
      <c r="AT4" s="2" t="s">
        <v>85</v>
      </c>
    </row>
    <row r="5" spans="2:11" s="2" customFormat="1" ht="7.5" customHeight="1">
      <c r="B5" s="11"/>
      <c r="C5" s="12"/>
      <c r="D5" s="12"/>
      <c r="E5" s="12"/>
      <c r="F5" s="12"/>
      <c r="G5" s="12"/>
      <c r="H5" s="12"/>
      <c r="J5" s="12"/>
      <c r="K5" s="14"/>
    </row>
    <row r="6" spans="2:11" s="2" customFormat="1" ht="15.75" customHeight="1">
      <c r="B6" s="11"/>
      <c r="C6" s="12"/>
      <c r="D6" s="20" t="s">
        <v>15</v>
      </c>
      <c r="E6" s="12"/>
      <c r="F6" s="12"/>
      <c r="G6" s="12"/>
      <c r="H6" s="12"/>
      <c r="J6" s="12"/>
      <c r="K6" s="14"/>
    </row>
    <row r="7" spans="2:11" s="2" customFormat="1" ht="15.75" customHeight="1">
      <c r="B7" s="11"/>
      <c r="C7" s="12"/>
      <c r="D7" s="12"/>
      <c r="E7" s="239" t="str">
        <f>'Rekapitulace stavby'!$K$6</f>
        <v>Uprava VO Decin VII Chrochvice</v>
      </c>
      <c r="F7" s="207"/>
      <c r="G7" s="207"/>
      <c r="H7" s="207"/>
      <c r="J7" s="12"/>
      <c r="K7" s="14"/>
    </row>
    <row r="8" spans="2:11" s="7" customFormat="1" ht="15.75" customHeight="1">
      <c r="B8" s="24"/>
      <c r="C8" s="25"/>
      <c r="D8" s="20" t="s">
        <v>86</v>
      </c>
      <c r="E8" s="25"/>
      <c r="F8" s="25"/>
      <c r="G8" s="25"/>
      <c r="H8" s="25"/>
      <c r="J8" s="25"/>
      <c r="K8" s="28"/>
    </row>
    <row r="9" spans="2:11" s="7" customFormat="1" ht="37.5" customHeight="1">
      <c r="B9" s="24"/>
      <c r="C9" s="25"/>
      <c r="D9" s="25"/>
      <c r="E9" s="222" t="s">
        <v>87</v>
      </c>
      <c r="F9" s="214"/>
      <c r="G9" s="214"/>
      <c r="H9" s="214"/>
      <c r="J9" s="25"/>
      <c r="K9" s="28"/>
    </row>
    <row r="10" spans="2:11" s="7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7" customFormat="1" ht="15" customHeight="1">
      <c r="B11" s="24"/>
      <c r="C11" s="25"/>
      <c r="D11" s="20" t="s">
        <v>17</v>
      </c>
      <c r="E11" s="25"/>
      <c r="F11" s="18"/>
      <c r="G11" s="25"/>
      <c r="H11" s="25"/>
      <c r="I11" s="92" t="s">
        <v>18</v>
      </c>
      <c r="J11" s="18"/>
      <c r="K11" s="28"/>
    </row>
    <row r="12" spans="2:11" s="7" customFormat="1" ht="15" customHeight="1">
      <c r="B12" s="24"/>
      <c r="C12" s="25"/>
      <c r="D12" s="20" t="s">
        <v>19</v>
      </c>
      <c r="E12" s="25"/>
      <c r="F12" s="18" t="s">
        <v>20</v>
      </c>
      <c r="G12" s="25"/>
      <c r="H12" s="25"/>
      <c r="I12" s="92" t="s">
        <v>21</v>
      </c>
      <c r="J12" s="53" t="str">
        <f>'Rekapitulace stavby'!$AN$8</f>
        <v>09.06.2021</v>
      </c>
      <c r="K12" s="28"/>
    </row>
    <row r="13" spans="2:11" s="7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7" customFormat="1" ht="15" customHeight="1">
      <c r="B14" s="24"/>
      <c r="C14" s="25"/>
      <c r="D14" s="20" t="s">
        <v>23</v>
      </c>
      <c r="E14" s="25"/>
      <c r="F14" s="25"/>
      <c r="G14" s="25"/>
      <c r="H14" s="25"/>
      <c r="I14" s="92" t="s">
        <v>24</v>
      </c>
      <c r="J14" s="18" t="s">
        <v>25</v>
      </c>
      <c r="K14" s="28"/>
    </row>
    <row r="15" spans="2:11" s="7" customFormat="1" ht="18.75" customHeight="1">
      <c r="B15" s="24"/>
      <c r="C15" s="25"/>
      <c r="D15" s="25"/>
      <c r="E15" s="18" t="s">
        <v>26</v>
      </c>
      <c r="F15" s="25"/>
      <c r="G15" s="25"/>
      <c r="H15" s="25"/>
      <c r="I15" s="92" t="s">
        <v>27</v>
      </c>
      <c r="J15" s="18" t="s">
        <v>28</v>
      </c>
      <c r="K15" s="28"/>
    </row>
    <row r="16" spans="2:11" s="7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7" customFormat="1" ht="15" customHeight="1">
      <c r="B17" s="24"/>
      <c r="C17" s="25"/>
      <c r="D17" s="20" t="s">
        <v>29</v>
      </c>
      <c r="E17" s="25"/>
      <c r="F17" s="25"/>
      <c r="G17" s="25"/>
      <c r="H17" s="25"/>
      <c r="I17" s="92" t="s">
        <v>24</v>
      </c>
      <c r="J17" s="18" t="str">
        <f>IF('Rekapitulace stavby'!$AN$13="","",'Rekapitulace stavby'!$AN$13)</f>
        <v>Vyplň údaj</v>
      </c>
      <c r="K17" s="28"/>
    </row>
    <row r="18" spans="2:11" s="7" customFormat="1" ht="18.75" customHeight="1">
      <c r="B18" s="24"/>
      <c r="C18" s="25"/>
      <c r="D18" s="25"/>
      <c r="E18" s="18" t="str">
        <f>IF('Rekapitulace stavby'!$E$14="","",'Rekapitulace stavby'!$E$14)</f>
        <v>Vyplň údaj</v>
      </c>
      <c r="F18" s="25"/>
      <c r="G18" s="25"/>
      <c r="H18" s="25"/>
      <c r="I18" s="92" t="s">
        <v>27</v>
      </c>
      <c r="J18" s="18" t="str">
        <f>IF('Rekapitulace stavby'!$AN$14="","",'Rekapitulace stavby'!$AN$14)</f>
        <v>Vyplň údaj</v>
      </c>
      <c r="K18" s="28"/>
    </row>
    <row r="19" spans="2:11" s="7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7" customFormat="1" ht="15" customHeight="1">
      <c r="B20" s="24"/>
      <c r="C20" s="25"/>
      <c r="D20" s="20" t="s">
        <v>31</v>
      </c>
      <c r="E20" s="25"/>
      <c r="F20" s="25"/>
      <c r="G20" s="25"/>
      <c r="H20" s="25"/>
      <c r="I20" s="92" t="s">
        <v>24</v>
      </c>
      <c r="J20" s="18" t="s">
        <v>32</v>
      </c>
      <c r="K20" s="28"/>
    </row>
    <row r="21" spans="2:11" s="7" customFormat="1" ht="18.75" customHeight="1">
      <c r="B21" s="24"/>
      <c r="C21" s="25"/>
      <c r="D21" s="25"/>
      <c r="E21" s="18" t="s">
        <v>33</v>
      </c>
      <c r="F21" s="25"/>
      <c r="G21" s="25"/>
      <c r="H21" s="25"/>
      <c r="I21" s="92" t="s">
        <v>27</v>
      </c>
      <c r="J21" s="18"/>
      <c r="K21" s="28"/>
    </row>
    <row r="22" spans="2:11" s="7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7" customFormat="1" ht="15" customHeight="1">
      <c r="B23" s="24"/>
      <c r="C23" s="25"/>
      <c r="D23" s="20" t="s">
        <v>34</v>
      </c>
      <c r="E23" s="25"/>
      <c r="F23" s="25"/>
      <c r="G23" s="25"/>
      <c r="H23" s="25"/>
      <c r="J23" s="25"/>
      <c r="K23" s="28"/>
    </row>
    <row r="24" spans="2:11" s="93" customFormat="1" ht="15.75" customHeight="1">
      <c r="B24" s="94"/>
      <c r="C24" s="95"/>
      <c r="D24" s="95"/>
      <c r="E24" s="210"/>
      <c r="F24" s="240"/>
      <c r="G24" s="240"/>
      <c r="H24" s="240"/>
      <c r="J24" s="95"/>
      <c r="K24" s="96"/>
    </row>
    <row r="25" spans="2:11" s="7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7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7"/>
    </row>
    <row r="27" spans="2:11" s="7" customFormat="1" ht="26.25" customHeight="1">
      <c r="B27" s="24"/>
      <c r="C27" s="25"/>
      <c r="D27" s="98" t="s">
        <v>36</v>
      </c>
      <c r="E27" s="25"/>
      <c r="F27" s="25"/>
      <c r="G27" s="25"/>
      <c r="H27" s="25"/>
      <c r="J27" s="68">
        <f>ROUNDUP($J$79,2)</f>
        <v>0</v>
      </c>
      <c r="K27" s="28"/>
    </row>
    <row r="28" spans="2:11" s="7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7"/>
    </row>
    <row r="29" spans="2:11" s="7" customFormat="1" ht="15" customHeight="1">
      <c r="B29" s="24"/>
      <c r="C29" s="25"/>
      <c r="D29" s="25"/>
      <c r="E29" s="25"/>
      <c r="F29" s="29" t="s">
        <v>38</v>
      </c>
      <c r="G29" s="25"/>
      <c r="H29" s="25"/>
      <c r="I29" s="99" t="s">
        <v>37</v>
      </c>
      <c r="J29" s="29" t="s">
        <v>39</v>
      </c>
      <c r="K29" s="28"/>
    </row>
    <row r="30" spans="2:11" s="7" customFormat="1" ht="15" customHeight="1">
      <c r="B30" s="24"/>
      <c r="C30" s="25"/>
      <c r="D30" s="31" t="s">
        <v>40</v>
      </c>
      <c r="E30" s="31" t="s">
        <v>41</v>
      </c>
      <c r="F30" s="100">
        <f>ROUNDUP(SUM($BG$79:$BG$297),2)</f>
        <v>0</v>
      </c>
      <c r="G30" s="25"/>
      <c r="H30" s="25"/>
      <c r="I30" s="101">
        <v>0.21</v>
      </c>
      <c r="J30" s="100">
        <v>0</v>
      </c>
      <c r="K30" s="28"/>
    </row>
    <row r="31" spans="2:11" s="7" customFormat="1" ht="7.5" customHeight="1">
      <c r="B31" s="24"/>
      <c r="C31" s="25"/>
      <c r="D31" s="25"/>
      <c r="E31" s="25"/>
      <c r="F31" s="25"/>
      <c r="G31" s="25"/>
      <c r="H31" s="25"/>
      <c r="J31" s="25"/>
      <c r="K31" s="28"/>
    </row>
    <row r="32" spans="2:11" s="7" customFormat="1" ht="26.25" customHeight="1">
      <c r="B32" s="24"/>
      <c r="C32" s="33"/>
      <c r="D32" s="34" t="s">
        <v>42</v>
      </c>
      <c r="E32" s="35"/>
      <c r="F32" s="35"/>
      <c r="G32" s="102" t="s">
        <v>43</v>
      </c>
      <c r="H32" s="36" t="s">
        <v>44</v>
      </c>
      <c r="I32" s="103"/>
      <c r="J32" s="37">
        <f>ROUNDUP(SUM($J$27:$J$30),2)</f>
        <v>0</v>
      </c>
      <c r="K32" s="104"/>
    </row>
    <row r="33" spans="2:11" s="7" customFormat="1" ht="15" customHeight="1">
      <c r="B33" s="39"/>
      <c r="C33" s="40"/>
      <c r="D33" s="40"/>
      <c r="E33" s="40"/>
      <c r="F33" s="40"/>
      <c r="G33" s="40"/>
      <c r="H33" s="40"/>
      <c r="I33" s="105"/>
      <c r="J33" s="40"/>
      <c r="K33" s="41"/>
    </row>
    <row r="37" spans="2:11" s="7" customFormat="1" ht="7.5" customHeight="1">
      <c r="B37" s="106"/>
      <c r="C37" s="107"/>
      <c r="D37" s="107"/>
      <c r="E37" s="107"/>
      <c r="F37" s="107"/>
      <c r="G37" s="107"/>
      <c r="H37" s="107"/>
      <c r="I37" s="107"/>
      <c r="J37" s="107"/>
      <c r="K37" s="108"/>
    </row>
    <row r="38" spans="2:21" s="7" customFormat="1" ht="37.5" customHeight="1">
      <c r="B38" s="24"/>
      <c r="C38" s="13" t="s">
        <v>88</v>
      </c>
      <c r="D38" s="25"/>
      <c r="E38" s="25"/>
      <c r="F38" s="25"/>
      <c r="G38" s="25"/>
      <c r="H38" s="25"/>
      <c r="J38" s="25"/>
      <c r="K38" s="28"/>
      <c r="T38" s="25"/>
      <c r="U38" s="25"/>
    </row>
    <row r="39" spans="2:21" s="7" customFormat="1" ht="7.5" customHeight="1">
      <c r="B39" s="24"/>
      <c r="C39" s="25"/>
      <c r="D39" s="25"/>
      <c r="E39" s="25"/>
      <c r="F39" s="25"/>
      <c r="G39" s="25"/>
      <c r="H39" s="25"/>
      <c r="J39" s="25"/>
      <c r="K39" s="28"/>
      <c r="T39" s="25"/>
      <c r="U39" s="25"/>
    </row>
    <row r="40" spans="2:21" s="7" customFormat="1" ht="15" customHeight="1">
      <c r="B40" s="24"/>
      <c r="C40" s="20" t="s">
        <v>15</v>
      </c>
      <c r="D40" s="25"/>
      <c r="E40" s="25"/>
      <c r="F40" s="25"/>
      <c r="G40" s="25"/>
      <c r="H40" s="25"/>
      <c r="J40" s="25"/>
      <c r="K40" s="28"/>
      <c r="T40" s="25"/>
      <c r="U40" s="25"/>
    </row>
    <row r="41" spans="2:21" s="7" customFormat="1" ht="16.5" customHeight="1">
      <c r="B41" s="24"/>
      <c r="C41" s="25"/>
      <c r="D41" s="25"/>
      <c r="E41" s="239" t="str">
        <f>$E$7</f>
        <v>Uprava VO Decin VII Chrochvice</v>
      </c>
      <c r="F41" s="214"/>
      <c r="G41" s="214"/>
      <c r="H41" s="214"/>
      <c r="J41" s="25"/>
      <c r="K41" s="28"/>
      <c r="T41" s="25"/>
      <c r="U41" s="25"/>
    </row>
    <row r="42" spans="2:21" s="7" customFormat="1" ht="15" customHeight="1">
      <c r="B42" s="24"/>
      <c r="C42" s="20" t="s">
        <v>86</v>
      </c>
      <c r="D42" s="25"/>
      <c r="E42" s="25"/>
      <c r="F42" s="25"/>
      <c r="G42" s="25"/>
      <c r="H42" s="25"/>
      <c r="J42" s="25"/>
      <c r="K42" s="28"/>
      <c r="T42" s="25"/>
      <c r="U42" s="25"/>
    </row>
    <row r="43" spans="2:21" s="7" customFormat="1" ht="19.5" customHeight="1">
      <c r="B43" s="24"/>
      <c r="C43" s="25"/>
      <c r="D43" s="25"/>
      <c r="E43" s="222" t="str">
        <f>$E$9</f>
        <v>01 - Kabelizace VO</v>
      </c>
      <c r="F43" s="214"/>
      <c r="G43" s="214"/>
      <c r="H43" s="214"/>
      <c r="J43" s="25"/>
      <c r="K43" s="28"/>
      <c r="T43" s="25"/>
      <c r="U43" s="25"/>
    </row>
    <row r="44" spans="2:21" s="7" customFormat="1" ht="7.5" customHeight="1">
      <c r="B44" s="24"/>
      <c r="C44" s="25"/>
      <c r="D44" s="25"/>
      <c r="E44" s="25"/>
      <c r="F44" s="25"/>
      <c r="G44" s="25"/>
      <c r="H44" s="25"/>
      <c r="J44" s="25"/>
      <c r="K44" s="28"/>
      <c r="T44" s="25"/>
      <c r="U44" s="25"/>
    </row>
    <row r="45" spans="2:21" s="7" customFormat="1" ht="18.75" customHeight="1">
      <c r="B45" s="24"/>
      <c r="C45" s="20" t="s">
        <v>19</v>
      </c>
      <c r="D45" s="25"/>
      <c r="E45" s="25"/>
      <c r="F45" s="18" t="str">
        <f>$F$12</f>
        <v>DC - Děčín</v>
      </c>
      <c r="G45" s="25"/>
      <c r="H45" s="20" t="s">
        <v>21</v>
      </c>
      <c r="J45" s="53" t="str">
        <f>IF($J$12="","",$J$12)</f>
        <v>09.06.2021</v>
      </c>
      <c r="K45" s="28"/>
      <c r="T45" s="25"/>
      <c r="U45" s="25"/>
    </row>
    <row r="46" spans="2:21" s="7" customFormat="1" ht="7.5" customHeight="1">
      <c r="B46" s="24"/>
      <c r="C46" s="25"/>
      <c r="D46" s="25"/>
      <c r="E46" s="25"/>
      <c r="F46" s="25"/>
      <c r="G46" s="25"/>
      <c r="H46" s="25"/>
      <c r="J46" s="25"/>
      <c r="K46" s="28"/>
      <c r="T46" s="25"/>
      <c r="U46" s="25"/>
    </row>
    <row r="47" spans="2:21" s="7" customFormat="1" ht="15.75" customHeight="1">
      <c r="B47" s="24"/>
      <c r="C47" s="20" t="s">
        <v>23</v>
      </c>
      <c r="D47" s="25"/>
      <c r="E47" s="25"/>
      <c r="F47" s="18" t="str">
        <f>$E$15</f>
        <v>ČEZ Distribuce, a.s.</v>
      </c>
      <c r="G47" s="25"/>
      <c r="H47" s="20" t="s">
        <v>31</v>
      </c>
      <c r="J47" s="18" t="str">
        <f>$E$21</f>
        <v>ENPRO Energo s.r.o.</v>
      </c>
      <c r="K47" s="28"/>
      <c r="T47" s="25"/>
      <c r="U47" s="25"/>
    </row>
    <row r="48" spans="2:21" s="7" customFormat="1" ht="15" customHeight="1">
      <c r="B48" s="24"/>
      <c r="C48" s="20" t="s">
        <v>29</v>
      </c>
      <c r="D48" s="25"/>
      <c r="E48" s="25"/>
      <c r="F48" s="18" t="str">
        <f>IF($E$18="","",$E$18)</f>
        <v>Vyplň údaj</v>
      </c>
      <c r="G48" s="25"/>
      <c r="H48" s="25"/>
      <c r="J48" s="25"/>
      <c r="K48" s="28"/>
      <c r="T48" s="25"/>
      <c r="U48" s="25"/>
    </row>
    <row r="49" spans="2:21" s="7" customFormat="1" ht="11.25" customHeight="1">
      <c r="B49" s="24"/>
      <c r="C49" s="25"/>
      <c r="D49" s="25"/>
      <c r="E49" s="25"/>
      <c r="F49" s="25"/>
      <c r="G49" s="25"/>
      <c r="H49" s="25"/>
      <c r="J49" s="25"/>
      <c r="K49" s="28"/>
      <c r="T49" s="25"/>
      <c r="U49" s="25"/>
    </row>
    <row r="50" spans="2:21" s="7" customFormat="1" ht="30" customHeight="1">
      <c r="B50" s="24"/>
      <c r="C50" s="109" t="s">
        <v>89</v>
      </c>
      <c r="D50" s="33"/>
      <c r="E50" s="33"/>
      <c r="F50" s="33"/>
      <c r="G50" s="33"/>
      <c r="H50" s="33"/>
      <c r="I50" s="110"/>
      <c r="J50" s="111" t="s">
        <v>90</v>
      </c>
      <c r="K50" s="38"/>
      <c r="T50" s="25"/>
      <c r="U50" s="25"/>
    </row>
    <row r="51" spans="2:21" s="7" customFormat="1" ht="11.25" customHeight="1">
      <c r="B51" s="24"/>
      <c r="C51" s="25"/>
      <c r="D51" s="25"/>
      <c r="E51" s="25"/>
      <c r="F51" s="25"/>
      <c r="G51" s="25"/>
      <c r="H51" s="25"/>
      <c r="J51" s="25"/>
      <c r="K51" s="28"/>
      <c r="T51" s="25"/>
      <c r="U51" s="25"/>
    </row>
    <row r="52" spans="2:47" s="7" customFormat="1" ht="30" customHeight="1">
      <c r="B52" s="24"/>
      <c r="C52" s="67" t="s">
        <v>91</v>
      </c>
      <c r="D52" s="25"/>
      <c r="E52" s="25"/>
      <c r="F52" s="25"/>
      <c r="G52" s="25"/>
      <c r="H52" s="25"/>
      <c r="J52" s="68">
        <f>ROUNDUP($J$79,2)</f>
        <v>0</v>
      </c>
      <c r="K52" s="28"/>
      <c r="T52" s="25"/>
      <c r="U52" s="25"/>
      <c r="AU52" s="7" t="s">
        <v>92</v>
      </c>
    </row>
    <row r="53" spans="2:21" s="75" customFormat="1" ht="25.5" customHeight="1">
      <c r="B53" s="112"/>
      <c r="C53" s="113"/>
      <c r="D53" s="114" t="s">
        <v>93</v>
      </c>
      <c r="E53" s="114"/>
      <c r="F53" s="114"/>
      <c r="G53" s="114"/>
      <c r="H53" s="114"/>
      <c r="I53" s="115"/>
      <c r="J53" s="116">
        <f>ROUNDUP($J$80,2)</f>
        <v>0</v>
      </c>
      <c r="K53" s="117"/>
      <c r="T53" s="113"/>
      <c r="U53" s="113"/>
    </row>
    <row r="54" spans="2:21" s="75" customFormat="1" ht="25.5" customHeight="1">
      <c r="B54" s="112"/>
      <c r="C54" s="113"/>
      <c r="D54" s="114" t="s">
        <v>94</v>
      </c>
      <c r="E54" s="114"/>
      <c r="F54" s="114"/>
      <c r="G54" s="114"/>
      <c r="H54" s="114"/>
      <c r="I54" s="115"/>
      <c r="J54" s="116">
        <f>ROUNDUP($J$123,2)</f>
        <v>0</v>
      </c>
      <c r="K54" s="117"/>
      <c r="T54" s="113"/>
      <c r="U54" s="113"/>
    </row>
    <row r="55" spans="2:21" s="75" customFormat="1" ht="25.5" customHeight="1">
      <c r="B55" s="112"/>
      <c r="C55" s="113"/>
      <c r="D55" s="114" t="s">
        <v>95</v>
      </c>
      <c r="E55" s="114"/>
      <c r="F55" s="114"/>
      <c r="G55" s="114"/>
      <c r="H55" s="114"/>
      <c r="I55" s="115"/>
      <c r="J55" s="116">
        <f>ROUNDUP($J$173,2)</f>
        <v>0</v>
      </c>
      <c r="K55" s="117"/>
      <c r="T55" s="113"/>
      <c r="U55" s="113"/>
    </row>
    <row r="56" spans="2:21" s="75" customFormat="1" ht="25.5" customHeight="1">
      <c r="B56" s="112"/>
      <c r="C56" s="113"/>
      <c r="D56" s="114" t="s">
        <v>96</v>
      </c>
      <c r="E56" s="114"/>
      <c r="F56" s="114"/>
      <c r="G56" s="114"/>
      <c r="H56" s="114"/>
      <c r="I56" s="115"/>
      <c r="J56" s="116">
        <f>ROUNDUP($J$234,2)</f>
        <v>0</v>
      </c>
      <c r="K56" s="117"/>
      <c r="T56" s="113"/>
      <c r="U56" s="113"/>
    </row>
    <row r="57" spans="2:21" s="75" customFormat="1" ht="25.5" customHeight="1">
      <c r="B57" s="112"/>
      <c r="C57" s="113"/>
      <c r="D57" s="114" t="s">
        <v>97</v>
      </c>
      <c r="E57" s="114"/>
      <c r="F57" s="114"/>
      <c r="G57" s="114"/>
      <c r="H57" s="114"/>
      <c r="I57" s="115"/>
      <c r="J57" s="116">
        <f>ROUNDUP($J$254,2)</f>
        <v>0</v>
      </c>
      <c r="K57" s="117"/>
      <c r="T57" s="113"/>
      <c r="U57" s="113"/>
    </row>
    <row r="58" spans="2:21" s="75" customFormat="1" ht="25.5" customHeight="1">
      <c r="B58" s="112"/>
      <c r="C58" s="113"/>
      <c r="D58" s="114" t="s">
        <v>98</v>
      </c>
      <c r="E58" s="114"/>
      <c r="F58" s="114"/>
      <c r="G58" s="114"/>
      <c r="H58" s="114"/>
      <c r="I58" s="115"/>
      <c r="J58" s="116">
        <f>ROUNDUP($J$257,2)</f>
        <v>0</v>
      </c>
      <c r="K58" s="117"/>
      <c r="T58" s="113"/>
      <c r="U58" s="113"/>
    </row>
    <row r="59" spans="2:21" s="75" customFormat="1" ht="25.5" customHeight="1">
      <c r="B59" s="112"/>
      <c r="C59" s="113"/>
      <c r="D59" s="114" t="s">
        <v>99</v>
      </c>
      <c r="E59" s="114"/>
      <c r="F59" s="114"/>
      <c r="G59" s="114"/>
      <c r="H59" s="114"/>
      <c r="I59" s="115"/>
      <c r="J59" s="116">
        <f>ROUNDUP($J$293,2)</f>
        <v>0</v>
      </c>
      <c r="K59" s="117"/>
      <c r="T59" s="113"/>
      <c r="U59" s="113"/>
    </row>
    <row r="60" spans="2:21" s="75" customFormat="1" ht="22.5" customHeight="1">
      <c r="B60" s="112"/>
      <c r="C60" s="113"/>
      <c r="D60" s="113" t="s">
        <v>100</v>
      </c>
      <c r="E60" s="113"/>
      <c r="F60" s="113"/>
      <c r="G60" s="113"/>
      <c r="H60" s="113"/>
      <c r="J60" s="118">
        <f>ROUNDUP($J$52-SUM($J$53:$J$59),2)</f>
        <v>0</v>
      </c>
      <c r="K60" s="117"/>
      <c r="T60" s="113"/>
      <c r="U60" s="113"/>
    </row>
    <row r="61" spans="2:21" s="7" customFormat="1" ht="7.5" customHeight="1">
      <c r="B61" s="39"/>
      <c r="C61" s="40"/>
      <c r="D61" s="40"/>
      <c r="E61" s="40"/>
      <c r="F61" s="40"/>
      <c r="G61" s="40"/>
      <c r="H61" s="40"/>
      <c r="I61" s="105"/>
      <c r="J61" s="40"/>
      <c r="K61" s="41"/>
      <c r="T61" s="25"/>
      <c r="U61" s="25"/>
    </row>
    <row r="65" spans="2:12" s="7" customFormat="1" ht="7.5" customHeight="1">
      <c r="B65" s="42"/>
      <c r="C65" s="43"/>
      <c r="D65" s="43"/>
      <c r="E65" s="43"/>
      <c r="F65" s="43"/>
      <c r="G65" s="43"/>
      <c r="H65" s="43"/>
      <c r="I65" s="107"/>
      <c r="J65" s="43"/>
      <c r="K65" s="43"/>
      <c r="L65" s="44"/>
    </row>
    <row r="66" spans="2:12" s="7" customFormat="1" ht="37.5" customHeight="1">
      <c r="B66" s="24"/>
      <c r="C66" s="13" t="s">
        <v>101</v>
      </c>
      <c r="D66" s="25"/>
      <c r="E66" s="25"/>
      <c r="F66" s="25"/>
      <c r="G66" s="25"/>
      <c r="H66" s="25"/>
      <c r="J66" s="25"/>
      <c r="K66" s="25"/>
      <c r="L66" s="44"/>
    </row>
    <row r="67" spans="2:12" s="7" customFormat="1" ht="7.5" customHeight="1">
      <c r="B67" s="24"/>
      <c r="C67" s="25"/>
      <c r="D67" s="25"/>
      <c r="E67" s="25"/>
      <c r="F67" s="25"/>
      <c r="G67" s="25"/>
      <c r="H67" s="25"/>
      <c r="J67" s="25"/>
      <c r="K67" s="25"/>
      <c r="L67" s="44"/>
    </row>
    <row r="68" spans="2:12" s="7" customFormat="1" ht="15" customHeight="1">
      <c r="B68" s="24"/>
      <c r="C68" s="20" t="s">
        <v>15</v>
      </c>
      <c r="D68" s="25"/>
      <c r="E68" s="25"/>
      <c r="F68" s="25"/>
      <c r="G68" s="25"/>
      <c r="H68" s="25"/>
      <c r="J68" s="25"/>
      <c r="K68" s="25"/>
      <c r="L68" s="44"/>
    </row>
    <row r="69" spans="2:12" s="7" customFormat="1" ht="16.5" customHeight="1">
      <c r="B69" s="24"/>
      <c r="C69" s="25"/>
      <c r="D69" s="25"/>
      <c r="E69" s="239" t="str">
        <f>$E$7</f>
        <v>Uprava VO Decin VII Chrochvice</v>
      </c>
      <c r="F69" s="214"/>
      <c r="G69" s="214"/>
      <c r="H69" s="214"/>
      <c r="J69" s="25"/>
      <c r="K69" s="25"/>
      <c r="L69" s="44"/>
    </row>
    <row r="70" spans="2:12" s="7" customFormat="1" ht="15" customHeight="1">
      <c r="B70" s="24"/>
      <c r="C70" s="20" t="s">
        <v>86</v>
      </c>
      <c r="D70" s="25"/>
      <c r="E70" s="25"/>
      <c r="F70" s="25"/>
      <c r="G70" s="25"/>
      <c r="H70" s="25"/>
      <c r="J70" s="25"/>
      <c r="K70" s="25"/>
      <c r="L70" s="44"/>
    </row>
    <row r="71" spans="2:12" s="7" customFormat="1" ht="18" customHeight="1">
      <c r="B71" s="24"/>
      <c r="C71" s="25"/>
      <c r="D71" s="25"/>
      <c r="E71" s="223" t="str">
        <f>$E$9</f>
        <v>01 - Kabelizace VO</v>
      </c>
      <c r="F71" s="214"/>
      <c r="G71" s="214"/>
      <c r="H71" s="214"/>
      <c r="J71" s="25"/>
      <c r="K71" s="25"/>
      <c r="L71" s="44"/>
    </row>
    <row r="72" spans="2:12" s="7" customFormat="1" ht="7.5" customHeight="1">
      <c r="B72" s="24"/>
      <c r="C72" s="25"/>
      <c r="D72" s="25"/>
      <c r="E72" s="25"/>
      <c r="F72" s="25"/>
      <c r="G72" s="25"/>
      <c r="H72" s="25"/>
      <c r="J72" s="25"/>
      <c r="K72" s="25"/>
      <c r="L72" s="44"/>
    </row>
    <row r="73" spans="2:12" s="7" customFormat="1" ht="18.75" customHeight="1">
      <c r="B73" s="24"/>
      <c r="C73" s="20" t="s">
        <v>19</v>
      </c>
      <c r="D73" s="25"/>
      <c r="E73" s="25"/>
      <c r="F73" s="18" t="str">
        <f>$F$12</f>
        <v>DC - Děčín</v>
      </c>
      <c r="G73" s="25"/>
      <c r="H73" s="20" t="s">
        <v>21</v>
      </c>
      <c r="J73" s="53" t="str">
        <f>IF($J$12="","",$J$12)</f>
        <v>09.06.2021</v>
      </c>
      <c r="K73" s="25"/>
      <c r="L73" s="44"/>
    </row>
    <row r="74" spans="2:12" s="7" customFormat="1" ht="7.5" customHeight="1">
      <c r="B74" s="24"/>
      <c r="C74" s="25"/>
      <c r="D74" s="25"/>
      <c r="E74" s="25"/>
      <c r="F74" s="25"/>
      <c r="G74" s="25"/>
      <c r="H74" s="25"/>
      <c r="J74" s="25"/>
      <c r="K74" s="25"/>
      <c r="L74" s="44"/>
    </row>
    <row r="75" spans="2:12" s="7" customFormat="1" ht="15.75" customHeight="1">
      <c r="B75" s="24"/>
      <c r="C75" s="20" t="s">
        <v>23</v>
      </c>
      <c r="D75" s="25"/>
      <c r="E75" s="25"/>
      <c r="F75" s="18" t="str">
        <f>$E$15</f>
        <v>ČEZ Distribuce, a.s.</v>
      </c>
      <c r="G75" s="25"/>
      <c r="H75" s="20" t="s">
        <v>31</v>
      </c>
      <c r="J75" s="18" t="str">
        <f>$E$21</f>
        <v>ENPRO Energo s.r.o.</v>
      </c>
      <c r="K75" s="25"/>
      <c r="L75" s="44"/>
    </row>
    <row r="76" spans="2:12" s="7" customFormat="1" ht="15" customHeight="1">
      <c r="B76" s="24"/>
      <c r="C76" s="20" t="s">
        <v>29</v>
      </c>
      <c r="D76" s="25"/>
      <c r="E76" s="25"/>
      <c r="F76" s="18" t="str">
        <f>IF($E$18="","",$E$18)</f>
        <v>Vyplň údaj</v>
      </c>
      <c r="G76" s="25"/>
      <c r="H76" s="25"/>
      <c r="J76" s="25"/>
      <c r="K76" s="25"/>
      <c r="L76" s="44"/>
    </row>
    <row r="77" spans="2:12" s="7" customFormat="1" ht="11.25" customHeight="1">
      <c r="B77" s="24"/>
      <c r="C77" s="25"/>
      <c r="D77" s="25"/>
      <c r="E77" s="25"/>
      <c r="F77" s="25"/>
      <c r="G77" s="25"/>
      <c r="H77" s="25"/>
      <c r="J77" s="25"/>
      <c r="K77" s="25"/>
      <c r="L77" s="44"/>
    </row>
    <row r="78" spans="2:20" s="119" customFormat="1" ht="30" customHeight="1">
      <c r="B78" s="120"/>
      <c r="C78" s="121" t="s">
        <v>102</v>
      </c>
      <c r="D78" s="122" t="s">
        <v>51</v>
      </c>
      <c r="E78" s="122" t="s">
        <v>47</v>
      </c>
      <c r="F78" s="122" t="s">
        <v>103</v>
      </c>
      <c r="G78" s="122" t="s">
        <v>104</v>
      </c>
      <c r="H78" s="122" t="s">
        <v>105</v>
      </c>
      <c r="I78" s="123" t="s">
        <v>106</v>
      </c>
      <c r="J78" s="122" t="s">
        <v>107</v>
      </c>
      <c r="K78" s="124" t="s">
        <v>108</v>
      </c>
      <c r="L78" s="125"/>
      <c r="M78" s="60" t="s">
        <v>109</v>
      </c>
      <c r="N78" s="61" t="s">
        <v>40</v>
      </c>
      <c r="O78" s="61" t="s">
        <v>110</v>
      </c>
      <c r="P78" s="61" t="s">
        <v>111</v>
      </c>
      <c r="Q78" s="61" t="s">
        <v>112</v>
      </c>
      <c r="R78" s="61" t="s">
        <v>113</v>
      </c>
      <c r="S78" s="61" t="s">
        <v>114</v>
      </c>
      <c r="T78" s="62" t="s">
        <v>115</v>
      </c>
    </row>
    <row r="79" spans="2:63" s="7" customFormat="1" ht="30" customHeight="1">
      <c r="B79" s="24"/>
      <c r="C79" s="67" t="s">
        <v>91</v>
      </c>
      <c r="D79" s="25"/>
      <c r="E79" s="25"/>
      <c r="F79" s="25"/>
      <c r="G79" s="25"/>
      <c r="H79" s="25"/>
      <c r="J79" s="126">
        <f>$BK$79</f>
        <v>0</v>
      </c>
      <c r="K79" s="25"/>
      <c r="L79" s="44"/>
      <c r="M79" s="64"/>
      <c r="N79" s="65"/>
      <c r="O79" s="65"/>
      <c r="P79" s="127">
        <f>$P$80+$P$123+$P$173+$P$234+$P$254+$P$257+$P$293</f>
        <v>100.558132</v>
      </c>
      <c r="Q79" s="65"/>
      <c r="R79" s="127">
        <f>$R$80+$R$123+$R$173+$R$234+$R$254+$R$257+$R$293</f>
        <v>400.36609999999996</v>
      </c>
      <c r="S79" s="65"/>
      <c r="T79" s="128">
        <f>$T$80+$T$123+$T$173+$T$234+$T$254+$T$257+$T$293</f>
        <v>0</v>
      </c>
      <c r="AT79" s="7" t="s">
        <v>65</v>
      </c>
      <c r="AU79" s="7" t="s">
        <v>92</v>
      </c>
      <c r="BK79" s="129">
        <f>$BK$80+$BK$123+$BK$173+$BK$234+$BK$254+$BK$257+$BK$293</f>
        <v>0</v>
      </c>
    </row>
    <row r="80" spans="2:63" s="130" customFormat="1" ht="25.5" customHeight="1">
      <c r="B80" s="131"/>
      <c r="C80" s="132"/>
      <c r="D80" s="132" t="s">
        <v>65</v>
      </c>
      <c r="E80" s="133" t="s">
        <v>116</v>
      </c>
      <c r="F80" s="133" t="s">
        <v>117</v>
      </c>
      <c r="G80" s="134" t="s">
        <v>118</v>
      </c>
      <c r="H80" s="135">
        <v>4</v>
      </c>
      <c r="J80" s="136">
        <f>$BK$80</f>
        <v>0</v>
      </c>
      <c r="K80" s="132"/>
      <c r="L80" s="137"/>
      <c r="M80" s="138"/>
      <c r="N80" s="132"/>
      <c r="O80" s="132"/>
      <c r="P80" s="139">
        <f>SUM($P$81:$P$122)</f>
        <v>17.470631999999995</v>
      </c>
      <c r="Q80" s="132"/>
      <c r="R80" s="139">
        <f>SUM($R$81:$R$122)</f>
        <v>6.5040000000000004</v>
      </c>
      <c r="S80" s="132"/>
      <c r="T80" s="140">
        <f>SUM($T$81:$T$122)</f>
        <v>0</v>
      </c>
      <c r="AR80" s="141" t="s">
        <v>73</v>
      </c>
      <c r="AT80" s="141" t="s">
        <v>65</v>
      </c>
      <c r="AU80" s="142" t="s">
        <v>66</v>
      </c>
      <c r="AY80" s="142" t="s">
        <v>119</v>
      </c>
      <c r="BK80" s="143">
        <f>SUM($BK$81:$BK$122)</f>
        <v>0</v>
      </c>
    </row>
    <row r="81" spans="2:63" s="7" customFormat="1" ht="15.75" customHeight="1">
      <c r="B81" s="24"/>
      <c r="C81" s="144" t="s">
        <v>73</v>
      </c>
      <c r="D81" s="144" t="s">
        <v>120</v>
      </c>
      <c r="E81" s="145" t="s">
        <v>121</v>
      </c>
      <c r="F81" s="146" t="s">
        <v>122</v>
      </c>
      <c r="G81" s="147" t="s">
        <v>123</v>
      </c>
      <c r="H81" s="148">
        <v>4</v>
      </c>
      <c r="I81" s="149"/>
      <c r="J81" s="150">
        <f>ROUND($I$81*$H$81,2)</f>
        <v>0</v>
      </c>
      <c r="K81" s="151"/>
      <c r="L81" s="152"/>
      <c r="M81" s="153"/>
      <c r="N81" s="154" t="s">
        <v>41</v>
      </c>
      <c r="O81" s="25"/>
      <c r="P81" s="25"/>
      <c r="Q81" s="155">
        <v>0</v>
      </c>
      <c r="R81" s="155">
        <f>$Q$81*$H$81</f>
        <v>0</v>
      </c>
      <c r="S81" s="155">
        <v>0</v>
      </c>
      <c r="T81" s="156">
        <f>$S$81*$H$81</f>
        <v>0</v>
      </c>
      <c r="AR81" s="7" t="s">
        <v>124</v>
      </c>
      <c r="AT81" s="7" t="s">
        <v>125</v>
      </c>
      <c r="AU81" s="7" t="s">
        <v>73</v>
      </c>
      <c r="AY81" s="7" t="s">
        <v>119</v>
      </c>
      <c r="BG81" s="157">
        <f>IF($N$81="zákl. přenesená",$J$81,0)</f>
        <v>0</v>
      </c>
      <c r="BJ81" s="7" t="s">
        <v>126</v>
      </c>
      <c r="BK81" s="157">
        <f>ROUND($I$81*$H$81,2)</f>
        <v>0</v>
      </c>
    </row>
    <row r="82" spans="2:51" s="7" customFormat="1" ht="15.75" customHeight="1">
      <c r="B82" s="158"/>
      <c r="C82" s="159"/>
      <c r="D82" s="160" t="s">
        <v>127</v>
      </c>
      <c r="E82" s="159"/>
      <c r="F82" s="161" t="s">
        <v>128</v>
      </c>
      <c r="G82" s="159"/>
      <c r="H82" s="162">
        <v>4</v>
      </c>
      <c r="J82" s="159"/>
      <c r="K82" s="159"/>
      <c r="L82" s="163"/>
      <c r="M82" s="164"/>
      <c r="N82" s="159"/>
      <c r="O82" s="159"/>
      <c r="P82" s="159"/>
      <c r="Q82" s="159"/>
      <c r="R82" s="159"/>
      <c r="S82" s="159"/>
      <c r="T82" s="165"/>
      <c r="AT82" s="166" t="s">
        <v>127</v>
      </c>
      <c r="AU82" s="166" t="s">
        <v>73</v>
      </c>
      <c r="AV82" s="166" t="s">
        <v>75</v>
      </c>
      <c r="AW82" s="166" t="s">
        <v>66</v>
      </c>
      <c r="AX82" s="166" t="s">
        <v>73</v>
      </c>
      <c r="AY82" s="166" t="s">
        <v>119</v>
      </c>
    </row>
    <row r="83" spans="2:63" s="7" customFormat="1" ht="15.75" customHeight="1">
      <c r="B83" s="24"/>
      <c r="C83" s="144" t="s">
        <v>75</v>
      </c>
      <c r="D83" s="144" t="s">
        <v>120</v>
      </c>
      <c r="E83" s="145" t="s">
        <v>129</v>
      </c>
      <c r="F83" s="146" t="s">
        <v>130</v>
      </c>
      <c r="G83" s="147" t="s">
        <v>123</v>
      </c>
      <c r="H83" s="148">
        <v>4</v>
      </c>
      <c r="I83" s="149"/>
      <c r="J83" s="150">
        <f>ROUND($I$83*$H$83,2)</f>
        <v>0</v>
      </c>
      <c r="K83" s="151"/>
      <c r="L83" s="152"/>
      <c r="M83" s="153"/>
      <c r="N83" s="154" t="s">
        <v>41</v>
      </c>
      <c r="O83" s="25"/>
      <c r="P83" s="25"/>
      <c r="Q83" s="155">
        <v>0</v>
      </c>
      <c r="R83" s="155">
        <f>$Q$83*$H$83</f>
        <v>0</v>
      </c>
      <c r="S83" s="155">
        <v>0</v>
      </c>
      <c r="T83" s="156">
        <f>$S$83*$H$83</f>
        <v>0</v>
      </c>
      <c r="AR83" s="7" t="s">
        <v>73</v>
      </c>
      <c r="AT83" s="7" t="s">
        <v>125</v>
      </c>
      <c r="AU83" s="7" t="s">
        <v>73</v>
      </c>
      <c r="AY83" s="7" t="s">
        <v>119</v>
      </c>
      <c r="BG83" s="157">
        <f>IF($N$83="zákl. přenesená",$J$83,0)</f>
        <v>0</v>
      </c>
      <c r="BJ83" s="7" t="s">
        <v>126</v>
      </c>
      <c r="BK83" s="157">
        <f>ROUND($I$83*$H$83,2)</f>
        <v>0</v>
      </c>
    </row>
    <row r="84" spans="2:51" s="7" customFormat="1" ht="15.75" customHeight="1">
      <c r="B84" s="158"/>
      <c r="C84" s="159"/>
      <c r="D84" s="160" t="s">
        <v>127</v>
      </c>
      <c r="E84" s="159"/>
      <c r="F84" s="161" t="s">
        <v>128</v>
      </c>
      <c r="G84" s="159"/>
      <c r="H84" s="162">
        <v>4</v>
      </c>
      <c r="J84" s="159"/>
      <c r="K84" s="159"/>
      <c r="L84" s="163"/>
      <c r="M84" s="164"/>
      <c r="N84" s="159"/>
      <c r="O84" s="159"/>
      <c r="P84" s="159"/>
      <c r="Q84" s="159"/>
      <c r="R84" s="159"/>
      <c r="S84" s="159"/>
      <c r="T84" s="165"/>
      <c r="AT84" s="166" t="s">
        <v>127</v>
      </c>
      <c r="AU84" s="166" t="s">
        <v>73</v>
      </c>
      <c r="AV84" s="166" t="s">
        <v>75</v>
      </c>
      <c r="AW84" s="166" t="s">
        <v>66</v>
      </c>
      <c r="AX84" s="166" t="s">
        <v>73</v>
      </c>
      <c r="AY84" s="166" t="s">
        <v>119</v>
      </c>
    </row>
    <row r="85" spans="2:63" s="7" customFormat="1" ht="15.75" customHeight="1">
      <c r="B85" s="24"/>
      <c r="C85" s="144" t="s">
        <v>131</v>
      </c>
      <c r="D85" s="144" t="s">
        <v>120</v>
      </c>
      <c r="E85" s="145" t="s">
        <v>132</v>
      </c>
      <c r="F85" s="146" t="s">
        <v>133</v>
      </c>
      <c r="G85" s="147" t="s">
        <v>123</v>
      </c>
      <c r="H85" s="148">
        <v>4</v>
      </c>
      <c r="I85" s="149"/>
      <c r="J85" s="150">
        <f>ROUND($I$85*$H$85,2)</f>
        <v>0</v>
      </c>
      <c r="K85" s="151"/>
      <c r="L85" s="152"/>
      <c r="M85" s="153"/>
      <c r="N85" s="154" t="s">
        <v>41</v>
      </c>
      <c r="O85" s="25"/>
      <c r="P85" s="25"/>
      <c r="Q85" s="155">
        <v>0</v>
      </c>
      <c r="R85" s="155">
        <f>$Q$85*$H$85</f>
        <v>0</v>
      </c>
      <c r="S85" s="155">
        <v>0</v>
      </c>
      <c r="T85" s="156">
        <f>$S$85*$H$85</f>
        <v>0</v>
      </c>
      <c r="AR85" s="7" t="s">
        <v>124</v>
      </c>
      <c r="AT85" s="7" t="s">
        <v>125</v>
      </c>
      <c r="AU85" s="7" t="s">
        <v>73</v>
      </c>
      <c r="AY85" s="7" t="s">
        <v>119</v>
      </c>
      <c r="BG85" s="157">
        <f>IF($N$85="zákl. přenesená",$J$85,0)</f>
        <v>0</v>
      </c>
      <c r="BJ85" s="7" t="s">
        <v>126</v>
      </c>
      <c r="BK85" s="157">
        <f>ROUND($I$85*$H$85,2)</f>
        <v>0</v>
      </c>
    </row>
    <row r="86" spans="2:51" s="7" customFormat="1" ht="15.75" customHeight="1">
      <c r="B86" s="158"/>
      <c r="C86" s="159"/>
      <c r="D86" s="160" t="s">
        <v>127</v>
      </c>
      <c r="E86" s="159"/>
      <c r="F86" s="161" t="s">
        <v>128</v>
      </c>
      <c r="G86" s="159"/>
      <c r="H86" s="162">
        <v>4</v>
      </c>
      <c r="J86" s="159"/>
      <c r="K86" s="159"/>
      <c r="L86" s="163"/>
      <c r="M86" s="164"/>
      <c r="N86" s="159"/>
      <c r="O86" s="159"/>
      <c r="P86" s="159"/>
      <c r="Q86" s="159"/>
      <c r="R86" s="159"/>
      <c r="S86" s="159"/>
      <c r="T86" s="165"/>
      <c r="AT86" s="166" t="s">
        <v>127</v>
      </c>
      <c r="AU86" s="166" t="s">
        <v>73</v>
      </c>
      <c r="AV86" s="166" t="s">
        <v>75</v>
      </c>
      <c r="AW86" s="166" t="s">
        <v>66</v>
      </c>
      <c r="AX86" s="166" t="s">
        <v>73</v>
      </c>
      <c r="AY86" s="166" t="s">
        <v>119</v>
      </c>
    </row>
    <row r="87" spans="2:63" s="7" customFormat="1" ht="15.75" customHeight="1">
      <c r="B87" s="24"/>
      <c r="C87" s="144" t="s">
        <v>126</v>
      </c>
      <c r="D87" s="144" t="s">
        <v>120</v>
      </c>
      <c r="E87" s="145" t="s">
        <v>134</v>
      </c>
      <c r="F87" s="146" t="s">
        <v>135</v>
      </c>
      <c r="G87" s="147" t="s">
        <v>123</v>
      </c>
      <c r="H87" s="148">
        <v>4</v>
      </c>
      <c r="I87" s="149"/>
      <c r="J87" s="150">
        <f>ROUND($I$87*$H$87,2)</f>
        <v>0</v>
      </c>
      <c r="K87" s="151"/>
      <c r="L87" s="152"/>
      <c r="M87" s="153"/>
      <c r="N87" s="154" t="s">
        <v>41</v>
      </c>
      <c r="O87" s="25"/>
      <c r="P87" s="25"/>
      <c r="Q87" s="155">
        <v>0</v>
      </c>
      <c r="R87" s="155">
        <f>$Q$87*$H$87</f>
        <v>0</v>
      </c>
      <c r="S87" s="155">
        <v>0</v>
      </c>
      <c r="T87" s="156">
        <f>$S$87*$H$87</f>
        <v>0</v>
      </c>
      <c r="AR87" s="7" t="s">
        <v>124</v>
      </c>
      <c r="AT87" s="7" t="s">
        <v>125</v>
      </c>
      <c r="AU87" s="7" t="s">
        <v>73</v>
      </c>
      <c r="AY87" s="7" t="s">
        <v>119</v>
      </c>
      <c r="BG87" s="157">
        <f>IF($N$87="zákl. přenesená",$J$87,0)</f>
        <v>0</v>
      </c>
      <c r="BJ87" s="7" t="s">
        <v>126</v>
      </c>
      <c r="BK87" s="157">
        <f>ROUND($I$87*$H$87,2)</f>
        <v>0</v>
      </c>
    </row>
    <row r="88" spans="2:51" s="7" customFormat="1" ht="15.75" customHeight="1">
      <c r="B88" s="158"/>
      <c r="C88" s="159"/>
      <c r="D88" s="160" t="s">
        <v>127</v>
      </c>
      <c r="E88" s="159"/>
      <c r="F88" s="161" t="s">
        <v>128</v>
      </c>
      <c r="G88" s="159"/>
      <c r="H88" s="162">
        <v>4</v>
      </c>
      <c r="J88" s="159"/>
      <c r="K88" s="159"/>
      <c r="L88" s="163"/>
      <c r="M88" s="164"/>
      <c r="N88" s="159"/>
      <c r="O88" s="159"/>
      <c r="P88" s="159"/>
      <c r="Q88" s="159"/>
      <c r="R88" s="159"/>
      <c r="S88" s="159"/>
      <c r="T88" s="165"/>
      <c r="AT88" s="166" t="s">
        <v>127</v>
      </c>
      <c r="AU88" s="166" t="s">
        <v>73</v>
      </c>
      <c r="AV88" s="166" t="s">
        <v>75</v>
      </c>
      <c r="AW88" s="166" t="s">
        <v>66</v>
      </c>
      <c r="AX88" s="166" t="s">
        <v>73</v>
      </c>
      <c r="AY88" s="166" t="s">
        <v>119</v>
      </c>
    </row>
    <row r="89" spans="2:63" s="7" customFormat="1" ht="15.75" customHeight="1">
      <c r="B89" s="24"/>
      <c r="C89" s="144" t="s">
        <v>136</v>
      </c>
      <c r="D89" s="144" t="s">
        <v>120</v>
      </c>
      <c r="E89" s="145" t="s">
        <v>137</v>
      </c>
      <c r="F89" s="146" t="s">
        <v>138</v>
      </c>
      <c r="G89" s="147" t="s">
        <v>123</v>
      </c>
      <c r="H89" s="148">
        <v>4</v>
      </c>
      <c r="I89" s="149"/>
      <c r="J89" s="150">
        <f>ROUND($I$89*$H$89,2)</f>
        <v>0</v>
      </c>
      <c r="K89" s="151"/>
      <c r="L89" s="152"/>
      <c r="M89" s="153"/>
      <c r="N89" s="154" t="s">
        <v>41</v>
      </c>
      <c r="O89" s="25"/>
      <c r="P89" s="25"/>
      <c r="Q89" s="155">
        <v>0.03</v>
      </c>
      <c r="R89" s="155">
        <f>$Q$89*$H$89</f>
        <v>0.12</v>
      </c>
      <c r="S89" s="155">
        <v>0</v>
      </c>
      <c r="T89" s="156">
        <f>$S$89*$H$89</f>
        <v>0</v>
      </c>
      <c r="AR89" s="7" t="s">
        <v>124</v>
      </c>
      <c r="AT89" s="7" t="s">
        <v>125</v>
      </c>
      <c r="AU89" s="7" t="s">
        <v>73</v>
      </c>
      <c r="AY89" s="7" t="s">
        <v>119</v>
      </c>
      <c r="BG89" s="157">
        <f>IF($N$89="zákl. přenesená",$J$89,0)</f>
        <v>0</v>
      </c>
      <c r="BJ89" s="7" t="s">
        <v>126</v>
      </c>
      <c r="BK89" s="157">
        <f>ROUND($I$89*$H$89,2)</f>
        <v>0</v>
      </c>
    </row>
    <row r="90" spans="2:47" s="7" customFormat="1" ht="16.5" customHeight="1">
      <c r="B90" s="24"/>
      <c r="C90" s="25"/>
      <c r="D90" s="25"/>
      <c r="E90" s="25"/>
      <c r="F90" s="167" t="s">
        <v>139</v>
      </c>
      <c r="G90" s="25"/>
      <c r="H90" s="25"/>
      <c r="J90" s="25"/>
      <c r="K90" s="25"/>
      <c r="L90" s="44"/>
      <c r="M90" s="57"/>
      <c r="N90" s="25"/>
      <c r="O90" s="25"/>
      <c r="P90" s="25"/>
      <c r="Q90" s="25"/>
      <c r="R90" s="25"/>
      <c r="S90" s="25"/>
      <c r="T90" s="58"/>
      <c r="AU90" s="7" t="s">
        <v>73</v>
      </c>
    </row>
    <row r="91" spans="2:51" s="7" customFormat="1" ht="15.75" customHeight="1">
      <c r="B91" s="158"/>
      <c r="C91" s="159"/>
      <c r="D91" s="160" t="s">
        <v>127</v>
      </c>
      <c r="E91" s="159"/>
      <c r="F91" s="161" t="s">
        <v>128</v>
      </c>
      <c r="G91" s="159"/>
      <c r="H91" s="162">
        <v>4</v>
      </c>
      <c r="J91" s="159"/>
      <c r="K91" s="159"/>
      <c r="L91" s="163"/>
      <c r="M91" s="164"/>
      <c r="N91" s="159"/>
      <c r="O91" s="159"/>
      <c r="P91" s="159"/>
      <c r="Q91" s="159"/>
      <c r="R91" s="159"/>
      <c r="S91" s="159"/>
      <c r="T91" s="165"/>
      <c r="AT91" s="166" t="s">
        <v>127</v>
      </c>
      <c r="AU91" s="166" t="s">
        <v>73</v>
      </c>
      <c r="AV91" s="166" t="s">
        <v>75</v>
      </c>
      <c r="AW91" s="166" t="s">
        <v>66</v>
      </c>
      <c r="AX91" s="166" t="s">
        <v>73</v>
      </c>
      <c r="AY91" s="166" t="s">
        <v>119</v>
      </c>
    </row>
    <row r="92" spans="2:63" s="7" customFormat="1" ht="15.75" customHeight="1">
      <c r="B92" s="24"/>
      <c r="C92" s="168" t="s">
        <v>140</v>
      </c>
      <c r="D92" s="168" t="s">
        <v>125</v>
      </c>
      <c r="E92" s="169" t="s">
        <v>141</v>
      </c>
      <c r="F92" s="170" t="s">
        <v>142</v>
      </c>
      <c r="G92" s="171" t="s">
        <v>123</v>
      </c>
      <c r="H92" s="172">
        <v>4</v>
      </c>
      <c r="I92" s="173"/>
      <c r="J92" s="174">
        <f>ROUND($I$92*$H$92,2)</f>
        <v>0</v>
      </c>
      <c r="K92" s="175"/>
      <c r="L92" s="44"/>
      <c r="M92" s="176"/>
      <c r="N92" s="177" t="s">
        <v>41</v>
      </c>
      <c r="O92" s="155">
        <v>0.75</v>
      </c>
      <c r="P92" s="155">
        <f>$O$92*$H$92</f>
        <v>3</v>
      </c>
      <c r="Q92" s="155">
        <v>0</v>
      </c>
      <c r="R92" s="155">
        <f>$Q$92*$H$92</f>
        <v>0</v>
      </c>
      <c r="S92" s="155">
        <v>0</v>
      </c>
      <c r="T92" s="156">
        <f>$S$92*$H$92</f>
        <v>0</v>
      </c>
      <c r="AR92" s="7" t="s">
        <v>126</v>
      </c>
      <c r="AT92" s="7" t="s">
        <v>143</v>
      </c>
      <c r="AU92" s="7" t="s">
        <v>73</v>
      </c>
      <c r="AY92" s="7" t="s">
        <v>119</v>
      </c>
      <c r="BG92" s="157">
        <f>IF($N$92="zákl. přenesená",$J$92,0)</f>
        <v>0</v>
      </c>
      <c r="BJ92" s="7" t="s">
        <v>126</v>
      </c>
      <c r="BK92" s="157">
        <f>ROUND($I$92*$H$92,2)</f>
        <v>0</v>
      </c>
    </row>
    <row r="93" spans="2:47" s="7" customFormat="1" ht="85.5" customHeight="1">
      <c r="B93" s="24"/>
      <c r="C93" s="25"/>
      <c r="D93" s="160" t="s">
        <v>144</v>
      </c>
      <c r="E93" s="25"/>
      <c r="F93" s="178" t="s">
        <v>145</v>
      </c>
      <c r="G93" s="25"/>
      <c r="H93" s="25"/>
      <c r="J93" s="25"/>
      <c r="K93" s="25"/>
      <c r="L93" s="44"/>
      <c r="M93" s="57"/>
      <c r="N93" s="25"/>
      <c r="O93" s="25"/>
      <c r="P93" s="25"/>
      <c r="Q93" s="25"/>
      <c r="R93" s="25"/>
      <c r="S93" s="25"/>
      <c r="T93" s="58"/>
      <c r="AT93" s="7" t="s">
        <v>144</v>
      </c>
      <c r="AU93" s="7" t="s">
        <v>73</v>
      </c>
    </row>
    <row r="94" spans="2:51" s="7" customFormat="1" ht="15.75" customHeight="1">
      <c r="B94" s="158"/>
      <c r="C94" s="159"/>
      <c r="D94" s="160" t="s">
        <v>127</v>
      </c>
      <c r="E94" s="159"/>
      <c r="F94" s="161" t="s">
        <v>128</v>
      </c>
      <c r="G94" s="159"/>
      <c r="H94" s="162">
        <v>4</v>
      </c>
      <c r="J94" s="159"/>
      <c r="K94" s="159"/>
      <c r="L94" s="163"/>
      <c r="M94" s="164"/>
      <c r="N94" s="159"/>
      <c r="O94" s="159"/>
      <c r="P94" s="159"/>
      <c r="Q94" s="159"/>
      <c r="R94" s="159"/>
      <c r="S94" s="159"/>
      <c r="T94" s="165"/>
      <c r="AT94" s="166" t="s">
        <v>127</v>
      </c>
      <c r="AU94" s="166" t="s">
        <v>73</v>
      </c>
      <c r="AV94" s="166" t="s">
        <v>75</v>
      </c>
      <c r="AW94" s="166" t="s">
        <v>66</v>
      </c>
      <c r="AX94" s="166" t="s">
        <v>73</v>
      </c>
      <c r="AY94" s="166" t="s">
        <v>119</v>
      </c>
    </row>
    <row r="95" spans="2:63" s="7" customFormat="1" ht="15.75" customHeight="1">
      <c r="B95" s="24"/>
      <c r="C95" s="168" t="s">
        <v>146</v>
      </c>
      <c r="D95" s="168" t="s">
        <v>125</v>
      </c>
      <c r="E95" s="169" t="s">
        <v>147</v>
      </c>
      <c r="F95" s="170" t="s">
        <v>148</v>
      </c>
      <c r="G95" s="171" t="s">
        <v>123</v>
      </c>
      <c r="H95" s="172">
        <v>4</v>
      </c>
      <c r="I95" s="173"/>
      <c r="J95" s="174">
        <f>ROUND($I$95*$H$95,2)</f>
        <v>0</v>
      </c>
      <c r="K95" s="175"/>
      <c r="L95" s="44"/>
      <c r="M95" s="176"/>
      <c r="N95" s="177" t="s">
        <v>41</v>
      </c>
      <c r="O95" s="155">
        <v>1.041</v>
      </c>
      <c r="P95" s="155">
        <f>$O$95*$H$95</f>
        <v>4.164</v>
      </c>
      <c r="Q95" s="155">
        <v>0</v>
      </c>
      <c r="R95" s="155">
        <f>$Q$95*$H$95</f>
        <v>0</v>
      </c>
      <c r="S95" s="155">
        <v>0</v>
      </c>
      <c r="T95" s="156">
        <f>$S$95*$H$95</f>
        <v>0</v>
      </c>
      <c r="AR95" s="7" t="s">
        <v>126</v>
      </c>
      <c r="AT95" s="7" t="s">
        <v>143</v>
      </c>
      <c r="AU95" s="7" t="s">
        <v>73</v>
      </c>
      <c r="AY95" s="7" t="s">
        <v>119</v>
      </c>
      <c r="BG95" s="157">
        <f>IF($N$95="zákl. přenesená",$J$95,0)</f>
        <v>0</v>
      </c>
      <c r="BJ95" s="7" t="s">
        <v>126</v>
      </c>
      <c r="BK95" s="157">
        <f>ROUND($I$95*$H$95,2)</f>
        <v>0</v>
      </c>
    </row>
    <row r="96" spans="2:47" s="7" customFormat="1" ht="74.25" customHeight="1">
      <c r="B96" s="24"/>
      <c r="C96" s="25"/>
      <c r="D96" s="160" t="s">
        <v>144</v>
      </c>
      <c r="E96" s="25"/>
      <c r="F96" s="178" t="s">
        <v>149</v>
      </c>
      <c r="G96" s="25"/>
      <c r="H96" s="25"/>
      <c r="J96" s="25"/>
      <c r="K96" s="25"/>
      <c r="L96" s="44"/>
      <c r="M96" s="57"/>
      <c r="N96" s="25"/>
      <c r="O96" s="25"/>
      <c r="P96" s="25"/>
      <c r="Q96" s="25"/>
      <c r="R96" s="25"/>
      <c r="S96" s="25"/>
      <c r="T96" s="58"/>
      <c r="AT96" s="7" t="s">
        <v>144</v>
      </c>
      <c r="AU96" s="7" t="s">
        <v>73</v>
      </c>
    </row>
    <row r="97" spans="2:51" s="7" customFormat="1" ht="15.75" customHeight="1">
      <c r="B97" s="158"/>
      <c r="C97" s="159"/>
      <c r="D97" s="160" t="s">
        <v>127</v>
      </c>
      <c r="E97" s="159"/>
      <c r="F97" s="161" t="s">
        <v>128</v>
      </c>
      <c r="G97" s="159"/>
      <c r="H97" s="162">
        <v>4</v>
      </c>
      <c r="J97" s="159"/>
      <c r="K97" s="159"/>
      <c r="L97" s="163"/>
      <c r="M97" s="164"/>
      <c r="N97" s="159"/>
      <c r="O97" s="159"/>
      <c r="P97" s="159"/>
      <c r="Q97" s="159"/>
      <c r="R97" s="159"/>
      <c r="S97" s="159"/>
      <c r="T97" s="165"/>
      <c r="AT97" s="166" t="s">
        <v>127</v>
      </c>
      <c r="AU97" s="166" t="s">
        <v>73</v>
      </c>
      <c r="AV97" s="166" t="s">
        <v>75</v>
      </c>
      <c r="AW97" s="166" t="s">
        <v>66</v>
      </c>
      <c r="AX97" s="166" t="s">
        <v>73</v>
      </c>
      <c r="AY97" s="166" t="s">
        <v>119</v>
      </c>
    </row>
    <row r="98" spans="2:63" s="7" customFormat="1" ht="15.75" customHeight="1">
      <c r="B98" s="24"/>
      <c r="C98" s="168" t="s">
        <v>124</v>
      </c>
      <c r="D98" s="168" t="s">
        <v>125</v>
      </c>
      <c r="E98" s="169" t="s">
        <v>150</v>
      </c>
      <c r="F98" s="170" t="s">
        <v>151</v>
      </c>
      <c r="G98" s="171" t="s">
        <v>123</v>
      </c>
      <c r="H98" s="172">
        <v>4</v>
      </c>
      <c r="I98" s="173"/>
      <c r="J98" s="174">
        <f>ROUND($I$98*$H$98,2)</f>
        <v>0</v>
      </c>
      <c r="K98" s="175"/>
      <c r="L98" s="44"/>
      <c r="M98" s="176"/>
      <c r="N98" s="177" t="s">
        <v>41</v>
      </c>
      <c r="O98" s="155">
        <v>0.942</v>
      </c>
      <c r="P98" s="155">
        <f>$O$98*$H$98</f>
        <v>3.768</v>
      </c>
      <c r="Q98" s="155">
        <v>0</v>
      </c>
      <c r="R98" s="155">
        <f>$Q$98*$H$98</f>
        <v>0</v>
      </c>
      <c r="S98" s="155">
        <v>0</v>
      </c>
      <c r="T98" s="156">
        <f>$S$98*$H$98</f>
        <v>0</v>
      </c>
      <c r="AR98" s="7" t="s">
        <v>126</v>
      </c>
      <c r="AT98" s="7" t="s">
        <v>143</v>
      </c>
      <c r="AU98" s="7" t="s">
        <v>73</v>
      </c>
      <c r="AY98" s="7" t="s">
        <v>119</v>
      </c>
      <c r="BG98" s="157">
        <f>IF($N$98="zákl. přenesená",$J$98,0)</f>
        <v>0</v>
      </c>
      <c r="BJ98" s="7" t="s">
        <v>126</v>
      </c>
      <c r="BK98" s="157">
        <f>ROUND($I$98*$H$98,2)</f>
        <v>0</v>
      </c>
    </row>
    <row r="99" spans="2:47" s="7" customFormat="1" ht="50.25" customHeight="1">
      <c r="B99" s="24"/>
      <c r="C99" s="25"/>
      <c r="D99" s="160" t="s">
        <v>144</v>
      </c>
      <c r="E99" s="25"/>
      <c r="F99" s="178" t="s">
        <v>152</v>
      </c>
      <c r="G99" s="25"/>
      <c r="H99" s="25"/>
      <c r="J99" s="25"/>
      <c r="K99" s="25"/>
      <c r="L99" s="44"/>
      <c r="M99" s="57"/>
      <c r="N99" s="25"/>
      <c r="O99" s="25"/>
      <c r="P99" s="25"/>
      <c r="Q99" s="25"/>
      <c r="R99" s="25"/>
      <c r="S99" s="25"/>
      <c r="T99" s="58"/>
      <c r="AT99" s="7" t="s">
        <v>144</v>
      </c>
      <c r="AU99" s="7" t="s">
        <v>73</v>
      </c>
    </row>
    <row r="100" spans="2:51" s="7" customFormat="1" ht="15.75" customHeight="1">
      <c r="B100" s="158"/>
      <c r="C100" s="159"/>
      <c r="D100" s="160" t="s">
        <v>127</v>
      </c>
      <c r="E100" s="159"/>
      <c r="F100" s="161" t="s">
        <v>128</v>
      </c>
      <c r="G100" s="159"/>
      <c r="H100" s="162">
        <v>4</v>
      </c>
      <c r="J100" s="159"/>
      <c r="K100" s="159"/>
      <c r="L100" s="163"/>
      <c r="M100" s="164"/>
      <c r="N100" s="159"/>
      <c r="O100" s="159"/>
      <c r="P100" s="159"/>
      <c r="Q100" s="159"/>
      <c r="R100" s="159"/>
      <c r="S100" s="159"/>
      <c r="T100" s="165"/>
      <c r="AT100" s="166" t="s">
        <v>127</v>
      </c>
      <c r="AU100" s="166" t="s">
        <v>73</v>
      </c>
      <c r="AV100" s="166" t="s">
        <v>75</v>
      </c>
      <c r="AW100" s="166" t="s">
        <v>66</v>
      </c>
      <c r="AX100" s="166" t="s">
        <v>73</v>
      </c>
      <c r="AY100" s="166" t="s">
        <v>119</v>
      </c>
    </row>
    <row r="101" spans="2:63" s="7" customFormat="1" ht="15.75" customHeight="1">
      <c r="B101" s="24"/>
      <c r="C101" s="168" t="s">
        <v>153</v>
      </c>
      <c r="D101" s="168" t="s">
        <v>125</v>
      </c>
      <c r="E101" s="169" t="s">
        <v>154</v>
      </c>
      <c r="F101" s="170" t="s">
        <v>155</v>
      </c>
      <c r="G101" s="171" t="s">
        <v>123</v>
      </c>
      <c r="H101" s="172">
        <v>4</v>
      </c>
      <c r="I101" s="173"/>
      <c r="J101" s="174">
        <f>ROUND($I$101*$H$101,2)</f>
        <v>0</v>
      </c>
      <c r="K101" s="175"/>
      <c r="L101" s="44"/>
      <c r="M101" s="176"/>
      <c r="N101" s="177" t="s">
        <v>41</v>
      </c>
      <c r="O101" s="155">
        <v>0.1</v>
      </c>
      <c r="P101" s="155">
        <f>$O$101*$H$101</f>
        <v>0.4</v>
      </c>
      <c r="Q101" s="155">
        <v>0</v>
      </c>
      <c r="R101" s="155">
        <f>$Q$101*$H$101</f>
        <v>0</v>
      </c>
      <c r="S101" s="155">
        <v>0</v>
      </c>
      <c r="T101" s="156">
        <f>$S$101*$H$101</f>
        <v>0</v>
      </c>
      <c r="AR101" s="7" t="s">
        <v>126</v>
      </c>
      <c r="AT101" s="7" t="s">
        <v>143</v>
      </c>
      <c r="AU101" s="7" t="s">
        <v>73</v>
      </c>
      <c r="AY101" s="7" t="s">
        <v>119</v>
      </c>
      <c r="BG101" s="157">
        <f>IF($N$101="zákl. přenesená",$J$101,0)</f>
        <v>0</v>
      </c>
      <c r="BJ101" s="7" t="s">
        <v>126</v>
      </c>
      <c r="BK101" s="157">
        <f>ROUND($I$101*$H$101,2)</f>
        <v>0</v>
      </c>
    </row>
    <row r="102" spans="2:51" s="7" customFormat="1" ht="15.75" customHeight="1">
      <c r="B102" s="158"/>
      <c r="C102" s="159"/>
      <c r="D102" s="160" t="s">
        <v>127</v>
      </c>
      <c r="E102" s="159"/>
      <c r="F102" s="161" t="s">
        <v>128</v>
      </c>
      <c r="G102" s="159"/>
      <c r="H102" s="162">
        <v>4</v>
      </c>
      <c r="J102" s="159"/>
      <c r="K102" s="159"/>
      <c r="L102" s="163"/>
      <c r="M102" s="164"/>
      <c r="N102" s="159"/>
      <c r="O102" s="159"/>
      <c r="P102" s="159"/>
      <c r="Q102" s="159"/>
      <c r="R102" s="159"/>
      <c r="S102" s="159"/>
      <c r="T102" s="165"/>
      <c r="AT102" s="166" t="s">
        <v>127</v>
      </c>
      <c r="AU102" s="166" t="s">
        <v>73</v>
      </c>
      <c r="AV102" s="166" t="s">
        <v>75</v>
      </c>
      <c r="AW102" s="166" t="s">
        <v>66</v>
      </c>
      <c r="AX102" s="166" t="s">
        <v>73</v>
      </c>
      <c r="AY102" s="166" t="s">
        <v>119</v>
      </c>
    </row>
    <row r="103" spans="2:63" s="7" customFormat="1" ht="15.75" customHeight="1">
      <c r="B103" s="24"/>
      <c r="C103" s="168" t="s">
        <v>7</v>
      </c>
      <c r="D103" s="168" t="s">
        <v>125</v>
      </c>
      <c r="E103" s="169" t="s">
        <v>156</v>
      </c>
      <c r="F103" s="170" t="s">
        <v>157</v>
      </c>
      <c r="G103" s="171" t="s">
        <v>125</v>
      </c>
      <c r="H103" s="172">
        <v>32</v>
      </c>
      <c r="I103" s="173"/>
      <c r="J103" s="174">
        <f>ROUND($I$103*$H$103,2)</f>
        <v>0</v>
      </c>
      <c r="K103" s="175"/>
      <c r="L103" s="44"/>
      <c r="M103" s="176"/>
      <c r="N103" s="177" t="s">
        <v>41</v>
      </c>
      <c r="O103" s="155">
        <v>0.031</v>
      </c>
      <c r="P103" s="155">
        <f>$O$103*$H$103</f>
        <v>0.992</v>
      </c>
      <c r="Q103" s="155">
        <v>0</v>
      </c>
      <c r="R103" s="155">
        <f>$Q$103*$H$103</f>
        <v>0</v>
      </c>
      <c r="S103" s="155">
        <v>0</v>
      </c>
      <c r="T103" s="156">
        <f>$S$103*$H$103</f>
        <v>0</v>
      </c>
      <c r="AR103" s="7" t="s">
        <v>126</v>
      </c>
      <c r="AT103" s="7" t="s">
        <v>143</v>
      </c>
      <c r="AU103" s="7" t="s">
        <v>73</v>
      </c>
      <c r="AY103" s="7" t="s">
        <v>119</v>
      </c>
      <c r="BG103" s="157">
        <f>IF($N$103="zákl. přenesená",$J$103,0)</f>
        <v>0</v>
      </c>
      <c r="BJ103" s="7" t="s">
        <v>126</v>
      </c>
      <c r="BK103" s="157">
        <f>ROUND($I$103*$H$103,2)</f>
        <v>0</v>
      </c>
    </row>
    <row r="104" spans="2:51" s="7" customFormat="1" ht="15.75" customHeight="1">
      <c r="B104" s="158"/>
      <c r="C104" s="159"/>
      <c r="D104" s="160" t="s">
        <v>127</v>
      </c>
      <c r="E104" s="159"/>
      <c r="F104" s="161" t="s">
        <v>158</v>
      </c>
      <c r="G104" s="159"/>
      <c r="H104" s="162">
        <v>32</v>
      </c>
      <c r="J104" s="159"/>
      <c r="K104" s="159"/>
      <c r="L104" s="163"/>
      <c r="M104" s="164"/>
      <c r="N104" s="159"/>
      <c r="O104" s="159"/>
      <c r="P104" s="159"/>
      <c r="Q104" s="159"/>
      <c r="R104" s="159"/>
      <c r="S104" s="159"/>
      <c r="T104" s="165"/>
      <c r="AT104" s="166" t="s">
        <v>127</v>
      </c>
      <c r="AU104" s="166" t="s">
        <v>73</v>
      </c>
      <c r="AV104" s="166" t="s">
        <v>75</v>
      </c>
      <c r="AW104" s="166" t="s">
        <v>66</v>
      </c>
      <c r="AX104" s="166" t="s">
        <v>73</v>
      </c>
      <c r="AY104" s="166" t="s">
        <v>119</v>
      </c>
    </row>
    <row r="105" spans="2:63" s="7" customFormat="1" ht="15.75" customHeight="1">
      <c r="B105" s="24"/>
      <c r="C105" s="144" t="s">
        <v>159</v>
      </c>
      <c r="D105" s="144" t="s">
        <v>120</v>
      </c>
      <c r="E105" s="145" t="s">
        <v>160</v>
      </c>
      <c r="F105" s="146" t="s">
        <v>161</v>
      </c>
      <c r="G105" s="147" t="s">
        <v>125</v>
      </c>
      <c r="H105" s="148">
        <v>33.6</v>
      </c>
      <c r="I105" s="149"/>
      <c r="J105" s="150">
        <f>ROUND($I$105*$H$105,2)</f>
        <v>0</v>
      </c>
      <c r="K105" s="151"/>
      <c r="L105" s="152"/>
      <c r="M105" s="153"/>
      <c r="N105" s="154" t="s">
        <v>41</v>
      </c>
      <c r="O105" s="25"/>
      <c r="P105" s="25"/>
      <c r="Q105" s="155">
        <v>0.19</v>
      </c>
      <c r="R105" s="155">
        <f>$Q$105*$H$105</f>
        <v>6.384</v>
      </c>
      <c r="S105" s="155">
        <v>0</v>
      </c>
      <c r="T105" s="156">
        <f>$S$105*$H$105</f>
        <v>0</v>
      </c>
      <c r="AR105" s="7" t="s">
        <v>126</v>
      </c>
      <c r="AT105" s="7" t="s">
        <v>125</v>
      </c>
      <c r="AU105" s="7" t="s">
        <v>73</v>
      </c>
      <c r="AY105" s="7" t="s">
        <v>119</v>
      </c>
      <c r="BG105" s="157">
        <f>IF($N$105="zákl. přenesená",$J$105,0)</f>
        <v>0</v>
      </c>
      <c r="BJ105" s="7" t="s">
        <v>126</v>
      </c>
      <c r="BK105" s="157">
        <f>ROUND($I$105*$H$105,2)</f>
        <v>0</v>
      </c>
    </row>
    <row r="106" spans="2:51" s="7" customFormat="1" ht="15.75" customHeight="1">
      <c r="B106" s="158"/>
      <c r="C106" s="159"/>
      <c r="D106" s="160" t="s">
        <v>127</v>
      </c>
      <c r="E106" s="159"/>
      <c r="F106" s="161" t="s">
        <v>162</v>
      </c>
      <c r="G106" s="159"/>
      <c r="H106" s="162">
        <v>33.6</v>
      </c>
      <c r="J106" s="159"/>
      <c r="K106" s="159"/>
      <c r="L106" s="163"/>
      <c r="M106" s="164"/>
      <c r="N106" s="159"/>
      <c r="O106" s="159"/>
      <c r="P106" s="159"/>
      <c r="Q106" s="159"/>
      <c r="R106" s="159"/>
      <c r="S106" s="159"/>
      <c r="T106" s="165"/>
      <c r="AT106" s="166" t="s">
        <v>127</v>
      </c>
      <c r="AU106" s="166" t="s">
        <v>73</v>
      </c>
      <c r="AV106" s="166" t="s">
        <v>75</v>
      </c>
      <c r="AW106" s="166" t="s">
        <v>66</v>
      </c>
      <c r="AX106" s="166" t="s">
        <v>73</v>
      </c>
      <c r="AY106" s="166" t="s">
        <v>119</v>
      </c>
    </row>
    <row r="107" spans="2:63" s="7" customFormat="1" ht="15.75" customHeight="1">
      <c r="B107" s="24"/>
      <c r="C107" s="168" t="s">
        <v>163</v>
      </c>
      <c r="D107" s="168" t="s">
        <v>125</v>
      </c>
      <c r="E107" s="169" t="s">
        <v>164</v>
      </c>
      <c r="F107" s="170" t="s">
        <v>165</v>
      </c>
      <c r="G107" s="171" t="s">
        <v>123</v>
      </c>
      <c r="H107" s="172">
        <v>8</v>
      </c>
      <c r="I107" s="173"/>
      <c r="J107" s="174">
        <f>ROUND($I$107*$H$107,2)</f>
        <v>0</v>
      </c>
      <c r="K107" s="175"/>
      <c r="L107" s="44"/>
      <c r="M107" s="176"/>
      <c r="N107" s="177" t="s">
        <v>41</v>
      </c>
      <c r="O107" s="155">
        <v>0.216</v>
      </c>
      <c r="P107" s="155">
        <f>$O$107*$H$107</f>
        <v>1.728</v>
      </c>
      <c r="Q107" s="155">
        <v>0</v>
      </c>
      <c r="R107" s="155">
        <f>$Q$107*$H$107</f>
        <v>0</v>
      </c>
      <c r="S107" s="155">
        <v>0</v>
      </c>
      <c r="T107" s="156">
        <f>$S$107*$H$107</f>
        <v>0</v>
      </c>
      <c r="AR107" s="7" t="s">
        <v>126</v>
      </c>
      <c r="AT107" s="7" t="s">
        <v>143</v>
      </c>
      <c r="AU107" s="7" t="s">
        <v>73</v>
      </c>
      <c r="AY107" s="7" t="s">
        <v>119</v>
      </c>
      <c r="BG107" s="157">
        <f>IF($N$107="zákl. přenesená",$J$107,0)</f>
        <v>0</v>
      </c>
      <c r="BJ107" s="7" t="s">
        <v>126</v>
      </c>
      <c r="BK107" s="157">
        <f>ROUND($I$107*$H$107,2)</f>
        <v>0</v>
      </c>
    </row>
    <row r="108" spans="2:51" s="7" customFormat="1" ht="15.75" customHeight="1">
      <c r="B108" s="158"/>
      <c r="C108" s="159"/>
      <c r="D108" s="160" t="s">
        <v>127</v>
      </c>
      <c r="E108" s="159"/>
      <c r="F108" s="161" t="s">
        <v>166</v>
      </c>
      <c r="G108" s="159"/>
      <c r="H108" s="162">
        <v>8</v>
      </c>
      <c r="J108" s="159"/>
      <c r="K108" s="159"/>
      <c r="L108" s="163"/>
      <c r="M108" s="164"/>
      <c r="N108" s="159"/>
      <c r="O108" s="159"/>
      <c r="P108" s="159"/>
      <c r="Q108" s="159"/>
      <c r="R108" s="159"/>
      <c r="S108" s="159"/>
      <c r="T108" s="165"/>
      <c r="AT108" s="166" t="s">
        <v>127</v>
      </c>
      <c r="AU108" s="166" t="s">
        <v>73</v>
      </c>
      <c r="AV108" s="166" t="s">
        <v>75</v>
      </c>
      <c r="AW108" s="166" t="s">
        <v>66</v>
      </c>
      <c r="AX108" s="166" t="s">
        <v>73</v>
      </c>
      <c r="AY108" s="166" t="s">
        <v>119</v>
      </c>
    </row>
    <row r="109" spans="2:63" s="7" customFormat="1" ht="15.75" customHeight="1">
      <c r="B109" s="24"/>
      <c r="C109" s="168" t="s">
        <v>167</v>
      </c>
      <c r="D109" s="168" t="s">
        <v>125</v>
      </c>
      <c r="E109" s="169" t="s">
        <v>168</v>
      </c>
      <c r="F109" s="170" t="s">
        <v>169</v>
      </c>
      <c r="G109" s="171" t="s">
        <v>170</v>
      </c>
      <c r="H109" s="172">
        <v>1.296</v>
      </c>
      <c r="I109" s="173"/>
      <c r="J109" s="174">
        <f>ROUND($I$109*$H$109,2)</f>
        <v>0</v>
      </c>
      <c r="K109" s="175"/>
      <c r="L109" s="44"/>
      <c r="M109" s="176"/>
      <c r="N109" s="177" t="s">
        <v>41</v>
      </c>
      <c r="O109" s="155">
        <v>1.549</v>
      </c>
      <c r="P109" s="155">
        <f>$O$109*$H$109</f>
        <v>2.007504</v>
      </c>
      <c r="Q109" s="155">
        <v>0</v>
      </c>
      <c r="R109" s="155">
        <f>$Q$109*$H$109</f>
        <v>0</v>
      </c>
      <c r="S109" s="155">
        <v>0</v>
      </c>
      <c r="T109" s="156">
        <f>$S$109*$H$109</f>
        <v>0</v>
      </c>
      <c r="AR109" s="7" t="s">
        <v>126</v>
      </c>
      <c r="AT109" s="7" t="s">
        <v>143</v>
      </c>
      <c r="AU109" s="7" t="s">
        <v>73</v>
      </c>
      <c r="AY109" s="7" t="s">
        <v>119</v>
      </c>
      <c r="BG109" s="157">
        <f>IF($N$109="zákl. přenesená",$J$109,0)</f>
        <v>0</v>
      </c>
      <c r="BJ109" s="7" t="s">
        <v>126</v>
      </c>
      <c r="BK109" s="157">
        <f>ROUND($I$109*$H$109,2)</f>
        <v>0</v>
      </c>
    </row>
    <row r="110" spans="2:51" s="7" customFormat="1" ht="15.75" customHeight="1">
      <c r="B110" s="158"/>
      <c r="C110" s="159"/>
      <c r="D110" s="160" t="s">
        <v>127</v>
      </c>
      <c r="E110" s="159"/>
      <c r="F110" s="161" t="s">
        <v>171</v>
      </c>
      <c r="G110" s="159"/>
      <c r="H110" s="162">
        <v>0.324</v>
      </c>
      <c r="J110" s="159"/>
      <c r="K110" s="159"/>
      <c r="L110" s="163"/>
      <c r="M110" s="164"/>
      <c r="N110" s="159"/>
      <c r="O110" s="159"/>
      <c r="P110" s="159"/>
      <c r="Q110" s="159"/>
      <c r="R110" s="159"/>
      <c r="S110" s="159"/>
      <c r="T110" s="165"/>
      <c r="AT110" s="166" t="s">
        <v>127</v>
      </c>
      <c r="AU110" s="166" t="s">
        <v>73</v>
      </c>
      <c r="AV110" s="166" t="s">
        <v>75</v>
      </c>
      <c r="AW110" s="166" t="s">
        <v>92</v>
      </c>
      <c r="AX110" s="166" t="s">
        <v>66</v>
      </c>
      <c r="AY110" s="166" t="s">
        <v>119</v>
      </c>
    </row>
    <row r="111" spans="2:51" s="7" customFormat="1" ht="15.75" customHeight="1">
      <c r="B111" s="179"/>
      <c r="C111" s="180"/>
      <c r="D111" s="160" t="s">
        <v>127</v>
      </c>
      <c r="E111" s="180"/>
      <c r="F111" s="181" t="s">
        <v>172</v>
      </c>
      <c r="G111" s="180"/>
      <c r="H111" s="182">
        <v>0.324</v>
      </c>
      <c r="J111" s="180"/>
      <c r="K111" s="180"/>
      <c r="L111" s="183"/>
      <c r="M111" s="184"/>
      <c r="N111" s="180"/>
      <c r="O111" s="180"/>
      <c r="P111" s="180"/>
      <c r="Q111" s="180"/>
      <c r="R111" s="180"/>
      <c r="S111" s="180"/>
      <c r="T111" s="185"/>
      <c r="AT111" s="186" t="s">
        <v>127</v>
      </c>
      <c r="AU111" s="186" t="s">
        <v>73</v>
      </c>
      <c r="AV111" s="186" t="s">
        <v>126</v>
      </c>
      <c r="AW111" s="186" t="s">
        <v>92</v>
      </c>
      <c r="AX111" s="186" t="s">
        <v>73</v>
      </c>
      <c r="AY111" s="186" t="s">
        <v>119</v>
      </c>
    </row>
    <row r="112" spans="2:51" s="7" customFormat="1" ht="15.75" customHeight="1">
      <c r="B112" s="158"/>
      <c r="C112" s="159"/>
      <c r="D112" s="160" t="s">
        <v>127</v>
      </c>
      <c r="E112" s="159"/>
      <c r="F112" s="161" t="s">
        <v>173</v>
      </c>
      <c r="G112" s="159"/>
      <c r="H112" s="162">
        <v>1.296</v>
      </c>
      <c r="J112" s="159"/>
      <c r="K112" s="159"/>
      <c r="L112" s="163"/>
      <c r="M112" s="164"/>
      <c r="N112" s="159"/>
      <c r="O112" s="159"/>
      <c r="P112" s="159"/>
      <c r="Q112" s="159"/>
      <c r="R112" s="159"/>
      <c r="S112" s="159"/>
      <c r="T112" s="165"/>
      <c r="AT112" s="166" t="s">
        <v>127</v>
      </c>
      <c r="AU112" s="166" t="s">
        <v>73</v>
      </c>
      <c r="AV112" s="166" t="s">
        <v>75</v>
      </c>
      <c r="AW112" s="166" t="s">
        <v>66</v>
      </c>
      <c r="AX112" s="166" t="s">
        <v>73</v>
      </c>
      <c r="AY112" s="166" t="s">
        <v>119</v>
      </c>
    </row>
    <row r="113" spans="2:63" s="7" customFormat="1" ht="15.75" customHeight="1">
      <c r="B113" s="24"/>
      <c r="C113" s="168" t="s">
        <v>174</v>
      </c>
      <c r="D113" s="168" t="s">
        <v>125</v>
      </c>
      <c r="E113" s="169" t="s">
        <v>175</v>
      </c>
      <c r="F113" s="170" t="s">
        <v>176</v>
      </c>
      <c r="G113" s="171" t="s">
        <v>170</v>
      </c>
      <c r="H113" s="172">
        <v>1.128</v>
      </c>
      <c r="I113" s="173"/>
      <c r="J113" s="174">
        <f>ROUND($I$113*$H$113,2)</f>
        <v>0</v>
      </c>
      <c r="K113" s="175"/>
      <c r="L113" s="44"/>
      <c r="M113" s="176"/>
      <c r="N113" s="177" t="s">
        <v>41</v>
      </c>
      <c r="O113" s="155">
        <v>1.251</v>
      </c>
      <c r="P113" s="155">
        <f>$O$113*$H$113</f>
        <v>1.4111279999999997</v>
      </c>
      <c r="Q113" s="155">
        <v>0</v>
      </c>
      <c r="R113" s="155">
        <f>$Q$113*$H$113</f>
        <v>0</v>
      </c>
      <c r="S113" s="155">
        <v>0</v>
      </c>
      <c r="T113" s="156">
        <f>$S$113*$H$113</f>
        <v>0</v>
      </c>
      <c r="AR113" s="7" t="s">
        <v>126</v>
      </c>
      <c r="AT113" s="7" t="s">
        <v>143</v>
      </c>
      <c r="AU113" s="7" t="s">
        <v>73</v>
      </c>
      <c r="AY113" s="7" t="s">
        <v>119</v>
      </c>
      <c r="BG113" s="157">
        <f>IF($N$113="zákl. přenesená",$J$113,0)</f>
        <v>0</v>
      </c>
      <c r="BJ113" s="7" t="s">
        <v>126</v>
      </c>
      <c r="BK113" s="157">
        <f>ROUND($I$113*$H$113,2)</f>
        <v>0</v>
      </c>
    </row>
    <row r="114" spans="2:51" s="7" customFormat="1" ht="15.75" customHeight="1">
      <c r="B114" s="158"/>
      <c r="C114" s="159"/>
      <c r="D114" s="160" t="s">
        <v>127</v>
      </c>
      <c r="E114" s="159"/>
      <c r="F114" s="161" t="s">
        <v>177</v>
      </c>
      <c r="G114" s="159"/>
      <c r="H114" s="162">
        <v>-0.042</v>
      </c>
      <c r="J114" s="159"/>
      <c r="K114" s="159"/>
      <c r="L114" s="163"/>
      <c r="M114" s="164"/>
      <c r="N114" s="159"/>
      <c r="O114" s="159"/>
      <c r="P114" s="159"/>
      <c r="Q114" s="159"/>
      <c r="R114" s="159"/>
      <c r="S114" s="159"/>
      <c r="T114" s="165"/>
      <c r="AT114" s="166" t="s">
        <v>127</v>
      </c>
      <c r="AU114" s="166" t="s">
        <v>73</v>
      </c>
      <c r="AV114" s="166" t="s">
        <v>75</v>
      </c>
      <c r="AW114" s="166" t="s">
        <v>92</v>
      </c>
      <c r="AX114" s="166" t="s">
        <v>66</v>
      </c>
      <c r="AY114" s="166" t="s">
        <v>119</v>
      </c>
    </row>
    <row r="115" spans="2:51" s="7" customFormat="1" ht="15.75" customHeight="1">
      <c r="B115" s="158"/>
      <c r="C115" s="159"/>
      <c r="D115" s="160" t="s">
        <v>127</v>
      </c>
      <c r="E115" s="159"/>
      <c r="F115" s="161" t="s">
        <v>178</v>
      </c>
      <c r="G115" s="159"/>
      <c r="H115" s="162">
        <v>0.324</v>
      </c>
      <c r="J115" s="159"/>
      <c r="K115" s="159"/>
      <c r="L115" s="163"/>
      <c r="M115" s="164"/>
      <c r="N115" s="159"/>
      <c r="O115" s="159"/>
      <c r="P115" s="159"/>
      <c r="Q115" s="159"/>
      <c r="R115" s="159"/>
      <c r="S115" s="159"/>
      <c r="T115" s="165"/>
      <c r="AT115" s="166" t="s">
        <v>127</v>
      </c>
      <c r="AU115" s="166" t="s">
        <v>73</v>
      </c>
      <c r="AV115" s="166" t="s">
        <v>75</v>
      </c>
      <c r="AW115" s="166" t="s">
        <v>92</v>
      </c>
      <c r="AX115" s="166" t="s">
        <v>66</v>
      </c>
      <c r="AY115" s="166" t="s">
        <v>119</v>
      </c>
    </row>
    <row r="116" spans="2:51" s="7" customFormat="1" ht="15.75" customHeight="1">
      <c r="B116" s="179"/>
      <c r="C116" s="180"/>
      <c r="D116" s="160" t="s">
        <v>127</v>
      </c>
      <c r="E116" s="180"/>
      <c r="F116" s="181" t="s">
        <v>172</v>
      </c>
      <c r="G116" s="180"/>
      <c r="H116" s="182">
        <v>0.282</v>
      </c>
      <c r="J116" s="180"/>
      <c r="K116" s="180"/>
      <c r="L116" s="183"/>
      <c r="M116" s="184"/>
      <c r="N116" s="180"/>
      <c r="O116" s="180"/>
      <c r="P116" s="180"/>
      <c r="Q116" s="180"/>
      <c r="R116" s="180"/>
      <c r="S116" s="180"/>
      <c r="T116" s="185"/>
      <c r="AT116" s="186" t="s">
        <v>127</v>
      </c>
      <c r="AU116" s="186" t="s">
        <v>73</v>
      </c>
      <c r="AV116" s="186" t="s">
        <v>126</v>
      </c>
      <c r="AW116" s="186" t="s">
        <v>92</v>
      </c>
      <c r="AX116" s="186" t="s">
        <v>73</v>
      </c>
      <c r="AY116" s="186" t="s">
        <v>119</v>
      </c>
    </row>
    <row r="117" spans="2:51" s="7" customFormat="1" ht="15.75" customHeight="1">
      <c r="B117" s="158"/>
      <c r="C117" s="159"/>
      <c r="D117" s="160" t="s">
        <v>127</v>
      </c>
      <c r="E117" s="159"/>
      <c r="F117" s="161" t="s">
        <v>179</v>
      </c>
      <c r="G117" s="159"/>
      <c r="H117" s="162">
        <v>1.128</v>
      </c>
      <c r="J117" s="159"/>
      <c r="K117" s="159"/>
      <c r="L117" s="163"/>
      <c r="M117" s="164"/>
      <c r="N117" s="159"/>
      <c r="O117" s="159"/>
      <c r="P117" s="159"/>
      <c r="Q117" s="159"/>
      <c r="R117" s="159"/>
      <c r="S117" s="159"/>
      <c r="T117" s="165"/>
      <c r="AT117" s="166" t="s">
        <v>127</v>
      </c>
      <c r="AU117" s="166" t="s">
        <v>73</v>
      </c>
      <c r="AV117" s="166" t="s">
        <v>75</v>
      </c>
      <c r="AW117" s="166" t="s">
        <v>66</v>
      </c>
      <c r="AX117" s="166" t="s">
        <v>73</v>
      </c>
      <c r="AY117" s="166" t="s">
        <v>119</v>
      </c>
    </row>
    <row r="118" spans="2:63" s="7" customFormat="1" ht="15.75" customHeight="1">
      <c r="B118" s="24"/>
      <c r="C118" s="144" t="s">
        <v>180</v>
      </c>
      <c r="D118" s="144" t="s">
        <v>120</v>
      </c>
      <c r="E118" s="145" t="s">
        <v>181</v>
      </c>
      <c r="F118" s="146" t="s">
        <v>182</v>
      </c>
      <c r="G118" s="147" t="s">
        <v>170</v>
      </c>
      <c r="H118" s="148">
        <v>1.128</v>
      </c>
      <c r="I118" s="149"/>
      <c r="J118" s="150">
        <f>ROUND($I$118*$H$118,2)</f>
        <v>0</v>
      </c>
      <c r="K118" s="151"/>
      <c r="L118" s="152"/>
      <c r="M118" s="153"/>
      <c r="N118" s="154" t="s">
        <v>41</v>
      </c>
      <c r="O118" s="25"/>
      <c r="P118" s="25"/>
      <c r="Q118" s="155">
        <v>0</v>
      </c>
      <c r="R118" s="155">
        <f>$Q$118*$H$118</f>
        <v>0</v>
      </c>
      <c r="S118" s="155">
        <v>0</v>
      </c>
      <c r="T118" s="156">
        <f>$S$118*$H$118</f>
        <v>0</v>
      </c>
      <c r="AR118" s="7" t="s">
        <v>126</v>
      </c>
      <c r="AT118" s="7" t="s">
        <v>125</v>
      </c>
      <c r="AU118" s="7" t="s">
        <v>73</v>
      </c>
      <c r="AY118" s="7" t="s">
        <v>119</v>
      </c>
      <c r="BG118" s="157">
        <f>IF($N$118="zákl. přenesená",$J$118,0)</f>
        <v>0</v>
      </c>
      <c r="BJ118" s="7" t="s">
        <v>126</v>
      </c>
      <c r="BK118" s="157">
        <f>ROUND($I$118*$H$118,2)</f>
        <v>0</v>
      </c>
    </row>
    <row r="119" spans="2:51" s="7" customFormat="1" ht="15.75" customHeight="1">
      <c r="B119" s="158"/>
      <c r="C119" s="159"/>
      <c r="D119" s="160" t="s">
        <v>127</v>
      </c>
      <c r="E119" s="159"/>
      <c r="F119" s="161" t="s">
        <v>177</v>
      </c>
      <c r="G119" s="159"/>
      <c r="H119" s="162">
        <v>-0.042</v>
      </c>
      <c r="J119" s="159"/>
      <c r="K119" s="159"/>
      <c r="L119" s="163"/>
      <c r="M119" s="164"/>
      <c r="N119" s="159"/>
      <c r="O119" s="159"/>
      <c r="P119" s="159"/>
      <c r="Q119" s="159"/>
      <c r="R119" s="159"/>
      <c r="S119" s="159"/>
      <c r="T119" s="165"/>
      <c r="AT119" s="166" t="s">
        <v>127</v>
      </c>
      <c r="AU119" s="166" t="s">
        <v>73</v>
      </c>
      <c r="AV119" s="166" t="s">
        <v>75</v>
      </c>
      <c r="AW119" s="166" t="s">
        <v>92</v>
      </c>
      <c r="AX119" s="166" t="s">
        <v>66</v>
      </c>
      <c r="AY119" s="166" t="s">
        <v>119</v>
      </c>
    </row>
    <row r="120" spans="2:51" s="7" customFormat="1" ht="15.75" customHeight="1">
      <c r="B120" s="158"/>
      <c r="C120" s="159"/>
      <c r="D120" s="160" t="s">
        <v>127</v>
      </c>
      <c r="E120" s="159"/>
      <c r="F120" s="161" t="s">
        <v>178</v>
      </c>
      <c r="G120" s="159"/>
      <c r="H120" s="162">
        <v>0.324</v>
      </c>
      <c r="J120" s="159"/>
      <c r="K120" s="159"/>
      <c r="L120" s="163"/>
      <c r="M120" s="164"/>
      <c r="N120" s="159"/>
      <c r="O120" s="159"/>
      <c r="P120" s="159"/>
      <c r="Q120" s="159"/>
      <c r="R120" s="159"/>
      <c r="S120" s="159"/>
      <c r="T120" s="165"/>
      <c r="AT120" s="166" t="s">
        <v>127</v>
      </c>
      <c r="AU120" s="166" t="s">
        <v>73</v>
      </c>
      <c r="AV120" s="166" t="s">
        <v>75</v>
      </c>
      <c r="AW120" s="166" t="s">
        <v>92</v>
      </c>
      <c r="AX120" s="166" t="s">
        <v>66</v>
      </c>
      <c r="AY120" s="166" t="s">
        <v>119</v>
      </c>
    </row>
    <row r="121" spans="2:51" s="7" customFormat="1" ht="15.75" customHeight="1">
      <c r="B121" s="179"/>
      <c r="C121" s="180"/>
      <c r="D121" s="160" t="s">
        <v>127</v>
      </c>
      <c r="E121" s="180"/>
      <c r="F121" s="181" t="s">
        <v>172</v>
      </c>
      <c r="G121" s="180"/>
      <c r="H121" s="182">
        <v>0.282</v>
      </c>
      <c r="J121" s="180"/>
      <c r="K121" s="180"/>
      <c r="L121" s="183"/>
      <c r="M121" s="184"/>
      <c r="N121" s="180"/>
      <c r="O121" s="180"/>
      <c r="P121" s="180"/>
      <c r="Q121" s="180"/>
      <c r="R121" s="180"/>
      <c r="S121" s="180"/>
      <c r="T121" s="185"/>
      <c r="AT121" s="186" t="s">
        <v>127</v>
      </c>
      <c r="AU121" s="186" t="s">
        <v>73</v>
      </c>
      <c r="AV121" s="186" t="s">
        <v>126</v>
      </c>
      <c r="AW121" s="186" t="s">
        <v>92</v>
      </c>
      <c r="AX121" s="186" t="s">
        <v>73</v>
      </c>
      <c r="AY121" s="186" t="s">
        <v>119</v>
      </c>
    </row>
    <row r="122" spans="2:51" s="7" customFormat="1" ht="15.75" customHeight="1">
      <c r="B122" s="158"/>
      <c r="C122" s="159"/>
      <c r="D122" s="160" t="s">
        <v>127</v>
      </c>
      <c r="E122" s="159"/>
      <c r="F122" s="161" t="s">
        <v>179</v>
      </c>
      <c r="G122" s="159"/>
      <c r="H122" s="162">
        <v>1.128</v>
      </c>
      <c r="J122" s="159"/>
      <c r="K122" s="159"/>
      <c r="L122" s="163"/>
      <c r="M122" s="164"/>
      <c r="N122" s="159"/>
      <c r="O122" s="159"/>
      <c r="P122" s="159"/>
      <c r="Q122" s="159"/>
      <c r="R122" s="159"/>
      <c r="S122" s="159"/>
      <c r="T122" s="165"/>
      <c r="AT122" s="166" t="s">
        <v>127</v>
      </c>
      <c r="AU122" s="166" t="s">
        <v>73</v>
      </c>
      <c r="AV122" s="166" t="s">
        <v>75</v>
      </c>
      <c r="AW122" s="166" t="s">
        <v>66</v>
      </c>
      <c r="AX122" s="166" t="s">
        <v>73</v>
      </c>
      <c r="AY122" s="166" t="s">
        <v>119</v>
      </c>
    </row>
    <row r="123" spans="2:63" s="130" customFormat="1" ht="25.5" customHeight="1">
      <c r="B123" s="131"/>
      <c r="C123" s="132"/>
      <c r="D123" s="132" t="s">
        <v>65</v>
      </c>
      <c r="E123" s="133" t="s">
        <v>183</v>
      </c>
      <c r="F123" s="133" t="s">
        <v>184</v>
      </c>
      <c r="G123" s="134" t="s">
        <v>118</v>
      </c>
      <c r="H123" s="135">
        <v>1</v>
      </c>
      <c r="J123" s="136">
        <f>$BK$123</f>
        <v>0</v>
      </c>
      <c r="K123" s="132"/>
      <c r="L123" s="137"/>
      <c r="M123" s="138"/>
      <c r="N123" s="132"/>
      <c r="O123" s="132"/>
      <c r="P123" s="139">
        <f>SUM($P$124:$P$172)</f>
        <v>4.266</v>
      </c>
      <c r="Q123" s="132"/>
      <c r="R123" s="139">
        <f>SUM($R$124:$R$172)</f>
        <v>31.5135</v>
      </c>
      <c r="S123" s="132"/>
      <c r="T123" s="140">
        <f>SUM($T$124:$T$172)</f>
        <v>0</v>
      </c>
      <c r="AR123" s="141" t="s">
        <v>73</v>
      </c>
      <c r="AT123" s="141" t="s">
        <v>65</v>
      </c>
      <c r="AU123" s="142" t="s">
        <v>66</v>
      </c>
      <c r="AY123" s="142" t="s">
        <v>119</v>
      </c>
      <c r="BK123" s="143">
        <f>SUM($BK$124:$BK$172)</f>
        <v>0</v>
      </c>
    </row>
    <row r="124" spans="2:63" s="7" customFormat="1" ht="15.75" customHeight="1">
      <c r="B124" s="24"/>
      <c r="C124" s="168" t="s">
        <v>185</v>
      </c>
      <c r="D124" s="168" t="s">
        <v>125</v>
      </c>
      <c r="E124" s="169" t="s">
        <v>186</v>
      </c>
      <c r="F124" s="170" t="s">
        <v>187</v>
      </c>
      <c r="G124" s="171" t="s">
        <v>123</v>
      </c>
      <c r="H124" s="172">
        <v>1</v>
      </c>
      <c r="I124" s="173"/>
      <c r="J124" s="174">
        <f>ROUND($I$124*$H$124,2)</f>
        <v>0</v>
      </c>
      <c r="K124" s="175"/>
      <c r="L124" s="44"/>
      <c r="M124" s="176"/>
      <c r="N124" s="177" t="s">
        <v>41</v>
      </c>
      <c r="O124" s="155">
        <v>0.126</v>
      </c>
      <c r="P124" s="155">
        <f>$O$124*$H$124</f>
        <v>0.126</v>
      </c>
      <c r="Q124" s="155">
        <v>0</v>
      </c>
      <c r="R124" s="155">
        <f>$Q$124*$H$124</f>
        <v>0</v>
      </c>
      <c r="S124" s="155">
        <v>0</v>
      </c>
      <c r="T124" s="156">
        <f>$S$124*$H$124</f>
        <v>0</v>
      </c>
      <c r="AR124" s="7" t="s">
        <v>126</v>
      </c>
      <c r="AT124" s="7" t="s">
        <v>143</v>
      </c>
      <c r="AU124" s="7" t="s">
        <v>73</v>
      </c>
      <c r="AY124" s="7" t="s">
        <v>119</v>
      </c>
      <c r="BG124" s="157">
        <f>IF($N$124="zákl. přenesená",$J$124,0)</f>
        <v>0</v>
      </c>
      <c r="BJ124" s="7" t="s">
        <v>126</v>
      </c>
      <c r="BK124" s="157">
        <f>ROUND($I$124*$H$124,2)</f>
        <v>0</v>
      </c>
    </row>
    <row r="125" spans="2:63" s="7" customFormat="1" ht="15.75" customHeight="1">
      <c r="B125" s="24"/>
      <c r="C125" s="144" t="s">
        <v>188</v>
      </c>
      <c r="D125" s="144" t="s">
        <v>120</v>
      </c>
      <c r="E125" s="145" t="s">
        <v>189</v>
      </c>
      <c r="F125" s="146" t="s">
        <v>190</v>
      </c>
      <c r="G125" s="147" t="s">
        <v>123</v>
      </c>
      <c r="H125" s="148">
        <v>1</v>
      </c>
      <c r="I125" s="149"/>
      <c r="J125" s="150">
        <f>ROUND($I$125*$H$125,2)</f>
        <v>0</v>
      </c>
      <c r="K125" s="151"/>
      <c r="L125" s="152"/>
      <c r="M125" s="153"/>
      <c r="N125" s="154" t="s">
        <v>41</v>
      </c>
      <c r="O125" s="25"/>
      <c r="P125" s="25"/>
      <c r="Q125" s="155">
        <v>3.4</v>
      </c>
      <c r="R125" s="155">
        <f>$Q$125*$H$125</f>
        <v>3.4</v>
      </c>
      <c r="S125" s="155">
        <v>0</v>
      </c>
      <c r="T125" s="156">
        <f>$S$125*$H$125</f>
        <v>0</v>
      </c>
      <c r="AR125" s="7" t="s">
        <v>126</v>
      </c>
      <c r="AT125" s="7" t="s">
        <v>125</v>
      </c>
      <c r="AU125" s="7" t="s">
        <v>73</v>
      </c>
      <c r="AY125" s="7" t="s">
        <v>119</v>
      </c>
      <c r="BG125" s="157">
        <f>IF($N$125="zákl. přenesená",$J$125,0)</f>
        <v>0</v>
      </c>
      <c r="BJ125" s="7" t="s">
        <v>126</v>
      </c>
      <c r="BK125" s="157">
        <f>ROUND($I$125*$H$125,2)</f>
        <v>0</v>
      </c>
    </row>
    <row r="126" spans="2:63" s="7" customFormat="1" ht="15.75" customHeight="1">
      <c r="B126" s="24"/>
      <c r="C126" s="144" t="s">
        <v>191</v>
      </c>
      <c r="D126" s="144" t="s">
        <v>120</v>
      </c>
      <c r="E126" s="145" t="s">
        <v>192</v>
      </c>
      <c r="F126" s="146" t="s">
        <v>193</v>
      </c>
      <c r="G126" s="147" t="s">
        <v>125</v>
      </c>
      <c r="H126" s="148">
        <v>1.2</v>
      </c>
      <c r="I126" s="149"/>
      <c r="J126" s="150">
        <f>ROUND($I$126*$H$126,2)</f>
        <v>0</v>
      </c>
      <c r="K126" s="151"/>
      <c r="L126" s="152"/>
      <c r="M126" s="153"/>
      <c r="N126" s="154" t="s">
        <v>41</v>
      </c>
      <c r="O126" s="25"/>
      <c r="P126" s="25"/>
      <c r="Q126" s="155">
        <v>0</v>
      </c>
      <c r="R126" s="155">
        <f>$Q$126*$H$126</f>
        <v>0</v>
      </c>
      <c r="S126" s="155">
        <v>0</v>
      </c>
      <c r="T126" s="156">
        <f>$S$126*$H$126</f>
        <v>0</v>
      </c>
      <c r="AR126" s="7" t="s">
        <v>126</v>
      </c>
      <c r="AT126" s="7" t="s">
        <v>125</v>
      </c>
      <c r="AU126" s="7" t="s">
        <v>73</v>
      </c>
      <c r="AY126" s="7" t="s">
        <v>119</v>
      </c>
      <c r="BG126" s="157">
        <f>IF($N$126="zákl. přenesená",$J$126,0)</f>
        <v>0</v>
      </c>
      <c r="BJ126" s="7" t="s">
        <v>126</v>
      </c>
      <c r="BK126" s="157">
        <f>ROUND($I$126*$H$126,2)</f>
        <v>0</v>
      </c>
    </row>
    <row r="127" spans="2:47" s="7" customFormat="1" ht="16.5" customHeight="1">
      <c r="B127" s="24"/>
      <c r="C127" s="25"/>
      <c r="D127" s="25"/>
      <c r="E127" s="25"/>
      <c r="F127" s="167" t="s">
        <v>194</v>
      </c>
      <c r="G127" s="25"/>
      <c r="H127" s="25"/>
      <c r="J127" s="25"/>
      <c r="K127" s="25"/>
      <c r="L127" s="44"/>
      <c r="M127" s="57"/>
      <c r="N127" s="25"/>
      <c r="O127" s="25"/>
      <c r="P127" s="25"/>
      <c r="Q127" s="25"/>
      <c r="R127" s="25"/>
      <c r="S127" s="25"/>
      <c r="T127" s="58"/>
      <c r="AU127" s="7" t="s">
        <v>73</v>
      </c>
    </row>
    <row r="128" spans="2:51" s="7" customFormat="1" ht="15.75" customHeight="1">
      <c r="B128" s="158"/>
      <c r="C128" s="159"/>
      <c r="D128" s="160" t="s">
        <v>127</v>
      </c>
      <c r="E128" s="159"/>
      <c r="F128" s="161" t="s">
        <v>195</v>
      </c>
      <c r="G128" s="159"/>
      <c r="H128" s="162">
        <v>1.2</v>
      </c>
      <c r="J128" s="159"/>
      <c r="K128" s="159"/>
      <c r="L128" s="163"/>
      <c r="M128" s="164"/>
      <c r="N128" s="159"/>
      <c r="O128" s="159"/>
      <c r="P128" s="159"/>
      <c r="Q128" s="159"/>
      <c r="R128" s="159"/>
      <c r="S128" s="159"/>
      <c r="T128" s="165"/>
      <c r="AT128" s="166" t="s">
        <v>127</v>
      </c>
      <c r="AU128" s="166" t="s">
        <v>73</v>
      </c>
      <c r="AV128" s="166" t="s">
        <v>75</v>
      </c>
      <c r="AW128" s="166" t="s">
        <v>66</v>
      </c>
      <c r="AX128" s="166" t="s">
        <v>73</v>
      </c>
      <c r="AY128" s="166" t="s">
        <v>119</v>
      </c>
    </row>
    <row r="129" spans="2:63" s="7" customFormat="1" ht="15.75" customHeight="1">
      <c r="B129" s="24"/>
      <c r="C129" s="144" t="s">
        <v>196</v>
      </c>
      <c r="D129" s="144" t="s">
        <v>120</v>
      </c>
      <c r="E129" s="145" t="s">
        <v>197</v>
      </c>
      <c r="F129" s="146" t="s">
        <v>198</v>
      </c>
      <c r="G129" s="147" t="s">
        <v>123</v>
      </c>
      <c r="H129" s="148">
        <v>1</v>
      </c>
      <c r="I129" s="149"/>
      <c r="J129" s="150">
        <f>ROUND($I$129*$H$129,2)</f>
        <v>0</v>
      </c>
      <c r="K129" s="151"/>
      <c r="L129" s="152"/>
      <c r="M129" s="153"/>
      <c r="N129" s="154" t="s">
        <v>41</v>
      </c>
      <c r="O129" s="25"/>
      <c r="P129" s="25"/>
      <c r="Q129" s="155">
        <v>0</v>
      </c>
      <c r="R129" s="155">
        <f>$Q$129*$H$129</f>
        <v>0</v>
      </c>
      <c r="S129" s="155">
        <v>0</v>
      </c>
      <c r="T129" s="156">
        <f>$S$129*$H$129</f>
        <v>0</v>
      </c>
      <c r="AR129" s="7" t="s">
        <v>126</v>
      </c>
      <c r="AT129" s="7" t="s">
        <v>125</v>
      </c>
      <c r="AU129" s="7" t="s">
        <v>73</v>
      </c>
      <c r="AY129" s="7" t="s">
        <v>119</v>
      </c>
      <c r="BG129" s="157">
        <f>IF($N$129="zákl. přenesená",$J$129,0)</f>
        <v>0</v>
      </c>
      <c r="BJ129" s="7" t="s">
        <v>126</v>
      </c>
      <c r="BK129" s="157">
        <f>ROUND($I$129*$H$129,2)</f>
        <v>0</v>
      </c>
    </row>
    <row r="130" spans="2:47" s="7" customFormat="1" ht="16.5" customHeight="1">
      <c r="B130" s="24"/>
      <c r="C130" s="25"/>
      <c r="D130" s="25"/>
      <c r="E130" s="25"/>
      <c r="F130" s="167" t="s">
        <v>199</v>
      </c>
      <c r="G130" s="25"/>
      <c r="H130" s="25"/>
      <c r="J130" s="25"/>
      <c r="K130" s="25"/>
      <c r="L130" s="44"/>
      <c r="M130" s="57"/>
      <c r="N130" s="25"/>
      <c r="O130" s="25"/>
      <c r="P130" s="25"/>
      <c r="Q130" s="25"/>
      <c r="R130" s="25"/>
      <c r="S130" s="25"/>
      <c r="T130" s="58"/>
      <c r="AU130" s="7" t="s">
        <v>73</v>
      </c>
    </row>
    <row r="131" spans="2:63" s="7" customFormat="1" ht="15.75" customHeight="1">
      <c r="B131" s="24"/>
      <c r="C131" s="168" t="s">
        <v>200</v>
      </c>
      <c r="D131" s="168" t="s">
        <v>125</v>
      </c>
      <c r="E131" s="169" t="s">
        <v>141</v>
      </c>
      <c r="F131" s="170" t="s">
        <v>142</v>
      </c>
      <c r="G131" s="171" t="s">
        <v>123</v>
      </c>
      <c r="H131" s="172">
        <v>1</v>
      </c>
      <c r="I131" s="173"/>
      <c r="J131" s="174">
        <f>ROUND($I$131*$H$131,2)</f>
        <v>0</v>
      </c>
      <c r="K131" s="175"/>
      <c r="L131" s="44"/>
      <c r="M131" s="176"/>
      <c r="N131" s="177" t="s">
        <v>41</v>
      </c>
      <c r="O131" s="155">
        <v>0.75</v>
      </c>
      <c r="P131" s="155">
        <f>$O$131*$H$131</f>
        <v>0.75</v>
      </c>
      <c r="Q131" s="155">
        <v>0</v>
      </c>
      <c r="R131" s="155">
        <f>$Q$131*$H$131</f>
        <v>0</v>
      </c>
      <c r="S131" s="155">
        <v>0</v>
      </c>
      <c r="T131" s="156">
        <f>$S$131*$H$131</f>
        <v>0</v>
      </c>
      <c r="AR131" s="7" t="s">
        <v>126</v>
      </c>
      <c r="AT131" s="7" t="s">
        <v>143</v>
      </c>
      <c r="AU131" s="7" t="s">
        <v>73</v>
      </c>
      <c r="AY131" s="7" t="s">
        <v>119</v>
      </c>
      <c r="BG131" s="157">
        <f>IF($N$131="zákl. přenesená",$J$131,0)</f>
        <v>0</v>
      </c>
      <c r="BJ131" s="7" t="s">
        <v>126</v>
      </c>
      <c r="BK131" s="157">
        <f>ROUND($I$131*$H$131,2)</f>
        <v>0</v>
      </c>
    </row>
    <row r="132" spans="2:47" s="7" customFormat="1" ht="85.5" customHeight="1">
      <c r="B132" s="24"/>
      <c r="C132" s="25"/>
      <c r="D132" s="160" t="s">
        <v>144</v>
      </c>
      <c r="E132" s="25"/>
      <c r="F132" s="178" t="s">
        <v>145</v>
      </c>
      <c r="G132" s="25"/>
      <c r="H132" s="25"/>
      <c r="J132" s="25"/>
      <c r="K132" s="25"/>
      <c r="L132" s="44"/>
      <c r="M132" s="57"/>
      <c r="N132" s="25"/>
      <c r="O132" s="25"/>
      <c r="P132" s="25"/>
      <c r="Q132" s="25"/>
      <c r="R132" s="25"/>
      <c r="S132" s="25"/>
      <c r="T132" s="58"/>
      <c r="AT132" s="7" t="s">
        <v>144</v>
      </c>
      <c r="AU132" s="7" t="s">
        <v>73</v>
      </c>
    </row>
    <row r="133" spans="2:63" s="7" customFormat="1" ht="15.75" customHeight="1">
      <c r="B133" s="24"/>
      <c r="C133" s="168" t="s">
        <v>6</v>
      </c>
      <c r="D133" s="168" t="s">
        <v>125</v>
      </c>
      <c r="E133" s="169" t="s">
        <v>201</v>
      </c>
      <c r="F133" s="170" t="s">
        <v>202</v>
      </c>
      <c r="G133" s="171" t="s">
        <v>123</v>
      </c>
      <c r="H133" s="172">
        <v>1</v>
      </c>
      <c r="I133" s="173"/>
      <c r="J133" s="174">
        <f>ROUND($I$133*$H$133,2)</f>
        <v>0</v>
      </c>
      <c r="K133" s="175"/>
      <c r="L133" s="44"/>
      <c r="M133" s="176"/>
      <c r="N133" s="177" t="s">
        <v>41</v>
      </c>
      <c r="O133" s="155">
        <v>0.182</v>
      </c>
      <c r="P133" s="155">
        <f>$O$133*$H$133</f>
        <v>0.182</v>
      </c>
      <c r="Q133" s="155">
        <v>0</v>
      </c>
      <c r="R133" s="155">
        <f>$Q$133*$H$133</f>
        <v>0</v>
      </c>
      <c r="S133" s="155">
        <v>0</v>
      </c>
      <c r="T133" s="156">
        <f>$S$133*$H$133</f>
        <v>0</v>
      </c>
      <c r="AR133" s="7" t="s">
        <v>126</v>
      </c>
      <c r="AT133" s="7" t="s">
        <v>143</v>
      </c>
      <c r="AU133" s="7" t="s">
        <v>73</v>
      </c>
      <c r="AY133" s="7" t="s">
        <v>119</v>
      </c>
      <c r="BG133" s="157">
        <f>IF($N$133="zákl. přenesená",$J$133,0)</f>
        <v>0</v>
      </c>
      <c r="BJ133" s="7" t="s">
        <v>126</v>
      </c>
      <c r="BK133" s="157">
        <f>ROUND($I$133*$H$133,2)</f>
        <v>0</v>
      </c>
    </row>
    <row r="134" spans="2:47" s="7" customFormat="1" ht="38.25" customHeight="1">
      <c r="B134" s="24"/>
      <c r="C134" s="25"/>
      <c r="D134" s="160" t="s">
        <v>144</v>
      </c>
      <c r="E134" s="25"/>
      <c r="F134" s="178" t="s">
        <v>203</v>
      </c>
      <c r="G134" s="25"/>
      <c r="H134" s="25"/>
      <c r="J134" s="25"/>
      <c r="K134" s="25"/>
      <c r="L134" s="44"/>
      <c r="M134" s="57"/>
      <c r="N134" s="25"/>
      <c r="O134" s="25"/>
      <c r="P134" s="25"/>
      <c r="Q134" s="25"/>
      <c r="R134" s="25"/>
      <c r="S134" s="25"/>
      <c r="T134" s="58"/>
      <c r="AT134" s="7" t="s">
        <v>144</v>
      </c>
      <c r="AU134" s="7" t="s">
        <v>73</v>
      </c>
    </row>
    <row r="135" spans="2:63" s="7" customFormat="1" ht="15.75" customHeight="1">
      <c r="B135" s="24"/>
      <c r="C135" s="144" t="s">
        <v>204</v>
      </c>
      <c r="D135" s="144" t="s">
        <v>120</v>
      </c>
      <c r="E135" s="145" t="s">
        <v>205</v>
      </c>
      <c r="F135" s="146" t="s">
        <v>206</v>
      </c>
      <c r="G135" s="147" t="s">
        <v>123</v>
      </c>
      <c r="H135" s="148">
        <v>4</v>
      </c>
      <c r="I135" s="149"/>
      <c r="J135" s="150">
        <f>ROUND($I$135*$H$135,2)</f>
        <v>0</v>
      </c>
      <c r="K135" s="151"/>
      <c r="L135" s="152"/>
      <c r="M135" s="153"/>
      <c r="N135" s="154" t="s">
        <v>41</v>
      </c>
      <c r="O135" s="25"/>
      <c r="P135" s="25"/>
      <c r="Q135" s="155">
        <v>0</v>
      </c>
      <c r="R135" s="155">
        <f>$Q$135*$H$135</f>
        <v>0</v>
      </c>
      <c r="S135" s="155">
        <v>0</v>
      </c>
      <c r="T135" s="156">
        <f>$S$135*$H$135</f>
        <v>0</v>
      </c>
      <c r="AR135" s="7" t="s">
        <v>124</v>
      </c>
      <c r="AT135" s="7" t="s">
        <v>125</v>
      </c>
      <c r="AU135" s="7" t="s">
        <v>73</v>
      </c>
      <c r="AY135" s="7" t="s">
        <v>119</v>
      </c>
      <c r="BG135" s="157">
        <f>IF($N$135="zákl. přenesená",$J$135,0)</f>
        <v>0</v>
      </c>
      <c r="BJ135" s="7" t="s">
        <v>126</v>
      </c>
      <c r="BK135" s="157">
        <f>ROUND($I$135*$H$135,2)</f>
        <v>0</v>
      </c>
    </row>
    <row r="136" spans="2:47" s="7" customFormat="1" ht="16.5" customHeight="1">
      <c r="B136" s="24"/>
      <c r="C136" s="25"/>
      <c r="D136" s="25"/>
      <c r="E136" s="25"/>
      <c r="F136" s="167" t="s">
        <v>207</v>
      </c>
      <c r="G136" s="25"/>
      <c r="H136" s="25"/>
      <c r="J136" s="25"/>
      <c r="K136" s="25"/>
      <c r="L136" s="44"/>
      <c r="M136" s="57"/>
      <c r="N136" s="25"/>
      <c r="O136" s="25"/>
      <c r="P136" s="25"/>
      <c r="Q136" s="25"/>
      <c r="R136" s="25"/>
      <c r="S136" s="25"/>
      <c r="T136" s="58"/>
      <c r="AU136" s="7" t="s">
        <v>73</v>
      </c>
    </row>
    <row r="137" spans="2:63" s="7" customFormat="1" ht="15.75" customHeight="1">
      <c r="B137" s="24"/>
      <c r="C137" s="144" t="s">
        <v>208</v>
      </c>
      <c r="D137" s="144" t="s">
        <v>120</v>
      </c>
      <c r="E137" s="145" t="s">
        <v>209</v>
      </c>
      <c r="F137" s="146" t="s">
        <v>210</v>
      </c>
      <c r="G137" s="147" t="s">
        <v>123</v>
      </c>
      <c r="H137" s="148">
        <v>4</v>
      </c>
      <c r="I137" s="149"/>
      <c r="J137" s="150">
        <f>ROUND($I$137*$H$137,2)</f>
        <v>0</v>
      </c>
      <c r="K137" s="151"/>
      <c r="L137" s="152"/>
      <c r="M137" s="153"/>
      <c r="N137" s="154" t="s">
        <v>41</v>
      </c>
      <c r="O137" s="25"/>
      <c r="P137" s="25"/>
      <c r="Q137" s="155">
        <v>0</v>
      </c>
      <c r="R137" s="155">
        <f>$Q$137*$H$137</f>
        <v>0</v>
      </c>
      <c r="S137" s="155">
        <v>0</v>
      </c>
      <c r="T137" s="156">
        <f>$S$137*$H$137</f>
        <v>0</v>
      </c>
      <c r="AR137" s="7" t="s">
        <v>124</v>
      </c>
      <c r="AT137" s="7" t="s">
        <v>125</v>
      </c>
      <c r="AU137" s="7" t="s">
        <v>73</v>
      </c>
      <c r="AY137" s="7" t="s">
        <v>119</v>
      </c>
      <c r="BG137" s="157">
        <f>IF($N$137="zákl. přenesená",$J$137,0)</f>
        <v>0</v>
      </c>
      <c r="BJ137" s="7" t="s">
        <v>126</v>
      </c>
      <c r="BK137" s="157">
        <f>ROUND($I$137*$H$137,2)</f>
        <v>0</v>
      </c>
    </row>
    <row r="138" spans="2:47" s="7" customFormat="1" ht="16.5" customHeight="1">
      <c r="B138" s="24"/>
      <c r="C138" s="25"/>
      <c r="D138" s="25"/>
      <c r="E138" s="25"/>
      <c r="F138" s="167" t="s">
        <v>211</v>
      </c>
      <c r="G138" s="25"/>
      <c r="H138" s="25"/>
      <c r="J138" s="25"/>
      <c r="K138" s="25"/>
      <c r="L138" s="44"/>
      <c r="M138" s="57"/>
      <c r="N138" s="25"/>
      <c r="O138" s="25"/>
      <c r="P138" s="25"/>
      <c r="Q138" s="25"/>
      <c r="R138" s="25"/>
      <c r="S138" s="25"/>
      <c r="T138" s="58"/>
      <c r="AU138" s="7" t="s">
        <v>73</v>
      </c>
    </row>
    <row r="139" spans="2:63" s="7" customFormat="1" ht="15.75" customHeight="1">
      <c r="B139" s="24"/>
      <c r="C139" s="144" t="s">
        <v>212</v>
      </c>
      <c r="D139" s="144" t="s">
        <v>120</v>
      </c>
      <c r="E139" s="145" t="s">
        <v>213</v>
      </c>
      <c r="F139" s="146" t="s">
        <v>214</v>
      </c>
      <c r="G139" s="147" t="s">
        <v>123</v>
      </c>
      <c r="H139" s="148">
        <v>1</v>
      </c>
      <c r="I139" s="149"/>
      <c r="J139" s="150">
        <f>ROUND($I$139*$H$139,2)</f>
        <v>0</v>
      </c>
      <c r="K139" s="151"/>
      <c r="L139" s="152"/>
      <c r="M139" s="153"/>
      <c r="N139" s="154" t="s">
        <v>41</v>
      </c>
      <c r="O139" s="25"/>
      <c r="P139" s="25"/>
      <c r="Q139" s="155">
        <v>13</v>
      </c>
      <c r="R139" s="155">
        <f>$Q$139*$H$139</f>
        <v>13</v>
      </c>
      <c r="S139" s="155">
        <v>0</v>
      </c>
      <c r="T139" s="156">
        <f>$S$139*$H$139</f>
        <v>0</v>
      </c>
      <c r="AR139" s="7" t="s">
        <v>124</v>
      </c>
      <c r="AT139" s="7" t="s">
        <v>125</v>
      </c>
      <c r="AU139" s="7" t="s">
        <v>73</v>
      </c>
      <c r="AY139" s="7" t="s">
        <v>119</v>
      </c>
      <c r="BG139" s="157">
        <f>IF($N$139="zákl. přenesená",$J$139,0)</f>
        <v>0</v>
      </c>
      <c r="BJ139" s="7" t="s">
        <v>126</v>
      </c>
      <c r="BK139" s="157">
        <f>ROUND($I$139*$H$139,2)</f>
        <v>0</v>
      </c>
    </row>
    <row r="140" spans="2:63" s="7" customFormat="1" ht="15.75" customHeight="1">
      <c r="B140" s="24"/>
      <c r="C140" s="144" t="s">
        <v>215</v>
      </c>
      <c r="D140" s="144" t="s">
        <v>120</v>
      </c>
      <c r="E140" s="145" t="s">
        <v>216</v>
      </c>
      <c r="F140" s="146" t="s">
        <v>217</v>
      </c>
      <c r="G140" s="147" t="s">
        <v>123</v>
      </c>
      <c r="H140" s="148">
        <v>1</v>
      </c>
      <c r="I140" s="149"/>
      <c r="J140" s="150">
        <f>ROUND($I$140*$H$140,2)</f>
        <v>0</v>
      </c>
      <c r="K140" s="151"/>
      <c r="L140" s="152"/>
      <c r="M140" s="153"/>
      <c r="N140" s="154" t="s">
        <v>41</v>
      </c>
      <c r="O140" s="25"/>
      <c r="P140" s="25"/>
      <c r="Q140" s="155">
        <v>1.1</v>
      </c>
      <c r="R140" s="155">
        <f>$Q$140*$H$140</f>
        <v>1.1</v>
      </c>
      <c r="S140" s="155">
        <v>0</v>
      </c>
      <c r="T140" s="156">
        <f>$S$140*$H$140</f>
        <v>0</v>
      </c>
      <c r="AR140" s="7" t="s">
        <v>124</v>
      </c>
      <c r="AT140" s="7" t="s">
        <v>125</v>
      </c>
      <c r="AU140" s="7" t="s">
        <v>73</v>
      </c>
      <c r="AY140" s="7" t="s">
        <v>119</v>
      </c>
      <c r="BG140" s="157">
        <f>IF($N$140="zákl. přenesená",$J$140,0)</f>
        <v>0</v>
      </c>
      <c r="BJ140" s="7" t="s">
        <v>126</v>
      </c>
      <c r="BK140" s="157">
        <f>ROUND($I$140*$H$140,2)</f>
        <v>0</v>
      </c>
    </row>
    <row r="141" spans="2:63" s="7" customFormat="1" ht="15.75" customHeight="1">
      <c r="B141" s="24"/>
      <c r="C141" s="144" t="s">
        <v>218</v>
      </c>
      <c r="D141" s="144" t="s">
        <v>120</v>
      </c>
      <c r="E141" s="145" t="s">
        <v>219</v>
      </c>
      <c r="F141" s="146" t="s">
        <v>220</v>
      </c>
      <c r="G141" s="147" t="s">
        <v>123</v>
      </c>
      <c r="H141" s="148">
        <v>1</v>
      </c>
      <c r="I141" s="149"/>
      <c r="J141" s="150">
        <f>ROUND($I$141*$H$141,2)</f>
        <v>0</v>
      </c>
      <c r="K141" s="151"/>
      <c r="L141" s="152"/>
      <c r="M141" s="153"/>
      <c r="N141" s="154" t="s">
        <v>41</v>
      </c>
      <c r="O141" s="25"/>
      <c r="P141" s="25"/>
      <c r="Q141" s="155">
        <v>0</v>
      </c>
      <c r="R141" s="155">
        <f>$Q$141*$H$141</f>
        <v>0</v>
      </c>
      <c r="S141" s="155">
        <v>0</v>
      </c>
      <c r="T141" s="156">
        <f>$S$141*$H$141</f>
        <v>0</v>
      </c>
      <c r="AR141" s="7" t="s">
        <v>124</v>
      </c>
      <c r="AT141" s="7" t="s">
        <v>125</v>
      </c>
      <c r="AU141" s="7" t="s">
        <v>73</v>
      </c>
      <c r="AY141" s="7" t="s">
        <v>119</v>
      </c>
      <c r="BG141" s="157">
        <f>IF($N$141="zákl. přenesená",$J$141,0)</f>
        <v>0</v>
      </c>
      <c r="BJ141" s="7" t="s">
        <v>126</v>
      </c>
      <c r="BK141" s="157">
        <f>ROUND($I$141*$H$141,2)</f>
        <v>0</v>
      </c>
    </row>
    <row r="142" spans="2:63" s="7" customFormat="1" ht="15.75" customHeight="1">
      <c r="B142" s="24"/>
      <c r="C142" s="168" t="s">
        <v>221</v>
      </c>
      <c r="D142" s="168" t="s">
        <v>125</v>
      </c>
      <c r="E142" s="169" t="s">
        <v>222</v>
      </c>
      <c r="F142" s="170" t="s">
        <v>223</v>
      </c>
      <c r="G142" s="171" t="s">
        <v>125</v>
      </c>
      <c r="H142" s="172">
        <v>7</v>
      </c>
      <c r="I142" s="173"/>
      <c r="J142" s="174">
        <f>ROUND($I$142*$H$142,2)</f>
        <v>0</v>
      </c>
      <c r="K142" s="175"/>
      <c r="L142" s="44"/>
      <c r="M142" s="176"/>
      <c r="N142" s="177" t="s">
        <v>41</v>
      </c>
      <c r="O142" s="155">
        <v>0.106</v>
      </c>
      <c r="P142" s="155">
        <f>$O$142*$H$142</f>
        <v>0.742</v>
      </c>
      <c r="Q142" s="155">
        <v>0</v>
      </c>
      <c r="R142" s="155">
        <f>$Q$142*$H$142</f>
        <v>0</v>
      </c>
      <c r="S142" s="155">
        <v>0</v>
      </c>
      <c r="T142" s="156">
        <f>$S$142*$H$142</f>
        <v>0</v>
      </c>
      <c r="AR142" s="7" t="s">
        <v>126</v>
      </c>
      <c r="AT142" s="7" t="s">
        <v>143</v>
      </c>
      <c r="AU142" s="7" t="s">
        <v>73</v>
      </c>
      <c r="AY142" s="7" t="s">
        <v>119</v>
      </c>
      <c r="BG142" s="157">
        <f>IF($N$142="zákl. přenesená",$J$142,0)</f>
        <v>0</v>
      </c>
      <c r="BJ142" s="7" t="s">
        <v>126</v>
      </c>
      <c r="BK142" s="157">
        <f>ROUND($I$142*$H$142,2)</f>
        <v>0</v>
      </c>
    </row>
    <row r="143" spans="2:63" s="7" customFormat="1" ht="15.75" customHeight="1">
      <c r="B143" s="24"/>
      <c r="C143" s="144" t="s">
        <v>224</v>
      </c>
      <c r="D143" s="144" t="s">
        <v>120</v>
      </c>
      <c r="E143" s="145" t="s">
        <v>225</v>
      </c>
      <c r="F143" s="146" t="s">
        <v>226</v>
      </c>
      <c r="G143" s="147" t="s">
        <v>125</v>
      </c>
      <c r="H143" s="148">
        <v>7.35</v>
      </c>
      <c r="I143" s="149"/>
      <c r="J143" s="150">
        <f>ROUND($I$143*$H$143,2)</f>
        <v>0</v>
      </c>
      <c r="K143" s="151"/>
      <c r="L143" s="152"/>
      <c r="M143" s="153"/>
      <c r="N143" s="154" t="s">
        <v>41</v>
      </c>
      <c r="O143" s="25"/>
      <c r="P143" s="25"/>
      <c r="Q143" s="155">
        <v>1</v>
      </c>
      <c r="R143" s="155">
        <f>$Q$143*$H$143</f>
        <v>7.35</v>
      </c>
      <c r="S143" s="155">
        <v>0</v>
      </c>
      <c r="T143" s="156">
        <f>$S$143*$H$143</f>
        <v>0</v>
      </c>
      <c r="AR143" s="7" t="s">
        <v>126</v>
      </c>
      <c r="AT143" s="7" t="s">
        <v>125</v>
      </c>
      <c r="AU143" s="7" t="s">
        <v>73</v>
      </c>
      <c r="AY143" s="7" t="s">
        <v>119</v>
      </c>
      <c r="BG143" s="157">
        <f>IF($N$143="zákl. přenesená",$J$143,0)</f>
        <v>0</v>
      </c>
      <c r="BJ143" s="7" t="s">
        <v>126</v>
      </c>
      <c r="BK143" s="157">
        <f>ROUND($I$143*$H$143,2)</f>
        <v>0</v>
      </c>
    </row>
    <row r="144" spans="2:51" s="7" customFormat="1" ht="15.75" customHeight="1">
      <c r="B144" s="158"/>
      <c r="C144" s="159"/>
      <c r="D144" s="160" t="s">
        <v>127</v>
      </c>
      <c r="E144" s="159"/>
      <c r="F144" s="161" t="s">
        <v>227</v>
      </c>
      <c r="G144" s="159"/>
      <c r="H144" s="162">
        <v>7.35</v>
      </c>
      <c r="J144" s="159"/>
      <c r="K144" s="159"/>
      <c r="L144" s="163"/>
      <c r="M144" s="164"/>
      <c r="N144" s="159"/>
      <c r="O144" s="159"/>
      <c r="P144" s="159"/>
      <c r="Q144" s="159"/>
      <c r="R144" s="159"/>
      <c r="S144" s="159"/>
      <c r="T144" s="165"/>
      <c r="AT144" s="166" t="s">
        <v>127</v>
      </c>
      <c r="AU144" s="166" t="s">
        <v>73</v>
      </c>
      <c r="AV144" s="166" t="s">
        <v>75</v>
      </c>
      <c r="AW144" s="166" t="s">
        <v>66</v>
      </c>
      <c r="AX144" s="166" t="s">
        <v>73</v>
      </c>
      <c r="AY144" s="166" t="s">
        <v>119</v>
      </c>
    </row>
    <row r="145" spans="2:63" s="7" customFormat="1" ht="15.75" customHeight="1">
      <c r="B145" s="24"/>
      <c r="C145" s="144" t="s">
        <v>228</v>
      </c>
      <c r="D145" s="144" t="s">
        <v>120</v>
      </c>
      <c r="E145" s="145" t="s">
        <v>192</v>
      </c>
      <c r="F145" s="146" t="s">
        <v>193</v>
      </c>
      <c r="G145" s="147" t="s">
        <v>125</v>
      </c>
      <c r="H145" s="148">
        <v>7.2</v>
      </c>
      <c r="I145" s="149"/>
      <c r="J145" s="150">
        <f>ROUND($I$145*$H$145,2)</f>
        <v>0</v>
      </c>
      <c r="K145" s="151"/>
      <c r="L145" s="152"/>
      <c r="M145" s="153"/>
      <c r="N145" s="154" t="s">
        <v>41</v>
      </c>
      <c r="O145" s="25"/>
      <c r="P145" s="25"/>
      <c r="Q145" s="155">
        <v>0</v>
      </c>
      <c r="R145" s="155">
        <f>$Q$145*$H$145</f>
        <v>0</v>
      </c>
      <c r="S145" s="155">
        <v>0</v>
      </c>
      <c r="T145" s="156">
        <f>$S$145*$H$145</f>
        <v>0</v>
      </c>
      <c r="AR145" s="7" t="s">
        <v>126</v>
      </c>
      <c r="AT145" s="7" t="s">
        <v>125</v>
      </c>
      <c r="AU145" s="7" t="s">
        <v>73</v>
      </c>
      <c r="AY145" s="7" t="s">
        <v>119</v>
      </c>
      <c r="BG145" s="157">
        <f>IF($N$145="zákl. přenesená",$J$145,0)</f>
        <v>0</v>
      </c>
      <c r="BJ145" s="7" t="s">
        <v>126</v>
      </c>
      <c r="BK145" s="157">
        <f>ROUND($I$145*$H$145,2)</f>
        <v>0</v>
      </c>
    </row>
    <row r="146" spans="2:47" s="7" customFormat="1" ht="16.5" customHeight="1">
      <c r="B146" s="24"/>
      <c r="C146" s="25"/>
      <c r="D146" s="25"/>
      <c r="E146" s="25"/>
      <c r="F146" s="167" t="s">
        <v>194</v>
      </c>
      <c r="G146" s="25"/>
      <c r="H146" s="25"/>
      <c r="J146" s="25"/>
      <c r="K146" s="25"/>
      <c r="L146" s="44"/>
      <c r="M146" s="57"/>
      <c r="N146" s="25"/>
      <c r="O146" s="25"/>
      <c r="P146" s="25"/>
      <c r="Q146" s="25"/>
      <c r="R146" s="25"/>
      <c r="S146" s="25"/>
      <c r="T146" s="58"/>
      <c r="AU146" s="7" t="s">
        <v>73</v>
      </c>
    </row>
    <row r="147" spans="2:51" s="7" customFormat="1" ht="15.75" customHeight="1">
      <c r="B147" s="158"/>
      <c r="C147" s="159"/>
      <c r="D147" s="160" t="s">
        <v>127</v>
      </c>
      <c r="E147" s="159"/>
      <c r="F147" s="161" t="s">
        <v>229</v>
      </c>
      <c r="G147" s="159"/>
      <c r="H147" s="162">
        <v>7.2</v>
      </c>
      <c r="J147" s="159"/>
      <c r="K147" s="159"/>
      <c r="L147" s="163"/>
      <c r="M147" s="164"/>
      <c r="N147" s="159"/>
      <c r="O147" s="159"/>
      <c r="P147" s="159"/>
      <c r="Q147" s="159"/>
      <c r="R147" s="159"/>
      <c r="S147" s="159"/>
      <c r="T147" s="165"/>
      <c r="AT147" s="166" t="s">
        <v>127</v>
      </c>
      <c r="AU147" s="166" t="s">
        <v>73</v>
      </c>
      <c r="AV147" s="166" t="s">
        <v>75</v>
      </c>
      <c r="AW147" s="166" t="s">
        <v>66</v>
      </c>
      <c r="AX147" s="166" t="s">
        <v>73</v>
      </c>
      <c r="AY147" s="166" t="s">
        <v>119</v>
      </c>
    </row>
    <row r="148" spans="2:63" s="7" customFormat="1" ht="15.75" customHeight="1">
      <c r="B148" s="24"/>
      <c r="C148" s="144" t="s">
        <v>230</v>
      </c>
      <c r="D148" s="144" t="s">
        <v>120</v>
      </c>
      <c r="E148" s="145" t="s">
        <v>197</v>
      </c>
      <c r="F148" s="146" t="s">
        <v>198</v>
      </c>
      <c r="G148" s="147" t="s">
        <v>123</v>
      </c>
      <c r="H148" s="148">
        <v>6</v>
      </c>
      <c r="I148" s="149"/>
      <c r="J148" s="150">
        <f>ROUND($I$148*$H$148,2)</f>
        <v>0</v>
      </c>
      <c r="K148" s="151"/>
      <c r="L148" s="152"/>
      <c r="M148" s="153"/>
      <c r="N148" s="154" t="s">
        <v>41</v>
      </c>
      <c r="O148" s="25"/>
      <c r="P148" s="25"/>
      <c r="Q148" s="155">
        <v>0</v>
      </c>
      <c r="R148" s="155">
        <f>$Q$148*$H$148</f>
        <v>0</v>
      </c>
      <c r="S148" s="155">
        <v>0</v>
      </c>
      <c r="T148" s="156">
        <f>$S$148*$H$148</f>
        <v>0</v>
      </c>
      <c r="AR148" s="7" t="s">
        <v>126</v>
      </c>
      <c r="AT148" s="7" t="s">
        <v>125</v>
      </c>
      <c r="AU148" s="7" t="s">
        <v>73</v>
      </c>
      <c r="AY148" s="7" t="s">
        <v>119</v>
      </c>
      <c r="BG148" s="157">
        <f>IF($N$148="zákl. přenesená",$J$148,0)</f>
        <v>0</v>
      </c>
      <c r="BJ148" s="7" t="s">
        <v>126</v>
      </c>
      <c r="BK148" s="157">
        <f>ROUND($I$148*$H$148,2)</f>
        <v>0</v>
      </c>
    </row>
    <row r="149" spans="2:47" s="7" customFormat="1" ht="16.5" customHeight="1">
      <c r="B149" s="24"/>
      <c r="C149" s="25"/>
      <c r="D149" s="25"/>
      <c r="E149" s="25"/>
      <c r="F149" s="167" t="s">
        <v>199</v>
      </c>
      <c r="G149" s="25"/>
      <c r="H149" s="25"/>
      <c r="J149" s="25"/>
      <c r="K149" s="25"/>
      <c r="L149" s="44"/>
      <c r="M149" s="57"/>
      <c r="N149" s="25"/>
      <c r="O149" s="25"/>
      <c r="P149" s="25"/>
      <c r="Q149" s="25"/>
      <c r="R149" s="25"/>
      <c r="S149" s="25"/>
      <c r="T149" s="58"/>
      <c r="AU149" s="7" t="s">
        <v>73</v>
      </c>
    </row>
    <row r="150" spans="2:51" s="7" customFormat="1" ht="15.75" customHeight="1">
      <c r="B150" s="158"/>
      <c r="C150" s="159"/>
      <c r="D150" s="160" t="s">
        <v>127</v>
      </c>
      <c r="E150" s="159"/>
      <c r="F150" s="161" t="s">
        <v>231</v>
      </c>
      <c r="G150" s="159"/>
      <c r="H150" s="162">
        <v>6</v>
      </c>
      <c r="J150" s="159"/>
      <c r="K150" s="159"/>
      <c r="L150" s="163"/>
      <c r="M150" s="164"/>
      <c r="N150" s="159"/>
      <c r="O150" s="159"/>
      <c r="P150" s="159"/>
      <c r="Q150" s="159"/>
      <c r="R150" s="159"/>
      <c r="S150" s="159"/>
      <c r="T150" s="165"/>
      <c r="AT150" s="166" t="s">
        <v>127</v>
      </c>
      <c r="AU150" s="166" t="s">
        <v>73</v>
      </c>
      <c r="AV150" s="166" t="s">
        <v>75</v>
      </c>
      <c r="AW150" s="166" t="s">
        <v>66</v>
      </c>
      <c r="AX150" s="166" t="s">
        <v>73</v>
      </c>
      <c r="AY150" s="166" t="s">
        <v>119</v>
      </c>
    </row>
    <row r="151" spans="2:63" s="7" customFormat="1" ht="15.75" customHeight="1">
      <c r="B151" s="24"/>
      <c r="C151" s="168" t="s">
        <v>232</v>
      </c>
      <c r="D151" s="168" t="s">
        <v>125</v>
      </c>
      <c r="E151" s="169" t="s">
        <v>233</v>
      </c>
      <c r="F151" s="170" t="s">
        <v>234</v>
      </c>
      <c r="G151" s="171" t="s">
        <v>123</v>
      </c>
      <c r="H151" s="172">
        <v>1</v>
      </c>
      <c r="I151" s="173"/>
      <c r="J151" s="174">
        <f>ROUND($I$151*$H$151,2)</f>
        <v>0</v>
      </c>
      <c r="K151" s="175"/>
      <c r="L151" s="44"/>
      <c r="M151" s="176"/>
      <c r="N151" s="177" t="s">
        <v>41</v>
      </c>
      <c r="O151" s="155">
        <v>0.617</v>
      </c>
      <c r="P151" s="155">
        <f>$O$151*$H$151</f>
        <v>0.617</v>
      </c>
      <c r="Q151" s="155">
        <v>0</v>
      </c>
      <c r="R151" s="155">
        <f>$Q$151*$H$151</f>
        <v>0</v>
      </c>
      <c r="S151" s="155">
        <v>0</v>
      </c>
      <c r="T151" s="156">
        <f>$S$151*$H$151</f>
        <v>0</v>
      </c>
      <c r="AR151" s="7" t="s">
        <v>126</v>
      </c>
      <c r="AT151" s="7" t="s">
        <v>143</v>
      </c>
      <c r="AU151" s="7" t="s">
        <v>73</v>
      </c>
      <c r="AY151" s="7" t="s">
        <v>119</v>
      </c>
      <c r="BG151" s="157">
        <f>IF($N$151="zákl. přenesená",$J$151,0)</f>
        <v>0</v>
      </c>
      <c r="BJ151" s="7" t="s">
        <v>126</v>
      </c>
      <c r="BK151" s="157">
        <f>ROUND($I$151*$H$151,2)</f>
        <v>0</v>
      </c>
    </row>
    <row r="152" spans="2:63" s="7" customFormat="1" ht="15.75" customHeight="1">
      <c r="B152" s="24"/>
      <c r="C152" s="144" t="s">
        <v>235</v>
      </c>
      <c r="D152" s="144" t="s">
        <v>120</v>
      </c>
      <c r="E152" s="145" t="s">
        <v>236</v>
      </c>
      <c r="F152" s="146" t="s">
        <v>237</v>
      </c>
      <c r="G152" s="147" t="s">
        <v>123</v>
      </c>
      <c r="H152" s="148">
        <v>1</v>
      </c>
      <c r="I152" s="149"/>
      <c r="J152" s="150">
        <f>ROUND($I$152*$H$152,2)</f>
        <v>0</v>
      </c>
      <c r="K152" s="151"/>
      <c r="L152" s="152"/>
      <c r="M152" s="153"/>
      <c r="N152" s="154" t="s">
        <v>41</v>
      </c>
      <c r="O152" s="25"/>
      <c r="P152" s="25"/>
      <c r="Q152" s="155">
        <v>5.32</v>
      </c>
      <c r="R152" s="155">
        <f>$Q$152*$H$152</f>
        <v>5.32</v>
      </c>
      <c r="S152" s="155">
        <v>0</v>
      </c>
      <c r="T152" s="156">
        <f>$S$152*$H$152</f>
        <v>0</v>
      </c>
      <c r="AR152" s="7" t="s">
        <v>126</v>
      </c>
      <c r="AT152" s="7" t="s">
        <v>125</v>
      </c>
      <c r="AU152" s="7" t="s">
        <v>73</v>
      </c>
      <c r="AY152" s="7" t="s">
        <v>119</v>
      </c>
      <c r="BG152" s="157">
        <f>IF($N$152="zákl. přenesená",$J$152,0)</f>
        <v>0</v>
      </c>
      <c r="BJ152" s="7" t="s">
        <v>126</v>
      </c>
      <c r="BK152" s="157">
        <f>ROUND($I$152*$H$152,2)</f>
        <v>0</v>
      </c>
    </row>
    <row r="153" spans="2:63" s="7" customFormat="1" ht="15.75" customHeight="1">
      <c r="B153" s="24"/>
      <c r="C153" s="168" t="s">
        <v>238</v>
      </c>
      <c r="D153" s="168" t="s">
        <v>125</v>
      </c>
      <c r="E153" s="169" t="s">
        <v>239</v>
      </c>
      <c r="F153" s="170" t="s">
        <v>240</v>
      </c>
      <c r="G153" s="171" t="s">
        <v>123</v>
      </c>
      <c r="H153" s="172">
        <v>1</v>
      </c>
      <c r="I153" s="173"/>
      <c r="J153" s="174">
        <f>ROUND($I$153*$H$153,2)</f>
        <v>0</v>
      </c>
      <c r="K153" s="175"/>
      <c r="L153" s="44"/>
      <c r="M153" s="176"/>
      <c r="N153" s="177" t="s">
        <v>41</v>
      </c>
      <c r="O153" s="155">
        <v>0.52</v>
      </c>
      <c r="P153" s="155">
        <f>$O$153*$H$153</f>
        <v>0.52</v>
      </c>
      <c r="Q153" s="155">
        <v>0</v>
      </c>
      <c r="R153" s="155">
        <f>$Q$153*$H$153</f>
        <v>0</v>
      </c>
      <c r="S153" s="155">
        <v>0</v>
      </c>
      <c r="T153" s="156">
        <f>$S$153*$H$153</f>
        <v>0</v>
      </c>
      <c r="AR153" s="7" t="s">
        <v>126</v>
      </c>
      <c r="AT153" s="7" t="s">
        <v>143</v>
      </c>
      <c r="AU153" s="7" t="s">
        <v>73</v>
      </c>
      <c r="AY153" s="7" t="s">
        <v>119</v>
      </c>
      <c r="BG153" s="157">
        <f>IF($N$153="zákl. přenesená",$J$153,0)</f>
        <v>0</v>
      </c>
      <c r="BJ153" s="7" t="s">
        <v>126</v>
      </c>
      <c r="BK153" s="157">
        <f>ROUND($I$153*$H$153,2)</f>
        <v>0</v>
      </c>
    </row>
    <row r="154" spans="2:47" s="7" customFormat="1" ht="50.25" customHeight="1">
      <c r="B154" s="24"/>
      <c r="C154" s="25"/>
      <c r="D154" s="160" t="s">
        <v>144</v>
      </c>
      <c r="E154" s="25"/>
      <c r="F154" s="178" t="s">
        <v>241</v>
      </c>
      <c r="G154" s="25"/>
      <c r="H154" s="25"/>
      <c r="J154" s="25"/>
      <c r="K154" s="25"/>
      <c r="L154" s="44"/>
      <c r="M154" s="57"/>
      <c r="N154" s="25"/>
      <c r="O154" s="25"/>
      <c r="P154" s="25"/>
      <c r="Q154" s="25"/>
      <c r="R154" s="25"/>
      <c r="S154" s="25"/>
      <c r="T154" s="58"/>
      <c r="AT154" s="7" t="s">
        <v>144</v>
      </c>
      <c r="AU154" s="7" t="s">
        <v>73</v>
      </c>
    </row>
    <row r="155" spans="2:63" s="7" customFormat="1" ht="15.75" customHeight="1">
      <c r="B155" s="24"/>
      <c r="C155" s="144" t="s">
        <v>242</v>
      </c>
      <c r="D155" s="144" t="s">
        <v>120</v>
      </c>
      <c r="E155" s="145" t="s">
        <v>243</v>
      </c>
      <c r="F155" s="146" t="s">
        <v>244</v>
      </c>
      <c r="G155" s="147" t="s">
        <v>123</v>
      </c>
      <c r="H155" s="148">
        <v>1</v>
      </c>
      <c r="I155" s="149"/>
      <c r="J155" s="150">
        <f>ROUND($I$155*$H$155,2)</f>
        <v>0</v>
      </c>
      <c r="K155" s="151"/>
      <c r="L155" s="152"/>
      <c r="M155" s="153"/>
      <c r="N155" s="154" t="s">
        <v>41</v>
      </c>
      <c r="O155" s="25"/>
      <c r="P155" s="25"/>
      <c r="Q155" s="155">
        <v>0.02</v>
      </c>
      <c r="R155" s="155">
        <f>$Q$155*$H$155</f>
        <v>0.02</v>
      </c>
      <c r="S155" s="155">
        <v>0</v>
      </c>
      <c r="T155" s="156">
        <f>$S$155*$H$155</f>
        <v>0</v>
      </c>
      <c r="AR155" s="7" t="s">
        <v>73</v>
      </c>
      <c r="AT155" s="7" t="s">
        <v>125</v>
      </c>
      <c r="AU155" s="7" t="s">
        <v>73</v>
      </c>
      <c r="AY155" s="7" t="s">
        <v>119</v>
      </c>
      <c r="BG155" s="157">
        <f>IF($N$155="zákl. přenesená",$J$155,0)</f>
        <v>0</v>
      </c>
      <c r="BJ155" s="7" t="s">
        <v>126</v>
      </c>
      <c r="BK155" s="157">
        <f>ROUND($I$155*$H$155,2)</f>
        <v>0</v>
      </c>
    </row>
    <row r="156" spans="2:63" s="7" customFormat="1" ht="15.75" customHeight="1">
      <c r="B156" s="24"/>
      <c r="C156" s="168" t="s">
        <v>245</v>
      </c>
      <c r="D156" s="168" t="s">
        <v>125</v>
      </c>
      <c r="E156" s="169" t="s">
        <v>246</v>
      </c>
      <c r="F156" s="170" t="s">
        <v>247</v>
      </c>
      <c r="G156" s="171" t="s">
        <v>123</v>
      </c>
      <c r="H156" s="172">
        <v>1</v>
      </c>
      <c r="I156" s="173"/>
      <c r="J156" s="174">
        <f>ROUND($I$156*$H$156,2)</f>
        <v>0</v>
      </c>
      <c r="K156" s="175"/>
      <c r="L156" s="44"/>
      <c r="M156" s="176"/>
      <c r="N156" s="177" t="s">
        <v>41</v>
      </c>
      <c r="O156" s="155">
        <v>0.197</v>
      </c>
      <c r="P156" s="155">
        <f>$O$156*$H$156</f>
        <v>0.197</v>
      </c>
      <c r="Q156" s="155">
        <v>0</v>
      </c>
      <c r="R156" s="155">
        <f>$Q$156*$H$156</f>
        <v>0</v>
      </c>
      <c r="S156" s="155">
        <v>0</v>
      </c>
      <c r="T156" s="156">
        <f>$S$156*$H$156</f>
        <v>0</v>
      </c>
      <c r="AR156" s="7" t="s">
        <v>126</v>
      </c>
      <c r="AT156" s="7" t="s">
        <v>143</v>
      </c>
      <c r="AU156" s="7" t="s">
        <v>73</v>
      </c>
      <c r="AY156" s="7" t="s">
        <v>119</v>
      </c>
      <c r="BG156" s="157">
        <f>IF($N$156="zákl. přenesená",$J$156,0)</f>
        <v>0</v>
      </c>
      <c r="BJ156" s="7" t="s">
        <v>126</v>
      </c>
      <c r="BK156" s="157">
        <f>ROUND($I$156*$H$156,2)</f>
        <v>0</v>
      </c>
    </row>
    <row r="157" spans="2:63" s="7" customFormat="1" ht="15.75" customHeight="1">
      <c r="B157" s="24"/>
      <c r="C157" s="144" t="s">
        <v>248</v>
      </c>
      <c r="D157" s="144" t="s">
        <v>120</v>
      </c>
      <c r="E157" s="145" t="s">
        <v>249</v>
      </c>
      <c r="F157" s="146" t="s">
        <v>250</v>
      </c>
      <c r="G157" s="147" t="s">
        <v>123</v>
      </c>
      <c r="H157" s="148">
        <v>2</v>
      </c>
      <c r="I157" s="149"/>
      <c r="J157" s="150">
        <f>ROUND($I$157*$H$157,2)</f>
        <v>0</v>
      </c>
      <c r="K157" s="151"/>
      <c r="L157" s="152"/>
      <c r="M157" s="153"/>
      <c r="N157" s="154" t="s">
        <v>41</v>
      </c>
      <c r="O157" s="25"/>
      <c r="P157" s="25"/>
      <c r="Q157" s="155">
        <v>0.14</v>
      </c>
      <c r="R157" s="155">
        <f>$Q$157*$H$157</f>
        <v>0.28</v>
      </c>
      <c r="S157" s="155">
        <v>0</v>
      </c>
      <c r="T157" s="156">
        <f>$S$157*$H$157</f>
        <v>0</v>
      </c>
      <c r="AR157" s="7" t="s">
        <v>126</v>
      </c>
      <c r="AT157" s="7" t="s">
        <v>125</v>
      </c>
      <c r="AU157" s="7" t="s">
        <v>73</v>
      </c>
      <c r="AY157" s="7" t="s">
        <v>119</v>
      </c>
      <c r="BG157" s="157">
        <f>IF($N$157="zákl. přenesená",$J$157,0)</f>
        <v>0</v>
      </c>
      <c r="BJ157" s="7" t="s">
        <v>126</v>
      </c>
      <c r="BK157" s="157">
        <f>ROUND($I$157*$H$157,2)</f>
        <v>0</v>
      </c>
    </row>
    <row r="158" spans="2:47" s="7" customFormat="1" ht="16.5" customHeight="1">
      <c r="B158" s="24"/>
      <c r="C158" s="25"/>
      <c r="D158" s="25"/>
      <c r="E158" s="25"/>
      <c r="F158" s="167" t="s">
        <v>251</v>
      </c>
      <c r="G158" s="25"/>
      <c r="H158" s="25"/>
      <c r="J158" s="25"/>
      <c r="K158" s="25"/>
      <c r="L158" s="44"/>
      <c r="M158" s="57"/>
      <c r="N158" s="25"/>
      <c r="O158" s="25"/>
      <c r="P158" s="25"/>
      <c r="Q158" s="25"/>
      <c r="R158" s="25"/>
      <c r="S158" s="25"/>
      <c r="T158" s="58"/>
      <c r="AU158" s="7" t="s">
        <v>73</v>
      </c>
    </row>
    <row r="159" spans="2:51" s="7" customFormat="1" ht="15.75" customHeight="1">
      <c r="B159" s="158"/>
      <c r="C159" s="159"/>
      <c r="D159" s="160" t="s">
        <v>127</v>
      </c>
      <c r="E159" s="159"/>
      <c r="F159" s="161" t="s">
        <v>252</v>
      </c>
      <c r="G159" s="159"/>
      <c r="H159" s="162">
        <v>2</v>
      </c>
      <c r="J159" s="159"/>
      <c r="K159" s="159"/>
      <c r="L159" s="163"/>
      <c r="M159" s="164"/>
      <c r="N159" s="159"/>
      <c r="O159" s="159"/>
      <c r="P159" s="159"/>
      <c r="Q159" s="159"/>
      <c r="R159" s="159"/>
      <c r="S159" s="159"/>
      <c r="T159" s="165"/>
      <c r="AT159" s="166" t="s">
        <v>127</v>
      </c>
      <c r="AU159" s="166" t="s">
        <v>73</v>
      </c>
      <c r="AV159" s="166" t="s">
        <v>75</v>
      </c>
      <c r="AW159" s="166" t="s">
        <v>66</v>
      </c>
      <c r="AX159" s="166" t="s">
        <v>73</v>
      </c>
      <c r="AY159" s="166" t="s">
        <v>119</v>
      </c>
    </row>
    <row r="160" spans="2:63" s="7" customFormat="1" ht="15.75" customHeight="1">
      <c r="B160" s="24"/>
      <c r="C160" s="144" t="s">
        <v>253</v>
      </c>
      <c r="D160" s="144" t="s">
        <v>120</v>
      </c>
      <c r="E160" s="145" t="s">
        <v>254</v>
      </c>
      <c r="F160" s="146" t="s">
        <v>255</v>
      </c>
      <c r="G160" s="147" t="s">
        <v>123</v>
      </c>
      <c r="H160" s="148">
        <v>0.04</v>
      </c>
      <c r="I160" s="149"/>
      <c r="J160" s="150">
        <f>ROUND($I$160*$H$160,2)</f>
        <v>0</v>
      </c>
      <c r="K160" s="151"/>
      <c r="L160" s="152"/>
      <c r="M160" s="153"/>
      <c r="N160" s="154" t="s">
        <v>41</v>
      </c>
      <c r="O160" s="25"/>
      <c r="P160" s="25"/>
      <c r="Q160" s="155">
        <v>0.46</v>
      </c>
      <c r="R160" s="155">
        <f>$Q$160*$H$160</f>
        <v>0.0184</v>
      </c>
      <c r="S160" s="155">
        <v>0</v>
      </c>
      <c r="T160" s="156">
        <f>$S$160*$H$160</f>
        <v>0</v>
      </c>
      <c r="AR160" s="7" t="s">
        <v>126</v>
      </c>
      <c r="AT160" s="7" t="s">
        <v>125</v>
      </c>
      <c r="AU160" s="7" t="s">
        <v>73</v>
      </c>
      <c r="AY160" s="7" t="s">
        <v>119</v>
      </c>
      <c r="BG160" s="157">
        <f>IF($N$160="zákl. přenesená",$J$160,0)</f>
        <v>0</v>
      </c>
      <c r="BJ160" s="7" t="s">
        <v>126</v>
      </c>
      <c r="BK160" s="157">
        <f>ROUND($I$160*$H$160,2)</f>
        <v>0</v>
      </c>
    </row>
    <row r="161" spans="2:47" s="7" customFormat="1" ht="16.5" customHeight="1">
      <c r="B161" s="24"/>
      <c r="C161" s="25"/>
      <c r="D161" s="25"/>
      <c r="E161" s="25"/>
      <c r="F161" s="167" t="s">
        <v>256</v>
      </c>
      <c r="G161" s="25"/>
      <c r="H161" s="25"/>
      <c r="J161" s="25"/>
      <c r="K161" s="25"/>
      <c r="L161" s="44"/>
      <c r="M161" s="57"/>
      <c r="N161" s="25"/>
      <c r="O161" s="25"/>
      <c r="P161" s="25"/>
      <c r="Q161" s="25"/>
      <c r="R161" s="25"/>
      <c r="S161" s="25"/>
      <c r="T161" s="58"/>
      <c r="AU161" s="7" t="s">
        <v>73</v>
      </c>
    </row>
    <row r="162" spans="2:51" s="7" customFormat="1" ht="15.75" customHeight="1">
      <c r="B162" s="158"/>
      <c r="C162" s="159"/>
      <c r="D162" s="160" t="s">
        <v>127</v>
      </c>
      <c r="E162" s="159"/>
      <c r="F162" s="161" t="s">
        <v>257</v>
      </c>
      <c r="G162" s="159"/>
      <c r="H162" s="162">
        <v>0.04</v>
      </c>
      <c r="J162" s="159"/>
      <c r="K162" s="159"/>
      <c r="L162" s="163"/>
      <c r="M162" s="164"/>
      <c r="N162" s="159"/>
      <c r="O162" s="159"/>
      <c r="P162" s="159"/>
      <c r="Q162" s="159"/>
      <c r="R162" s="159"/>
      <c r="S162" s="159"/>
      <c r="T162" s="165"/>
      <c r="AT162" s="166" t="s">
        <v>127</v>
      </c>
      <c r="AU162" s="166" t="s">
        <v>73</v>
      </c>
      <c r="AV162" s="166" t="s">
        <v>75</v>
      </c>
      <c r="AW162" s="166" t="s">
        <v>66</v>
      </c>
      <c r="AX162" s="166" t="s">
        <v>73</v>
      </c>
      <c r="AY162" s="166" t="s">
        <v>119</v>
      </c>
    </row>
    <row r="163" spans="2:63" s="7" customFormat="1" ht="15.75" customHeight="1">
      <c r="B163" s="24"/>
      <c r="C163" s="168" t="s">
        <v>258</v>
      </c>
      <c r="D163" s="168" t="s">
        <v>125</v>
      </c>
      <c r="E163" s="169" t="s">
        <v>259</v>
      </c>
      <c r="F163" s="170" t="s">
        <v>260</v>
      </c>
      <c r="G163" s="171" t="s">
        <v>261</v>
      </c>
      <c r="H163" s="172">
        <v>1</v>
      </c>
      <c r="I163" s="173"/>
      <c r="J163" s="174">
        <f>ROUND($I$163*$H$163,2)</f>
        <v>0</v>
      </c>
      <c r="K163" s="175"/>
      <c r="L163" s="44"/>
      <c r="M163" s="176"/>
      <c r="N163" s="177" t="s">
        <v>41</v>
      </c>
      <c r="O163" s="155">
        <v>0.967</v>
      </c>
      <c r="P163" s="155">
        <f>$O$163*$H$163</f>
        <v>0.967</v>
      </c>
      <c r="Q163" s="155">
        <v>0</v>
      </c>
      <c r="R163" s="155">
        <f>$Q$163*$H$163</f>
        <v>0</v>
      </c>
      <c r="S163" s="155">
        <v>0</v>
      </c>
      <c r="T163" s="156">
        <f>$S$163*$H$163</f>
        <v>0</v>
      </c>
      <c r="AR163" s="7" t="s">
        <v>126</v>
      </c>
      <c r="AT163" s="7" t="s">
        <v>143</v>
      </c>
      <c r="AU163" s="7" t="s">
        <v>73</v>
      </c>
      <c r="AY163" s="7" t="s">
        <v>119</v>
      </c>
      <c r="BG163" s="157">
        <f>IF($N$163="zákl. přenesená",$J$163,0)</f>
        <v>0</v>
      </c>
      <c r="BJ163" s="7" t="s">
        <v>126</v>
      </c>
      <c r="BK163" s="157">
        <f>ROUND($I$163*$H$163,2)</f>
        <v>0</v>
      </c>
    </row>
    <row r="164" spans="2:63" s="7" customFormat="1" ht="15.75" customHeight="1">
      <c r="B164" s="24"/>
      <c r="C164" s="144" t="s">
        <v>262</v>
      </c>
      <c r="D164" s="144" t="s">
        <v>120</v>
      </c>
      <c r="E164" s="145" t="s">
        <v>263</v>
      </c>
      <c r="F164" s="146" t="s">
        <v>264</v>
      </c>
      <c r="G164" s="147" t="s">
        <v>123</v>
      </c>
      <c r="H164" s="148">
        <v>3</v>
      </c>
      <c r="I164" s="149"/>
      <c r="J164" s="150">
        <f>ROUND($I$164*$H$164,2)</f>
        <v>0</v>
      </c>
      <c r="K164" s="151"/>
      <c r="L164" s="152"/>
      <c r="M164" s="153"/>
      <c r="N164" s="154" t="s">
        <v>41</v>
      </c>
      <c r="O164" s="25"/>
      <c r="P164" s="25"/>
      <c r="Q164" s="155">
        <v>0.26</v>
      </c>
      <c r="R164" s="155">
        <f>$Q$164*$H$164</f>
        <v>0.78</v>
      </c>
      <c r="S164" s="155">
        <v>0</v>
      </c>
      <c r="T164" s="156">
        <f>$S$164*$H$164</f>
        <v>0</v>
      </c>
      <c r="AR164" s="7" t="s">
        <v>126</v>
      </c>
      <c r="AT164" s="7" t="s">
        <v>125</v>
      </c>
      <c r="AU164" s="7" t="s">
        <v>73</v>
      </c>
      <c r="AY164" s="7" t="s">
        <v>119</v>
      </c>
      <c r="BG164" s="157">
        <f>IF($N$164="zákl. přenesená",$J$164,0)</f>
        <v>0</v>
      </c>
      <c r="BJ164" s="7" t="s">
        <v>126</v>
      </c>
      <c r="BK164" s="157">
        <f>ROUND($I$164*$H$164,2)</f>
        <v>0</v>
      </c>
    </row>
    <row r="165" spans="2:51" s="7" customFormat="1" ht="15.75" customHeight="1">
      <c r="B165" s="158"/>
      <c r="C165" s="159"/>
      <c r="D165" s="160" t="s">
        <v>127</v>
      </c>
      <c r="E165" s="159"/>
      <c r="F165" s="161" t="s">
        <v>265</v>
      </c>
      <c r="G165" s="159"/>
      <c r="H165" s="162">
        <v>3</v>
      </c>
      <c r="J165" s="159"/>
      <c r="K165" s="159"/>
      <c r="L165" s="163"/>
      <c r="M165" s="164"/>
      <c r="N165" s="159"/>
      <c r="O165" s="159"/>
      <c r="P165" s="159"/>
      <c r="Q165" s="159"/>
      <c r="R165" s="159"/>
      <c r="S165" s="159"/>
      <c r="T165" s="165"/>
      <c r="AT165" s="166" t="s">
        <v>127</v>
      </c>
      <c r="AU165" s="166" t="s">
        <v>73</v>
      </c>
      <c r="AV165" s="166" t="s">
        <v>75</v>
      </c>
      <c r="AW165" s="166" t="s">
        <v>66</v>
      </c>
      <c r="AX165" s="166" t="s">
        <v>73</v>
      </c>
      <c r="AY165" s="166" t="s">
        <v>119</v>
      </c>
    </row>
    <row r="166" spans="2:63" s="7" customFormat="1" ht="15.75" customHeight="1">
      <c r="B166" s="24"/>
      <c r="C166" s="144" t="s">
        <v>266</v>
      </c>
      <c r="D166" s="144" t="s">
        <v>120</v>
      </c>
      <c r="E166" s="145" t="s">
        <v>267</v>
      </c>
      <c r="F166" s="146" t="s">
        <v>268</v>
      </c>
      <c r="G166" s="147" t="s">
        <v>123</v>
      </c>
      <c r="H166" s="148">
        <v>3</v>
      </c>
      <c r="I166" s="149"/>
      <c r="J166" s="150">
        <f>ROUND($I$166*$H$166,2)</f>
        <v>0</v>
      </c>
      <c r="K166" s="151"/>
      <c r="L166" s="152"/>
      <c r="M166" s="153"/>
      <c r="N166" s="154" t="s">
        <v>41</v>
      </c>
      <c r="O166" s="25"/>
      <c r="P166" s="25"/>
      <c r="Q166" s="155">
        <v>0.08</v>
      </c>
      <c r="R166" s="155">
        <f>$Q$166*$H$166</f>
        <v>0.24</v>
      </c>
      <c r="S166" s="155">
        <v>0</v>
      </c>
      <c r="T166" s="156">
        <f>$S$166*$H$166</f>
        <v>0</v>
      </c>
      <c r="AR166" s="7" t="s">
        <v>126</v>
      </c>
      <c r="AT166" s="7" t="s">
        <v>125</v>
      </c>
      <c r="AU166" s="7" t="s">
        <v>73</v>
      </c>
      <c r="AY166" s="7" t="s">
        <v>119</v>
      </c>
      <c r="BG166" s="157">
        <f>IF($N$166="zákl. přenesená",$J$166,0)</f>
        <v>0</v>
      </c>
      <c r="BJ166" s="7" t="s">
        <v>126</v>
      </c>
      <c r="BK166" s="157">
        <f>ROUND($I$166*$H$166,2)</f>
        <v>0</v>
      </c>
    </row>
    <row r="167" spans="2:51" s="7" customFormat="1" ht="15.75" customHeight="1">
      <c r="B167" s="158"/>
      <c r="C167" s="159"/>
      <c r="D167" s="160" t="s">
        <v>127</v>
      </c>
      <c r="E167" s="159"/>
      <c r="F167" s="161" t="s">
        <v>265</v>
      </c>
      <c r="G167" s="159"/>
      <c r="H167" s="162">
        <v>3</v>
      </c>
      <c r="J167" s="159"/>
      <c r="K167" s="159"/>
      <c r="L167" s="163"/>
      <c r="M167" s="164"/>
      <c r="N167" s="159"/>
      <c r="O167" s="159"/>
      <c r="P167" s="159"/>
      <c r="Q167" s="159"/>
      <c r="R167" s="159"/>
      <c r="S167" s="159"/>
      <c r="T167" s="165"/>
      <c r="AT167" s="166" t="s">
        <v>127</v>
      </c>
      <c r="AU167" s="166" t="s">
        <v>73</v>
      </c>
      <c r="AV167" s="166" t="s">
        <v>75</v>
      </c>
      <c r="AW167" s="166" t="s">
        <v>66</v>
      </c>
      <c r="AX167" s="166" t="s">
        <v>73</v>
      </c>
      <c r="AY167" s="166" t="s">
        <v>119</v>
      </c>
    </row>
    <row r="168" spans="2:63" s="7" customFormat="1" ht="15.75" customHeight="1">
      <c r="B168" s="24"/>
      <c r="C168" s="168" t="s">
        <v>269</v>
      </c>
      <c r="D168" s="168" t="s">
        <v>125</v>
      </c>
      <c r="E168" s="169" t="s">
        <v>270</v>
      </c>
      <c r="F168" s="170" t="s">
        <v>271</v>
      </c>
      <c r="G168" s="171" t="s">
        <v>123</v>
      </c>
      <c r="H168" s="172">
        <v>5</v>
      </c>
      <c r="I168" s="173"/>
      <c r="J168" s="174">
        <f>ROUND($I$168*$H$168,2)</f>
        <v>0</v>
      </c>
      <c r="K168" s="175"/>
      <c r="L168" s="44"/>
      <c r="M168" s="176"/>
      <c r="N168" s="177" t="s">
        <v>41</v>
      </c>
      <c r="O168" s="155">
        <v>0.033</v>
      </c>
      <c r="P168" s="155">
        <f>$O$168*$H$168</f>
        <v>0.165</v>
      </c>
      <c r="Q168" s="155">
        <v>0</v>
      </c>
      <c r="R168" s="155">
        <f>$Q$168*$H$168</f>
        <v>0</v>
      </c>
      <c r="S168" s="155">
        <v>0</v>
      </c>
      <c r="T168" s="156">
        <f>$S$168*$H$168</f>
        <v>0</v>
      </c>
      <c r="AR168" s="7" t="s">
        <v>126</v>
      </c>
      <c r="AT168" s="7" t="s">
        <v>143</v>
      </c>
      <c r="AU168" s="7" t="s">
        <v>73</v>
      </c>
      <c r="AY168" s="7" t="s">
        <v>119</v>
      </c>
      <c r="BG168" s="157">
        <f>IF($N$168="zákl. přenesená",$J$168,0)</f>
        <v>0</v>
      </c>
      <c r="BJ168" s="7" t="s">
        <v>126</v>
      </c>
      <c r="BK168" s="157">
        <f>ROUND($I$168*$H$168,2)</f>
        <v>0</v>
      </c>
    </row>
    <row r="169" spans="2:63" s="7" customFormat="1" ht="15.75" customHeight="1">
      <c r="B169" s="24"/>
      <c r="C169" s="144" t="s">
        <v>272</v>
      </c>
      <c r="D169" s="144" t="s">
        <v>120</v>
      </c>
      <c r="E169" s="145" t="s">
        <v>273</v>
      </c>
      <c r="F169" s="146" t="s">
        <v>274</v>
      </c>
      <c r="G169" s="147" t="s">
        <v>275</v>
      </c>
      <c r="H169" s="148">
        <v>0.05</v>
      </c>
      <c r="I169" s="149"/>
      <c r="J169" s="150">
        <f>ROUND($I$169*$H$169,2)</f>
        <v>0</v>
      </c>
      <c r="K169" s="151"/>
      <c r="L169" s="152"/>
      <c r="M169" s="153"/>
      <c r="N169" s="154" t="s">
        <v>41</v>
      </c>
      <c r="O169" s="25"/>
      <c r="P169" s="25"/>
      <c r="Q169" s="155">
        <v>0.1</v>
      </c>
      <c r="R169" s="155">
        <f>$Q$169*$H$169</f>
        <v>0.005000000000000001</v>
      </c>
      <c r="S169" s="155">
        <v>0</v>
      </c>
      <c r="T169" s="156">
        <f>$S$169*$H$169</f>
        <v>0</v>
      </c>
      <c r="AR169" s="7" t="s">
        <v>126</v>
      </c>
      <c r="AT169" s="7" t="s">
        <v>125</v>
      </c>
      <c r="AU169" s="7" t="s">
        <v>73</v>
      </c>
      <c r="AY169" s="7" t="s">
        <v>119</v>
      </c>
      <c r="BG169" s="157">
        <f>IF($N$169="zákl. přenesená",$J$169,0)</f>
        <v>0</v>
      </c>
      <c r="BJ169" s="7" t="s">
        <v>126</v>
      </c>
      <c r="BK169" s="157">
        <f>ROUND($I$169*$H$169,2)</f>
        <v>0</v>
      </c>
    </row>
    <row r="170" spans="2:51" s="7" customFormat="1" ht="15.75" customHeight="1">
      <c r="B170" s="158"/>
      <c r="C170" s="159"/>
      <c r="D170" s="160" t="s">
        <v>127</v>
      </c>
      <c r="E170" s="159"/>
      <c r="F170" s="161" t="s">
        <v>276</v>
      </c>
      <c r="G170" s="159"/>
      <c r="H170" s="162">
        <v>0.05</v>
      </c>
      <c r="J170" s="159"/>
      <c r="K170" s="159"/>
      <c r="L170" s="163"/>
      <c r="M170" s="164"/>
      <c r="N170" s="159"/>
      <c r="O170" s="159"/>
      <c r="P170" s="159"/>
      <c r="Q170" s="159"/>
      <c r="R170" s="159"/>
      <c r="S170" s="159"/>
      <c r="T170" s="165"/>
      <c r="AT170" s="166" t="s">
        <v>127</v>
      </c>
      <c r="AU170" s="166" t="s">
        <v>73</v>
      </c>
      <c r="AV170" s="166" t="s">
        <v>75</v>
      </c>
      <c r="AW170" s="166" t="s">
        <v>66</v>
      </c>
      <c r="AX170" s="166" t="s">
        <v>73</v>
      </c>
      <c r="AY170" s="166" t="s">
        <v>119</v>
      </c>
    </row>
    <row r="171" spans="2:63" s="7" customFormat="1" ht="15.75" customHeight="1">
      <c r="B171" s="24"/>
      <c r="C171" s="144" t="s">
        <v>277</v>
      </c>
      <c r="D171" s="144" t="s">
        <v>120</v>
      </c>
      <c r="E171" s="145" t="s">
        <v>278</v>
      </c>
      <c r="F171" s="146" t="s">
        <v>279</v>
      </c>
      <c r="G171" s="147" t="s">
        <v>275</v>
      </c>
      <c r="H171" s="148">
        <v>0.1</v>
      </c>
      <c r="I171" s="149"/>
      <c r="J171" s="150">
        <f>ROUND($I$171*$H$171,2)</f>
        <v>0</v>
      </c>
      <c r="K171" s="151"/>
      <c r="L171" s="152"/>
      <c r="M171" s="153"/>
      <c r="N171" s="154" t="s">
        <v>41</v>
      </c>
      <c r="O171" s="25"/>
      <c r="P171" s="25"/>
      <c r="Q171" s="155">
        <v>0.001</v>
      </c>
      <c r="R171" s="155">
        <f>$Q$171*$H$171</f>
        <v>0.0001</v>
      </c>
      <c r="S171" s="155">
        <v>0</v>
      </c>
      <c r="T171" s="156">
        <f>$S$171*$H$171</f>
        <v>0</v>
      </c>
      <c r="AR171" s="7" t="s">
        <v>126</v>
      </c>
      <c r="AT171" s="7" t="s">
        <v>125</v>
      </c>
      <c r="AU171" s="7" t="s">
        <v>73</v>
      </c>
      <c r="AY171" s="7" t="s">
        <v>119</v>
      </c>
      <c r="BG171" s="157">
        <f>IF($N$171="zákl. přenesená",$J$171,0)</f>
        <v>0</v>
      </c>
      <c r="BJ171" s="7" t="s">
        <v>126</v>
      </c>
      <c r="BK171" s="157">
        <f>ROUND($I$171*$H$171,2)</f>
        <v>0</v>
      </c>
    </row>
    <row r="172" spans="2:51" s="7" customFormat="1" ht="15.75" customHeight="1">
      <c r="B172" s="158"/>
      <c r="C172" s="159"/>
      <c r="D172" s="160" t="s">
        <v>127</v>
      </c>
      <c r="E172" s="159"/>
      <c r="F172" s="161" t="s">
        <v>280</v>
      </c>
      <c r="G172" s="159"/>
      <c r="H172" s="162">
        <v>0.1</v>
      </c>
      <c r="J172" s="159"/>
      <c r="K172" s="159"/>
      <c r="L172" s="163"/>
      <c r="M172" s="164"/>
      <c r="N172" s="159"/>
      <c r="O172" s="159"/>
      <c r="P172" s="159"/>
      <c r="Q172" s="159"/>
      <c r="R172" s="159"/>
      <c r="S172" s="159"/>
      <c r="T172" s="165"/>
      <c r="AT172" s="166" t="s">
        <v>127</v>
      </c>
      <c r="AU172" s="166" t="s">
        <v>73</v>
      </c>
      <c r="AV172" s="166" t="s">
        <v>75</v>
      </c>
      <c r="AW172" s="166" t="s">
        <v>66</v>
      </c>
      <c r="AX172" s="166" t="s">
        <v>73</v>
      </c>
      <c r="AY172" s="166" t="s">
        <v>119</v>
      </c>
    </row>
    <row r="173" spans="2:63" s="130" customFormat="1" ht="25.5" customHeight="1">
      <c r="B173" s="131"/>
      <c r="C173" s="132"/>
      <c r="D173" s="132" t="s">
        <v>65</v>
      </c>
      <c r="E173" s="133" t="s">
        <v>281</v>
      </c>
      <c r="F173" s="133" t="s">
        <v>282</v>
      </c>
      <c r="G173" s="134" t="s">
        <v>118</v>
      </c>
      <c r="H173" s="135">
        <v>1</v>
      </c>
      <c r="J173" s="136">
        <f>$BK$173</f>
        <v>0</v>
      </c>
      <c r="K173" s="132"/>
      <c r="L173" s="137"/>
      <c r="M173" s="138"/>
      <c r="N173" s="132"/>
      <c r="O173" s="132"/>
      <c r="P173" s="139">
        <f>SUM($P$174:$P$233)</f>
        <v>53.033</v>
      </c>
      <c r="Q173" s="132"/>
      <c r="R173" s="139">
        <f>SUM($R$174:$R$233)</f>
        <v>303.9686</v>
      </c>
      <c r="S173" s="132"/>
      <c r="T173" s="140">
        <f>SUM($T$174:$T$233)</f>
        <v>0</v>
      </c>
      <c r="AR173" s="141" t="s">
        <v>73</v>
      </c>
      <c r="AT173" s="141" t="s">
        <v>65</v>
      </c>
      <c r="AU173" s="142" t="s">
        <v>66</v>
      </c>
      <c r="AY173" s="142" t="s">
        <v>119</v>
      </c>
      <c r="BK173" s="143">
        <f>SUM($BK$174:$BK$233)</f>
        <v>0</v>
      </c>
    </row>
    <row r="174" spans="2:63" s="7" customFormat="1" ht="15.75" customHeight="1">
      <c r="B174" s="24"/>
      <c r="C174" s="168" t="s">
        <v>283</v>
      </c>
      <c r="D174" s="168" t="s">
        <v>125</v>
      </c>
      <c r="E174" s="169" t="s">
        <v>284</v>
      </c>
      <c r="F174" s="170" t="s">
        <v>285</v>
      </c>
      <c r="G174" s="171" t="s">
        <v>125</v>
      </c>
      <c r="H174" s="172">
        <v>151</v>
      </c>
      <c r="I174" s="173"/>
      <c r="J174" s="174">
        <f>ROUND($I$174*$H$174,2)</f>
        <v>0</v>
      </c>
      <c r="K174" s="175"/>
      <c r="L174" s="44"/>
      <c r="M174" s="176"/>
      <c r="N174" s="177" t="s">
        <v>41</v>
      </c>
      <c r="O174" s="155">
        <v>0.058</v>
      </c>
      <c r="P174" s="155">
        <f>$O$174*$H$174</f>
        <v>8.758000000000001</v>
      </c>
      <c r="Q174" s="155">
        <v>0</v>
      </c>
      <c r="R174" s="155">
        <f>$Q$174*$H$174</f>
        <v>0</v>
      </c>
      <c r="S174" s="155">
        <v>0</v>
      </c>
      <c r="T174" s="156">
        <f>$S$174*$H$174</f>
        <v>0</v>
      </c>
      <c r="AR174" s="7" t="s">
        <v>126</v>
      </c>
      <c r="AT174" s="7" t="s">
        <v>143</v>
      </c>
      <c r="AU174" s="7" t="s">
        <v>73</v>
      </c>
      <c r="AY174" s="7" t="s">
        <v>119</v>
      </c>
      <c r="BG174" s="157">
        <f>IF($N$174="zákl. přenesená",$J$174,0)</f>
        <v>0</v>
      </c>
      <c r="BJ174" s="7" t="s">
        <v>126</v>
      </c>
      <c r="BK174" s="157">
        <f>ROUND($I$174*$H$174,2)</f>
        <v>0</v>
      </c>
    </row>
    <row r="175" spans="2:51" s="7" customFormat="1" ht="15.75" customHeight="1">
      <c r="B175" s="158"/>
      <c r="C175" s="159"/>
      <c r="D175" s="160" t="s">
        <v>127</v>
      </c>
      <c r="E175" s="159"/>
      <c r="F175" s="161" t="s">
        <v>286</v>
      </c>
      <c r="G175" s="159"/>
      <c r="H175" s="162">
        <v>130</v>
      </c>
      <c r="J175" s="159"/>
      <c r="K175" s="159"/>
      <c r="L175" s="163"/>
      <c r="M175" s="164"/>
      <c r="N175" s="159"/>
      <c r="O175" s="159"/>
      <c r="P175" s="159"/>
      <c r="Q175" s="159"/>
      <c r="R175" s="159"/>
      <c r="S175" s="159"/>
      <c r="T175" s="165"/>
      <c r="AT175" s="166" t="s">
        <v>127</v>
      </c>
      <c r="AU175" s="166" t="s">
        <v>73</v>
      </c>
      <c r="AV175" s="166" t="s">
        <v>75</v>
      </c>
      <c r="AW175" s="166" t="s">
        <v>92</v>
      </c>
      <c r="AX175" s="166" t="s">
        <v>66</v>
      </c>
      <c r="AY175" s="166" t="s">
        <v>119</v>
      </c>
    </row>
    <row r="176" spans="2:51" s="7" customFormat="1" ht="15.75" customHeight="1">
      <c r="B176" s="158"/>
      <c r="C176" s="159"/>
      <c r="D176" s="160" t="s">
        <v>127</v>
      </c>
      <c r="E176" s="159"/>
      <c r="F176" s="161" t="s">
        <v>287</v>
      </c>
      <c r="G176" s="159"/>
      <c r="H176" s="162">
        <v>16</v>
      </c>
      <c r="J176" s="159"/>
      <c r="K176" s="159"/>
      <c r="L176" s="163"/>
      <c r="M176" s="164"/>
      <c r="N176" s="159"/>
      <c r="O176" s="159"/>
      <c r="P176" s="159"/>
      <c r="Q176" s="159"/>
      <c r="R176" s="159"/>
      <c r="S176" s="159"/>
      <c r="T176" s="165"/>
      <c r="AT176" s="166" t="s">
        <v>127</v>
      </c>
      <c r="AU176" s="166" t="s">
        <v>73</v>
      </c>
      <c r="AV176" s="166" t="s">
        <v>75</v>
      </c>
      <c r="AW176" s="166" t="s">
        <v>92</v>
      </c>
      <c r="AX176" s="166" t="s">
        <v>66</v>
      </c>
      <c r="AY176" s="166" t="s">
        <v>119</v>
      </c>
    </row>
    <row r="177" spans="2:51" s="7" customFormat="1" ht="15.75" customHeight="1">
      <c r="B177" s="158"/>
      <c r="C177" s="159"/>
      <c r="D177" s="160" t="s">
        <v>127</v>
      </c>
      <c r="E177" s="159"/>
      <c r="F177" s="161" t="s">
        <v>131</v>
      </c>
      <c r="G177" s="159"/>
      <c r="H177" s="162">
        <v>3</v>
      </c>
      <c r="J177" s="159"/>
      <c r="K177" s="159"/>
      <c r="L177" s="163"/>
      <c r="M177" s="164"/>
      <c r="N177" s="159"/>
      <c r="O177" s="159"/>
      <c r="P177" s="159"/>
      <c r="Q177" s="159"/>
      <c r="R177" s="159"/>
      <c r="S177" s="159"/>
      <c r="T177" s="165"/>
      <c r="AT177" s="166" t="s">
        <v>127</v>
      </c>
      <c r="AU177" s="166" t="s">
        <v>73</v>
      </c>
      <c r="AV177" s="166" t="s">
        <v>75</v>
      </c>
      <c r="AW177" s="166" t="s">
        <v>92</v>
      </c>
      <c r="AX177" s="166" t="s">
        <v>66</v>
      </c>
      <c r="AY177" s="166" t="s">
        <v>119</v>
      </c>
    </row>
    <row r="178" spans="2:51" s="7" customFormat="1" ht="15.75" customHeight="1">
      <c r="B178" s="158"/>
      <c r="C178" s="159"/>
      <c r="D178" s="160" t="s">
        <v>127</v>
      </c>
      <c r="E178" s="159"/>
      <c r="F178" s="161" t="s">
        <v>75</v>
      </c>
      <c r="G178" s="159"/>
      <c r="H178" s="162">
        <v>2</v>
      </c>
      <c r="J178" s="159"/>
      <c r="K178" s="159"/>
      <c r="L178" s="163"/>
      <c r="M178" s="164"/>
      <c r="N178" s="159"/>
      <c r="O178" s="159"/>
      <c r="P178" s="159"/>
      <c r="Q178" s="159"/>
      <c r="R178" s="159"/>
      <c r="S178" s="159"/>
      <c r="T178" s="165"/>
      <c r="AT178" s="166" t="s">
        <v>127</v>
      </c>
      <c r="AU178" s="166" t="s">
        <v>73</v>
      </c>
      <c r="AV178" s="166" t="s">
        <v>75</v>
      </c>
      <c r="AW178" s="166" t="s">
        <v>92</v>
      </c>
      <c r="AX178" s="166" t="s">
        <v>66</v>
      </c>
      <c r="AY178" s="166" t="s">
        <v>119</v>
      </c>
    </row>
    <row r="179" spans="2:51" s="7" customFormat="1" ht="15.75" customHeight="1">
      <c r="B179" s="179"/>
      <c r="C179" s="180"/>
      <c r="D179" s="160" t="s">
        <v>127</v>
      </c>
      <c r="E179" s="180"/>
      <c r="F179" s="181" t="s">
        <v>172</v>
      </c>
      <c r="G179" s="180"/>
      <c r="H179" s="182">
        <v>151</v>
      </c>
      <c r="J179" s="180"/>
      <c r="K179" s="180"/>
      <c r="L179" s="183"/>
      <c r="M179" s="184"/>
      <c r="N179" s="180"/>
      <c r="O179" s="180"/>
      <c r="P179" s="180"/>
      <c r="Q179" s="180"/>
      <c r="R179" s="180"/>
      <c r="S179" s="180"/>
      <c r="T179" s="185"/>
      <c r="AT179" s="186" t="s">
        <v>127</v>
      </c>
      <c r="AU179" s="186" t="s">
        <v>73</v>
      </c>
      <c r="AV179" s="186" t="s">
        <v>126</v>
      </c>
      <c r="AW179" s="186" t="s">
        <v>92</v>
      </c>
      <c r="AX179" s="186" t="s">
        <v>73</v>
      </c>
      <c r="AY179" s="186" t="s">
        <v>119</v>
      </c>
    </row>
    <row r="180" spans="2:63" s="7" customFormat="1" ht="15.75" customHeight="1">
      <c r="B180" s="24"/>
      <c r="C180" s="144" t="s">
        <v>288</v>
      </c>
      <c r="D180" s="144" t="s">
        <v>120</v>
      </c>
      <c r="E180" s="145" t="s">
        <v>225</v>
      </c>
      <c r="F180" s="146" t="s">
        <v>226</v>
      </c>
      <c r="G180" s="147" t="s">
        <v>125</v>
      </c>
      <c r="H180" s="148">
        <v>158.55</v>
      </c>
      <c r="I180" s="149"/>
      <c r="J180" s="150">
        <f>ROUND($I$180*$H$180,2)</f>
        <v>0</v>
      </c>
      <c r="K180" s="151"/>
      <c r="L180" s="152"/>
      <c r="M180" s="153"/>
      <c r="N180" s="154" t="s">
        <v>41</v>
      </c>
      <c r="O180" s="25"/>
      <c r="P180" s="25"/>
      <c r="Q180" s="155">
        <v>1</v>
      </c>
      <c r="R180" s="155">
        <f>$Q$180*$H$180</f>
        <v>158.55</v>
      </c>
      <c r="S180" s="155">
        <v>0</v>
      </c>
      <c r="T180" s="156">
        <f>$S$180*$H$180</f>
        <v>0</v>
      </c>
      <c r="AR180" s="7" t="s">
        <v>126</v>
      </c>
      <c r="AT180" s="7" t="s">
        <v>125</v>
      </c>
      <c r="AU180" s="7" t="s">
        <v>73</v>
      </c>
      <c r="AY180" s="7" t="s">
        <v>119</v>
      </c>
      <c r="BG180" s="157">
        <f>IF($N$180="zákl. přenesená",$J$180,0)</f>
        <v>0</v>
      </c>
      <c r="BJ180" s="7" t="s">
        <v>126</v>
      </c>
      <c r="BK180" s="157">
        <f>ROUND($I$180*$H$180,2)</f>
        <v>0</v>
      </c>
    </row>
    <row r="181" spans="2:51" s="7" customFormat="1" ht="15.75" customHeight="1">
      <c r="B181" s="158"/>
      <c r="C181" s="159"/>
      <c r="D181" s="160" t="s">
        <v>127</v>
      </c>
      <c r="E181" s="159"/>
      <c r="F181" s="161" t="s">
        <v>286</v>
      </c>
      <c r="G181" s="159"/>
      <c r="H181" s="162">
        <v>130</v>
      </c>
      <c r="J181" s="159"/>
      <c r="K181" s="159"/>
      <c r="L181" s="163"/>
      <c r="M181" s="164"/>
      <c r="N181" s="159"/>
      <c r="O181" s="159"/>
      <c r="P181" s="159"/>
      <c r="Q181" s="159"/>
      <c r="R181" s="159"/>
      <c r="S181" s="159"/>
      <c r="T181" s="165"/>
      <c r="AT181" s="166" t="s">
        <v>127</v>
      </c>
      <c r="AU181" s="166" t="s">
        <v>73</v>
      </c>
      <c r="AV181" s="166" t="s">
        <v>75</v>
      </c>
      <c r="AW181" s="166" t="s">
        <v>92</v>
      </c>
      <c r="AX181" s="166" t="s">
        <v>66</v>
      </c>
      <c r="AY181" s="166" t="s">
        <v>119</v>
      </c>
    </row>
    <row r="182" spans="2:51" s="7" customFormat="1" ht="15.75" customHeight="1">
      <c r="B182" s="158"/>
      <c r="C182" s="159"/>
      <c r="D182" s="160" t="s">
        <v>127</v>
      </c>
      <c r="E182" s="159"/>
      <c r="F182" s="161" t="s">
        <v>287</v>
      </c>
      <c r="G182" s="159"/>
      <c r="H182" s="162">
        <v>16</v>
      </c>
      <c r="J182" s="159"/>
      <c r="K182" s="159"/>
      <c r="L182" s="163"/>
      <c r="M182" s="164"/>
      <c r="N182" s="159"/>
      <c r="O182" s="159"/>
      <c r="P182" s="159"/>
      <c r="Q182" s="159"/>
      <c r="R182" s="159"/>
      <c r="S182" s="159"/>
      <c r="T182" s="165"/>
      <c r="AT182" s="166" t="s">
        <v>127</v>
      </c>
      <c r="AU182" s="166" t="s">
        <v>73</v>
      </c>
      <c r="AV182" s="166" t="s">
        <v>75</v>
      </c>
      <c r="AW182" s="166" t="s">
        <v>92</v>
      </c>
      <c r="AX182" s="166" t="s">
        <v>66</v>
      </c>
      <c r="AY182" s="166" t="s">
        <v>119</v>
      </c>
    </row>
    <row r="183" spans="2:51" s="7" customFormat="1" ht="15.75" customHeight="1">
      <c r="B183" s="158"/>
      <c r="C183" s="159"/>
      <c r="D183" s="160" t="s">
        <v>127</v>
      </c>
      <c r="E183" s="159"/>
      <c r="F183" s="161" t="s">
        <v>131</v>
      </c>
      <c r="G183" s="159"/>
      <c r="H183" s="162">
        <v>3</v>
      </c>
      <c r="J183" s="159"/>
      <c r="K183" s="159"/>
      <c r="L183" s="163"/>
      <c r="M183" s="164"/>
      <c r="N183" s="159"/>
      <c r="O183" s="159"/>
      <c r="P183" s="159"/>
      <c r="Q183" s="159"/>
      <c r="R183" s="159"/>
      <c r="S183" s="159"/>
      <c r="T183" s="165"/>
      <c r="AT183" s="166" t="s">
        <v>127</v>
      </c>
      <c r="AU183" s="166" t="s">
        <v>73</v>
      </c>
      <c r="AV183" s="166" t="s">
        <v>75</v>
      </c>
      <c r="AW183" s="166" t="s">
        <v>92</v>
      </c>
      <c r="AX183" s="166" t="s">
        <v>66</v>
      </c>
      <c r="AY183" s="166" t="s">
        <v>119</v>
      </c>
    </row>
    <row r="184" spans="2:51" s="7" customFormat="1" ht="15.75" customHeight="1">
      <c r="B184" s="158"/>
      <c r="C184" s="159"/>
      <c r="D184" s="160" t="s">
        <v>127</v>
      </c>
      <c r="E184" s="159"/>
      <c r="F184" s="161" t="s">
        <v>75</v>
      </c>
      <c r="G184" s="159"/>
      <c r="H184" s="162">
        <v>2</v>
      </c>
      <c r="J184" s="159"/>
      <c r="K184" s="159"/>
      <c r="L184" s="163"/>
      <c r="M184" s="164"/>
      <c r="N184" s="159"/>
      <c r="O184" s="159"/>
      <c r="P184" s="159"/>
      <c r="Q184" s="159"/>
      <c r="R184" s="159"/>
      <c r="S184" s="159"/>
      <c r="T184" s="165"/>
      <c r="AT184" s="166" t="s">
        <v>127</v>
      </c>
      <c r="AU184" s="166" t="s">
        <v>73</v>
      </c>
      <c r="AV184" s="166" t="s">
        <v>75</v>
      </c>
      <c r="AW184" s="166" t="s">
        <v>92</v>
      </c>
      <c r="AX184" s="166" t="s">
        <v>66</v>
      </c>
      <c r="AY184" s="166" t="s">
        <v>119</v>
      </c>
    </row>
    <row r="185" spans="2:51" s="7" customFormat="1" ht="15.75" customHeight="1">
      <c r="B185" s="179"/>
      <c r="C185" s="180"/>
      <c r="D185" s="160" t="s">
        <v>127</v>
      </c>
      <c r="E185" s="180"/>
      <c r="F185" s="181" t="s">
        <v>172</v>
      </c>
      <c r="G185" s="180"/>
      <c r="H185" s="182">
        <v>151</v>
      </c>
      <c r="J185" s="180"/>
      <c r="K185" s="180"/>
      <c r="L185" s="183"/>
      <c r="M185" s="184"/>
      <c r="N185" s="180"/>
      <c r="O185" s="180"/>
      <c r="P185" s="180"/>
      <c r="Q185" s="180"/>
      <c r="R185" s="180"/>
      <c r="S185" s="180"/>
      <c r="T185" s="185"/>
      <c r="AT185" s="186" t="s">
        <v>127</v>
      </c>
      <c r="AU185" s="186" t="s">
        <v>73</v>
      </c>
      <c r="AV185" s="186" t="s">
        <v>126</v>
      </c>
      <c r="AW185" s="186" t="s">
        <v>92</v>
      </c>
      <c r="AX185" s="186" t="s">
        <v>73</v>
      </c>
      <c r="AY185" s="186" t="s">
        <v>119</v>
      </c>
    </row>
    <row r="186" spans="2:51" s="7" customFormat="1" ht="15.75" customHeight="1">
      <c r="B186" s="158"/>
      <c r="C186" s="159"/>
      <c r="D186" s="160" t="s">
        <v>127</v>
      </c>
      <c r="E186" s="159"/>
      <c r="F186" s="161" t="s">
        <v>289</v>
      </c>
      <c r="G186" s="159"/>
      <c r="H186" s="162">
        <v>158.55</v>
      </c>
      <c r="J186" s="159"/>
      <c r="K186" s="159"/>
      <c r="L186" s="163"/>
      <c r="M186" s="164"/>
      <c r="N186" s="159"/>
      <c r="O186" s="159"/>
      <c r="P186" s="159"/>
      <c r="Q186" s="159"/>
      <c r="R186" s="159"/>
      <c r="S186" s="159"/>
      <c r="T186" s="165"/>
      <c r="AT186" s="166" t="s">
        <v>127</v>
      </c>
      <c r="AU186" s="166" t="s">
        <v>73</v>
      </c>
      <c r="AV186" s="166" t="s">
        <v>75</v>
      </c>
      <c r="AW186" s="166" t="s">
        <v>66</v>
      </c>
      <c r="AX186" s="166" t="s">
        <v>73</v>
      </c>
      <c r="AY186" s="166" t="s">
        <v>119</v>
      </c>
    </row>
    <row r="187" spans="2:63" s="7" customFormat="1" ht="15.75" customHeight="1">
      <c r="B187" s="24"/>
      <c r="C187" s="168" t="s">
        <v>290</v>
      </c>
      <c r="D187" s="168" t="s">
        <v>125</v>
      </c>
      <c r="E187" s="169" t="s">
        <v>291</v>
      </c>
      <c r="F187" s="170" t="s">
        <v>292</v>
      </c>
      <c r="G187" s="171" t="s">
        <v>125</v>
      </c>
      <c r="H187" s="172">
        <v>9</v>
      </c>
      <c r="I187" s="173"/>
      <c r="J187" s="174">
        <f>ROUND($I$187*$H$187,2)</f>
        <v>0</v>
      </c>
      <c r="K187" s="175"/>
      <c r="L187" s="44"/>
      <c r="M187" s="176"/>
      <c r="N187" s="177" t="s">
        <v>41</v>
      </c>
      <c r="O187" s="155">
        <v>0.058</v>
      </c>
      <c r="P187" s="155">
        <f>$O$187*$H$187</f>
        <v>0.522</v>
      </c>
      <c r="Q187" s="155">
        <v>0</v>
      </c>
      <c r="R187" s="155">
        <f>$Q$187*$H$187</f>
        <v>0</v>
      </c>
      <c r="S187" s="155">
        <v>0</v>
      </c>
      <c r="T187" s="156">
        <f>$S$187*$H$187</f>
        <v>0</v>
      </c>
      <c r="AR187" s="7" t="s">
        <v>126</v>
      </c>
      <c r="AT187" s="7" t="s">
        <v>143</v>
      </c>
      <c r="AU187" s="7" t="s">
        <v>73</v>
      </c>
      <c r="AY187" s="7" t="s">
        <v>119</v>
      </c>
      <c r="BG187" s="157">
        <f>IF($N$187="zákl. přenesená",$J$187,0)</f>
        <v>0</v>
      </c>
      <c r="BJ187" s="7" t="s">
        <v>126</v>
      </c>
      <c r="BK187" s="157">
        <f>ROUND($I$187*$H$187,2)</f>
        <v>0</v>
      </c>
    </row>
    <row r="188" spans="2:51" s="7" customFormat="1" ht="15.75" customHeight="1">
      <c r="B188" s="158"/>
      <c r="C188" s="159"/>
      <c r="D188" s="160" t="s">
        <v>127</v>
      </c>
      <c r="E188" s="159"/>
      <c r="F188" s="161" t="s">
        <v>293</v>
      </c>
      <c r="G188" s="159"/>
      <c r="H188" s="162">
        <v>9</v>
      </c>
      <c r="J188" s="159"/>
      <c r="K188" s="159"/>
      <c r="L188" s="163"/>
      <c r="M188" s="164"/>
      <c r="N188" s="159"/>
      <c r="O188" s="159"/>
      <c r="P188" s="159"/>
      <c r="Q188" s="159"/>
      <c r="R188" s="159"/>
      <c r="S188" s="159"/>
      <c r="T188" s="165"/>
      <c r="AT188" s="166" t="s">
        <v>127</v>
      </c>
      <c r="AU188" s="166" t="s">
        <v>73</v>
      </c>
      <c r="AV188" s="166" t="s">
        <v>75</v>
      </c>
      <c r="AW188" s="166" t="s">
        <v>92</v>
      </c>
      <c r="AX188" s="166" t="s">
        <v>66</v>
      </c>
      <c r="AY188" s="166" t="s">
        <v>119</v>
      </c>
    </row>
    <row r="189" spans="2:51" s="7" customFormat="1" ht="15.75" customHeight="1">
      <c r="B189" s="179"/>
      <c r="C189" s="180"/>
      <c r="D189" s="160" t="s">
        <v>127</v>
      </c>
      <c r="E189" s="180"/>
      <c r="F189" s="181" t="s">
        <v>172</v>
      </c>
      <c r="G189" s="180"/>
      <c r="H189" s="182">
        <v>9</v>
      </c>
      <c r="J189" s="180"/>
      <c r="K189" s="180"/>
      <c r="L189" s="183"/>
      <c r="M189" s="184"/>
      <c r="N189" s="180"/>
      <c r="O189" s="180"/>
      <c r="P189" s="180"/>
      <c r="Q189" s="180"/>
      <c r="R189" s="180"/>
      <c r="S189" s="180"/>
      <c r="T189" s="185"/>
      <c r="AT189" s="186" t="s">
        <v>127</v>
      </c>
      <c r="AU189" s="186" t="s">
        <v>73</v>
      </c>
      <c r="AV189" s="186" t="s">
        <v>126</v>
      </c>
      <c r="AW189" s="186" t="s">
        <v>92</v>
      </c>
      <c r="AX189" s="186" t="s">
        <v>73</v>
      </c>
      <c r="AY189" s="186" t="s">
        <v>119</v>
      </c>
    </row>
    <row r="190" spans="2:63" s="7" customFormat="1" ht="15.75" customHeight="1">
      <c r="B190" s="24"/>
      <c r="C190" s="144" t="s">
        <v>294</v>
      </c>
      <c r="D190" s="144" t="s">
        <v>120</v>
      </c>
      <c r="E190" s="145" t="s">
        <v>295</v>
      </c>
      <c r="F190" s="146" t="s">
        <v>296</v>
      </c>
      <c r="G190" s="147" t="s">
        <v>125</v>
      </c>
      <c r="H190" s="148">
        <v>9.45</v>
      </c>
      <c r="I190" s="149"/>
      <c r="J190" s="150">
        <f>ROUND($I$190*$H$190,2)</f>
        <v>0</v>
      </c>
      <c r="K190" s="151"/>
      <c r="L190" s="152"/>
      <c r="M190" s="153"/>
      <c r="N190" s="154" t="s">
        <v>41</v>
      </c>
      <c r="O190" s="25"/>
      <c r="P190" s="25"/>
      <c r="Q190" s="155">
        <v>0.75</v>
      </c>
      <c r="R190" s="155">
        <f>$Q$190*$H$190</f>
        <v>7.0874999999999995</v>
      </c>
      <c r="S190" s="155">
        <v>0</v>
      </c>
      <c r="T190" s="156">
        <f>$S$190*$H$190</f>
        <v>0</v>
      </c>
      <c r="AR190" s="7" t="s">
        <v>126</v>
      </c>
      <c r="AT190" s="7" t="s">
        <v>125</v>
      </c>
      <c r="AU190" s="7" t="s">
        <v>73</v>
      </c>
      <c r="AY190" s="7" t="s">
        <v>119</v>
      </c>
      <c r="BG190" s="157">
        <f>IF($N$190="zákl. přenesená",$J$190,0)</f>
        <v>0</v>
      </c>
      <c r="BJ190" s="7" t="s">
        <v>126</v>
      </c>
      <c r="BK190" s="157">
        <f>ROUND($I$190*$H$190,2)</f>
        <v>0</v>
      </c>
    </row>
    <row r="191" spans="2:51" s="7" customFormat="1" ht="15.75" customHeight="1">
      <c r="B191" s="158"/>
      <c r="C191" s="159"/>
      <c r="D191" s="160" t="s">
        <v>127</v>
      </c>
      <c r="E191" s="159"/>
      <c r="F191" s="161" t="s">
        <v>293</v>
      </c>
      <c r="G191" s="159"/>
      <c r="H191" s="162">
        <v>9</v>
      </c>
      <c r="J191" s="159"/>
      <c r="K191" s="159"/>
      <c r="L191" s="163"/>
      <c r="M191" s="164"/>
      <c r="N191" s="159"/>
      <c r="O191" s="159"/>
      <c r="P191" s="159"/>
      <c r="Q191" s="159"/>
      <c r="R191" s="159"/>
      <c r="S191" s="159"/>
      <c r="T191" s="165"/>
      <c r="AT191" s="166" t="s">
        <v>127</v>
      </c>
      <c r="AU191" s="166" t="s">
        <v>73</v>
      </c>
      <c r="AV191" s="166" t="s">
        <v>75</v>
      </c>
      <c r="AW191" s="166" t="s">
        <v>92</v>
      </c>
      <c r="AX191" s="166" t="s">
        <v>66</v>
      </c>
      <c r="AY191" s="166" t="s">
        <v>119</v>
      </c>
    </row>
    <row r="192" spans="2:51" s="7" customFormat="1" ht="15.75" customHeight="1">
      <c r="B192" s="179"/>
      <c r="C192" s="180"/>
      <c r="D192" s="160" t="s">
        <v>127</v>
      </c>
      <c r="E192" s="180"/>
      <c r="F192" s="181" t="s">
        <v>172</v>
      </c>
      <c r="G192" s="180"/>
      <c r="H192" s="182">
        <v>9</v>
      </c>
      <c r="J192" s="180"/>
      <c r="K192" s="180"/>
      <c r="L192" s="183"/>
      <c r="M192" s="184"/>
      <c r="N192" s="180"/>
      <c r="O192" s="180"/>
      <c r="P192" s="180"/>
      <c r="Q192" s="180"/>
      <c r="R192" s="180"/>
      <c r="S192" s="180"/>
      <c r="T192" s="185"/>
      <c r="AT192" s="186" t="s">
        <v>127</v>
      </c>
      <c r="AU192" s="186" t="s">
        <v>73</v>
      </c>
      <c r="AV192" s="186" t="s">
        <v>126</v>
      </c>
      <c r="AW192" s="186" t="s">
        <v>92</v>
      </c>
      <c r="AX192" s="186" t="s">
        <v>73</v>
      </c>
      <c r="AY192" s="186" t="s">
        <v>119</v>
      </c>
    </row>
    <row r="193" spans="2:51" s="7" customFormat="1" ht="15.75" customHeight="1">
      <c r="B193" s="158"/>
      <c r="C193" s="159"/>
      <c r="D193" s="160" t="s">
        <v>127</v>
      </c>
      <c r="E193" s="159"/>
      <c r="F193" s="161" t="s">
        <v>297</v>
      </c>
      <c r="G193" s="159"/>
      <c r="H193" s="162">
        <v>9.45</v>
      </c>
      <c r="J193" s="159"/>
      <c r="K193" s="159"/>
      <c r="L193" s="163"/>
      <c r="M193" s="164"/>
      <c r="N193" s="159"/>
      <c r="O193" s="159"/>
      <c r="P193" s="159"/>
      <c r="Q193" s="159"/>
      <c r="R193" s="159"/>
      <c r="S193" s="159"/>
      <c r="T193" s="165"/>
      <c r="AT193" s="166" t="s">
        <v>127</v>
      </c>
      <c r="AU193" s="166" t="s">
        <v>73</v>
      </c>
      <c r="AV193" s="166" t="s">
        <v>75</v>
      </c>
      <c r="AW193" s="166" t="s">
        <v>66</v>
      </c>
      <c r="AX193" s="166" t="s">
        <v>73</v>
      </c>
      <c r="AY193" s="166" t="s">
        <v>119</v>
      </c>
    </row>
    <row r="194" spans="2:63" s="7" customFormat="1" ht="15.75" customHeight="1">
      <c r="B194" s="24"/>
      <c r="C194" s="168" t="s">
        <v>298</v>
      </c>
      <c r="D194" s="168" t="s">
        <v>125</v>
      </c>
      <c r="E194" s="169" t="s">
        <v>299</v>
      </c>
      <c r="F194" s="170" t="s">
        <v>300</v>
      </c>
      <c r="G194" s="171" t="s">
        <v>125</v>
      </c>
      <c r="H194" s="172">
        <v>16</v>
      </c>
      <c r="I194" s="173"/>
      <c r="J194" s="174">
        <f>ROUND($I$194*$H$194,2)</f>
        <v>0</v>
      </c>
      <c r="K194" s="175"/>
      <c r="L194" s="44"/>
      <c r="M194" s="176"/>
      <c r="N194" s="177" t="s">
        <v>41</v>
      </c>
      <c r="O194" s="155">
        <v>0.072</v>
      </c>
      <c r="P194" s="155">
        <f>$O$194*$H$194</f>
        <v>1.152</v>
      </c>
      <c r="Q194" s="155">
        <v>0</v>
      </c>
      <c r="R194" s="155">
        <f>$Q$194*$H$194</f>
        <v>0</v>
      </c>
      <c r="S194" s="155">
        <v>0</v>
      </c>
      <c r="T194" s="156">
        <f>$S$194*$H$194</f>
        <v>0</v>
      </c>
      <c r="AR194" s="7" t="s">
        <v>126</v>
      </c>
      <c r="AT194" s="7" t="s">
        <v>143</v>
      </c>
      <c r="AU194" s="7" t="s">
        <v>73</v>
      </c>
      <c r="AY194" s="7" t="s">
        <v>119</v>
      </c>
      <c r="BG194" s="157">
        <f>IF($N$194="zákl. přenesená",$J$194,0)</f>
        <v>0</v>
      </c>
      <c r="BJ194" s="7" t="s">
        <v>126</v>
      </c>
      <c r="BK194" s="157">
        <f>ROUND($I$194*$H$194,2)</f>
        <v>0</v>
      </c>
    </row>
    <row r="195" spans="2:63" s="7" customFormat="1" ht="15.75" customHeight="1">
      <c r="B195" s="24"/>
      <c r="C195" s="144" t="s">
        <v>301</v>
      </c>
      <c r="D195" s="144" t="s">
        <v>120</v>
      </c>
      <c r="E195" s="145" t="s">
        <v>302</v>
      </c>
      <c r="F195" s="146" t="s">
        <v>303</v>
      </c>
      <c r="G195" s="147" t="s">
        <v>125</v>
      </c>
      <c r="H195" s="148">
        <v>16.8</v>
      </c>
      <c r="I195" s="149"/>
      <c r="J195" s="150">
        <f>ROUND($I$195*$H$195,2)</f>
        <v>0</v>
      </c>
      <c r="K195" s="151"/>
      <c r="L195" s="152"/>
      <c r="M195" s="153"/>
      <c r="N195" s="154" t="s">
        <v>41</v>
      </c>
      <c r="O195" s="25"/>
      <c r="P195" s="25"/>
      <c r="Q195" s="155">
        <v>1.28</v>
      </c>
      <c r="R195" s="155">
        <f>$Q$195*$H$195</f>
        <v>21.504</v>
      </c>
      <c r="S195" s="155">
        <v>0</v>
      </c>
      <c r="T195" s="156">
        <f>$S$195*$H$195</f>
        <v>0</v>
      </c>
      <c r="AR195" s="7" t="s">
        <v>126</v>
      </c>
      <c r="AT195" s="7" t="s">
        <v>125</v>
      </c>
      <c r="AU195" s="7" t="s">
        <v>73</v>
      </c>
      <c r="AY195" s="7" t="s">
        <v>119</v>
      </c>
      <c r="BG195" s="157">
        <f>IF($N$195="zákl. přenesená",$J$195,0)</f>
        <v>0</v>
      </c>
      <c r="BJ195" s="7" t="s">
        <v>126</v>
      </c>
      <c r="BK195" s="157">
        <f>ROUND($I$195*$H$195,2)</f>
        <v>0</v>
      </c>
    </row>
    <row r="196" spans="2:51" s="7" customFormat="1" ht="15.75" customHeight="1">
      <c r="B196" s="158"/>
      <c r="C196" s="159"/>
      <c r="D196" s="160" t="s">
        <v>127</v>
      </c>
      <c r="E196" s="159"/>
      <c r="F196" s="161" t="s">
        <v>304</v>
      </c>
      <c r="G196" s="159"/>
      <c r="H196" s="162">
        <v>16.8</v>
      </c>
      <c r="J196" s="159"/>
      <c r="K196" s="159"/>
      <c r="L196" s="163"/>
      <c r="M196" s="164"/>
      <c r="N196" s="159"/>
      <c r="O196" s="159"/>
      <c r="P196" s="159"/>
      <c r="Q196" s="159"/>
      <c r="R196" s="159"/>
      <c r="S196" s="159"/>
      <c r="T196" s="165"/>
      <c r="AT196" s="166" t="s">
        <v>127</v>
      </c>
      <c r="AU196" s="166" t="s">
        <v>73</v>
      </c>
      <c r="AV196" s="166" t="s">
        <v>75</v>
      </c>
      <c r="AW196" s="166" t="s">
        <v>66</v>
      </c>
      <c r="AX196" s="166" t="s">
        <v>73</v>
      </c>
      <c r="AY196" s="166" t="s">
        <v>119</v>
      </c>
    </row>
    <row r="197" spans="2:63" s="7" customFormat="1" ht="15.75" customHeight="1">
      <c r="B197" s="24"/>
      <c r="C197" s="168" t="s">
        <v>305</v>
      </c>
      <c r="D197" s="168" t="s">
        <v>125</v>
      </c>
      <c r="E197" s="169" t="s">
        <v>306</v>
      </c>
      <c r="F197" s="170" t="s">
        <v>307</v>
      </c>
      <c r="G197" s="171" t="s">
        <v>123</v>
      </c>
      <c r="H197" s="172">
        <v>3</v>
      </c>
      <c r="I197" s="173"/>
      <c r="J197" s="174">
        <f>ROUND($I$197*$H$197,2)</f>
        <v>0</v>
      </c>
      <c r="K197" s="175"/>
      <c r="L197" s="44"/>
      <c r="M197" s="176"/>
      <c r="N197" s="177" t="s">
        <v>41</v>
      </c>
      <c r="O197" s="155">
        <v>4.982</v>
      </c>
      <c r="P197" s="155">
        <f>$O$197*$H$197</f>
        <v>14.946000000000002</v>
      </c>
      <c r="Q197" s="155">
        <v>0</v>
      </c>
      <c r="R197" s="155">
        <f>$Q$197*$H$197</f>
        <v>0</v>
      </c>
      <c r="S197" s="155">
        <v>0</v>
      </c>
      <c r="T197" s="156">
        <f>$S$197*$H$197</f>
        <v>0</v>
      </c>
      <c r="AR197" s="7" t="s">
        <v>126</v>
      </c>
      <c r="AT197" s="7" t="s">
        <v>143</v>
      </c>
      <c r="AU197" s="7" t="s">
        <v>73</v>
      </c>
      <c r="AY197" s="7" t="s">
        <v>119</v>
      </c>
      <c r="BG197" s="157">
        <f>IF($N$197="zákl. přenesená",$J$197,0)</f>
        <v>0</v>
      </c>
      <c r="BJ197" s="7" t="s">
        <v>126</v>
      </c>
      <c r="BK197" s="157">
        <f>ROUND($I$197*$H$197,2)</f>
        <v>0</v>
      </c>
    </row>
    <row r="198" spans="2:63" s="7" customFormat="1" ht="15.75" customHeight="1">
      <c r="B198" s="24"/>
      <c r="C198" s="144" t="s">
        <v>308</v>
      </c>
      <c r="D198" s="144" t="s">
        <v>120</v>
      </c>
      <c r="E198" s="145" t="s">
        <v>309</v>
      </c>
      <c r="F198" s="146" t="s">
        <v>310</v>
      </c>
      <c r="G198" s="147" t="s">
        <v>123</v>
      </c>
      <c r="H198" s="148">
        <v>3</v>
      </c>
      <c r="I198" s="149"/>
      <c r="J198" s="150">
        <f>ROUND($I$198*$H$198,2)</f>
        <v>0</v>
      </c>
      <c r="K198" s="151"/>
      <c r="L198" s="152"/>
      <c r="M198" s="153"/>
      <c r="N198" s="154" t="s">
        <v>41</v>
      </c>
      <c r="O198" s="25"/>
      <c r="P198" s="25"/>
      <c r="Q198" s="155">
        <v>0.18</v>
      </c>
      <c r="R198" s="155">
        <f>$Q$198*$H$198</f>
        <v>0.54</v>
      </c>
      <c r="S198" s="155">
        <v>0</v>
      </c>
      <c r="T198" s="156">
        <f>$S$198*$H$198</f>
        <v>0</v>
      </c>
      <c r="AR198" s="7" t="s">
        <v>126</v>
      </c>
      <c r="AT198" s="7" t="s">
        <v>125</v>
      </c>
      <c r="AU198" s="7" t="s">
        <v>73</v>
      </c>
      <c r="AY198" s="7" t="s">
        <v>119</v>
      </c>
      <c r="BG198" s="157">
        <f>IF($N$198="zákl. přenesená",$J$198,0)</f>
        <v>0</v>
      </c>
      <c r="BJ198" s="7" t="s">
        <v>126</v>
      </c>
      <c r="BK198" s="157">
        <f>ROUND($I$198*$H$198,2)</f>
        <v>0</v>
      </c>
    </row>
    <row r="199" spans="2:47" s="7" customFormat="1" ht="16.5" customHeight="1">
      <c r="B199" s="24"/>
      <c r="C199" s="25"/>
      <c r="D199" s="25"/>
      <c r="E199" s="25"/>
      <c r="F199" s="167" t="s">
        <v>311</v>
      </c>
      <c r="G199" s="25"/>
      <c r="H199" s="25"/>
      <c r="J199" s="25"/>
      <c r="K199" s="25"/>
      <c r="L199" s="44"/>
      <c r="M199" s="57"/>
      <c r="N199" s="25"/>
      <c r="O199" s="25"/>
      <c r="P199" s="25"/>
      <c r="Q199" s="25"/>
      <c r="R199" s="25"/>
      <c r="S199" s="25"/>
      <c r="T199" s="58"/>
      <c r="AU199" s="7" t="s">
        <v>73</v>
      </c>
    </row>
    <row r="200" spans="2:63" s="7" customFormat="1" ht="15.75" customHeight="1">
      <c r="B200" s="24"/>
      <c r="C200" s="144" t="s">
        <v>312</v>
      </c>
      <c r="D200" s="144" t="s">
        <v>120</v>
      </c>
      <c r="E200" s="145" t="s">
        <v>313</v>
      </c>
      <c r="F200" s="146" t="s">
        <v>314</v>
      </c>
      <c r="G200" s="147" t="s">
        <v>123</v>
      </c>
      <c r="H200" s="148">
        <v>12</v>
      </c>
      <c r="I200" s="149"/>
      <c r="J200" s="150">
        <f>ROUND($I$200*$H$200,2)</f>
        <v>0</v>
      </c>
      <c r="K200" s="151"/>
      <c r="L200" s="152"/>
      <c r="M200" s="153"/>
      <c r="N200" s="154" t="s">
        <v>41</v>
      </c>
      <c r="O200" s="25"/>
      <c r="P200" s="25"/>
      <c r="Q200" s="155">
        <v>0.016</v>
      </c>
      <c r="R200" s="155">
        <f>$Q$200*$H$200</f>
        <v>0.192</v>
      </c>
      <c r="S200" s="155">
        <v>0</v>
      </c>
      <c r="T200" s="156">
        <f>$S$200*$H$200</f>
        <v>0</v>
      </c>
      <c r="AR200" s="7" t="s">
        <v>126</v>
      </c>
      <c r="AT200" s="7" t="s">
        <v>125</v>
      </c>
      <c r="AU200" s="7" t="s">
        <v>73</v>
      </c>
      <c r="AY200" s="7" t="s">
        <v>119</v>
      </c>
      <c r="BG200" s="157">
        <f>IF($N$200="zákl. přenesená",$J$200,0)</f>
        <v>0</v>
      </c>
      <c r="BJ200" s="7" t="s">
        <v>126</v>
      </c>
      <c r="BK200" s="157">
        <f>ROUND($I$200*$H$200,2)</f>
        <v>0</v>
      </c>
    </row>
    <row r="201" spans="2:47" s="7" customFormat="1" ht="16.5" customHeight="1">
      <c r="B201" s="24"/>
      <c r="C201" s="25"/>
      <c r="D201" s="25"/>
      <c r="E201" s="25"/>
      <c r="F201" s="167" t="s">
        <v>315</v>
      </c>
      <c r="G201" s="25"/>
      <c r="H201" s="25"/>
      <c r="J201" s="25"/>
      <c r="K201" s="25"/>
      <c r="L201" s="44"/>
      <c r="M201" s="57"/>
      <c r="N201" s="25"/>
      <c r="O201" s="25"/>
      <c r="P201" s="25"/>
      <c r="Q201" s="25"/>
      <c r="R201" s="25"/>
      <c r="S201" s="25"/>
      <c r="T201" s="58"/>
      <c r="AU201" s="7" t="s">
        <v>73</v>
      </c>
    </row>
    <row r="202" spans="2:51" s="7" customFormat="1" ht="15.75" customHeight="1">
      <c r="B202" s="158"/>
      <c r="C202" s="159"/>
      <c r="D202" s="160" t="s">
        <v>127</v>
      </c>
      <c r="E202" s="159"/>
      <c r="F202" s="161" t="s">
        <v>316</v>
      </c>
      <c r="G202" s="159"/>
      <c r="H202" s="162">
        <v>12</v>
      </c>
      <c r="J202" s="159"/>
      <c r="K202" s="159"/>
      <c r="L202" s="163"/>
      <c r="M202" s="164"/>
      <c r="N202" s="159"/>
      <c r="O202" s="159"/>
      <c r="P202" s="159"/>
      <c r="Q202" s="159"/>
      <c r="R202" s="159"/>
      <c r="S202" s="159"/>
      <c r="T202" s="165"/>
      <c r="AT202" s="166" t="s">
        <v>127</v>
      </c>
      <c r="AU202" s="166" t="s">
        <v>73</v>
      </c>
      <c r="AV202" s="166" t="s">
        <v>75</v>
      </c>
      <c r="AW202" s="166" t="s">
        <v>66</v>
      </c>
      <c r="AX202" s="166" t="s">
        <v>73</v>
      </c>
      <c r="AY202" s="166" t="s">
        <v>119</v>
      </c>
    </row>
    <row r="203" spans="2:63" s="7" customFormat="1" ht="15.75" customHeight="1">
      <c r="B203" s="24"/>
      <c r="C203" s="168" t="s">
        <v>317</v>
      </c>
      <c r="D203" s="168" t="s">
        <v>125</v>
      </c>
      <c r="E203" s="169" t="s">
        <v>270</v>
      </c>
      <c r="F203" s="170" t="s">
        <v>271</v>
      </c>
      <c r="G203" s="171" t="s">
        <v>123</v>
      </c>
      <c r="H203" s="172">
        <v>5</v>
      </c>
      <c r="I203" s="173"/>
      <c r="J203" s="174">
        <f>ROUND($I$203*$H$203,2)</f>
        <v>0</v>
      </c>
      <c r="K203" s="175"/>
      <c r="L203" s="44"/>
      <c r="M203" s="176"/>
      <c r="N203" s="177" t="s">
        <v>41</v>
      </c>
      <c r="O203" s="155">
        <v>0.033</v>
      </c>
      <c r="P203" s="155">
        <f>$O$203*$H$203</f>
        <v>0.165</v>
      </c>
      <c r="Q203" s="155">
        <v>0</v>
      </c>
      <c r="R203" s="155">
        <f>$Q$203*$H$203</f>
        <v>0</v>
      </c>
      <c r="S203" s="155">
        <v>0</v>
      </c>
      <c r="T203" s="156">
        <f>$S$203*$H$203</f>
        <v>0</v>
      </c>
      <c r="AR203" s="7" t="s">
        <v>126</v>
      </c>
      <c r="AT203" s="7" t="s">
        <v>143</v>
      </c>
      <c r="AU203" s="7" t="s">
        <v>73</v>
      </c>
      <c r="AY203" s="7" t="s">
        <v>119</v>
      </c>
      <c r="BG203" s="157">
        <f>IF($N$203="zákl. přenesená",$J$203,0)</f>
        <v>0</v>
      </c>
      <c r="BJ203" s="7" t="s">
        <v>126</v>
      </c>
      <c r="BK203" s="157">
        <f>ROUND($I$203*$H$203,2)</f>
        <v>0</v>
      </c>
    </row>
    <row r="204" spans="2:63" s="7" customFormat="1" ht="15.75" customHeight="1">
      <c r="B204" s="24"/>
      <c r="C204" s="144" t="s">
        <v>318</v>
      </c>
      <c r="D204" s="144" t="s">
        <v>120</v>
      </c>
      <c r="E204" s="145" t="s">
        <v>273</v>
      </c>
      <c r="F204" s="146" t="s">
        <v>274</v>
      </c>
      <c r="G204" s="147" t="s">
        <v>275</v>
      </c>
      <c r="H204" s="148">
        <v>0.05</v>
      </c>
      <c r="I204" s="149"/>
      <c r="J204" s="150">
        <f>ROUND($I$204*$H$204,2)</f>
        <v>0</v>
      </c>
      <c r="K204" s="151"/>
      <c r="L204" s="152"/>
      <c r="M204" s="153"/>
      <c r="N204" s="154" t="s">
        <v>41</v>
      </c>
      <c r="O204" s="25"/>
      <c r="P204" s="25"/>
      <c r="Q204" s="155">
        <v>0.1</v>
      </c>
      <c r="R204" s="155">
        <f>$Q$204*$H$204</f>
        <v>0.005000000000000001</v>
      </c>
      <c r="S204" s="155">
        <v>0</v>
      </c>
      <c r="T204" s="156">
        <f>$S$204*$H$204</f>
        <v>0</v>
      </c>
      <c r="AR204" s="7" t="s">
        <v>126</v>
      </c>
      <c r="AT204" s="7" t="s">
        <v>125</v>
      </c>
      <c r="AU204" s="7" t="s">
        <v>73</v>
      </c>
      <c r="AY204" s="7" t="s">
        <v>119</v>
      </c>
      <c r="BG204" s="157">
        <f>IF($N$204="zákl. přenesená",$J$204,0)</f>
        <v>0</v>
      </c>
      <c r="BJ204" s="7" t="s">
        <v>126</v>
      </c>
      <c r="BK204" s="157">
        <f>ROUND($I$204*$H$204,2)</f>
        <v>0</v>
      </c>
    </row>
    <row r="205" spans="2:51" s="7" customFormat="1" ht="15.75" customHeight="1">
      <c r="B205" s="158"/>
      <c r="C205" s="159"/>
      <c r="D205" s="160" t="s">
        <v>127</v>
      </c>
      <c r="E205" s="159"/>
      <c r="F205" s="161" t="s">
        <v>276</v>
      </c>
      <c r="G205" s="159"/>
      <c r="H205" s="162">
        <v>0.05</v>
      </c>
      <c r="J205" s="159"/>
      <c r="K205" s="159"/>
      <c r="L205" s="163"/>
      <c r="M205" s="164"/>
      <c r="N205" s="159"/>
      <c r="O205" s="159"/>
      <c r="P205" s="159"/>
      <c r="Q205" s="159"/>
      <c r="R205" s="159"/>
      <c r="S205" s="159"/>
      <c r="T205" s="165"/>
      <c r="AT205" s="166" t="s">
        <v>127</v>
      </c>
      <c r="AU205" s="166" t="s">
        <v>73</v>
      </c>
      <c r="AV205" s="166" t="s">
        <v>75</v>
      </c>
      <c r="AW205" s="166" t="s">
        <v>66</v>
      </c>
      <c r="AX205" s="166" t="s">
        <v>73</v>
      </c>
      <c r="AY205" s="166" t="s">
        <v>119</v>
      </c>
    </row>
    <row r="206" spans="2:63" s="7" customFormat="1" ht="15.75" customHeight="1">
      <c r="B206" s="24"/>
      <c r="C206" s="144" t="s">
        <v>319</v>
      </c>
      <c r="D206" s="144" t="s">
        <v>120</v>
      </c>
      <c r="E206" s="145" t="s">
        <v>278</v>
      </c>
      <c r="F206" s="146" t="s">
        <v>279</v>
      </c>
      <c r="G206" s="147" t="s">
        <v>275</v>
      </c>
      <c r="H206" s="148">
        <v>0.1</v>
      </c>
      <c r="I206" s="149"/>
      <c r="J206" s="150">
        <f>ROUND($I$206*$H$206,2)</f>
        <v>0</v>
      </c>
      <c r="K206" s="151"/>
      <c r="L206" s="152"/>
      <c r="M206" s="153"/>
      <c r="N206" s="154" t="s">
        <v>41</v>
      </c>
      <c r="O206" s="25"/>
      <c r="P206" s="25"/>
      <c r="Q206" s="155">
        <v>0.001</v>
      </c>
      <c r="R206" s="155">
        <f>$Q$206*$H$206</f>
        <v>0.0001</v>
      </c>
      <c r="S206" s="155">
        <v>0</v>
      </c>
      <c r="T206" s="156">
        <f>$S$206*$H$206</f>
        <v>0</v>
      </c>
      <c r="AR206" s="7" t="s">
        <v>126</v>
      </c>
      <c r="AT206" s="7" t="s">
        <v>125</v>
      </c>
      <c r="AU206" s="7" t="s">
        <v>73</v>
      </c>
      <c r="AY206" s="7" t="s">
        <v>119</v>
      </c>
      <c r="BG206" s="157">
        <f>IF($N$206="zákl. přenesená",$J$206,0)</f>
        <v>0</v>
      </c>
      <c r="BJ206" s="7" t="s">
        <v>126</v>
      </c>
      <c r="BK206" s="157">
        <f>ROUND($I$206*$H$206,2)</f>
        <v>0</v>
      </c>
    </row>
    <row r="207" spans="2:51" s="7" customFormat="1" ht="15.75" customHeight="1">
      <c r="B207" s="158"/>
      <c r="C207" s="159"/>
      <c r="D207" s="160" t="s">
        <v>127</v>
      </c>
      <c r="E207" s="159"/>
      <c r="F207" s="161" t="s">
        <v>280</v>
      </c>
      <c r="G207" s="159"/>
      <c r="H207" s="162">
        <v>0.1</v>
      </c>
      <c r="J207" s="159"/>
      <c r="K207" s="159"/>
      <c r="L207" s="163"/>
      <c r="M207" s="164"/>
      <c r="N207" s="159"/>
      <c r="O207" s="159"/>
      <c r="P207" s="159"/>
      <c r="Q207" s="159"/>
      <c r="R207" s="159"/>
      <c r="S207" s="159"/>
      <c r="T207" s="165"/>
      <c r="AT207" s="166" t="s">
        <v>127</v>
      </c>
      <c r="AU207" s="166" t="s">
        <v>73</v>
      </c>
      <c r="AV207" s="166" t="s">
        <v>75</v>
      </c>
      <c r="AW207" s="166" t="s">
        <v>66</v>
      </c>
      <c r="AX207" s="166" t="s">
        <v>73</v>
      </c>
      <c r="AY207" s="166" t="s">
        <v>119</v>
      </c>
    </row>
    <row r="208" spans="2:63" s="7" customFormat="1" ht="15.75" customHeight="1">
      <c r="B208" s="24"/>
      <c r="C208" s="168" t="s">
        <v>320</v>
      </c>
      <c r="D208" s="168" t="s">
        <v>125</v>
      </c>
      <c r="E208" s="169" t="s">
        <v>239</v>
      </c>
      <c r="F208" s="170" t="s">
        <v>240</v>
      </c>
      <c r="G208" s="171" t="s">
        <v>123</v>
      </c>
      <c r="H208" s="172">
        <v>10</v>
      </c>
      <c r="I208" s="173"/>
      <c r="J208" s="174">
        <f>ROUND($I$208*$H$208,2)</f>
        <v>0</v>
      </c>
      <c r="K208" s="175"/>
      <c r="L208" s="44"/>
      <c r="M208" s="176"/>
      <c r="N208" s="177" t="s">
        <v>41</v>
      </c>
      <c r="O208" s="155">
        <v>0.52</v>
      </c>
      <c r="P208" s="155">
        <f>$O$208*$H$208</f>
        <v>5.2</v>
      </c>
      <c r="Q208" s="155">
        <v>0</v>
      </c>
      <c r="R208" s="155">
        <f>$Q$208*$H$208</f>
        <v>0</v>
      </c>
      <c r="S208" s="155">
        <v>0</v>
      </c>
      <c r="T208" s="156">
        <f>$S$208*$H$208</f>
        <v>0</v>
      </c>
      <c r="AR208" s="7" t="s">
        <v>126</v>
      </c>
      <c r="AT208" s="7" t="s">
        <v>143</v>
      </c>
      <c r="AU208" s="7" t="s">
        <v>73</v>
      </c>
      <c r="AY208" s="7" t="s">
        <v>119</v>
      </c>
      <c r="BG208" s="157">
        <f>IF($N$208="zákl. přenesená",$J$208,0)</f>
        <v>0</v>
      </c>
      <c r="BJ208" s="7" t="s">
        <v>126</v>
      </c>
      <c r="BK208" s="157">
        <f>ROUND($I$208*$H$208,2)</f>
        <v>0</v>
      </c>
    </row>
    <row r="209" spans="2:47" s="7" customFormat="1" ht="50.25" customHeight="1">
      <c r="B209" s="24"/>
      <c r="C209" s="25"/>
      <c r="D209" s="160" t="s">
        <v>144</v>
      </c>
      <c r="E209" s="25"/>
      <c r="F209" s="178" t="s">
        <v>241</v>
      </c>
      <c r="G209" s="25"/>
      <c r="H209" s="25"/>
      <c r="J209" s="25"/>
      <c r="K209" s="25"/>
      <c r="L209" s="44"/>
      <c r="M209" s="57"/>
      <c r="N209" s="25"/>
      <c r="O209" s="25"/>
      <c r="P209" s="25"/>
      <c r="Q209" s="25"/>
      <c r="R209" s="25"/>
      <c r="S209" s="25"/>
      <c r="T209" s="58"/>
      <c r="AT209" s="7" t="s">
        <v>144</v>
      </c>
      <c r="AU209" s="7" t="s">
        <v>73</v>
      </c>
    </row>
    <row r="210" spans="2:63" s="7" customFormat="1" ht="15.75" customHeight="1">
      <c r="B210" s="24"/>
      <c r="C210" s="144" t="s">
        <v>321</v>
      </c>
      <c r="D210" s="144" t="s">
        <v>120</v>
      </c>
      <c r="E210" s="145" t="s">
        <v>243</v>
      </c>
      <c r="F210" s="146" t="s">
        <v>244</v>
      </c>
      <c r="G210" s="147" t="s">
        <v>123</v>
      </c>
      <c r="H210" s="148">
        <v>10</v>
      </c>
      <c r="I210" s="149"/>
      <c r="J210" s="150">
        <f>ROUND($I$210*$H$210,2)</f>
        <v>0</v>
      </c>
      <c r="K210" s="151"/>
      <c r="L210" s="152"/>
      <c r="M210" s="153"/>
      <c r="N210" s="154" t="s">
        <v>41</v>
      </c>
      <c r="O210" s="25"/>
      <c r="P210" s="25"/>
      <c r="Q210" s="155">
        <v>0.02</v>
      </c>
      <c r="R210" s="155">
        <f>$Q$210*$H$210</f>
        <v>0.2</v>
      </c>
      <c r="S210" s="155">
        <v>0</v>
      </c>
      <c r="T210" s="156">
        <f>$S$210*$H$210</f>
        <v>0</v>
      </c>
      <c r="AR210" s="7" t="s">
        <v>124</v>
      </c>
      <c r="AT210" s="7" t="s">
        <v>125</v>
      </c>
      <c r="AU210" s="7" t="s">
        <v>73</v>
      </c>
      <c r="AY210" s="7" t="s">
        <v>119</v>
      </c>
      <c r="BG210" s="157">
        <f>IF($N$210="zákl. přenesená",$J$210,0)</f>
        <v>0</v>
      </c>
      <c r="BJ210" s="7" t="s">
        <v>126</v>
      </c>
      <c r="BK210" s="157">
        <f>ROUND($I$210*$H$210,2)</f>
        <v>0</v>
      </c>
    </row>
    <row r="211" spans="2:63" s="7" customFormat="1" ht="15.75" customHeight="1">
      <c r="B211" s="24"/>
      <c r="C211" s="168" t="s">
        <v>322</v>
      </c>
      <c r="D211" s="168" t="s">
        <v>125</v>
      </c>
      <c r="E211" s="169" t="s">
        <v>323</v>
      </c>
      <c r="F211" s="170" t="s">
        <v>324</v>
      </c>
      <c r="G211" s="171" t="s">
        <v>125</v>
      </c>
      <c r="H211" s="172">
        <v>134</v>
      </c>
      <c r="I211" s="173"/>
      <c r="J211" s="174">
        <f>ROUND($I$211*$H$211,2)</f>
        <v>0</v>
      </c>
      <c r="K211" s="175"/>
      <c r="L211" s="44"/>
      <c r="M211" s="176"/>
      <c r="N211" s="177" t="s">
        <v>41</v>
      </c>
      <c r="O211" s="155">
        <v>0.075</v>
      </c>
      <c r="P211" s="155">
        <f>$O$211*$H$211</f>
        <v>10.049999999999999</v>
      </c>
      <c r="Q211" s="155">
        <v>0</v>
      </c>
      <c r="R211" s="155">
        <f>$Q$211*$H$211</f>
        <v>0</v>
      </c>
      <c r="S211" s="155">
        <v>0</v>
      </c>
      <c r="T211" s="156">
        <f>$S$211*$H$211</f>
        <v>0</v>
      </c>
      <c r="AR211" s="7" t="s">
        <v>126</v>
      </c>
      <c r="AT211" s="7" t="s">
        <v>143</v>
      </c>
      <c r="AU211" s="7" t="s">
        <v>73</v>
      </c>
      <c r="AY211" s="7" t="s">
        <v>119</v>
      </c>
      <c r="BG211" s="157">
        <f>IF($N$211="zákl. přenesená",$J$211,0)</f>
        <v>0</v>
      </c>
      <c r="BJ211" s="7" t="s">
        <v>126</v>
      </c>
      <c r="BK211" s="157">
        <f>ROUND($I$211*$H$211,2)</f>
        <v>0</v>
      </c>
    </row>
    <row r="212" spans="2:51" s="7" customFormat="1" ht="15.75" customHeight="1">
      <c r="B212" s="158"/>
      <c r="C212" s="159"/>
      <c r="D212" s="160" t="s">
        <v>127</v>
      </c>
      <c r="E212" s="159"/>
      <c r="F212" s="161" t="s">
        <v>325</v>
      </c>
      <c r="G212" s="159"/>
      <c r="H212" s="162">
        <v>119</v>
      </c>
      <c r="J212" s="159"/>
      <c r="K212" s="159"/>
      <c r="L212" s="163"/>
      <c r="M212" s="164"/>
      <c r="N212" s="159"/>
      <c r="O212" s="159"/>
      <c r="P212" s="159"/>
      <c r="Q212" s="159"/>
      <c r="R212" s="159"/>
      <c r="S212" s="159"/>
      <c r="T212" s="165"/>
      <c r="AT212" s="166" t="s">
        <v>127</v>
      </c>
      <c r="AU212" s="166" t="s">
        <v>73</v>
      </c>
      <c r="AV212" s="166" t="s">
        <v>75</v>
      </c>
      <c r="AW212" s="166" t="s">
        <v>92</v>
      </c>
      <c r="AX212" s="166" t="s">
        <v>66</v>
      </c>
      <c r="AY212" s="166" t="s">
        <v>119</v>
      </c>
    </row>
    <row r="213" spans="2:51" s="7" customFormat="1" ht="15.75" customHeight="1">
      <c r="B213" s="158"/>
      <c r="C213" s="159"/>
      <c r="D213" s="160" t="s">
        <v>127</v>
      </c>
      <c r="E213" s="159"/>
      <c r="F213" s="161" t="s">
        <v>326</v>
      </c>
      <c r="G213" s="159"/>
      <c r="H213" s="162">
        <v>15</v>
      </c>
      <c r="J213" s="159"/>
      <c r="K213" s="159"/>
      <c r="L213" s="163"/>
      <c r="M213" s="164"/>
      <c r="N213" s="159"/>
      <c r="O213" s="159"/>
      <c r="P213" s="159"/>
      <c r="Q213" s="159"/>
      <c r="R213" s="159"/>
      <c r="S213" s="159"/>
      <c r="T213" s="165"/>
      <c r="AT213" s="166" t="s">
        <v>127</v>
      </c>
      <c r="AU213" s="166" t="s">
        <v>73</v>
      </c>
      <c r="AV213" s="166" t="s">
        <v>75</v>
      </c>
      <c r="AW213" s="166" t="s">
        <v>92</v>
      </c>
      <c r="AX213" s="166" t="s">
        <v>66</v>
      </c>
      <c r="AY213" s="166" t="s">
        <v>119</v>
      </c>
    </row>
    <row r="214" spans="2:51" s="7" customFormat="1" ht="15.75" customHeight="1">
      <c r="B214" s="179"/>
      <c r="C214" s="180"/>
      <c r="D214" s="160" t="s">
        <v>127</v>
      </c>
      <c r="E214" s="180"/>
      <c r="F214" s="181" t="s">
        <v>172</v>
      </c>
      <c r="G214" s="180"/>
      <c r="H214" s="182">
        <v>134</v>
      </c>
      <c r="J214" s="180"/>
      <c r="K214" s="180"/>
      <c r="L214" s="183"/>
      <c r="M214" s="184"/>
      <c r="N214" s="180"/>
      <c r="O214" s="180"/>
      <c r="P214" s="180"/>
      <c r="Q214" s="180"/>
      <c r="R214" s="180"/>
      <c r="S214" s="180"/>
      <c r="T214" s="185"/>
      <c r="AT214" s="186" t="s">
        <v>127</v>
      </c>
      <c r="AU214" s="186" t="s">
        <v>73</v>
      </c>
      <c r="AV214" s="186" t="s">
        <v>126</v>
      </c>
      <c r="AW214" s="186" t="s">
        <v>92</v>
      </c>
      <c r="AX214" s="186" t="s">
        <v>73</v>
      </c>
      <c r="AY214" s="186" t="s">
        <v>119</v>
      </c>
    </row>
    <row r="215" spans="2:63" s="7" customFormat="1" ht="15.75" customHeight="1">
      <c r="B215" s="24"/>
      <c r="C215" s="144" t="s">
        <v>327</v>
      </c>
      <c r="D215" s="144" t="s">
        <v>120</v>
      </c>
      <c r="E215" s="145" t="s">
        <v>328</v>
      </c>
      <c r="F215" s="146" t="s">
        <v>329</v>
      </c>
      <c r="G215" s="147" t="s">
        <v>125</v>
      </c>
      <c r="H215" s="148">
        <v>134</v>
      </c>
      <c r="I215" s="149"/>
      <c r="J215" s="150">
        <f>ROUND($I$215*$H$215,2)</f>
        <v>0</v>
      </c>
      <c r="K215" s="151"/>
      <c r="L215" s="152"/>
      <c r="M215" s="153"/>
      <c r="N215" s="154" t="s">
        <v>41</v>
      </c>
      <c r="O215" s="25"/>
      <c r="P215" s="25"/>
      <c r="Q215" s="155">
        <v>0.28</v>
      </c>
      <c r="R215" s="155">
        <f>$Q$215*$H$215</f>
        <v>37.52</v>
      </c>
      <c r="S215" s="155">
        <v>0</v>
      </c>
      <c r="T215" s="156">
        <f>$S$215*$H$215</f>
        <v>0</v>
      </c>
      <c r="AR215" s="7" t="s">
        <v>126</v>
      </c>
      <c r="AT215" s="7" t="s">
        <v>125</v>
      </c>
      <c r="AU215" s="7" t="s">
        <v>73</v>
      </c>
      <c r="AY215" s="7" t="s">
        <v>119</v>
      </c>
      <c r="BG215" s="157">
        <f>IF($N$215="zákl. přenesená",$J$215,0)</f>
        <v>0</v>
      </c>
      <c r="BJ215" s="7" t="s">
        <v>126</v>
      </c>
      <c r="BK215" s="157">
        <f>ROUND($I$215*$H$215,2)</f>
        <v>0</v>
      </c>
    </row>
    <row r="216" spans="2:51" s="7" customFormat="1" ht="15.75" customHeight="1">
      <c r="B216" s="158"/>
      <c r="C216" s="159"/>
      <c r="D216" s="160" t="s">
        <v>127</v>
      </c>
      <c r="E216" s="159"/>
      <c r="F216" s="161" t="s">
        <v>325</v>
      </c>
      <c r="G216" s="159"/>
      <c r="H216" s="162">
        <v>119</v>
      </c>
      <c r="J216" s="159"/>
      <c r="K216" s="159"/>
      <c r="L216" s="163"/>
      <c r="M216" s="164"/>
      <c r="N216" s="159"/>
      <c r="O216" s="159"/>
      <c r="P216" s="159"/>
      <c r="Q216" s="159"/>
      <c r="R216" s="159"/>
      <c r="S216" s="159"/>
      <c r="T216" s="165"/>
      <c r="AT216" s="166" t="s">
        <v>127</v>
      </c>
      <c r="AU216" s="166" t="s">
        <v>73</v>
      </c>
      <c r="AV216" s="166" t="s">
        <v>75</v>
      </c>
      <c r="AW216" s="166" t="s">
        <v>92</v>
      </c>
      <c r="AX216" s="166" t="s">
        <v>66</v>
      </c>
      <c r="AY216" s="166" t="s">
        <v>119</v>
      </c>
    </row>
    <row r="217" spans="2:51" s="7" customFormat="1" ht="15.75" customHeight="1">
      <c r="B217" s="158"/>
      <c r="C217" s="159"/>
      <c r="D217" s="160" t="s">
        <v>127</v>
      </c>
      <c r="E217" s="159"/>
      <c r="F217" s="161" t="s">
        <v>326</v>
      </c>
      <c r="G217" s="159"/>
      <c r="H217" s="162">
        <v>15</v>
      </c>
      <c r="J217" s="159"/>
      <c r="K217" s="159"/>
      <c r="L217" s="163"/>
      <c r="M217" s="164"/>
      <c r="N217" s="159"/>
      <c r="O217" s="159"/>
      <c r="P217" s="159"/>
      <c r="Q217" s="159"/>
      <c r="R217" s="159"/>
      <c r="S217" s="159"/>
      <c r="T217" s="165"/>
      <c r="AT217" s="166" t="s">
        <v>127</v>
      </c>
      <c r="AU217" s="166" t="s">
        <v>73</v>
      </c>
      <c r="AV217" s="166" t="s">
        <v>75</v>
      </c>
      <c r="AW217" s="166" t="s">
        <v>92</v>
      </c>
      <c r="AX217" s="166" t="s">
        <v>66</v>
      </c>
      <c r="AY217" s="166" t="s">
        <v>119</v>
      </c>
    </row>
    <row r="218" spans="2:51" s="7" customFormat="1" ht="15.75" customHeight="1">
      <c r="B218" s="179"/>
      <c r="C218" s="180"/>
      <c r="D218" s="160" t="s">
        <v>127</v>
      </c>
      <c r="E218" s="180"/>
      <c r="F218" s="181" t="s">
        <v>172</v>
      </c>
      <c r="G218" s="180"/>
      <c r="H218" s="182">
        <v>134</v>
      </c>
      <c r="J218" s="180"/>
      <c r="K218" s="180"/>
      <c r="L218" s="183"/>
      <c r="M218" s="184"/>
      <c r="N218" s="180"/>
      <c r="O218" s="180"/>
      <c r="P218" s="180"/>
      <c r="Q218" s="180"/>
      <c r="R218" s="180"/>
      <c r="S218" s="180"/>
      <c r="T218" s="185"/>
      <c r="AT218" s="186" t="s">
        <v>127</v>
      </c>
      <c r="AU218" s="186" t="s">
        <v>73</v>
      </c>
      <c r="AV218" s="186" t="s">
        <v>126</v>
      </c>
      <c r="AW218" s="186" t="s">
        <v>92</v>
      </c>
      <c r="AX218" s="186" t="s">
        <v>73</v>
      </c>
      <c r="AY218" s="186" t="s">
        <v>119</v>
      </c>
    </row>
    <row r="219" spans="2:63" s="7" customFormat="1" ht="15.75" customHeight="1">
      <c r="B219" s="24"/>
      <c r="C219" s="168" t="s">
        <v>330</v>
      </c>
      <c r="D219" s="168" t="s">
        <v>125</v>
      </c>
      <c r="E219" s="169" t="s">
        <v>331</v>
      </c>
      <c r="F219" s="170" t="s">
        <v>332</v>
      </c>
      <c r="G219" s="171" t="s">
        <v>123</v>
      </c>
      <c r="H219" s="172">
        <v>20</v>
      </c>
      <c r="I219" s="173"/>
      <c r="J219" s="174">
        <f>ROUND($I$219*$H$219,2)</f>
        <v>0</v>
      </c>
      <c r="K219" s="175"/>
      <c r="L219" s="44"/>
      <c r="M219" s="176"/>
      <c r="N219" s="177" t="s">
        <v>41</v>
      </c>
      <c r="O219" s="155">
        <v>0.3</v>
      </c>
      <c r="P219" s="155">
        <f>$O$219*$H$219</f>
        <v>6</v>
      </c>
      <c r="Q219" s="155">
        <v>0</v>
      </c>
      <c r="R219" s="155">
        <f>$Q$219*$H$219</f>
        <v>0</v>
      </c>
      <c r="S219" s="155">
        <v>0</v>
      </c>
      <c r="T219" s="156">
        <f>$S$219*$H$219</f>
        <v>0</v>
      </c>
      <c r="AR219" s="7" t="s">
        <v>126</v>
      </c>
      <c r="AT219" s="7" t="s">
        <v>143</v>
      </c>
      <c r="AU219" s="7" t="s">
        <v>73</v>
      </c>
      <c r="AY219" s="7" t="s">
        <v>119</v>
      </c>
      <c r="BG219" s="157">
        <f>IF($N$219="zákl. přenesená",$J$219,0)</f>
        <v>0</v>
      </c>
      <c r="BJ219" s="7" t="s">
        <v>126</v>
      </c>
      <c r="BK219" s="157">
        <f>ROUND($I$219*$H$219,2)</f>
        <v>0</v>
      </c>
    </row>
    <row r="220" spans="2:51" s="7" customFormat="1" ht="15.75" customHeight="1">
      <c r="B220" s="158"/>
      <c r="C220" s="159"/>
      <c r="D220" s="160" t="s">
        <v>127</v>
      </c>
      <c r="E220" s="159"/>
      <c r="F220" s="161" t="s">
        <v>333</v>
      </c>
      <c r="G220" s="159"/>
      <c r="H220" s="162">
        <v>20</v>
      </c>
      <c r="J220" s="159"/>
      <c r="K220" s="159"/>
      <c r="L220" s="163"/>
      <c r="M220" s="164"/>
      <c r="N220" s="159"/>
      <c r="O220" s="159"/>
      <c r="P220" s="159"/>
      <c r="Q220" s="159"/>
      <c r="R220" s="159"/>
      <c r="S220" s="159"/>
      <c r="T220" s="165"/>
      <c r="AT220" s="166" t="s">
        <v>127</v>
      </c>
      <c r="AU220" s="166" t="s">
        <v>73</v>
      </c>
      <c r="AV220" s="166" t="s">
        <v>75</v>
      </c>
      <c r="AW220" s="166" t="s">
        <v>92</v>
      </c>
      <c r="AX220" s="166" t="s">
        <v>66</v>
      </c>
      <c r="AY220" s="166" t="s">
        <v>119</v>
      </c>
    </row>
    <row r="221" spans="2:51" s="7" customFormat="1" ht="15.75" customHeight="1">
      <c r="B221" s="179"/>
      <c r="C221" s="180"/>
      <c r="D221" s="160" t="s">
        <v>127</v>
      </c>
      <c r="E221" s="180"/>
      <c r="F221" s="181" t="s">
        <v>172</v>
      </c>
      <c r="G221" s="180"/>
      <c r="H221" s="182">
        <v>20</v>
      </c>
      <c r="J221" s="180"/>
      <c r="K221" s="180"/>
      <c r="L221" s="183"/>
      <c r="M221" s="184"/>
      <c r="N221" s="180"/>
      <c r="O221" s="180"/>
      <c r="P221" s="180"/>
      <c r="Q221" s="180"/>
      <c r="R221" s="180"/>
      <c r="S221" s="180"/>
      <c r="T221" s="185"/>
      <c r="AT221" s="186" t="s">
        <v>127</v>
      </c>
      <c r="AU221" s="186" t="s">
        <v>73</v>
      </c>
      <c r="AV221" s="186" t="s">
        <v>126</v>
      </c>
      <c r="AW221" s="186" t="s">
        <v>92</v>
      </c>
      <c r="AX221" s="186" t="s">
        <v>73</v>
      </c>
      <c r="AY221" s="186" t="s">
        <v>119</v>
      </c>
    </row>
    <row r="222" spans="2:63" s="7" customFormat="1" ht="15.75" customHeight="1">
      <c r="B222" s="24"/>
      <c r="C222" s="144" t="s">
        <v>334</v>
      </c>
      <c r="D222" s="144" t="s">
        <v>120</v>
      </c>
      <c r="E222" s="145" t="s">
        <v>335</v>
      </c>
      <c r="F222" s="146" t="s">
        <v>336</v>
      </c>
      <c r="G222" s="147" t="s">
        <v>123</v>
      </c>
      <c r="H222" s="148">
        <v>20</v>
      </c>
      <c r="I222" s="149"/>
      <c r="J222" s="150">
        <f>ROUND($I$222*$H$222,2)</f>
        <v>0</v>
      </c>
      <c r="K222" s="151"/>
      <c r="L222" s="152"/>
      <c r="M222" s="153"/>
      <c r="N222" s="154" t="s">
        <v>41</v>
      </c>
      <c r="O222" s="25"/>
      <c r="P222" s="25"/>
      <c r="Q222" s="155">
        <v>3.08</v>
      </c>
      <c r="R222" s="155">
        <f>$Q$222*$H$222</f>
        <v>61.6</v>
      </c>
      <c r="S222" s="155">
        <v>0</v>
      </c>
      <c r="T222" s="156">
        <f>$S$222*$H$222</f>
        <v>0</v>
      </c>
      <c r="AR222" s="7" t="s">
        <v>126</v>
      </c>
      <c r="AT222" s="7" t="s">
        <v>125</v>
      </c>
      <c r="AU222" s="7" t="s">
        <v>73</v>
      </c>
      <c r="AY222" s="7" t="s">
        <v>119</v>
      </c>
      <c r="BG222" s="157">
        <f>IF($N$222="zákl. přenesená",$J$222,0)</f>
        <v>0</v>
      </c>
      <c r="BJ222" s="7" t="s">
        <v>126</v>
      </c>
      <c r="BK222" s="157">
        <f>ROUND($I$222*$H$222,2)</f>
        <v>0</v>
      </c>
    </row>
    <row r="223" spans="2:51" s="7" customFormat="1" ht="15.75" customHeight="1">
      <c r="B223" s="158"/>
      <c r="C223" s="159"/>
      <c r="D223" s="160" t="s">
        <v>127</v>
      </c>
      <c r="E223" s="159"/>
      <c r="F223" s="161" t="s">
        <v>333</v>
      </c>
      <c r="G223" s="159"/>
      <c r="H223" s="162">
        <v>20</v>
      </c>
      <c r="J223" s="159"/>
      <c r="K223" s="159"/>
      <c r="L223" s="163"/>
      <c r="M223" s="164"/>
      <c r="N223" s="159"/>
      <c r="O223" s="159"/>
      <c r="P223" s="159"/>
      <c r="Q223" s="159"/>
      <c r="R223" s="159"/>
      <c r="S223" s="159"/>
      <c r="T223" s="165"/>
      <c r="AT223" s="166" t="s">
        <v>127</v>
      </c>
      <c r="AU223" s="166" t="s">
        <v>73</v>
      </c>
      <c r="AV223" s="166" t="s">
        <v>75</v>
      </c>
      <c r="AW223" s="166" t="s">
        <v>92</v>
      </c>
      <c r="AX223" s="166" t="s">
        <v>66</v>
      </c>
      <c r="AY223" s="166" t="s">
        <v>119</v>
      </c>
    </row>
    <row r="224" spans="2:51" s="7" customFormat="1" ht="15.75" customHeight="1">
      <c r="B224" s="179"/>
      <c r="C224" s="180"/>
      <c r="D224" s="160" t="s">
        <v>127</v>
      </c>
      <c r="E224" s="180"/>
      <c r="F224" s="181" t="s">
        <v>172</v>
      </c>
      <c r="G224" s="180"/>
      <c r="H224" s="182">
        <v>20</v>
      </c>
      <c r="J224" s="180"/>
      <c r="K224" s="180"/>
      <c r="L224" s="183"/>
      <c r="M224" s="184"/>
      <c r="N224" s="180"/>
      <c r="O224" s="180"/>
      <c r="P224" s="180"/>
      <c r="Q224" s="180"/>
      <c r="R224" s="180"/>
      <c r="S224" s="180"/>
      <c r="T224" s="185"/>
      <c r="AT224" s="186" t="s">
        <v>127</v>
      </c>
      <c r="AU224" s="186" t="s">
        <v>73</v>
      </c>
      <c r="AV224" s="186" t="s">
        <v>126</v>
      </c>
      <c r="AW224" s="186" t="s">
        <v>92</v>
      </c>
      <c r="AX224" s="186" t="s">
        <v>73</v>
      </c>
      <c r="AY224" s="186" t="s">
        <v>119</v>
      </c>
    </row>
    <row r="225" spans="2:63" s="7" customFormat="1" ht="15.75" customHeight="1">
      <c r="B225" s="24"/>
      <c r="C225" s="168" t="s">
        <v>337</v>
      </c>
      <c r="D225" s="168" t="s">
        <v>125</v>
      </c>
      <c r="E225" s="169" t="s">
        <v>338</v>
      </c>
      <c r="F225" s="170" t="s">
        <v>339</v>
      </c>
      <c r="G225" s="171" t="s">
        <v>125</v>
      </c>
      <c r="H225" s="172">
        <v>154</v>
      </c>
      <c r="I225" s="173"/>
      <c r="J225" s="174">
        <f>ROUND($I$225*$H$225,2)</f>
        <v>0</v>
      </c>
      <c r="K225" s="175"/>
      <c r="L225" s="44"/>
      <c r="M225" s="176"/>
      <c r="N225" s="177" t="s">
        <v>41</v>
      </c>
      <c r="O225" s="155">
        <v>0.015</v>
      </c>
      <c r="P225" s="155">
        <f>$O$225*$H$225</f>
        <v>2.31</v>
      </c>
      <c r="Q225" s="155">
        <v>0</v>
      </c>
      <c r="R225" s="155">
        <f>$Q$225*$H$225</f>
        <v>0</v>
      </c>
      <c r="S225" s="155">
        <v>0</v>
      </c>
      <c r="T225" s="156">
        <f>$S$225*$H$225</f>
        <v>0</v>
      </c>
      <c r="AR225" s="7" t="s">
        <v>126</v>
      </c>
      <c r="AT225" s="7" t="s">
        <v>143</v>
      </c>
      <c r="AU225" s="7" t="s">
        <v>73</v>
      </c>
      <c r="AY225" s="7" t="s">
        <v>119</v>
      </c>
      <c r="BG225" s="157">
        <f>IF($N$225="zákl. přenesená",$J$225,0)</f>
        <v>0</v>
      </c>
      <c r="BJ225" s="7" t="s">
        <v>126</v>
      </c>
      <c r="BK225" s="157">
        <f>ROUND($I$225*$H$225,2)</f>
        <v>0</v>
      </c>
    </row>
    <row r="226" spans="2:51" s="7" customFormat="1" ht="15.75" customHeight="1">
      <c r="B226" s="158"/>
      <c r="C226" s="159"/>
      <c r="D226" s="160" t="s">
        <v>127</v>
      </c>
      <c r="E226" s="159"/>
      <c r="F226" s="161" t="s">
        <v>340</v>
      </c>
      <c r="G226" s="159"/>
      <c r="H226" s="162">
        <v>154</v>
      </c>
      <c r="J226" s="159"/>
      <c r="K226" s="159"/>
      <c r="L226" s="163"/>
      <c r="M226" s="164"/>
      <c r="N226" s="159"/>
      <c r="O226" s="159"/>
      <c r="P226" s="159"/>
      <c r="Q226" s="159"/>
      <c r="R226" s="159"/>
      <c r="S226" s="159"/>
      <c r="T226" s="165"/>
      <c r="AT226" s="166" t="s">
        <v>127</v>
      </c>
      <c r="AU226" s="166" t="s">
        <v>73</v>
      </c>
      <c r="AV226" s="166" t="s">
        <v>75</v>
      </c>
      <c r="AW226" s="166" t="s">
        <v>92</v>
      </c>
      <c r="AX226" s="166" t="s">
        <v>66</v>
      </c>
      <c r="AY226" s="166" t="s">
        <v>119</v>
      </c>
    </row>
    <row r="227" spans="2:51" s="7" customFormat="1" ht="15.75" customHeight="1">
      <c r="B227" s="179"/>
      <c r="C227" s="180"/>
      <c r="D227" s="160" t="s">
        <v>127</v>
      </c>
      <c r="E227" s="180"/>
      <c r="F227" s="181" t="s">
        <v>172</v>
      </c>
      <c r="G227" s="180"/>
      <c r="H227" s="182">
        <v>154</v>
      </c>
      <c r="J227" s="180"/>
      <c r="K227" s="180"/>
      <c r="L227" s="183"/>
      <c r="M227" s="184"/>
      <c r="N227" s="180"/>
      <c r="O227" s="180"/>
      <c r="P227" s="180"/>
      <c r="Q227" s="180"/>
      <c r="R227" s="180"/>
      <c r="S227" s="180"/>
      <c r="T227" s="185"/>
      <c r="AT227" s="186" t="s">
        <v>127</v>
      </c>
      <c r="AU227" s="186" t="s">
        <v>73</v>
      </c>
      <c r="AV227" s="186" t="s">
        <v>126</v>
      </c>
      <c r="AW227" s="186" t="s">
        <v>92</v>
      </c>
      <c r="AX227" s="186" t="s">
        <v>73</v>
      </c>
      <c r="AY227" s="186" t="s">
        <v>119</v>
      </c>
    </row>
    <row r="228" spans="2:63" s="7" customFormat="1" ht="15.75" customHeight="1">
      <c r="B228" s="24"/>
      <c r="C228" s="168" t="s">
        <v>341</v>
      </c>
      <c r="D228" s="168" t="s">
        <v>125</v>
      </c>
      <c r="E228" s="169" t="s">
        <v>342</v>
      </c>
      <c r="F228" s="170" t="s">
        <v>343</v>
      </c>
      <c r="G228" s="171" t="s">
        <v>125</v>
      </c>
      <c r="H228" s="172">
        <v>130</v>
      </c>
      <c r="I228" s="173"/>
      <c r="J228" s="174">
        <f>ROUND($I$228*$H$228,2)</f>
        <v>0</v>
      </c>
      <c r="K228" s="175"/>
      <c r="L228" s="44"/>
      <c r="M228" s="176"/>
      <c r="N228" s="177" t="s">
        <v>41</v>
      </c>
      <c r="O228" s="155">
        <v>0.03</v>
      </c>
      <c r="P228" s="155">
        <f>$O$228*$H$228</f>
        <v>3.9</v>
      </c>
      <c r="Q228" s="155">
        <v>0</v>
      </c>
      <c r="R228" s="155">
        <f>$Q$228*$H$228</f>
        <v>0</v>
      </c>
      <c r="S228" s="155">
        <v>0</v>
      </c>
      <c r="T228" s="156">
        <f>$S$228*$H$228</f>
        <v>0</v>
      </c>
      <c r="AR228" s="7" t="s">
        <v>126</v>
      </c>
      <c r="AT228" s="7" t="s">
        <v>143</v>
      </c>
      <c r="AU228" s="7" t="s">
        <v>73</v>
      </c>
      <c r="AY228" s="7" t="s">
        <v>119</v>
      </c>
      <c r="BG228" s="157">
        <f>IF($N$228="zákl. přenesená",$J$228,0)</f>
        <v>0</v>
      </c>
      <c r="BJ228" s="7" t="s">
        <v>126</v>
      </c>
      <c r="BK228" s="157">
        <f>ROUND($I$228*$H$228,2)</f>
        <v>0</v>
      </c>
    </row>
    <row r="229" spans="2:63" s="7" customFormat="1" ht="15.75" customHeight="1">
      <c r="B229" s="24"/>
      <c r="C229" s="144" t="s">
        <v>344</v>
      </c>
      <c r="D229" s="144" t="s">
        <v>120</v>
      </c>
      <c r="E229" s="145" t="s">
        <v>345</v>
      </c>
      <c r="F229" s="146" t="s">
        <v>346</v>
      </c>
      <c r="G229" s="147" t="s">
        <v>123</v>
      </c>
      <c r="H229" s="148">
        <v>1.17</v>
      </c>
      <c r="I229" s="149"/>
      <c r="J229" s="150">
        <f>ROUND($I$229*$H$229,2)</f>
        <v>0</v>
      </c>
      <c r="K229" s="151"/>
      <c r="L229" s="152"/>
      <c r="M229" s="153"/>
      <c r="N229" s="154" t="s">
        <v>41</v>
      </c>
      <c r="O229" s="25"/>
      <c r="P229" s="25"/>
      <c r="Q229" s="155">
        <v>14</v>
      </c>
      <c r="R229" s="155">
        <f>$Q$229*$H$229</f>
        <v>16.38</v>
      </c>
      <c r="S229" s="155">
        <v>0</v>
      </c>
      <c r="T229" s="156">
        <f>$S$229*$H$229</f>
        <v>0</v>
      </c>
      <c r="AR229" s="7" t="s">
        <v>126</v>
      </c>
      <c r="AT229" s="7" t="s">
        <v>125</v>
      </c>
      <c r="AU229" s="7" t="s">
        <v>73</v>
      </c>
      <c r="AY229" s="7" t="s">
        <v>119</v>
      </c>
      <c r="BG229" s="157">
        <f>IF($N$229="zákl. přenesená",$J$229,0)</f>
        <v>0</v>
      </c>
      <c r="BJ229" s="7" t="s">
        <v>126</v>
      </c>
      <c r="BK229" s="157">
        <f>ROUND($I$229*$H$229,2)</f>
        <v>0</v>
      </c>
    </row>
    <row r="230" spans="2:47" s="7" customFormat="1" ht="16.5" customHeight="1">
      <c r="B230" s="24"/>
      <c r="C230" s="25"/>
      <c r="D230" s="25"/>
      <c r="E230" s="25"/>
      <c r="F230" s="167" t="s">
        <v>347</v>
      </c>
      <c r="G230" s="25"/>
      <c r="H230" s="25"/>
      <c r="J230" s="25"/>
      <c r="K230" s="25"/>
      <c r="L230" s="44"/>
      <c r="M230" s="57"/>
      <c r="N230" s="25"/>
      <c r="O230" s="25"/>
      <c r="P230" s="25"/>
      <c r="Q230" s="25"/>
      <c r="R230" s="25"/>
      <c r="S230" s="25"/>
      <c r="T230" s="58"/>
      <c r="AU230" s="7" t="s">
        <v>73</v>
      </c>
    </row>
    <row r="231" spans="2:51" s="7" customFormat="1" ht="15.75" customHeight="1">
      <c r="B231" s="158"/>
      <c r="C231" s="159"/>
      <c r="D231" s="160" t="s">
        <v>127</v>
      </c>
      <c r="E231" s="159"/>
      <c r="F231" s="161" t="s">
        <v>348</v>
      </c>
      <c r="G231" s="159"/>
      <c r="H231" s="162">
        <v>1.17</v>
      </c>
      <c r="J231" s="159"/>
      <c r="K231" s="159"/>
      <c r="L231" s="163"/>
      <c r="M231" s="164"/>
      <c r="N231" s="159"/>
      <c r="O231" s="159"/>
      <c r="P231" s="159"/>
      <c r="Q231" s="159"/>
      <c r="R231" s="159"/>
      <c r="S231" s="159"/>
      <c r="T231" s="165"/>
      <c r="AT231" s="166" t="s">
        <v>127</v>
      </c>
      <c r="AU231" s="166" t="s">
        <v>73</v>
      </c>
      <c r="AV231" s="166" t="s">
        <v>75</v>
      </c>
      <c r="AW231" s="166" t="s">
        <v>66</v>
      </c>
      <c r="AX231" s="166" t="s">
        <v>73</v>
      </c>
      <c r="AY231" s="166" t="s">
        <v>119</v>
      </c>
    </row>
    <row r="232" spans="2:63" s="7" customFormat="1" ht="15.75" customHeight="1">
      <c r="B232" s="24"/>
      <c r="C232" s="168" t="s">
        <v>349</v>
      </c>
      <c r="D232" s="168" t="s">
        <v>125</v>
      </c>
      <c r="E232" s="169" t="s">
        <v>350</v>
      </c>
      <c r="F232" s="170" t="s">
        <v>351</v>
      </c>
      <c r="G232" s="171" t="s">
        <v>123</v>
      </c>
      <c r="H232" s="172">
        <v>3</v>
      </c>
      <c r="I232" s="173"/>
      <c r="J232" s="174">
        <f>ROUND($I$232*$H$232,2)</f>
        <v>0</v>
      </c>
      <c r="K232" s="175"/>
      <c r="L232" s="44"/>
      <c r="M232" s="176"/>
      <c r="N232" s="177" t="s">
        <v>41</v>
      </c>
      <c r="O232" s="155">
        <v>0.01</v>
      </c>
      <c r="P232" s="155">
        <f>$O$232*$H$232</f>
        <v>0.03</v>
      </c>
      <c r="Q232" s="155">
        <v>0</v>
      </c>
      <c r="R232" s="155">
        <f>$Q$232*$H$232</f>
        <v>0</v>
      </c>
      <c r="S232" s="155">
        <v>0</v>
      </c>
      <c r="T232" s="156">
        <f>$S$232*$H$232</f>
        <v>0</v>
      </c>
      <c r="AR232" s="7" t="s">
        <v>126</v>
      </c>
      <c r="AT232" s="7" t="s">
        <v>143</v>
      </c>
      <c r="AU232" s="7" t="s">
        <v>73</v>
      </c>
      <c r="AY232" s="7" t="s">
        <v>119</v>
      </c>
      <c r="BG232" s="157">
        <f>IF($N$232="zákl. přenesená",$J$232,0)</f>
        <v>0</v>
      </c>
      <c r="BJ232" s="7" t="s">
        <v>126</v>
      </c>
      <c r="BK232" s="157">
        <f>ROUND($I$232*$H$232,2)</f>
        <v>0</v>
      </c>
    </row>
    <row r="233" spans="2:63" s="7" customFormat="1" ht="15.75" customHeight="1">
      <c r="B233" s="24"/>
      <c r="C233" s="144" t="s">
        <v>352</v>
      </c>
      <c r="D233" s="144" t="s">
        <v>120</v>
      </c>
      <c r="E233" s="145" t="s">
        <v>353</v>
      </c>
      <c r="F233" s="146" t="s">
        <v>354</v>
      </c>
      <c r="G233" s="147" t="s">
        <v>123</v>
      </c>
      <c r="H233" s="148">
        <v>3</v>
      </c>
      <c r="I233" s="149"/>
      <c r="J233" s="150">
        <f>ROUND($I$233*$H$233,2)</f>
        <v>0</v>
      </c>
      <c r="K233" s="151"/>
      <c r="L233" s="152"/>
      <c r="M233" s="153"/>
      <c r="N233" s="154" t="s">
        <v>41</v>
      </c>
      <c r="O233" s="25"/>
      <c r="P233" s="25"/>
      <c r="Q233" s="155">
        <v>0.13</v>
      </c>
      <c r="R233" s="155">
        <f>$Q$233*$H$233</f>
        <v>0.39</v>
      </c>
      <c r="S233" s="155">
        <v>0</v>
      </c>
      <c r="T233" s="156">
        <f>$S$233*$H$233</f>
        <v>0</v>
      </c>
      <c r="AR233" s="7" t="s">
        <v>126</v>
      </c>
      <c r="AT233" s="7" t="s">
        <v>125</v>
      </c>
      <c r="AU233" s="7" t="s">
        <v>73</v>
      </c>
      <c r="AY233" s="7" t="s">
        <v>119</v>
      </c>
      <c r="BG233" s="157">
        <f>IF($N$233="zákl. přenesená",$J$233,0)</f>
        <v>0</v>
      </c>
      <c r="BJ233" s="7" t="s">
        <v>126</v>
      </c>
      <c r="BK233" s="157">
        <f>ROUND($I$233*$H$233,2)</f>
        <v>0</v>
      </c>
    </row>
    <row r="234" spans="2:63" s="130" customFormat="1" ht="25.5" customHeight="1">
      <c r="B234" s="131"/>
      <c r="C234" s="132"/>
      <c r="D234" s="132" t="s">
        <v>65</v>
      </c>
      <c r="E234" s="133" t="s">
        <v>355</v>
      </c>
      <c r="F234" s="133" t="s">
        <v>356</v>
      </c>
      <c r="G234" s="134" t="s">
        <v>118</v>
      </c>
      <c r="H234" s="135">
        <v>1</v>
      </c>
      <c r="J234" s="136">
        <f>$BK$234</f>
        <v>0</v>
      </c>
      <c r="K234" s="132"/>
      <c r="L234" s="137"/>
      <c r="M234" s="138"/>
      <c r="N234" s="132"/>
      <c r="O234" s="132"/>
      <c r="P234" s="139">
        <f>SUM($P$235:$P$253)</f>
        <v>10.185</v>
      </c>
      <c r="Q234" s="132"/>
      <c r="R234" s="139">
        <f>SUM($R$235:$R$253)</f>
        <v>54.28</v>
      </c>
      <c r="S234" s="132"/>
      <c r="T234" s="140">
        <f>SUM($T$235:$T$253)</f>
        <v>0</v>
      </c>
      <c r="AR234" s="141" t="s">
        <v>73</v>
      </c>
      <c r="AT234" s="141" t="s">
        <v>65</v>
      </c>
      <c r="AU234" s="142" t="s">
        <v>66</v>
      </c>
      <c r="AY234" s="142" t="s">
        <v>119</v>
      </c>
      <c r="BK234" s="143">
        <f>SUM($BK$235:$BK$253)</f>
        <v>0</v>
      </c>
    </row>
    <row r="235" spans="2:63" s="7" customFormat="1" ht="15.75" customHeight="1">
      <c r="B235" s="24"/>
      <c r="C235" s="168" t="s">
        <v>357</v>
      </c>
      <c r="D235" s="168" t="s">
        <v>125</v>
      </c>
      <c r="E235" s="169" t="s">
        <v>358</v>
      </c>
      <c r="F235" s="170" t="s">
        <v>359</v>
      </c>
      <c r="G235" s="171" t="s">
        <v>125</v>
      </c>
      <c r="H235" s="172">
        <v>80</v>
      </c>
      <c r="I235" s="173"/>
      <c r="J235" s="174">
        <f>ROUND($I$235*$H$235,2)</f>
        <v>0</v>
      </c>
      <c r="K235" s="175"/>
      <c r="L235" s="44"/>
      <c r="M235" s="176"/>
      <c r="N235" s="177" t="s">
        <v>41</v>
      </c>
      <c r="O235" s="155">
        <v>0.126</v>
      </c>
      <c r="P235" s="155">
        <f>$O$235*$H$235</f>
        <v>10.08</v>
      </c>
      <c r="Q235" s="155">
        <v>0</v>
      </c>
      <c r="R235" s="155">
        <f>$Q$235*$H$235</f>
        <v>0</v>
      </c>
      <c r="S235" s="155">
        <v>0</v>
      </c>
      <c r="T235" s="156">
        <f>$S$235*$H$235</f>
        <v>0</v>
      </c>
      <c r="AR235" s="7" t="s">
        <v>126</v>
      </c>
      <c r="AT235" s="7" t="s">
        <v>143</v>
      </c>
      <c r="AU235" s="7" t="s">
        <v>73</v>
      </c>
      <c r="AY235" s="7" t="s">
        <v>119</v>
      </c>
      <c r="BG235" s="157">
        <f>IF($N$235="zákl. přenesená",$J$235,0)</f>
        <v>0</v>
      </c>
      <c r="BJ235" s="7" t="s">
        <v>126</v>
      </c>
      <c r="BK235" s="157">
        <f>ROUND($I$235*$H$235,2)</f>
        <v>0</v>
      </c>
    </row>
    <row r="236" spans="2:47" s="7" customFormat="1" ht="50.25" customHeight="1">
      <c r="B236" s="24"/>
      <c r="C236" s="25"/>
      <c r="D236" s="160" t="s">
        <v>144</v>
      </c>
      <c r="E236" s="25"/>
      <c r="F236" s="178" t="s">
        <v>360</v>
      </c>
      <c r="G236" s="25"/>
      <c r="H236" s="25"/>
      <c r="J236" s="25"/>
      <c r="K236" s="25"/>
      <c r="L236" s="44"/>
      <c r="M236" s="57"/>
      <c r="N236" s="25"/>
      <c r="O236" s="25"/>
      <c r="P236" s="25"/>
      <c r="Q236" s="25"/>
      <c r="R236" s="25"/>
      <c r="S236" s="25"/>
      <c r="T236" s="58"/>
      <c r="AT236" s="7" t="s">
        <v>144</v>
      </c>
      <c r="AU236" s="7" t="s">
        <v>73</v>
      </c>
    </row>
    <row r="237" spans="2:51" s="7" customFormat="1" ht="15.75" customHeight="1">
      <c r="B237" s="158"/>
      <c r="C237" s="159"/>
      <c r="D237" s="160" t="s">
        <v>127</v>
      </c>
      <c r="E237" s="159"/>
      <c r="F237" s="161" t="s">
        <v>361</v>
      </c>
      <c r="G237" s="159"/>
      <c r="H237" s="162">
        <v>80</v>
      </c>
      <c r="J237" s="159"/>
      <c r="K237" s="159"/>
      <c r="L237" s="163"/>
      <c r="M237" s="164"/>
      <c r="N237" s="159"/>
      <c r="O237" s="159"/>
      <c r="P237" s="159"/>
      <c r="Q237" s="159"/>
      <c r="R237" s="159"/>
      <c r="S237" s="159"/>
      <c r="T237" s="165"/>
      <c r="AT237" s="166" t="s">
        <v>127</v>
      </c>
      <c r="AU237" s="166" t="s">
        <v>73</v>
      </c>
      <c r="AV237" s="166" t="s">
        <v>75</v>
      </c>
      <c r="AW237" s="166" t="s">
        <v>92</v>
      </c>
      <c r="AX237" s="166" t="s">
        <v>66</v>
      </c>
      <c r="AY237" s="166" t="s">
        <v>119</v>
      </c>
    </row>
    <row r="238" spans="2:51" s="7" customFormat="1" ht="15.75" customHeight="1">
      <c r="B238" s="179"/>
      <c r="C238" s="180"/>
      <c r="D238" s="160" t="s">
        <v>127</v>
      </c>
      <c r="E238" s="180"/>
      <c r="F238" s="181" t="s">
        <v>172</v>
      </c>
      <c r="G238" s="180"/>
      <c r="H238" s="182">
        <v>80</v>
      </c>
      <c r="J238" s="180"/>
      <c r="K238" s="180"/>
      <c r="L238" s="183"/>
      <c r="M238" s="184"/>
      <c r="N238" s="180"/>
      <c r="O238" s="180"/>
      <c r="P238" s="180"/>
      <c r="Q238" s="180"/>
      <c r="R238" s="180"/>
      <c r="S238" s="180"/>
      <c r="T238" s="185"/>
      <c r="AT238" s="186" t="s">
        <v>127</v>
      </c>
      <c r="AU238" s="186" t="s">
        <v>73</v>
      </c>
      <c r="AV238" s="186" t="s">
        <v>126</v>
      </c>
      <c r="AW238" s="186" t="s">
        <v>92</v>
      </c>
      <c r="AX238" s="186" t="s">
        <v>73</v>
      </c>
      <c r="AY238" s="186" t="s">
        <v>119</v>
      </c>
    </row>
    <row r="239" spans="2:63" s="7" customFormat="1" ht="15.75" customHeight="1">
      <c r="B239" s="24"/>
      <c r="C239" s="144" t="s">
        <v>362</v>
      </c>
      <c r="D239" s="144" t="s">
        <v>120</v>
      </c>
      <c r="E239" s="145" t="s">
        <v>363</v>
      </c>
      <c r="F239" s="146" t="s">
        <v>364</v>
      </c>
      <c r="G239" s="147" t="s">
        <v>365</v>
      </c>
      <c r="H239" s="148">
        <v>52.08</v>
      </c>
      <c r="I239" s="149"/>
      <c r="J239" s="150">
        <f>ROUND($I$239*$H$239,2)</f>
        <v>0</v>
      </c>
      <c r="K239" s="151"/>
      <c r="L239" s="152"/>
      <c r="M239" s="153"/>
      <c r="N239" s="154" t="s">
        <v>41</v>
      </c>
      <c r="O239" s="25"/>
      <c r="P239" s="25"/>
      <c r="Q239" s="155">
        <v>1</v>
      </c>
      <c r="R239" s="155">
        <f>$Q$239*$H$239</f>
        <v>52.08</v>
      </c>
      <c r="S239" s="155">
        <v>0</v>
      </c>
      <c r="T239" s="156">
        <f>$S$239*$H$239</f>
        <v>0</v>
      </c>
      <c r="AR239" s="7" t="s">
        <v>124</v>
      </c>
      <c r="AT239" s="7" t="s">
        <v>125</v>
      </c>
      <c r="AU239" s="7" t="s">
        <v>73</v>
      </c>
      <c r="AY239" s="7" t="s">
        <v>119</v>
      </c>
      <c r="BG239" s="157">
        <f>IF($N$239="zákl. přenesená",$J$239,0)</f>
        <v>0</v>
      </c>
      <c r="BJ239" s="7" t="s">
        <v>126</v>
      </c>
      <c r="BK239" s="157">
        <f>ROUND($I$239*$H$239,2)</f>
        <v>0</v>
      </c>
    </row>
    <row r="240" spans="2:51" s="7" customFormat="1" ht="15.75" customHeight="1">
      <c r="B240" s="158"/>
      <c r="C240" s="159"/>
      <c r="D240" s="160" t="s">
        <v>127</v>
      </c>
      <c r="E240" s="159"/>
      <c r="F240" s="161" t="s">
        <v>366</v>
      </c>
      <c r="G240" s="159"/>
      <c r="H240" s="162">
        <v>52.08</v>
      </c>
      <c r="J240" s="159"/>
      <c r="K240" s="159"/>
      <c r="L240" s="163"/>
      <c r="M240" s="164"/>
      <c r="N240" s="159"/>
      <c r="O240" s="159"/>
      <c r="P240" s="159"/>
      <c r="Q240" s="159"/>
      <c r="R240" s="159"/>
      <c r="S240" s="159"/>
      <c r="T240" s="165"/>
      <c r="AT240" s="166" t="s">
        <v>127</v>
      </c>
      <c r="AU240" s="166" t="s">
        <v>73</v>
      </c>
      <c r="AV240" s="166" t="s">
        <v>75</v>
      </c>
      <c r="AW240" s="166" t="s">
        <v>92</v>
      </c>
      <c r="AX240" s="166" t="s">
        <v>66</v>
      </c>
      <c r="AY240" s="166" t="s">
        <v>119</v>
      </c>
    </row>
    <row r="241" spans="2:51" s="7" customFormat="1" ht="15.75" customHeight="1">
      <c r="B241" s="179"/>
      <c r="C241" s="180"/>
      <c r="D241" s="160" t="s">
        <v>127</v>
      </c>
      <c r="E241" s="180"/>
      <c r="F241" s="181" t="s">
        <v>172</v>
      </c>
      <c r="G241" s="180"/>
      <c r="H241" s="182">
        <v>52.08</v>
      </c>
      <c r="J241" s="180"/>
      <c r="K241" s="180"/>
      <c r="L241" s="183"/>
      <c r="M241" s="184"/>
      <c r="N241" s="180"/>
      <c r="O241" s="180"/>
      <c r="P241" s="180"/>
      <c r="Q241" s="180"/>
      <c r="R241" s="180"/>
      <c r="S241" s="180"/>
      <c r="T241" s="185"/>
      <c r="AT241" s="186" t="s">
        <v>127</v>
      </c>
      <c r="AU241" s="186" t="s">
        <v>73</v>
      </c>
      <c r="AV241" s="186" t="s">
        <v>126</v>
      </c>
      <c r="AW241" s="186" t="s">
        <v>92</v>
      </c>
      <c r="AX241" s="186" t="s">
        <v>73</v>
      </c>
      <c r="AY241" s="186" t="s">
        <v>119</v>
      </c>
    </row>
    <row r="242" spans="2:63" s="7" customFormat="1" ht="15.75" customHeight="1">
      <c r="B242" s="24"/>
      <c r="C242" s="168" t="s">
        <v>367</v>
      </c>
      <c r="D242" s="168" t="s">
        <v>125</v>
      </c>
      <c r="E242" s="169" t="s">
        <v>368</v>
      </c>
      <c r="F242" s="170" t="s">
        <v>369</v>
      </c>
      <c r="G242" s="171" t="s">
        <v>125</v>
      </c>
      <c r="H242" s="172">
        <v>5</v>
      </c>
      <c r="I242" s="173"/>
      <c r="J242" s="174">
        <f>ROUND($I$242*$H$242,2)</f>
        <v>0</v>
      </c>
      <c r="K242" s="175"/>
      <c r="L242" s="44"/>
      <c r="M242" s="176"/>
      <c r="N242" s="177" t="s">
        <v>41</v>
      </c>
      <c r="O242" s="155">
        <v>0.021</v>
      </c>
      <c r="P242" s="155">
        <f>$O$242*$H$242</f>
        <v>0.10500000000000001</v>
      </c>
      <c r="Q242" s="155">
        <v>0</v>
      </c>
      <c r="R242" s="155">
        <f>$Q$242*$H$242</f>
        <v>0</v>
      </c>
      <c r="S242" s="155">
        <v>0</v>
      </c>
      <c r="T242" s="156">
        <f>$S$242*$H$242</f>
        <v>0</v>
      </c>
      <c r="AR242" s="7" t="s">
        <v>126</v>
      </c>
      <c r="AT242" s="7" t="s">
        <v>143</v>
      </c>
      <c r="AU242" s="7" t="s">
        <v>73</v>
      </c>
      <c r="AY242" s="7" t="s">
        <v>119</v>
      </c>
      <c r="BG242" s="157">
        <f>IF($N$242="zákl. přenesená",$J$242,0)</f>
        <v>0</v>
      </c>
      <c r="BJ242" s="7" t="s">
        <v>126</v>
      </c>
      <c r="BK242" s="157">
        <f>ROUND($I$242*$H$242,2)</f>
        <v>0</v>
      </c>
    </row>
    <row r="243" spans="2:63" s="7" customFormat="1" ht="15.75" customHeight="1">
      <c r="B243" s="24"/>
      <c r="C243" s="144" t="s">
        <v>370</v>
      </c>
      <c r="D243" s="144" t="s">
        <v>120</v>
      </c>
      <c r="E243" s="145" t="s">
        <v>371</v>
      </c>
      <c r="F243" s="146" t="s">
        <v>372</v>
      </c>
      <c r="G243" s="147" t="s">
        <v>373</v>
      </c>
      <c r="H243" s="148">
        <v>0.02</v>
      </c>
      <c r="I243" s="149"/>
      <c r="J243" s="150">
        <f>ROUND($I$243*$H$243,2)</f>
        <v>0</v>
      </c>
      <c r="K243" s="151"/>
      <c r="L243" s="152"/>
      <c r="M243" s="153"/>
      <c r="N243" s="154" t="s">
        <v>41</v>
      </c>
      <c r="O243" s="25"/>
      <c r="P243" s="25"/>
      <c r="Q243" s="155">
        <v>0</v>
      </c>
      <c r="R243" s="155">
        <f>$Q$243*$H$243</f>
        <v>0</v>
      </c>
      <c r="S243" s="155">
        <v>0</v>
      </c>
      <c r="T243" s="156">
        <f>$S$243*$H$243</f>
        <v>0</v>
      </c>
      <c r="AR243" s="7" t="s">
        <v>126</v>
      </c>
      <c r="AT243" s="7" t="s">
        <v>125</v>
      </c>
      <c r="AU243" s="7" t="s">
        <v>73</v>
      </c>
      <c r="AY243" s="7" t="s">
        <v>119</v>
      </c>
      <c r="BG243" s="157">
        <f>IF($N$243="zákl. přenesená",$J$243,0)</f>
        <v>0</v>
      </c>
      <c r="BJ243" s="7" t="s">
        <v>126</v>
      </c>
      <c r="BK243" s="157">
        <f>ROUND($I$243*$H$243,2)</f>
        <v>0</v>
      </c>
    </row>
    <row r="244" spans="2:47" s="7" customFormat="1" ht="16.5" customHeight="1">
      <c r="B244" s="24"/>
      <c r="C244" s="25"/>
      <c r="D244" s="25"/>
      <c r="E244" s="25"/>
      <c r="F244" s="167" t="s">
        <v>374</v>
      </c>
      <c r="G244" s="25"/>
      <c r="H244" s="25"/>
      <c r="J244" s="25"/>
      <c r="K244" s="25"/>
      <c r="L244" s="44"/>
      <c r="M244" s="57"/>
      <c r="N244" s="25"/>
      <c r="O244" s="25"/>
      <c r="P244" s="25"/>
      <c r="Q244" s="25"/>
      <c r="R244" s="25"/>
      <c r="S244" s="25"/>
      <c r="T244" s="58"/>
      <c r="AU244" s="7" t="s">
        <v>73</v>
      </c>
    </row>
    <row r="245" spans="2:51" s="7" customFormat="1" ht="15.75" customHeight="1">
      <c r="B245" s="158"/>
      <c r="C245" s="159"/>
      <c r="D245" s="160" t="s">
        <v>127</v>
      </c>
      <c r="E245" s="159"/>
      <c r="F245" s="161" t="s">
        <v>375</v>
      </c>
      <c r="G245" s="159"/>
      <c r="H245" s="162">
        <v>0.02</v>
      </c>
      <c r="J245" s="159"/>
      <c r="K245" s="159"/>
      <c r="L245" s="163"/>
      <c r="M245" s="164"/>
      <c r="N245" s="159"/>
      <c r="O245" s="159"/>
      <c r="P245" s="159"/>
      <c r="Q245" s="159"/>
      <c r="R245" s="159"/>
      <c r="S245" s="159"/>
      <c r="T245" s="165"/>
      <c r="AT245" s="166" t="s">
        <v>127</v>
      </c>
      <c r="AU245" s="166" t="s">
        <v>73</v>
      </c>
      <c r="AV245" s="166" t="s">
        <v>75</v>
      </c>
      <c r="AW245" s="166" t="s">
        <v>66</v>
      </c>
      <c r="AX245" s="166" t="s">
        <v>73</v>
      </c>
      <c r="AY245" s="166" t="s">
        <v>119</v>
      </c>
    </row>
    <row r="246" spans="2:63" s="7" customFormat="1" ht="15.75" customHeight="1">
      <c r="B246" s="24"/>
      <c r="C246" s="144" t="s">
        <v>376</v>
      </c>
      <c r="D246" s="144" t="s">
        <v>120</v>
      </c>
      <c r="E246" s="145" t="s">
        <v>377</v>
      </c>
      <c r="F246" s="146" t="s">
        <v>378</v>
      </c>
      <c r="G246" s="147" t="s">
        <v>373</v>
      </c>
      <c r="H246" s="148">
        <v>0.005</v>
      </c>
      <c r="I246" s="149"/>
      <c r="J246" s="150">
        <f>ROUND($I$246*$H$246,2)</f>
        <v>0</v>
      </c>
      <c r="K246" s="151"/>
      <c r="L246" s="152"/>
      <c r="M246" s="153"/>
      <c r="N246" s="154" t="s">
        <v>41</v>
      </c>
      <c r="O246" s="25"/>
      <c r="P246" s="25"/>
      <c r="Q246" s="155">
        <v>0</v>
      </c>
      <c r="R246" s="155">
        <f>$Q$246*$H$246</f>
        <v>0</v>
      </c>
      <c r="S246" s="155">
        <v>0</v>
      </c>
      <c r="T246" s="156">
        <f>$S$246*$H$246</f>
        <v>0</v>
      </c>
      <c r="AR246" s="7" t="s">
        <v>126</v>
      </c>
      <c r="AT246" s="7" t="s">
        <v>125</v>
      </c>
      <c r="AU246" s="7" t="s">
        <v>73</v>
      </c>
      <c r="AY246" s="7" t="s">
        <v>119</v>
      </c>
      <c r="BG246" s="157">
        <f>IF($N$246="zákl. přenesená",$J$246,0)</f>
        <v>0</v>
      </c>
      <c r="BJ246" s="7" t="s">
        <v>126</v>
      </c>
      <c r="BK246" s="157">
        <f>ROUND($I$246*$H$246,2)</f>
        <v>0</v>
      </c>
    </row>
    <row r="247" spans="2:47" s="7" customFormat="1" ht="16.5" customHeight="1">
      <c r="B247" s="24"/>
      <c r="C247" s="25"/>
      <c r="D247" s="25"/>
      <c r="E247" s="25"/>
      <c r="F247" s="167" t="s">
        <v>379</v>
      </c>
      <c r="G247" s="25"/>
      <c r="H247" s="25"/>
      <c r="J247" s="25"/>
      <c r="K247" s="25"/>
      <c r="L247" s="44"/>
      <c r="M247" s="57"/>
      <c r="N247" s="25"/>
      <c r="O247" s="25"/>
      <c r="P247" s="25"/>
      <c r="Q247" s="25"/>
      <c r="R247" s="25"/>
      <c r="S247" s="25"/>
      <c r="T247" s="58"/>
      <c r="AU247" s="7" t="s">
        <v>73</v>
      </c>
    </row>
    <row r="248" spans="2:51" s="7" customFormat="1" ht="15.75" customHeight="1">
      <c r="B248" s="158"/>
      <c r="C248" s="159"/>
      <c r="D248" s="160" t="s">
        <v>127</v>
      </c>
      <c r="E248" s="159"/>
      <c r="F248" s="161" t="s">
        <v>380</v>
      </c>
      <c r="G248" s="159"/>
      <c r="H248" s="162">
        <v>0.005</v>
      </c>
      <c r="J248" s="159"/>
      <c r="K248" s="159"/>
      <c r="L248" s="163"/>
      <c r="M248" s="164"/>
      <c r="N248" s="159"/>
      <c r="O248" s="159"/>
      <c r="P248" s="159"/>
      <c r="Q248" s="159"/>
      <c r="R248" s="159"/>
      <c r="S248" s="159"/>
      <c r="T248" s="165"/>
      <c r="AT248" s="166" t="s">
        <v>127</v>
      </c>
      <c r="AU248" s="166" t="s">
        <v>73</v>
      </c>
      <c r="AV248" s="166" t="s">
        <v>75</v>
      </c>
      <c r="AW248" s="166" t="s">
        <v>66</v>
      </c>
      <c r="AX248" s="166" t="s">
        <v>73</v>
      </c>
      <c r="AY248" s="166" t="s">
        <v>119</v>
      </c>
    </row>
    <row r="249" spans="2:63" s="7" customFormat="1" ht="15.75" customHeight="1">
      <c r="B249" s="24"/>
      <c r="C249" s="144" t="s">
        <v>381</v>
      </c>
      <c r="D249" s="144" t="s">
        <v>120</v>
      </c>
      <c r="E249" s="145" t="s">
        <v>382</v>
      </c>
      <c r="F249" s="146" t="s">
        <v>383</v>
      </c>
      <c r="G249" s="147" t="s">
        <v>123</v>
      </c>
      <c r="H249" s="148">
        <v>6</v>
      </c>
      <c r="I249" s="149"/>
      <c r="J249" s="150">
        <f>ROUND($I$249*$H$249,2)</f>
        <v>0</v>
      </c>
      <c r="K249" s="151"/>
      <c r="L249" s="152"/>
      <c r="M249" s="153"/>
      <c r="N249" s="154" t="s">
        <v>41</v>
      </c>
      <c r="O249" s="25"/>
      <c r="P249" s="25"/>
      <c r="Q249" s="155">
        <v>0.2</v>
      </c>
      <c r="R249" s="155">
        <f>$Q$249*$H$249</f>
        <v>1.2000000000000002</v>
      </c>
      <c r="S249" s="155">
        <v>0</v>
      </c>
      <c r="T249" s="156">
        <f>$S$249*$H$249</f>
        <v>0</v>
      </c>
      <c r="AR249" s="7" t="s">
        <v>124</v>
      </c>
      <c r="AT249" s="7" t="s">
        <v>125</v>
      </c>
      <c r="AU249" s="7" t="s">
        <v>73</v>
      </c>
      <c r="AY249" s="7" t="s">
        <v>119</v>
      </c>
      <c r="BG249" s="157">
        <f>IF($N$249="zákl. přenesená",$J$249,0)</f>
        <v>0</v>
      </c>
      <c r="BJ249" s="7" t="s">
        <v>126</v>
      </c>
      <c r="BK249" s="157">
        <f>ROUND($I$249*$H$249,2)</f>
        <v>0</v>
      </c>
    </row>
    <row r="250" spans="2:47" s="7" customFormat="1" ht="16.5" customHeight="1">
      <c r="B250" s="24"/>
      <c r="C250" s="25"/>
      <c r="D250" s="25"/>
      <c r="E250" s="25"/>
      <c r="F250" s="167" t="s">
        <v>384</v>
      </c>
      <c r="G250" s="25"/>
      <c r="H250" s="25"/>
      <c r="J250" s="25"/>
      <c r="K250" s="25"/>
      <c r="L250" s="44"/>
      <c r="M250" s="57"/>
      <c r="N250" s="25"/>
      <c r="O250" s="25"/>
      <c r="P250" s="25"/>
      <c r="Q250" s="25"/>
      <c r="R250" s="25"/>
      <c r="S250" s="25"/>
      <c r="T250" s="58"/>
      <c r="AU250" s="7" t="s">
        <v>73</v>
      </c>
    </row>
    <row r="251" spans="2:51" s="7" customFormat="1" ht="15.75" customHeight="1">
      <c r="B251" s="158"/>
      <c r="C251" s="159"/>
      <c r="D251" s="160" t="s">
        <v>127</v>
      </c>
      <c r="E251" s="159"/>
      <c r="F251" s="161" t="s">
        <v>385</v>
      </c>
      <c r="G251" s="159"/>
      <c r="H251" s="162">
        <v>6</v>
      </c>
      <c r="J251" s="159"/>
      <c r="K251" s="159"/>
      <c r="L251" s="163"/>
      <c r="M251" s="164"/>
      <c r="N251" s="159"/>
      <c r="O251" s="159"/>
      <c r="P251" s="159"/>
      <c r="Q251" s="159"/>
      <c r="R251" s="159"/>
      <c r="S251" s="159"/>
      <c r="T251" s="165"/>
      <c r="AT251" s="166" t="s">
        <v>127</v>
      </c>
      <c r="AU251" s="166" t="s">
        <v>73</v>
      </c>
      <c r="AV251" s="166" t="s">
        <v>75</v>
      </c>
      <c r="AW251" s="166" t="s">
        <v>92</v>
      </c>
      <c r="AX251" s="166" t="s">
        <v>66</v>
      </c>
      <c r="AY251" s="166" t="s">
        <v>119</v>
      </c>
    </row>
    <row r="252" spans="2:51" s="7" customFormat="1" ht="15.75" customHeight="1">
      <c r="B252" s="179"/>
      <c r="C252" s="180"/>
      <c r="D252" s="160" t="s">
        <v>127</v>
      </c>
      <c r="E252" s="180"/>
      <c r="F252" s="181" t="s">
        <v>172</v>
      </c>
      <c r="G252" s="180"/>
      <c r="H252" s="182">
        <v>6</v>
      </c>
      <c r="J252" s="180"/>
      <c r="K252" s="180"/>
      <c r="L252" s="183"/>
      <c r="M252" s="184"/>
      <c r="N252" s="180"/>
      <c r="O252" s="180"/>
      <c r="P252" s="180"/>
      <c r="Q252" s="180"/>
      <c r="R252" s="180"/>
      <c r="S252" s="180"/>
      <c r="T252" s="185"/>
      <c r="AT252" s="186" t="s">
        <v>127</v>
      </c>
      <c r="AU252" s="186" t="s">
        <v>73</v>
      </c>
      <c r="AV252" s="186" t="s">
        <v>126</v>
      </c>
      <c r="AW252" s="186" t="s">
        <v>92</v>
      </c>
      <c r="AX252" s="186" t="s">
        <v>73</v>
      </c>
      <c r="AY252" s="186" t="s">
        <v>119</v>
      </c>
    </row>
    <row r="253" spans="2:63" s="7" customFormat="1" ht="15.75" customHeight="1">
      <c r="B253" s="24"/>
      <c r="C253" s="144" t="s">
        <v>386</v>
      </c>
      <c r="D253" s="144" t="s">
        <v>120</v>
      </c>
      <c r="E253" s="145" t="s">
        <v>387</v>
      </c>
      <c r="F253" s="146" t="s">
        <v>388</v>
      </c>
      <c r="G253" s="147" t="s">
        <v>365</v>
      </c>
      <c r="H253" s="148">
        <v>1</v>
      </c>
      <c r="I253" s="149"/>
      <c r="J253" s="150">
        <f>ROUND($I$253*$H$253,2)</f>
        <v>0</v>
      </c>
      <c r="K253" s="151"/>
      <c r="L253" s="152"/>
      <c r="M253" s="153"/>
      <c r="N253" s="154" t="s">
        <v>41</v>
      </c>
      <c r="O253" s="25"/>
      <c r="P253" s="25"/>
      <c r="Q253" s="155">
        <v>1</v>
      </c>
      <c r="R253" s="155">
        <f>$Q$253*$H$253</f>
        <v>1</v>
      </c>
      <c r="S253" s="155">
        <v>0</v>
      </c>
      <c r="T253" s="156">
        <f>$S$253*$H$253</f>
        <v>0</v>
      </c>
      <c r="AR253" s="7" t="s">
        <v>126</v>
      </c>
      <c r="AT253" s="7" t="s">
        <v>125</v>
      </c>
      <c r="AU253" s="7" t="s">
        <v>73</v>
      </c>
      <c r="AY253" s="7" t="s">
        <v>119</v>
      </c>
      <c r="BG253" s="157">
        <f>IF($N$253="zákl. přenesená",$J$253,0)</f>
        <v>0</v>
      </c>
      <c r="BJ253" s="7" t="s">
        <v>126</v>
      </c>
      <c r="BK253" s="157">
        <f>ROUND($I$253*$H$253,2)</f>
        <v>0</v>
      </c>
    </row>
    <row r="254" spans="2:63" s="130" customFormat="1" ht="25.5" customHeight="1">
      <c r="B254" s="131"/>
      <c r="C254" s="132"/>
      <c r="D254" s="132" t="s">
        <v>65</v>
      </c>
      <c r="E254" s="133" t="s">
        <v>389</v>
      </c>
      <c r="F254" s="133" t="s">
        <v>390</v>
      </c>
      <c r="G254" s="134" t="s">
        <v>118</v>
      </c>
      <c r="H254" s="135">
        <v>1</v>
      </c>
      <c r="J254" s="136">
        <f>$BK$254</f>
        <v>0</v>
      </c>
      <c r="K254" s="132"/>
      <c r="L254" s="137"/>
      <c r="M254" s="138"/>
      <c r="N254" s="132"/>
      <c r="O254" s="132"/>
      <c r="P254" s="139">
        <f>SUM($P$255:$P$256)</f>
        <v>4</v>
      </c>
      <c r="Q254" s="132"/>
      <c r="R254" s="139">
        <f>SUM($R$255:$R$256)</f>
        <v>0</v>
      </c>
      <c r="S254" s="132"/>
      <c r="T254" s="140">
        <f>SUM($T$255:$T$256)</f>
        <v>0</v>
      </c>
      <c r="AR254" s="141" t="s">
        <v>73</v>
      </c>
      <c r="AT254" s="141" t="s">
        <v>65</v>
      </c>
      <c r="AU254" s="142" t="s">
        <v>66</v>
      </c>
      <c r="AY254" s="142" t="s">
        <v>119</v>
      </c>
      <c r="BK254" s="143">
        <f>SUM($BK$255:$BK$256)</f>
        <v>0</v>
      </c>
    </row>
    <row r="255" spans="2:63" s="7" customFormat="1" ht="15.75" customHeight="1">
      <c r="B255" s="24"/>
      <c r="C255" s="144" t="s">
        <v>391</v>
      </c>
      <c r="D255" s="144" t="s">
        <v>120</v>
      </c>
      <c r="E255" s="145" t="s">
        <v>392</v>
      </c>
      <c r="F255" s="146" t="s">
        <v>393</v>
      </c>
      <c r="G255" s="147" t="s">
        <v>123</v>
      </c>
      <c r="H255" s="148">
        <v>5</v>
      </c>
      <c r="I255" s="149"/>
      <c r="J255" s="150">
        <f>ROUND($I$255*$H$255,2)</f>
        <v>0</v>
      </c>
      <c r="K255" s="151"/>
      <c r="L255" s="152"/>
      <c r="M255" s="153"/>
      <c r="N255" s="154" t="s">
        <v>41</v>
      </c>
      <c r="O255" s="25"/>
      <c r="P255" s="25"/>
      <c r="Q255" s="155">
        <v>0</v>
      </c>
      <c r="R255" s="155">
        <f>$Q$255*$H$255</f>
        <v>0</v>
      </c>
      <c r="S255" s="155">
        <v>0</v>
      </c>
      <c r="T255" s="156">
        <f>$S$255*$H$255</f>
        <v>0</v>
      </c>
      <c r="AR255" s="7" t="s">
        <v>124</v>
      </c>
      <c r="AT255" s="7" t="s">
        <v>125</v>
      </c>
      <c r="AU255" s="7" t="s">
        <v>73</v>
      </c>
      <c r="AY255" s="7" t="s">
        <v>119</v>
      </c>
      <c r="BG255" s="157">
        <f>IF($N$255="zákl. přenesená",$J$255,0)</f>
        <v>0</v>
      </c>
      <c r="BJ255" s="7" t="s">
        <v>126</v>
      </c>
      <c r="BK255" s="157">
        <f>ROUND($I$255*$H$255,2)</f>
        <v>0</v>
      </c>
    </row>
    <row r="256" spans="2:63" s="7" customFormat="1" ht="15.75" customHeight="1">
      <c r="B256" s="24"/>
      <c r="C256" s="168" t="s">
        <v>394</v>
      </c>
      <c r="D256" s="168" t="s">
        <v>125</v>
      </c>
      <c r="E256" s="169" t="s">
        <v>395</v>
      </c>
      <c r="F256" s="170" t="s">
        <v>396</v>
      </c>
      <c r="G256" s="171" t="s">
        <v>123</v>
      </c>
      <c r="H256" s="172">
        <v>5</v>
      </c>
      <c r="I256" s="173"/>
      <c r="J256" s="174">
        <f>ROUND($I$256*$H$256,2)</f>
        <v>0</v>
      </c>
      <c r="K256" s="175"/>
      <c r="L256" s="44"/>
      <c r="M256" s="176"/>
      <c r="N256" s="177" t="s">
        <v>41</v>
      </c>
      <c r="O256" s="155">
        <v>0.8</v>
      </c>
      <c r="P256" s="155">
        <f>$O$256*$H$256</f>
        <v>4</v>
      </c>
      <c r="Q256" s="155">
        <v>0</v>
      </c>
      <c r="R256" s="155">
        <f>$Q$256*$H$256</f>
        <v>0</v>
      </c>
      <c r="S256" s="155">
        <v>0</v>
      </c>
      <c r="T256" s="156">
        <f>$S$256*$H$256</f>
        <v>0</v>
      </c>
      <c r="AR256" s="7" t="s">
        <v>126</v>
      </c>
      <c r="AT256" s="7" t="s">
        <v>143</v>
      </c>
      <c r="AU256" s="7" t="s">
        <v>73</v>
      </c>
      <c r="AY256" s="7" t="s">
        <v>119</v>
      </c>
      <c r="BG256" s="157">
        <f>IF($N$256="zákl. přenesená",$J$256,0)</f>
        <v>0</v>
      </c>
      <c r="BJ256" s="7" t="s">
        <v>126</v>
      </c>
      <c r="BK256" s="157">
        <f>ROUND($I$256*$H$256,2)</f>
        <v>0</v>
      </c>
    </row>
    <row r="257" spans="2:63" s="130" customFormat="1" ht="25.5" customHeight="1">
      <c r="B257" s="131"/>
      <c r="C257" s="132"/>
      <c r="D257" s="132" t="s">
        <v>65</v>
      </c>
      <c r="E257" s="133" t="s">
        <v>397</v>
      </c>
      <c r="F257" s="133" t="s">
        <v>398</v>
      </c>
      <c r="G257" s="134" t="s">
        <v>118</v>
      </c>
      <c r="H257" s="135">
        <v>1</v>
      </c>
      <c r="J257" s="136">
        <f>$BK$257</f>
        <v>0</v>
      </c>
      <c r="K257" s="132"/>
      <c r="L257" s="137"/>
      <c r="M257" s="138"/>
      <c r="N257" s="132"/>
      <c r="O257" s="132"/>
      <c r="P257" s="139">
        <f>SUM($P$258:$P$292)</f>
        <v>9.4965</v>
      </c>
      <c r="Q257" s="132"/>
      <c r="R257" s="139">
        <f>SUM($R$258:$R$292)</f>
        <v>4.1</v>
      </c>
      <c r="S257" s="132"/>
      <c r="T257" s="140">
        <f>SUM($T$258:$T$292)</f>
        <v>0</v>
      </c>
      <c r="AR257" s="141" t="s">
        <v>73</v>
      </c>
      <c r="AT257" s="141" t="s">
        <v>65</v>
      </c>
      <c r="AU257" s="142" t="s">
        <v>66</v>
      </c>
      <c r="AY257" s="142" t="s">
        <v>119</v>
      </c>
      <c r="BK257" s="143">
        <f>SUM($BK$258:$BK$292)</f>
        <v>0</v>
      </c>
    </row>
    <row r="258" spans="2:63" s="7" customFormat="1" ht="15.75" customHeight="1">
      <c r="B258" s="24"/>
      <c r="C258" s="168" t="s">
        <v>399</v>
      </c>
      <c r="D258" s="168" t="s">
        <v>65</v>
      </c>
      <c r="E258" s="169" t="s">
        <v>400</v>
      </c>
      <c r="F258" s="170" t="s">
        <v>401</v>
      </c>
      <c r="G258" s="171" t="s">
        <v>123</v>
      </c>
      <c r="H258" s="172">
        <v>1</v>
      </c>
      <c r="I258" s="173"/>
      <c r="J258" s="174">
        <f>ROUND($I$258*$H$258,2)</f>
        <v>0</v>
      </c>
      <c r="K258" s="175"/>
      <c r="L258" s="44"/>
      <c r="M258" s="176"/>
      <c r="N258" s="177" t="s">
        <v>41</v>
      </c>
      <c r="O258" s="155">
        <v>0.124</v>
      </c>
      <c r="P258" s="155">
        <f>$O$258*$H$258</f>
        <v>0.124</v>
      </c>
      <c r="Q258" s="155">
        <v>0</v>
      </c>
      <c r="R258" s="155">
        <f>$Q$258*$H$258</f>
        <v>0</v>
      </c>
      <c r="S258" s="155">
        <v>0</v>
      </c>
      <c r="T258" s="156">
        <f>$S$258*$H$258</f>
        <v>0</v>
      </c>
      <c r="AR258" s="7" t="s">
        <v>126</v>
      </c>
      <c r="AT258" s="7" t="s">
        <v>143</v>
      </c>
      <c r="AU258" s="7" t="s">
        <v>73</v>
      </c>
      <c r="AY258" s="7" t="s">
        <v>119</v>
      </c>
      <c r="BG258" s="157">
        <f>IF($N$258="zákl. přenesená",$J$258,0)</f>
        <v>0</v>
      </c>
      <c r="BJ258" s="7" t="s">
        <v>126</v>
      </c>
      <c r="BK258" s="157">
        <f>ROUND($I$258*$H$258,2)</f>
        <v>0</v>
      </c>
    </row>
    <row r="259" spans="2:47" s="7" customFormat="1" ht="27" customHeight="1">
      <c r="B259" s="24"/>
      <c r="C259" s="25"/>
      <c r="D259" s="160" t="s">
        <v>144</v>
      </c>
      <c r="E259" s="25"/>
      <c r="F259" s="178" t="s">
        <v>402</v>
      </c>
      <c r="G259" s="25"/>
      <c r="H259" s="25"/>
      <c r="J259" s="25"/>
      <c r="K259" s="25"/>
      <c r="L259" s="44"/>
      <c r="M259" s="57"/>
      <c r="N259" s="25"/>
      <c r="O259" s="25"/>
      <c r="P259" s="25"/>
      <c r="Q259" s="25"/>
      <c r="R259" s="25"/>
      <c r="S259" s="25"/>
      <c r="T259" s="58"/>
      <c r="AT259" s="7" t="s">
        <v>144</v>
      </c>
      <c r="AU259" s="7" t="s">
        <v>73</v>
      </c>
    </row>
    <row r="260" spans="2:63" s="7" customFormat="1" ht="15.75" customHeight="1">
      <c r="B260" s="24"/>
      <c r="C260" s="168" t="s">
        <v>403</v>
      </c>
      <c r="D260" s="168" t="s">
        <v>65</v>
      </c>
      <c r="E260" s="169" t="s">
        <v>404</v>
      </c>
      <c r="F260" s="170" t="s">
        <v>405</v>
      </c>
      <c r="G260" s="171" t="s">
        <v>123</v>
      </c>
      <c r="H260" s="172">
        <v>1</v>
      </c>
      <c r="I260" s="173"/>
      <c r="J260" s="174">
        <f>ROUND($I$260*$H$260,2)</f>
        <v>0</v>
      </c>
      <c r="K260" s="175"/>
      <c r="L260" s="44"/>
      <c r="M260" s="176"/>
      <c r="N260" s="177" t="s">
        <v>41</v>
      </c>
      <c r="O260" s="155">
        <v>0.092</v>
      </c>
      <c r="P260" s="155">
        <f>$O$260*$H$260</f>
        <v>0.092</v>
      </c>
      <c r="Q260" s="155">
        <v>0</v>
      </c>
      <c r="R260" s="155">
        <f>$Q$260*$H$260</f>
        <v>0</v>
      </c>
      <c r="S260" s="155">
        <v>0</v>
      </c>
      <c r="T260" s="156">
        <f>$S$260*$H$260</f>
        <v>0</v>
      </c>
      <c r="AR260" s="7" t="s">
        <v>126</v>
      </c>
      <c r="AT260" s="7" t="s">
        <v>143</v>
      </c>
      <c r="AU260" s="7" t="s">
        <v>73</v>
      </c>
      <c r="AY260" s="7" t="s">
        <v>119</v>
      </c>
      <c r="BG260" s="157">
        <f>IF($N$260="zákl. přenesená",$J$260,0)</f>
        <v>0</v>
      </c>
      <c r="BJ260" s="7" t="s">
        <v>126</v>
      </c>
      <c r="BK260" s="157">
        <f>ROUND($I$260*$H$260,2)</f>
        <v>0</v>
      </c>
    </row>
    <row r="261" spans="2:47" s="7" customFormat="1" ht="50.25" customHeight="1">
      <c r="B261" s="24"/>
      <c r="C261" s="25"/>
      <c r="D261" s="160" t="s">
        <v>144</v>
      </c>
      <c r="E261" s="25"/>
      <c r="F261" s="178" t="s">
        <v>406</v>
      </c>
      <c r="G261" s="25"/>
      <c r="H261" s="25"/>
      <c r="J261" s="25"/>
      <c r="K261" s="25"/>
      <c r="L261" s="44"/>
      <c r="M261" s="57"/>
      <c r="N261" s="25"/>
      <c r="O261" s="25"/>
      <c r="P261" s="25"/>
      <c r="Q261" s="25"/>
      <c r="R261" s="25"/>
      <c r="S261" s="25"/>
      <c r="T261" s="58"/>
      <c r="AT261" s="7" t="s">
        <v>144</v>
      </c>
      <c r="AU261" s="7" t="s">
        <v>73</v>
      </c>
    </row>
    <row r="262" spans="2:63" s="7" customFormat="1" ht="15.75" customHeight="1">
      <c r="B262" s="24"/>
      <c r="C262" s="168" t="s">
        <v>407</v>
      </c>
      <c r="D262" s="168" t="s">
        <v>65</v>
      </c>
      <c r="E262" s="169" t="s">
        <v>408</v>
      </c>
      <c r="F262" s="170" t="s">
        <v>409</v>
      </c>
      <c r="G262" s="171" t="s">
        <v>123</v>
      </c>
      <c r="H262" s="172">
        <v>3</v>
      </c>
      <c r="I262" s="173"/>
      <c r="J262" s="174">
        <f>ROUND($I$262*$H$262,2)</f>
        <v>0</v>
      </c>
      <c r="K262" s="175"/>
      <c r="L262" s="44"/>
      <c r="M262" s="176"/>
      <c r="N262" s="177" t="s">
        <v>41</v>
      </c>
      <c r="O262" s="155">
        <v>0.378</v>
      </c>
      <c r="P262" s="155">
        <f>$O$262*$H$262</f>
        <v>1.134</v>
      </c>
      <c r="Q262" s="155">
        <v>0</v>
      </c>
      <c r="R262" s="155">
        <f>$Q$262*$H$262</f>
        <v>0</v>
      </c>
      <c r="S262" s="155">
        <v>0</v>
      </c>
      <c r="T262" s="156">
        <f>$S$262*$H$262</f>
        <v>0</v>
      </c>
      <c r="AR262" s="7" t="s">
        <v>126</v>
      </c>
      <c r="AT262" s="7" t="s">
        <v>143</v>
      </c>
      <c r="AU262" s="7" t="s">
        <v>73</v>
      </c>
      <c r="AY262" s="7" t="s">
        <v>119</v>
      </c>
      <c r="BG262" s="157">
        <f>IF($N$262="zákl. přenesená",$J$262,0)</f>
        <v>0</v>
      </c>
      <c r="BJ262" s="7" t="s">
        <v>126</v>
      </c>
      <c r="BK262" s="157">
        <f>ROUND($I$262*$H$262,2)</f>
        <v>0</v>
      </c>
    </row>
    <row r="263" spans="2:47" s="7" customFormat="1" ht="85.5" customHeight="1">
      <c r="B263" s="24"/>
      <c r="C263" s="25"/>
      <c r="D263" s="160" t="s">
        <v>144</v>
      </c>
      <c r="E263" s="25"/>
      <c r="F263" s="178" t="s">
        <v>145</v>
      </c>
      <c r="G263" s="25"/>
      <c r="H263" s="25"/>
      <c r="J263" s="25"/>
      <c r="K263" s="25"/>
      <c r="L263" s="44"/>
      <c r="M263" s="57"/>
      <c r="N263" s="25"/>
      <c r="O263" s="25"/>
      <c r="P263" s="25"/>
      <c r="Q263" s="25"/>
      <c r="R263" s="25"/>
      <c r="S263" s="25"/>
      <c r="T263" s="58"/>
      <c r="AT263" s="7" t="s">
        <v>144</v>
      </c>
      <c r="AU263" s="7" t="s">
        <v>73</v>
      </c>
    </row>
    <row r="264" spans="2:63" s="7" customFormat="1" ht="15.75" customHeight="1">
      <c r="B264" s="24"/>
      <c r="C264" s="168" t="s">
        <v>410</v>
      </c>
      <c r="D264" s="168" t="s">
        <v>65</v>
      </c>
      <c r="E264" s="169" t="s">
        <v>411</v>
      </c>
      <c r="F264" s="170" t="s">
        <v>412</v>
      </c>
      <c r="G264" s="171" t="s">
        <v>123</v>
      </c>
      <c r="H264" s="172">
        <v>8</v>
      </c>
      <c r="I264" s="173"/>
      <c r="J264" s="174">
        <f>ROUND($I$264*$H$264,2)</f>
        <v>0</v>
      </c>
      <c r="K264" s="175"/>
      <c r="L264" s="44"/>
      <c r="M264" s="176"/>
      <c r="N264" s="177" t="s">
        <v>41</v>
      </c>
      <c r="O264" s="155">
        <v>0.136</v>
      </c>
      <c r="P264" s="155">
        <f>$O$264*$H$264</f>
        <v>1.088</v>
      </c>
      <c r="Q264" s="155">
        <v>0</v>
      </c>
      <c r="R264" s="155">
        <f>$Q$264*$H$264</f>
        <v>0</v>
      </c>
      <c r="S264" s="155">
        <v>0</v>
      </c>
      <c r="T264" s="156">
        <f>$S$264*$H$264</f>
        <v>0</v>
      </c>
      <c r="AR264" s="7" t="s">
        <v>126</v>
      </c>
      <c r="AT264" s="7" t="s">
        <v>143</v>
      </c>
      <c r="AU264" s="7" t="s">
        <v>73</v>
      </c>
      <c r="AY264" s="7" t="s">
        <v>119</v>
      </c>
      <c r="BG264" s="157">
        <f>IF($N$264="zákl. přenesená",$J$264,0)</f>
        <v>0</v>
      </c>
      <c r="BJ264" s="7" t="s">
        <v>126</v>
      </c>
      <c r="BK264" s="157">
        <f>ROUND($I$264*$H$264,2)</f>
        <v>0</v>
      </c>
    </row>
    <row r="265" spans="2:63" s="7" customFormat="1" ht="15.75" customHeight="1">
      <c r="B265" s="24"/>
      <c r="C265" s="168" t="s">
        <v>413</v>
      </c>
      <c r="D265" s="168" t="s">
        <v>65</v>
      </c>
      <c r="E265" s="169" t="s">
        <v>246</v>
      </c>
      <c r="F265" s="170" t="s">
        <v>247</v>
      </c>
      <c r="G265" s="171" t="s">
        <v>123</v>
      </c>
      <c r="H265" s="172">
        <v>2</v>
      </c>
      <c r="I265" s="173"/>
      <c r="J265" s="174">
        <f>ROUND($I$265*$H$265,2)</f>
        <v>0</v>
      </c>
      <c r="K265" s="175"/>
      <c r="L265" s="44"/>
      <c r="M265" s="176"/>
      <c r="N265" s="177" t="s">
        <v>41</v>
      </c>
      <c r="O265" s="155">
        <v>0.099</v>
      </c>
      <c r="P265" s="155">
        <f>$O$265*$H$265</f>
        <v>0.198</v>
      </c>
      <c r="Q265" s="155">
        <v>0</v>
      </c>
      <c r="R265" s="155">
        <f>$Q$265*$H$265</f>
        <v>0</v>
      </c>
      <c r="S265" s="155">
        <v>0</v>
      </c>
      <c r="T265" s="156">
        <f>$S$265*$H$265</f>
        <v>0</v>
      </c>
      <c r="AR265" s="7" t="s">
        <v>126</v>
      </c>
      <c r="AT265" s="7" t="s">
        <v>143</v>
      </c>
      <c r="AU265" s="7" t="s">
        <v>73</v>
      </c>
      <c r="AY265" s="7" t="s">
        <v>119</v>
      </c>
      <c r="BG265" s="157">
        <f>IF($N$265="zákl. přenesená",$J$265,0)</f>
        <v>0</v>
      </c>
      <c r="BJ265" s="7" t="s">
        <v>126</v>
      </c>
      <c r="BK265" s="157">
        <f>ROUND($I$265*$H$265,2)</f>
        <v>0</v>
      </c>
    </row>
    <row r="266" spans="2:63" s="7" customFormat="1" ht="15.75" customHeight="1">
      <c r="B266" s="24"/>
      <c r="C266" s="168" t="s">
        <v>414</v>
      </c>
      <c r="D266" s="168" t="s">
        <v>65</v>
      </c>
      <c r="E266" s="169" t="s">
        <v>415</v>
      </c>
      <c r="F266" s="170" t="s">
        <v>416</v>
      </c>
      <c r="G266" s="171" t="s">
        <v>123</v>
      </c>
      <c r="H266" s="172">
        <v>2</v>
      </c>
      <c r="I266" s="173"/>
      <c r="J266" s="174">
        <f>ROUND($I$266*$H$266,2)</f>
        <v>0</v>
      </c>
      <c r="K266" s="175"/>
      <c r="L266" s="44"/>
      <c r="M266" s="176"/>
      <c r="N266" s="177" t="s">
        <v>41</v>
      </c>
      <c r="O266" s="155">
        <v>0.033</v>
      </c>
      <c r="P266" s="155">
        <f>$O$266*$H$266</f>
        <v>0.066</v>
      </c>
      <c r="Q266" s="155">
        <v>0</v>
      </c>
      <c r="R266" s="155">
        <f>$Q$266*$H$266</f>
        <v>0</v>
      </c>
      <c r="S266" s="155">
        <v>0</v>
      </c>
      <c r="T266" s="156">
        <f>$S$266*$H$266</f>
        <v>0</v>
      </c>
      <c r="AR266" s="7" t="s">
        <v>126</v>
      </c>
      <c r="AT266" s="7" t="s">
        <v>143</v>
      </c>
      <c r="AU266" s="7" t="s">
        <v>73</v>
      </c>
      <c r="AY266" s="7" t="s">
        <v>119</v>
      </c>
      <c r="BG266" s="157">
        <f>IF($N$266="zákl. přenesená",$J$266,0)</f>
        <v>0</v>
      </c>
      <c r="BJ266" s="7" t="s">
        <v>126</v>
      </c>
      <c r="BK266" s="157">
        <f>ROUND($I$266*$H$266,2)</f>
        <v>0</v>
      </c>
    </row>
    <row r="267" spans="2:63" s="7" customFormat="1" ht="15.75" customHeight="1">
      <c r="B267" s="24"/>
      <c r="C267" s="168" t="s">
        <v>417</v>
      </c>
      <c r="D267" s="168" t="s">
        <v>65</v>
      </c>
      <c r="E267" s="169" t="s">
        <v>418</v>
      </c>
      <c r="F267" s="170" t="s">
        <v>419</v>
      </c>
      <c r="G267" s="171" t="s">
        <v>125</v>
      </c>
      <c r="H267" s="172">
        <v>51</v>
      </c>
      <c r="I267" s="173"/>
      <c r="J267" s="174">
        <f>ROUND($I$267*$H$267,2)</f>
        <v>0</v>
      </c>
      <c r="K267" s="175"/>
      <c r="L267" s="44"/>
      <c r="M267" s="176"/>
      <c r="N267" s="177" t="s">
        <v>41</v>
      </c>
      <c r="O267" s="155">
        <v>0.02</v>
      </c>
      <c r="P267" s="155">
        <f>$O$267*$H$267</f>
        <v>1.02</v>
      </c>
      <c r="Q267" s="155">
        <v>0</v>
      </c>
      <c r="R267" s="155">
        <f>$Q$267*$H$267</f>
        <v>0</v>
      </c>
      <c r="S267" s="155">
        <v>0</v>
      </c>
      <c r="T267" s="156">
        <f>$S$267*$H$267</f>
        <v>0</v>
      </c>
      <c r="AR267" s="7" t="s">
        <v>126</v>
      </c>
      <c r="AT267" s="7" t="s">
        <v>143</v>
      </c>
      <c r="AU267" s="7" t="s">
        <v>73</v>
      </c>
      <c r="AY267" s="7" t="s">
        <v>119</v>
      </c>
      <c r="BG267" s="157">
        <f>IF($N$267="zákl. přenesená",$J$267,0)</f>
        <v>0</v>
      </c>
      <c r="BJ267" s="7" t="s">
        <v>126</v>
      </c>
      <c r="BK267" s="157">
        <f>ROUND($I$267*$H$267,2)</f>
        <v>0</v>
      </c>
    </row>
    <row r="268" spans="2:63" s="7" customFormat="1" ht="15.75" customHeight="1">
      <c r="B268" s="24"/>
      <c r="C268" s="168" t="s">
        <v>420</v>
      </c>
      <c r="D268" s="168" t="s">
        <v>65</v>
      </c>
      <c r="E268" s="169" t="s">
        <v>421</v>
      </c>
      <c r="F268" s="170" t="s">
        <v>422</v>
      </c>
      <c r="G268" s="171" t="s">
        <v>125</v>
      </c>
      <c r="H268" s="172">
        <v>4.5</v>
      </c>
      <c r="I268" s="173"/>
      <c r="J268" s="174">
        <f>ROUND($I$268*$H$268,2)</f>
        <v>0</v>
      </c>
      <c r="K268" s="175"/>
      <c r="L268" s="44"/>
      <c r="M268" s="176"/>
      <c r="N268" s="177" t="s">
        <v>41</v>
      </c>
      <c r="O268" s="155">
        <v>0.015</v>
      </c>
      <c r="P268" s="155">
        <f>$O$268*$H$268</f>
        <v>0.0675</v>
      </c>
      <c r="Q268" s="155">
        <v>0</v>
      </c>
      <c r="R268" s="155">
        <f>$Q$268*$H$268</f>
        <v>0</v>
      </c>
      <c r="S268" s="155">
        <v>0</v>
      </c>
      <c r="T268" s="156">
        <f>$S$268*$H$268</f>
        <v>0</v>
      </c>
      <c r="AR268" s="7" t="s">
        <v>126</v>
      </c>
      <c r="AT268" s="7" t="s">
        <v>143</v>
      </c>
      <c r="AU268" s="7" t="s">
        <v>73</v>
      </c>
      <c r="AY268" s="7" t="s">
        <v>119</v>
      </c>
      <c r="BG268" s="157">
        <f>IF($N$268="zákl. přenesená",$J$268,0)</f>
        <v>0</v>
      </c>
      <c r="BJ268" s="7" t="s">
        <v>126</v>
      </c>
      <c r="BK268" s="157">
        <f>ROUND($I$268*$H$268,2)</f>
        <v>0</v>
      </c>
    </row>
    <row r="269" spans="2:51" s="7" customFormat="1" ht="15.75" customHeight="1">
      <c r="B269" s="158"/>
      <c r="C269" s="159"/>
      <c r="D269" s="160" t="s">
        <v>127</v>
      </c>
      <c r="E269" s="159"/>
      <c r="F269" s="161" t="s">
        <v>423</v>
      </c>
      <c r="G269" s="159"/>
      <c r="H269" s="162">
        <v>4.5</v>
      </c>
      <c r="J269" s="159"/>
      <c r="K269" s="159"/>
      <c r="L269" s="163"/>
      <c r="M269" s="164"/>
      <c r="N269" s="159"/>
      <c r="O269" s="159"/>
      <c r="P269" s="159"/>
      <c r="Q269" s="159"/>
      <c r="R269" s="159"/>
      <c r="S269" s="159"/>
      <c r="T269" s="165"/>
      <c r="AT269" s="166" t="s">
        <v>127</v>
      </c>
      <c r="AU269" s="166" t="s">
        <v>73</v>
      </c>
      <c r="AV269" s="166" t="s">
        <v>75</v>
      </c>
      <c r="AW269" s="166" t="s">
        <v>92</v>
      </c>
      <c r="AX269" s="166" t="s">
        <v>66</v>
      </c>
      <c r="AY269" s="166" t="s">
        <v>119</v>
      </c>
    </row>
    <row r="270" spans="2:51" s="7" customFormat="1" ht="15.75" customHeight="1">
      <c r="B270" s="179"/>
      <c r="C270" s="180"/>
      <c r="D270" s="160" t="s">
        <v>127</v>
      </c>
      <c r="E270" s="180"/>
      <c r="F270" s="181" t="s">
        <v>172</v>
      </c>
      <c r="G270" s="180"/>
      <c r="H270" s="182">
        <v>4.5</v>
      </c>
      <c r="J270" s="180"/>
      <c r="K270" s="180"/>
      <c r="L270" s="183"/>
      <c r="M270" s="184"/>
      <c r="N270" s="180"/>
      <c r="O270" s="180"/>
      <c r="P270" s="180"/>
      <c r="Q270" s="180"/>
      <c r="R270" s="180"/>
      <c r="S270" s="180"/>
      <c r="T270" s="185"/>
      <c r="AT270" s="186" t="s">
        <v>127</v>
      </c>
      <c r="AU270" s="186" t="s">
        <v>73</v>
      </c>
      <c r="AV270" s="186" t="s">
        <v>126</v>
      </c>
      <c r="AW270" s="186" t="s">
        <v>92</v>
      </c>
      <c r="AX270" s="186" t="s">
        <v>73</v>
      </c>
      <c r="AY270" s="186" t="s">
        <v>119</v>
      </c>
    </row>
    <row r="271" spans="2:63" s="7" customFormat="1" ht="15.75" customHeight="1">
      <c r="B271" s="24"/>
      <c r="C271" s="168" t="s">
        <v>424</v>
      </c>
      <c r="D271" s="168" t="s">
        <v>65</v>
      </c>
      <c r="E271" s="169" t="s">
        <v>425</v>
      </c>
      <c r="F271" s="170" t="s">
        <v>426</v>
      </c>
      <c r="G271" s="171" t="s">
        <v>123</v>
      </c>
      <c r="H271" s="172">
        <v>6</v>
      </c>
      <c r="I271" s="173"/>
      <c r="J271" s="174">
        <f>ROUND($I$271*$H$271,2)</f>
        <v>0</v>
      </c>
      <c r="K271" s="175"/>
      <c r="L271" s="44"/>
      <c r="M271" s="176"/>
      <c r="N271" s="177" t="s">
        <v>41</v>
      </c>
      <c r="O271" s="155">
        <v>0.018</v>
      </c>
      <c r="P271" s="155">
        <f>$O$271*$H$271</f>
        <v>0.10799999999999998</v>
      </c>
      <c r="Q271" s="155">
        <v>0</v>
      </c>
      <c r="R271" s="155">
        <f>$Q$271*$H$271</f>
        <v>0</v>
      </c>
      <c r="S271" s="155">
        <v>0</v>
      </c>
      <c r="T271" s="156">
        <f>$S$271*$H$271</f>
        <v>0</v>
      </c>
      <c r="AR271" s="7" t="s">
        <v>126</v>
      </c>
      <c r="AT271" s="7" t="s">
        <v>143</v>
      </c>
      <c r="AU271" s="7" t="s">
        <v>73</v>
      </c>
      <c r="AY271" s="7" t="s">
        <v>119</v>
      </c>
      <c r="BG271" s="157">
        <f>IF($N$271="zákl. přenesená",$J$271,0)</f>
        <v>0</v>
      </c>
      <c r="BJ271" s="7" t="s">
        <v>126</v>
      </c>
      <c r="BK271" s="157">
        <f>ROUND($I$271*$H$271,2)</f>
        <v>0</v>
      </c>
    </row>
    <row r="272" spans="2:47" s="7" customFormat="1" ht="74.25" customHeight="1">
      <c r="B272" s="24"/>
      <c r="C272" s="25"/>
      <c r="D272" s="160" t="s">
        <v>144</v>
      </c>
      <c r="E272" s="25"/>
      <c r="F272" s="178" t="s">
        <v>427</v>
      </c>
      <c r="G272" s="25"/>
      <c r="H272" s="25"/>
      <c r="J272" s="25"/>
      <c r="K272" s="25"/>
      <c r="L272" s="44"/>
      <c r="M272" s="57"/>
      <c r="N272" s="25"/>
      <c r="O272" s="25"/>
      <c r="P272" s="25"/>
      <c r="Q272" s="25"/>
      <c r="R272" s="25"/>
      <c r="S272" s="25"/>
      <c r="T272" s="58"/>
      <c r="AT272" s="7" t="s">
        <v>144</v>
      </c>
      <c r="AU272" s="7" t="s">
        <v>73</v>
      </c>
    </row>
    <row r="273" spans="2:51" s="7" customFormat="1" ht="15.75" customHeight="1">
      <c r="B273" s="158"/>
      <c r="C273" s="159"/>
      <c r="D273" s="160" t="s">
        <v>127</v>
      </c>
      <c r="E273" s="159"/>
      <c r="F273" s="161" t="s">
        <v>385</v>
      </c>
      <c r="G273" s="159"/>
      <c r="H273" s="162">
        <v>6</v>
      </c>
      <c r="J273" s="159"/>
      <c r="K273" s="159"/>
      <c r="L273" s="163"/>
      <c r="M273" s="164"/>
      <c r="N273" s="159"/>
      <c r="O273" s="159"/>
      <c r="P273" s="159"/>
      <c r="Q273" s="159"/>
      <c r="R273" s="159"/>
      <c r="S273" s="159"/>
      <c r="T273" s="165"/>
      <c r="AT273" s="166" t="s">
        <v>127</v>
      </c>
      <c r="AU273" s="166" t="s">
        <v>73</v>
      </c>
      <c r="AV273" s="166" t="s">
        <v>75</v>
      </c>
      <c r="AW273" s="166" t="s">
        <v>92</v>
      </c>
      <c r="AX273" s="166" t="s">
        <v>66</v>
      </c>
      <c r="AY273" s="166" t="s">
        <v>119</v>
      </c>
    </row>
    <row r="274" spans="2:51" s="7" customFormat="1" ht="15.75" customHeight="1">
      <c r="B274" s="179"/>
      <c r="C274" s="180"/>
      <c r="D274" s="160" t="s">
        <v>127</v>
      </c>
      <c r="E274" s="180"/>
      <c r="F274" s="181" t="s">
        <v>172</v>
      </c>
      <c r="G274" s="180"/>
      <c r="H274" s="182">
        <v>6</v>
      </c>
      <c r="J274" s="180"/>
      <c r="K274" s="180"/>
      <c r="L274" s="183"/>
      <c r="M274" s="184"/>
      <c r="N274" s="180"/>
      <c r="O274" s="180"/>
      <c r="P274" s="180"/>
      <c r="Q274" s="180"/>
      <c r="R274" s="180"/>
      <c r="S274" s="180"/>
      <c r="T274" s="185"/>
      <c r="AT274" s="186" t="s">
        <v>127</v>
      </c>
      <c r="AU274" s="186" t="s">
        <v>73</v>
      </c>
      <c r="AV274" s="186" t="s">
        <v>126</v>
      </c>
      <c r="AW274" s="186" t="s">
        <v>92</v>
      </c>
      <c r="AX274" s="186" t="s">
        <v>73</v>
      </c>
      <c r="AY274" s="186" t="s">
        <v>119</v>
      </c>
    </row>
    <row r="275" spans="2:63" s="7" customFormat="1" ht="15.75" customHeight="1">
      <c r="B275" s="24"/>
      <c r="C275" s="168" t="s">
        <v>428</v>
      </c>
      <c r="D275" s="168" t="s">
        <v>65</v>
      </c>
      <c r="E275" s="169" t="s">
        <v>429</v>
      </c>
      <c r="F275" s="170" t="s">
        <v>430</v>
      </c>
      <c r="G275" s="171" t="s">
        <v>123</v>
      </c>
      <c r="H275" s="172">
        <v>3</v>
      </c>
      <c r="I275" s="173"/>
      <c r="J275" s="174">
        <f>ROUND($I$275*$H$275,2)</f>
        <v>0</v>
      </c>
      <c r="K275" s="175"/>
      <c r="L275" s="44"/>
      <c r="M275" s="176"/>
      <c r="N275" s="177" t="s">
        <v>41</v>
      </c>
      <c r="O275" s="155">
        <v>0.173</v>
      </c>
      <c r="P275" s="155">
        <f>$O$275*$H$275</f>
        <v>0.5189999999999999</v>
      </c>
      <c r="Q275" s="155">
        <v>0</v>
      </c>
      <c r="R275" s="155">
        <f>$Q$275*$H$275</f>
        <v>0</v>
      </c>
      <c r="S275" s="155">
        <v>0</v>
      </c>
      <c r="T275" s="156">
        <f>$S$275*$H$275</f>
        <v>0</v>
      </c>
      <c r="AR275" s="7" t="s">
        <v>126</v>
      </c>
      <c r="AT275" s="7" t="s">
        <v>143</v>
      </c>
      <c r="AU275" s="7" t="s">
        <v>73</v>
      </c>
      <c r="AY275" s="7" t="s">
        <v>119</v>
      </c>
      <c r="BG275" s="157">
        <f>IF($N$275="zákl. přenesená",$J$275,0)</f>
        <v>0</v>
      </c>
      <c r="BJ275" s="7" t="s">
        <v>126</v>
      </c>
      <c r="BK275" s="157">
        <f>ROUND($I$275*$H$275,2)</f>
        <v>0</v>
      </c>
    </row>
    <row r="276" spans="2:63" s="7" customFormat="1" ht="15.75" customHeight="1">
      <c r="B276" s="24"/>
      <c r="C276" s="168" t="s">
        <v>431</v>
      </c>
      <c r="D276" s="168" t="s">
        <v>65</v>
      </c>
      <c r="E276" s="169" t="s">
        <v>432</v>
      </c>
      <c r="F276" s="170" t="s">
        <v>433</v>
      </c>
      <c r="G276" s="171" t="s">
        <v>125</v>
      </c>
      <c r="H276" s="172">
        <v>67</v>
      </c>
      <c r="I276" s="173"/>
      <c r="J276" s="174">
        <f>ROUND($I$276*$H$276,2)</f>
        <v>0</v>
      </c>
      <c r="K276" s="175"/>
      <c r="L276" s="44"/>
      <c r="M276" s="176"/>
      <c r="N276" s="177" t="s">
        <v>41</v>
      </c>
      <c r="O276" s="155">
        <v>0.025</v>
      </c>
      <c r="P276" s="155">
        <f>$O$276*$H$276</f>
        <v>1.675</v>
      </c>
      <c r="Q276" s="155">
        <v>0</v>
      </c>
      <c r="R276" s="155">
        <f>$Q$276*$H$276</f>
        <v>0</v>
      </c>
      <c r="S276" s="155">
        <v>0</v>
      </c>
      <c r="T276" s="156">
        <f>$S$276*$H$276</f>
        <v>0</v>
      </c>
      <c r="AR276" s="7" t="s">
        <v>126</v>
      </c>
      <c r="AT276" s="7" t="s">
        <v>143</v>
      </c>
      <c r="AU276" s="7" t="s">
        <v>73</v>
      </c>
      <c r="AY276" s="7" t="s">
        <v>119</v>
      </c>
      <c r="BG276" s="157">
        <f>IF($N$276="zákl. přenesená",$J$276,0)</f>
        <v>0</v>
      </c>
      <c r="BJ276" s="7" t="s">
        <v>126</v>
      </c>
      <c r="BK276" s="157">
        <f>ROUND($I$276*$H$276,2)</f>
        <v>0</v>
      </c>
    </row>
    <row r="277" spans="2:47" s="7" customFormat="1" ht="38.25" customHeight="1">
      <c r="B277" s="24"/>
      <c r="C277" s="25"/>
      <c r="D277" s="160" t="s">
        <v>144</v>
      </c>
      <c r="E277" s="25"/>
      <c r="F277" s="178" t="s">
        <v>434</v>
      </c>
      <c r="G277" s="25"/>
      <c r="H277" s="25"/>
      <c r="J277" s="25"/>
      <c r="K277" s="25"/>
      <c r="L277" s="44"/>
      <c r="M277" s="57"/>
      <c r="N277" s="25"/>
      <c r="O277" s="25"/>
      <c r="P277" s="25"/>
      <c r="Q277" s="25"/>
      <c r="R277" s="25"/>
      <c r="S277" s="25"/>
      <c r="T277" s="58"/>
      <c r="AT277" s="7" t="s">
        <v>144</v>
      </c>
      <c r="AU277" s="7" t="s">
        <v>73</v>
      </c>
    </row>
    <row r="278" spans="2:63" s="7" customFormat="1" ht="15.75" customHeight="1">
      <c r="B278" s="24"/>
      <c r="C278" s="168" t="s">
        <v>435</v>
      </c>
      <c r="D278" s="168" t="s">
        <v>65</v>
      </c>
      <c r="E278" s="169" t="s">
        <v>436</v>
      </c>
      <c r="F278" s="170" t="s">
        <v>437</v>
      </c>
      <c r="G278" s="171" t="s">
        <v>123</v>
      </c>
      <c r="H278" s="172">
        <v>1</v>
      </c>
      <c r="I278" s="173"/>
      <c r="J278" s="174">
        <f>ROUND($I$278*$H$278,2)</f>
        <v>0</v>
      </c>
      <c r="K278" s="175"/>
      <c r="L278" s="44"/>
      <c r="M278" s="176"/>
      <c r="N278" s="177" t="s">
        <v>41</v>
      </c>
      <c r="O278" s="155">
        <v>0.229</v>
      </c>
      <c r="P278" s="155">
        <f>$O$278*$H$278</f>
        <v>0.229</v>
      </c>
      <c r="Q278" s="155">
        <v>0</v>
      </c>
      <c r="R278" s="155">
        <f>$Q$278*$H$278</f>
        <v>0</v>
      </c>
      <c r="S278" s="155">
        <v>0</v>
      </c>
      <c r="T278" s="156">
        <f>$S$278*$H$278</f>
        <v>0</v>
      </c>
      <c r="AR278" s="7" t="s">
        <v>126</v>
      </c>
      <c r="AT278" s="7" t="s">
        <v>143</v>
      </c>
      <c r="AU278" s="7" t="s">
        <v>73</v>
      </c>
      <c r="AY278" s="7" t="s">
        <v>119</v>
      </c>
      <c r="BG278" s="157">
        <f>IF($N$278="zákl. přenesená",$J$278,0)</f>
        <v>0</v>
      </c>
      <c r="BJ278" s="7" t="s">
        <v>126</v>
      </c>
      <c r="BK278" s="157">
        <f>ROUND($I$278*$H$278,2)</f>
        <v>0</v>
      </c>
    </row>
    <row r="279" spans="2:47" s="7" customFormat="1" ht="38.25" customHeight="1">
      <c r="B279" s="24"/>
      <c r="C279" s="25"/>
      <c r="D279" s="160" t="s">
        <v>144</v>
      </c>
      <c r="E279" s="25"/>
      <c r="F279" s="178" t="s">
        <v>438</v>
      </c>
      <c r="G279" s="25"/>
      <c r="H279" s="25"/>
      <c r="J279" s="25"/>
      <c r="K279" s="25"/>
      <c r="L279" s="44"/>
      <c r="M279" s="57"/>
      <c r="N279" s="25"/>
      <c r="O279" s="25"/>
      <c r="P279" s="25"/>
      <c r="Q279" s="25"/>
      <c r="R279" s="25"/>
      <c r="S279" s="25"/>
      <c r="T279" s="58"/>
      <c r="AT279" s="7" t="s">
        <v>144</v>
      </c>
      <c r="AU279" s="7" t="s">
        <v>73</v>
      </c>
    </row>
    <row r="280" spans="2:63" s="7" customFormat="1" ht="15.75" customHeight="1">
      <c r="B280" s="24"/>
      <c r="C280" s="168" t="s">
        <v>439</v>
      </c>
      <c r="D280" s="168" t="s">
        <v>65</v>
      </c>
      <c r="E280" s="169" t="s">
        <v>440</v>
      </c>
      <c r="F280" s="170" t="s">
        <v>441</v>
      </c>
      <c r="G280" s="171" t="s">
        <v>123</v>
      </c>
      <c r="H280" s="172">
        <v>1</v>
      </c>
      <c r="I280" s="173"/>
      <c r="J280" s="174">
        <f>ROUND($I$280*$H$280,2)</f>
        <v>0</v>
      </c>
      <c r="K280" s="175"/>
      <c r="L280" s="44"/>
      <c r="M280" s="176"/>
      <c r="N280" s="177" t="s">
        <v>41</v>
      </c>
      <c r="O280" s="155">
        <v>0.053</v>
      </c>
      <c r="P280" s="155">
        <f>$O$280*$H$280</f>
        <v>0.053</v>
      </c>
      <c r="Q280" s="155">
        <v>0</v>
      </c>
      <c r="R280" s="155">
        <f>$Q$280*$H$280</f>
        <v>0</v>
      </c>
      <c r="S280" s="155">
        <v>0</v>
      </c>
      <c r="T280" s="156">
        <f>$S$280*$H$280</f>
        <v>0</v>
      </c>
      <c r="AR280" s="7" t="s">
        <v>126</v>
      </c>
      <c r="AT280" s="7" t="s">
        <v>143</v>
      </c>
      <c r="AU280" s="7" t="s">
        <v>73</v>
      </c>
      <c r="AY280" s="7" t="s">
        <v>119</v>
      </c>
      <c r="BG280" s="157">
        <f>IF($N$280="zákl. přenesená",$J$280,0)</f>
        <v>0</v>
      </c>
      <c r="BJ280" s="7" t="s">
        <v>126</v>
      </c>
      <c r="BK280" s="157">
        <f>ROUND($I$280*$H$280,2)</f>
        <v>0</v>
      </c>
    </row>
    <row r="281" spans="2:63" s="7" customFormat="1" ht="15.75" customHeight="1">
      <c r="B281" s="24"/>
      <c r="C281" s="168" t="s">
        <v>442</v>
      </c>
      <c r="D281" s="168" t="s">
        <v>65</v>
      </c>
      <c r="E281" s="169" t="s">
        <v>443</v>
      </c>
      <c r="F281" s="170" t="s">
        <v>444</v>
      </c>
      <c r="G281" s="171" t="s">
        <v>123</v>
      </c>
      <c r="H281" s="172">
        <v>1</v>
      </c>
      <c r="I281" s="173"/>
      <c r="J281" s="174">
        <f>ROUND($I$281*$H$281,2)</f>
        <v>0</v>
      </c>
      <c r="K281" s="175"/>
      <c r="L281" s="44"/>
      <c r="M281" s="176"/>
      <c r="N281" s="177" t="s">
        <v>41</v>
      </c>
      <c r="O281" s="155">
        <v>0.072</v>
      </c>
      <c r="P281" s="155">
        <f>$O$281*$H$281</f>
        <v>0.072</v>
      </c>
      <c r="Q281" s="155">
        <v>0</v>
      </c>
      <c r="R281" s="155">
        <f>$Q$281*$H$281</f>
        <v>0</v>
      </c>
      <c r="S281" s="155">
        <v>0</v>
      </c>
      <c r="T281" s="156">
        <f>$S$281*$H$281</f>
        <v>0</v>
      </c>
      <c r="AR281" s="7" t="s">
        <v>126</v>
      </c>
      <c r="AT281" s="7" t="s">
        <v>143</v>
      </c>
      <c r="AU281" s="7" t="s">
        <v>73</v>
      </c>
      <c r="AY281" s="7" t="s">
        <v>119</v>
      </c>
      <c r="BG281" s="157">
        <f>IF($N$281="zákl. přenesená",$J$281,0)</f>
        <v>0</v>
      </c>
      <c r="BJ281" s="7" t="s">
        <v>126</v>
      </c>
      <c r="BK281" s="157">
        <f>ROUND($I$281*$H$281,2)</f>
        <v>0</v>
      </c>
    </row>
    <row r="282" spans="2:47" s="7" customFormat="1" ht="38.25" customHeight="1">
      <c r="B282" s="24"/>
      <c r="C282" s="25"/>
      <c r="D282" s="160" t="s">
        <v>144</v>
      </c>
      <c r="E282" s="25"/>
      <c r="F282" s="178" t="s">
        <v>445</v>
      </c>
      <c r="G282" s="25"/>
      <c r="H282" s="25"/>
      <c r="J282" s="25"/>
      <c r="K282" s="25"/>
      <c r="L282" s="44"/>
      <c r="M282" s="57"/>
      <c r="N282" s="25"/>
      <c r="O282" s="25"/>
      <c r="P282" s="25"/>
      <c r="Q282" s="25"/>
      <c r="R282" s="25"/>
      <c r="S282" s="25"/>
      <c r="T282" s="58"/>
      <c r="AT282" s="7" t="s">
        <v>144</v>
      </c>
      <c r="AU282" s="7" t="s">
        <v>73</v>
      </c>
    </row>
    <row r="283" spans="2:63" s="7" customFormat="1" ht="15.75" customHeight="1">
      <c r="B283" s="24"/>
      <c r="C283" s="168" t="s">
        <v>446</v>
      </c>
      <c r="D283" s="168" t="s">
        <v>65</v>
      </c>
      <c r="E283" s="169" t="s">
        <v>447</v>
      </c>
      <c r="F283" s="170" t="s">
        <v>448</v>
      </c>
      <c r="G283" s="171" t="s">
        <v>123</v>
      </c>
      <c r="H283" s="172">
        <v>1</v>
      </c>
      <c r="I283" s="173"/>
      <c r="J283" s="174">
        <f>ROUND($I$283*$H$283,2)</f>
        <v>0</v>
      </c>
      <c r="K283" s="175"/>
      <c r="L283" s="44"/>
      <c r="M283" s="176"/>
      <c r="N283" s="177" t="s">
        <v>41</v>
      </c>
      <c r="O283" s="155">
        <v>0.086</v>
      </c>
      <c r="P283" s="155">
        <f>$O$283*$H$283</f>
        <v>0.086</v>
      </c>
      <c r="Q283" s="155">
        <v>0</v>
      </c>
      <c r="R283" s="155">
        <f>$Q$283*$H$283</f>
        <v>0</v>
      </c>
      <c r="S283" s="155">
        <v>0</v>
      </c>
      <c r="T283" s="156">
        <f>$S$283*$H$283</f>
        <v>0</v>
      </c>
      <c r="AR283" s="7" t="s">
        <v>126</v>
      </c>
      <c r="AT283" s="7" t="s">
        <v>143</v>
      </c>
      <c r="AU283" s="7" t="s">
        <v>73</v>
      </c>
      <c r="AY283" s="7" t="s">
        <v>119</v>
      </c>
      <c r="BG283" s="157">
        <f>IF($N$283="zákl. přenesená",$J$283,0)</f>
        <v>0</v>
      </c>
      <c r="BJ283" s="7" t="s">
        <v>126</v>
      </c>
      <c r="BK283" s="157">
        <f>ROUND($I$283*$H$283,2)</f>
        <v>0</v>
      </c>
    </row>
    <row r="284" spans="2:47" s="7" customFormat="1" ht="38.25" customHeight="1">
      <c r="B284" s="24"/>
      <c r="C284" s="25"/>
      <c r="D284" s="160" t="s">
        <v>144</v>
      </c>
      <c r="E284" s="25"/>
      <c r="F284" s="178" t="s">
        <v>449</v>
      </c>
      <c r="G284" s="25"/>
      <c r="H284" s="25"/>
      <c r="J284" s="25"/>
      <c r="K284" s="25"/>
      <c r="L284" s="44"/>
      <c r="M284" s="57"/>
      <c r="N284" s="25"/>
      <c r="O284" s="25"/>
      <c r="P284" s="25"/>
      <c r="Q284" s="25"/>
      <c r="R284" s="25"/>
      <c r="S284" s="25"/>
      <c r="T284" s="58"/>
      <c r="AT284" s="7" t="s">
        <v>144</v>
      </c>
      <c r="AU284" s="7" t="s">
        <v>73</v>
      </c>
    </row>
    <row r="285" spans="2:63" s="7" customFormat="1" ht="15.75" customHeight="1">
      <c r="B285" s="24"/>
      <c r="C285" s="168" t="s">
        <v>450</v>
      </c>
      <c r="D285" s="168" t="s">
        <v>65</v>
      </c>
      <c r="E285" s="169" t="s">
        <v>451</v>
      </c>
      <c r="F285" s="170" t="s">
        <v>452</v>
      </c>
      <c r="G285" s="171" t="s">
        <v>123</v>
      </c>
      <c r="H285" s="172">
        <v>1</v>
      </c>
      <c r="I285" s="173"/>
      <c r="J285" s="174">
        <f>ROUND($I$285*$H$285,2)</f>
        <v>0</v>
      </c>
      <c r="K285" s="175"/>
      <c r="L285" s="44"/>
      <c r="M285" s="176"/>
      <c r="N285" s="177" t="s">
        <v>41</v>
      </c>
      <c r="O285" s="155">
        <v>0.128</v>
      </c>
      <c r="P285" s="155">
        <f>$O$285*$H$285</f>
        <v>0.128</v>
      </c>
      <c r="Q285" s="155">
        <v>0</v>
      </c>
      <c r="R285" s="155">
        <f>$Q$285*$H$285</f>
        <v>0</v>
      </c>
      <c r="S285" s="155">
        <v>0</v>
      </c>
      <c r="T285" s="156">
        <f>$S$285*$H$285</f>
        <v>0</v>
      </c>
      <c r="AR285" s="7" t="s">
        <v>126</v>
      </c>
      <c r="AT285" s="7" t="s">
        <v>143</v>
      </c>
      <c r="AU285" s="7" t="s">
        <v>73</v>
      </c>
      <c r="AY285" s="7" t="s">
        <v>119</v>
      </c>
      <c r="BG285" s="157">
        <f>IF($N$285="zákl. přenesená",$J$285,0)</f>
        <v>0</v>
      </c>
      <c r="BJ285" s="7" t="s">
        <v>126</v>
      </c>
      <c r="BK285" s="157">
        <f>ROUND($I$285*$H$285,2)</f>
        <v>0</v>
      </c>
    </row>
    <row r="286" spans="2:47" s="7" customFormat="1" ht="27" customHeight="1">
      <c r="B286" s="24"/>
      <c r="C286" s="25"/>
      <c r="D286" s="160" t="s">
        <v>144</v>
      </c>
      <c r="E286" s="25"/>
      <c r="F286" s="178" t="s">
        <v>453</v>
      </c>
      <c r="G286" s="25"/>
      <c r="H286" s="25"/>
      <c r="J286" s="25"/>
      <c r="K286" s="25"/>
      <c r="L286" s="44"/>
      <c r="M286" s="57"/>
      <c r="N286" s="25"/>
      <c r="O286" s="25"/>
      <c r="P286" s="25"/>
      <c r="Q286" s="25"/>
      <c r="R286" s="25"/>
      <c r="S286" s="25"/>
      <c r="T286" s="58"/>
      <c r="AT286" s="7" t="s">
        <v>144</v>
      </c>
      <c r="AU286" s="7" t="s">
        <v>73</v>
      </c>
    </row>
    <row r="287" spans="2:63" s="7" customFormat="1" ht="15.75" customHeight="1">
      <c r="B287" s="24"/>
      <c r="C287" s="168" t="s">
        <v>454</v>
      </c>
      <c r="D287" s="168" t="s">
        <v>65</v>
      </c>
      <c r="E287" s="169" t="s">
        <v>455</v>
      </c>
      <c r="F287" s="170" t="s">
        <v>456</v>
      </c>
      <c r="G287" s="171" t="s">
        <v>123</v>
      </c>
      <c r="H287" s="172">
        <v>4</v>
      </c>
      <c r="I287" s="173"/>
      <c r="J287" s="174">
        <f>ROUND($I$287*$H$287,2)</f>
        <v>0</v>
      </c>
      <c r="K287" s="175"/>
      <c r="L287" s="44"/>
      <c r="M287" s="176"/>
      <c r="N287" s="177" t="s">
        <v>41</v>
      </c>
      <c r="O287" s="155">
        <v>0.041</v>
      </c>
      <c r="P287" s="155">
        <f>$O$287*$H$287</f>
        <v>0.164</v>
      </c>
      <c r="Q287" s="155">
        <v>0</v>
      </c>
      <c r="R287" s="155">
        <f>$Q$287*$H$287</f>
        <v>0</v>
      </c>
      <c r="S287" s="155">
        <v>0</v>
      </c>
      <c r="T287" s="156">
        <f>$S$287*$H$287</f>
        <v>0</v>
      </c>
      <c r="AR287" s="7" t="s">
        <v>126</v>
      </c>
      <c r="AT287" s="7" t="s">
        <v>143</v>
      </c>
      <c r="AU287" s="7" t="s">
        <v>73</v>
      </c>
      <c r="AY287" s="7" t="s">
        <v>119</v>
      </c>
      <c r="BG287" s="157">
        <f>IF($N$287="zákl. přenesená",$J$287,0)</f>
        <v>0</v>
      </c>
      <c r="BJ287" s="7" t="s">
        <v>126</v>
      </c>
      <c r="BK287" s="157">
        <f>ROUND($I$287*$H$287,2)</f>
        <v>0</v>
      </c>
    </row>
    <row r="288" spans="2:63" s="7" customFormat="1" ht="15.75" customHeight="1">
      <c r="B288" s="24"/>
      <c r="C288" s="168" t="s">
        <v>457</v>
      </c>
      <c r="D288" s="168" t="s">
        <v>125</v>
      </c>
      <c r="E288" s="169" t="s">
        <v>458</v>
      </c>
      <c r="F288" s="170" t="s">
        <v>459</v>
      </c>
      <c r="G288" s="171" t="s">
        <v>460</v>
      </c>
      <c r="H288" s="172">
        <v>1</v>
      </c>
      <c r="I288" s="173"/>
      <c r="J288" s="174">
        <f>ROUND($I$288*$H$288,2)</f>
        <v>0</v>
      </c>
      <c r="K288" s="175"/>
      <c r="L288" s="44"/>
      <c r="M288" s="176"/>
      <c r="N288" s="177" t="s">
        <v>41</v>
      </c>
      <c r="O288" s="155">
        <v>2.2</v>
      </c>
      <c r="P288" s="155">
        <f>$O$288*$H$288</f>
        <v>2.2</v>
      </c>
      <c r="Q288" s="155">
        <v>0</v>
      </c>
      <c r="R288" s="155">
        <f>$Q$288*$H$288</f>
        <v>0</v>
      </c>
      <c r="S288" s="155">
        <v>0</v>
      </c>
      <c r="T288" s="156">
        <f>$S$288*$H$288</f>
        <v>0</v>
      </c>
      <c r="AR288" s="7" t="s">
        <v>126</v>
      </c>
      <c r="AT288" s="7" t="s">
        <v>143</v>
      </c>
      <c r="AU288" s="7" t="s">
        <v>73</v>
      </c>
      <c r="AY288" s="7" t="s">
        <v>119</v>
      </c>
      <c r="BG288" s="157">
        <f>IF($N$288="zákl. přenesená",$J$288,0)</f>
        <v>0</v>
      </c>
      <c r="BJ288" s="7" t="s">
        <v>126</v>
      </c>
      <c r="BK288" s="157">
        <f>ROUND($I$288*$H$288,2)</f>
        <v>0</v>
      </c>
    </row>
    <row r="289" spans="2:63" s="7" customFormat="1" ht="15.75" customHeight="1">
      <c r="B289" s="24"/>
      <c r="C289" s="144" t="s">
        <v>461</v>
      </c>
      <c r="D289" s="144" t="s">
        <v>120</v>
      </c>
      <c r="E289" s="145" t="s">
        <v>462</v>
      </c>
      <c r="F289" s="146" t="s">
        <v>463</v>
      </c>
      <c r="G289" s="147" t="s">
        <v>460</v>
      </c>
      <c r="H289" s="148">
        <v>1</v>
      </c>
      <c r="I289" s="149"/>
      <c r="J289" s="150">
        <f>ROUND($I$289*$H$289,2)</f>
        <v>0</v>
      </c>
      <c r="K289" s="151"/>
      <c r="L289" s="152"/>
      <c r="M289" s="153"/>
      <c r="N289" s="154" t="s">
        <v>41</v>
      </c>
      <c r="O289" s="25"/>
      <c r="P289" s="25"/>
      <c r="Q289" s="155">
        <v>0</v>
      </c>
      <c r="R289" s="155">
        <f>$Q$289*$H$289</f>
        <v>0</v>
      </c>
      <c r="S289" s="155">
        <v>0</v>
      </c>
      <c r="T289" s="156">
        <f>$S$289*$H$289</f>
        <v>0</v>
      </c>
      <c r="AR289" s="7" t="s">
        <v>126</v>
      </c>
      <c r="AT289" s="7" t="s">
        <v>125</v>
      </c>
      <c r="AU289" s="7" t="s">
        <v>73</v>
      </c>
      <c r="AY289" s="7" t="s">
        <v>119</v>
      </c>
      <c r="BG289" s="157">
        <f>IF($N$289="zákl. přenesená",$J$289,0)</f>
        <v>0</v>
      </c>
      <c r="BJ289" s="7" t="s">
        <v>126</v>
      </c>
      <c r="BK289" s="157">
        <f>ROUND($I$289*$H$289,2)</f>
        <v>0</v>
      </c>
    </row>
    <row r="290" spans="2:63" s="7" customFormat="1" ht="15.75" customHeight="1">
      <c r="B290" s="24"/>
      <c r="C290" s="168" t="s">
        <v>464</v>
      </c>
      <c r="D290" s="168" t="s">
        <v>125</v>
      </c>
      <c r="E290" s="169" t="s">
        <v>465</v>
      </c>
      <c r="F290" s="170" t="s">
        <v>466</v>
      </c>
      <c r="G290" s="171" t="s">
        <v>460</v>
      </c>
      <c r="H290" s="172">
        <v>1</v>
      </c>
      <c r="I290" s="173"/>
      <c r="J290" s="174">
        <f>ROUND($I$290*$H$290,2)</f>
        <v>0</v>
      </c>
      <c r="K290" s="175"/>
      <c r="L290" s="44"/>
      <c r="M290" s="176"/>
      <c r="N290" s="177" t="s">
        <v>41</v>
      </c>
      <c r="O290" s="155">
        <v>0.473</v>
      </c>
      <c r="P290" s="155">
        <f>$O$290*$H$290</f>
        <v>0.473</v>
      </c>
      <c r="Q290" s="155">
        <v>0</v>
      </c>
      <c r="R290" s="155">
        <f>$Q$290*$H$290</f>
        <v>0</v>
      </c>
      <c r="S290" s="155">
        <v>0</v>
      </c>
      <c r="T290" s="156">
        <f>$S$290*$H$290</f>
        <v>0</v>
      </c>
      <c r="AR290" s="7" t="s">
        <v>126</v>
      </c>
      <c r="AT290" s="7" t="s">
        <v>143</v>
      </c>
      <c r="AU290" s="7" t="s">
        <v>73</v>
      </c>
      <c r="AY290" s="7" t="s">
        <v>119</v>
      </c>
      <c r="BG290" s="157">
        <f>IF($N$290="zákl. přenesená",$J$290,0)</f>
        <v>0</v>
      </c>
      <c r="BJ290" s="7" t="s">
        <v>126</v>
      </c>
      <c r="BK290" s="157">
        <f>ROUND($I$290*$H$290,2)</f>
        <v>0</v>
      </c>
    </row>
    <row r="291" spans="2:63" s="7" customFormat="1" ht="15.75" customHeight="1">
      <c r="B291" s="24"/>
      <c r="C291" s="144" t="s">
        <v>467</v>
      </c>
      <c r="D291" s="144" t="s">
        <v>120</v>
      </c>
      <c r="E291" s="145" t="s">
        <v>468</v>
      </c>
      <c r="F291" s="146" t="s">
        <v>469</v>
      </c>
      <c r="G291" s="147" t="s">
        <v>365</v>
      </c>
      <c r="H291" s="148">
        <v>4.1</v>
      </c>
      <c r="I291" s="149"/>
      <c r="J291" s="150">
        <f>ROUND($I$291*$H$291,2)</f>
        <v>0</v>
      </c>
      <c r="K291" s="151"/>
      <c r="L291" s="152"/>
      <c r="M291" s="153"/>
      <c r="N291" s="154" t="s">
        <v>41</v>
      </c>
      <c r="O291" s="25"/>
      <c r="P291" s="25"/>
      <c r="Q291" s="155">
        <v>1</v>
      </c>
      <c r="R291" s="155">
        <f>$Q$291*$H$291</f>
        <v>4.1</v>
      </c>
      <c r="S291" s="155">
        <v>0</v>
      </c>
      <c r="T291" s="156">
        <f>$S$291*$H$291</f>
        <v>0</v>
      </c>
      <c r="AR291" s="7" t="s">
        <v>126</v>
      </c>
      <c r="AT291" s="7" t="s">
        <v>125</v>
      </c>
      <c r="AU291" s="7" t="s">
        <v>73</v>
      </c>
      <c r="AY291" s="7" t="s">
        <v>119</v>
      </c>
      <c r="BG291" s="157">
        <f>IF($N$291="zákl. přenesená",$J$291,0)</f>
        <v>0</v>
      </c>
      <c r="BJ291" s="7" t="s">
        <v>126</v>
      </c>
      <c r="BK291" s="157">
        <f>ROUND($I$291*$H$291,2)</f>
        <v>0</v>
      </c>
    </row>
    <row r="292" spans="2:51" s="7" customFormat="1" ht="15.75" customHeight="1">
      <c r="B292" s="158"/>
      <c r="C292" s="159"/>
      <c r="D292" s="160" t="s">
        <v>127</v>
      </c>
      <c r="E292" s="159"/>
      <c r="F292" s="161" t="s">
        <v>470</v>
      </c>
      <c r="G292" s="159"/>
      <c r="H292" s="162">
        <v>4.1</v>
      </c>
      <c r="J292" s="159"/>
      <c r="K292" s="159"/>
      <c r="L292" s="163"/>
      <c r="M292" s="164"/>
      <c r="N292" s="159"/>
      <c r="O292" s="159"/>
      <c r="P292" s="159"/>
      <c r="Q292" s="159"/>
      <c r="R292" s="159"/>
      <c r="S292" s="159"/>
      <c r="T292" s="165"/>
      <c r="AT292" s="166" t="s">
        <v>127</v>
      </c>
      <c r="AU292" s="166" t="s">
        <v>73</v>
      </c>
      <c r="AV292" s="166" t="s">
        <v>75</v>
      </c>
      <c r="AW292" s="166" t="s">
        <v>66</v>
      </c>
      <c r="AX292" s="166" t="s">
        <v>73</v>
      </c>
      <c r="AY292" s="166" t="s">
        <v>119</v>
      </c>
    </row>
    <row r="293" spans="2:63" s="130" customFormat="1" ht="25.5" customHeight="1">
      <c r="B293" s="131"/>
      <c r="C293" s="132"/>
      <c r="D293" s="132" t="s">
        <v>65</v>
      </c>
      <c r="E293" s="133" t="s">
        <v>471</v>
      </c>
      <c r="F293" s="133" t="s">
        <v>472</v>
      </c>
      <c r="G293" s="134" t="s">
        <v>118</v>
      </c>
      <c r="H293" s="135">
        <v>1</v>
      </c>
      <c r="J293" s="136">
        <f>$BK$293</f>
        <v>0</v>
      </c>
      <c r="K293" s="132"/>
      <c r="L293" s="137"/>
      <c r="M293" s="138"/>
      <c r="N293" s="132"/>
      <c r="O293" s="132"/>
      <c r="P293" s="139">
        <f>SUM($P$294:$P$297)</f>
        <v>2.107</v>
      </c>
      <c r="Q293" s="132"/>
      <c r="R293" s="139">
        <f>SUM($R$294:$R$297)</f>
        <v>0</v>
      </c>
      <c r="S293" s="132"/>
      <c r="T293" s="140">
        <f>SUM($T$294:$T$297)</f>
        <v>0</v>
      </c>
      <c r="AR293" s="141" t="s">
        <v>73</v>
      </c>
      <c r="AT293" s="141" t="s">
        <v>65</v>
      </c>
      <c r="AU293" s="142" t="s">
        <v>66</v>
      </c>
      <c r="AY293" s="142" t="s">
        <v>119</v>
      </c>
      <c r="BK293" s="143">
        <f>SUM($BK$294:$BK$297)</f>
        <v>0</v>
      </c>
    </row>
    <row r="294" spans="2:63" s="7" customFormat="1" ht="15.75" customHeight="1">
      <c r="B294" s="24"/>
      <c r="C294" s="168" t="s">
        <v>473</v>
      </c>
      <c r="D294" s="168" t="s">
        <v>125</v>
      </c>
      <c r="E294" s="169" t="s">
        <v>474</v>
      </c>
      <c r="F294" s="170" t="s">
        <v>475</v>
      </c>
      <c r="G294" s="171" t="s">
        <v>123</v>
      </c>
      <c r="H294" s="172">
        <v>1</v>
      </c>
      <c r="I294" s="173"/>
      <c r="J294" s="174">
        <f>ROUND($I$294*$H$294,2)</f>
        <v>0</v>
      </c>
      <c r="K294" s="175"/>
      <c r="L294" s="44"/>
      <c r="M294" s="176"/>
      <c r="N294" s="177" t="s">
        <v>41</v>
      </c>
      <c r="O294" s="155">
        <v>2.007</v>
      </c>
      <c r="P294" s="155">
        <f>$O$294*$H$294</f>
        <v>2.007</v>
      </c>
      <c r="Q294" s="155">
        <v>0</v>
      </c>
      <c r="R294" s="155">
        <f>$Q$294*$H$294</f>
        <v>0</v>
      </c>
      <c r="S294" s="155">
        <v>0</v>
      </c>
      <c r="T294" s="156">
        <f>$S$294*$H$294</f>
        <v>0</v>
      </c>
      <c r="AR294" s="7" t="s">
        <v>126</v>
      </c>
      <c r="AT294" s="7" t="s">
        <v>143</v>
      </c>
      <c r="AU294" s="7" t="s">
        <v>73</v>
      </c>
      <c r="AY294" s="7" t="s">
        <v>119</v>
      </c>
      <c r="BG294" s="157">
        <f>IF($N$294="zákl. přenesená",$J$294,0)</f>
        <v>0</v>
      </c>
      <c r="BJ294" s="7" t="s">
        <v>126</v>
      </c>
      <c r="BK294" s="157">
        <f>ROUND($I$294*$H$294,2)</f>
        <v>0</v>
      </c>
    </row>
    <row r="295" spans="2:63" s="7" customFormat="1" ht="15.75" customHeight="1">
      <c r="B295" s="24"/>
      <c r="C295" s="144" t="s">
        <v>476</v>
      </c>
      <c r="D295" s="144" t="s">
        <v>120</v>
      </c>
      <c r="E295" s="145" t="s">
        <v>477</v>
      </c>
      <c r="F295" s="146" t="s">
        <v>478</v>
      </c>
      <c r="G295" s="147" t="s">
        <v>123</v>
      </c>
      <c r="H295" s="148">
        <v>1</v>
      </c>
      <c r="I295" s="149"/>
      <c r="J295" s="150">
        <f>ROUND($I$295*$H$295,2)</f>
        <v>0</v>
      </c>
      <c r="K295" s="151"/>
      <c r="L295" s="152"/>
      <c r="M295" s="153"/>
      <c r="N295" s="154" t="s">
        <v>41</v>
      </c>
      <c r="O295" s="25"/>
      <c r="P295" s="25"/>
      <c r="Q295" s="155">
        <v>0</v>
      </c>
      <c r="R295" s="155">
        <f>$Q$295*$H$295</f>
        <v>0</v>
      </c>
      <c r="S295" s="155">
        <v>0</v>
      </c>
      <c r="T295" s="156">
        <f>$S$295*$H$295</f>
        <v>0</v>
      </c>
      <c r="AR295" s="7" t="s">
        <v>124</v>
      </c>
      <c r="AT295" s="7" t="s">
        <v>125</v>
      </c>
      <c r="AU295" s="7" t="s">
        <v>73</v>
      </c>
      <c r="AY295" s="7" t="s">
        <v>119</v>
      </c>
      <c r="BG295" s="157">
        <f>IF($N$295="zákl. přenesená",$J$295,0)</f>
        <v>0</v>
      </c>
      <c r="BJ295" s="7" t="s">
        <v>126</v>
      </c>
      <c r="BK295" s="157">
        <f>ROUND($I$295*$H$295,2)</f>
        <v>0</v>
      </c>
    </row>
    <row r="296" spans="2:47" s="7" customFormat="1" ht="27" customHeight="1">
      <c r="B296" s="24"/>
      <c r="C296" s="25"/>
      <c r="D296" s="160" t="s">
        <v>144</v>
      </c>
      <c r="E296" s="25"/>
      <c r="F296" s="178" t="s">
        <v>479</v>
      </c>
      <c r="G296" s="25"/>
      <c r="H296" s="25"/>
      <c r="J296" s="25"/>
      <c r="K296" s="25"/>
      <c r="L296" s="44"/>
      <c r="M296" s="57"/>
      <c r="N296" s="25"/>
      <c r="O296" s="25"/>
      <c r="P296" s="25"/>
      <c r="Q296" s="25"/>
      <c r="R296" s="25"/>
      <c r="S296" s="25"/>
      <c r="T296" s="58"/>
      <c r="AT296" s="7" t="s">
        <v>144</v>
      </c>
      <c r="AU296" s="7" t="s">
        <v>73</v>
      </c>
    </row>
    <row r="297" spans="2:63" s="7" customFormat="1" ht="15.75" customHeight="1">
      <c r="B297" s="24"/>
      <c r="C297" s="168" t="s">
        <v>480</v>
      </c>
      <c r="D297" s="168" t="s">
        <v>125</v>
      </c>
      <c r="E297" s="169" t="s">
        <v>481</v>
      </c>
      <c r="F297" s="170" t="s">
        <v>482</v>
      </c>
      <c r="G297" s="171" t="s">
        <v>123</v>
      </c>
      <c r="H297" s="172">
        <v>1</v>
      </c>
      <c r="I297" s="173"/>
      <c r="J297" s="174">
        <f>ROUND($I$297*$H$297,2)</f>
        <v>0</v>
      </c>
      <c r="K297" s="175"/>
      <c r="L297" s="44"/>
      <c r="M297" s="176"/>
      <c r="N297" s="187" t="s">
        <v>41</v>
      </c>
      <c r="O297" s="188">
        <v>0.1</v>
      </c>
      <c r="P297" s="188">
        <f>$O$297*$H$297</f>
        <v>0.1</v>
      </c>
      <c r="Q297" s="188">
        <v>0</v>
      </c>
      <c r="R297" s="188">
        <f>$Q$297*$H$297</f>
        <v>0</v>
      </c>
      <c r="S297" s="188">
        <v>0</v>
      </c>
      <c r="T297" s="189">
        <f>$S$297*$H$297</f>
        <v>0</v>
      </c>
      <c r="AR297" s="7" t="s">
        <v>126</v>
      </c>
      <c r="AT297" s="7" t="s">
        <v>143</v>
      </c>
      <c r="AU297" s="7" t="s">
        <v>73</v>
      </c>
      <c r="AY297" s="7" t="s">
        <v>119</v>
      </c>
      <c r="BG297" s="157">
        <f>IF($N$297="zákl. přenesená",$J$297,0)</f>
        <v>0</v>
      </c>
      <c r="BJ297" s="7" t="s">
        <v>126</v>
      </c>
      <c r="BK297" s="157">
        <f>ROUND($I$297*$H$297,2)</f>
        <v>0</v>
      </c>
    </row>
    <row r="298" spans="2:12" s="7" customFormat="1" ht="7.5" customHeight="1">
      <c r="B298" s="39"/>
      <c r="C298" s="40"/>
      <c r="D298" s="40"/>
      <c r="E298" s="40"/>
      <c r="F298" s="40"/>
      <c r="G298" s="40"/>
      <c r="H298" s="40"/>
      <c r="I298" s="105"/>
      <c r="J298" s="40"/>
      <c r="K298" s="40"/>
      <c r="L298" s="44"/>
    </row>
    <row r="299" s="2" customFormat="1" ht="14.25" customHeight="1"/>
  </sheetData>
  <sheetProtection sheet="1"/>
  <mergeCells count="9">
    <mergeCell ref="E71:H71"/>
    <mergeCell ref="G1:H1"/>
    <mergeCell ref="L2:V2"/>
    <mergeCell ref="E7:H7"/>
    <mergeCell ref="E9:H9"/>
    <mergeCell ref="E24:H24"/>
    <mergeCell ref="E41:H41"/>
    <mergeCell ref="E43:H43"/>
    <mergeCell ref="E69:H69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241"/>
      <c r="H1" s="242"/>
      <c r="I1" s="5"/>
      <c r="J1" s="5"/>
      <c r="K1" s="6" t="s">
        <v>82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238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2" t="s">
        <v>78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1"/>
      <c r="J3" s="9"/>
      <c r="K3" s="10"/>
      <c r="AT3" s="2" t="s">
        <v>75</v>
      </c>
    </row>
    <row r="4" spans="2:46" s="2" customFormat="1" ht="37.5" customHeight="1">
      <c r="B4" s="11"/>
      <c r="C4" s="12"/>
      <c r="D4" s="13" t="s">
        <v>83</v>
      </c>
      <c r="E4" s="12"/>
      <c r="F4" s="12"/>
      <c r="G4" s="12"/>
      <c r="H4" s="12"/>
      <c r="J4" s="12"/>
      <c r="K4" s="14"/>
      <c r="M4" s="15" t="s">
        <v>84</v>
      </c>
      <c r="AT4" s="2" t="s">
        <v>85</v>
      </c>
    </row>
    <row r="5" spans="2:11" s="2" customFormat="1" ht="7.5" customHeight="1">
      <c r="B5" s="11"/>
      <c r="C5" s="12"/>
      <c r="D5" s="12"/>
      <c r="E5" s="12"/>
      <c r="F5" s="12"/>
      <c r="G5" s="12"/>
      <c r="H5" s="12"/>
      <c r="J5" s="12"/>
      <c r="K5" s="14"/>
    </row>
    <row r="6" spans="2:11" s="2" customFormat="1" ht="15.75" customHeight="1">
      <c r="B6" s="11"/>
      <c r="C6" s="12"/>
      <c r="D6" s="20" t="s">
        <v>15</v>
      </c>
      <c r="E6" s="12"/>
      <c r="F6" s="12"/>
      <c r="G6" s="12"/>
      <c r="H6" s="12"/>
      <c r="J6" s="12"/>
      <c r="K6" s="14"/>
    </row>
    <row r="7" spans="2:11" s="2" customFormat="1" ht="15.75" customHeight="1">
      <c r="B7" s="11"/>
      <c r="C7" s="12"/>
      <c r="D7" s="12"/>
      <c r="E7" s="239" t="str">
        <f>'Rekapitulace stavby'!$K$6</f>
        <v>Uprava VO Decin VII Chrochvice</v>
      </c>
      <c r="F7" s="207"/>
      <c r="G7" s="207"/>
      <c r="H7" s="207"/>
      <c r="J7" s="12"/>
      <c r="K7" s="14"/>
    </row>
    <row r="8" spans="2:11" s="7" customFormat="1" ht="15.75" customHeight="1">
      <c r="B8" s="24"/>
      <c r="C8" s="25"/>
      <c r="D8" s="20" t="s">
        <v>86</v>
      </c>
      <c r="E8" s="25"/>
      <c r="F8" s="25"/>
      <c r="G8" s="25"/>
      <c r="H8" s="25"/>
      <c r="J8" s="25"/>
      <c r="K8" s="28"/>
    </row>
    <row r="9" spans="2:11" s="7" customFormat="1" ht="37.5" customHeight="1">
      <c r="B9" s="24"/>
      <c r="C9" s="25"/>
      <c r="D9" s="25"/>
      <c r="E9" s="222" t="s">
        <v>483</v>
      </c>
      <c r="F9" s="214"/>
      <c r="G9" s="214"/>
      <c r="H9" s="214"/>
      <c r="J9" s="25"/>
      <c r="K9" s="28"/>
    </row>
    <row r="10" spans="2:11" s="7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7" customFormat="1" ht="15" customHeight="1">
      <c r="B11" s="24"/>
      <c r="C11" s="25"/>
      <c r="D11" s="20" t="s">
        <v>17</v>
      </c>
      <c r="E11" s="25"/>
      <c r="F11" s="18"/>
      <c r="G11" s="25"/>
      <c r="H11" s="25"/>
      <c r="I11" s="92" t="s">
        <v>18</v>
      </c>
      <c r="J11" s="18"/>
      <c r="K11" s="28"/>
    </row>
    <row r="12" spans="2:11" s="7" customFormat="1" ht="15" customHeight="1">
      <c r="B12" s="24"/>
      <c r="C12" s="25"/>
      <c r="D12" s="20" t="s">
        <v>19</v>
      </c>
      <c r="E12" s="25"/>
      <c r="F12" s="18" t="s">
        <v>20</v>
      </c>
      <c r="G12" s="25"/>
      <c r="H12" s="25"/>
      <c r="I12" s="92" t="s">
        <v>21</v>
      </c>
      <c r="J12" s="53" t="str">
        <f>'Rekapitulace stavby'!$AN$8</f>
        <v>09.06.2021</v>
      </c>
      <c r="K12" s="28"/>
    </row>
    <row r="13" spans="2:11" s="7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7" customFormat="1" ht="15" customHeight="1">
      <c r="B14" s="24"/>
      <c r="C14" s="25"/>
      <c r="D14" s="20" t="s">
        <v>23</v>
      </c>
      <c r="E14" s="25"/>
      <c r="F14" s="25"/>
      <c r="G14" s="25"/>
      <c r="H14" s="25"/>
      <c r="I14" s="92" t="s">
        <v>24</v>
      </c>
      <c r="J14" s="18" t="s">
        <v>25</v>
      </c>
      <c r="K14" s="28"/>
    </row>
    <row r="15" spans="2:11" s="7" customFormat="1" ht="18.75" customHeight="1">
      <c r="B15" s="24"/>
      <c r="C15" s="25"/>
      <c r="D15" s="25"/>
      <c r="E15" s="18" t="s">
        <v>26</v>
      </c>
      <c r="F15" s="25"/>
      <c r="G15" s="25"/>
      <c r="H15" s="25"/>
      <c r="I15" s="92" t="s">
        <v>27</v>
      </c>
      <c r="J15" s="18" t="s">
        <v>28</v>
      </c>
      <c r="K15" s="28"/>
    </row>
    <row r="16" spans="2:11" s="7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7" customFormat="1" ht="15" customHeight="1">
      <c r="B17" s="24"/>
      <c r="C17" s="25"/>
      <c r="D17" s="20" t="s">
        <v>29</v>
      </c>
      <c r="E17" s="25"/>
      <c r="F17" s="25"/>
      <c r="G17" s="25"/>
      <c r="H17" s="25"/>
      <c r="I17" s="92" t="s">
        <v>24</v>
      </c>
      <c r="J17" s="18" t="str">
        <f>IF('Rekapitulace stavby'!$AN$13="","",'Rekapitulace stavby'!$AN$13)</f>
        <v>Vyplň údaj</v>
      </c>
      <c r="K17" s="28"/>
    </row>
    <row r="18" spans="2:11" s="7" customFormat="1" ht="18.75" customHeight="1">
      <c r="B18" s="24"/>
      <c r="C18" s="25"/>
      <c r="D18" s="25"/>
      <c r="E18" s="18" t="str">
        <f>IF('Rekapitulace stavby'!$E$14="","",'Rekapitulace stavby'!$E$14)</f>
        <v>Vyplň údaj</v>
      </c>
      <c r="F18" s="25"/>
      <c r="G18" s="25"/>
      <c r="H18" s="25"/>
      <c r="I18" s="92" t="s">
        <v>27</v>
      </c>
      <c r="J18" s="18" t="str">
        <f>IF('Rekapitulace stavby'!$AN$14="","",'Rekapitulace stavby'!$AN$14)</f>
        <v>Vyplň údaj</v>
      </c>
      <c r="K18" s="28"/>
    </row>
    <row r="19" spans="2:11" s="7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7" customFormat="1" ht="15" customHeight="1">
      <c r="B20" s="24"/>
      <c r="C20" s="25"/>
      <c r="D20" s="20" t="s">
        <v>31</v>
      </c>
      <c r="E20" s="25"/>
      <c r="F20" s="25"/>
      <c r="G20" s="25"/>
      <c r="H20" s="25"/>
      <c r="I20" s="92" t="s">
        <v>24</v>
      </c>
      <c r="J20" s="18" t="s">
        <v>32</v>
      </c>
      <c r="K20" s="28"/>
    </row>
    <row r="21" spans="2:11" s="7" customFormat="1" ht="18.75" customHeight="1">
      <c r="B21" s="24"/>
      <c r="C21" s="25"/>
      <c r="D21" s="25"/>
      <c r="E21" s="18" t="s">
        <v>33</v>
      </c>
      <c r="F21" s="25"/>
      <c r="G21" s="25"/>
      <c r="H21" s="25"/>
      <c r="I21" s="92" t="s">
        <v>27</v>
      </c>
      <c r="J21" s="18"/>
      <c r="K21" s="28"/>
    </row>
    <row r="22" spans="2:11" s="7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7" customFormat="1" ht="15" customHeight="1">
      <c r="B23" s="24"/>
      <c r="C23" s="25"/>
      <c r="D23" s="20" t="s">
        <v>34</v>
      </c>
      <c r="E23" s="25"/>
      <c r="F23" s="25"/>
      <c r="G23" s="25"/>
      <c r="H23" s="25"/>
      <c r="J23" s="25"/>
      <c r="K23" s="28"/>
    </row>
    <row r="24" spans="2:11" s="93" customFormat="1" ht="15.75" customHeight="1">
      <c r="B24" s="94"/>
      <c r="C24" s="95"/>
      <c r="D24" s="95"/>
      <c r="E24" s="210"/>
      <c r="F24" s="240"/>
      <c r="G24" s="240"/>
      <c r="H24" s="240"/>
      <c r="J24" s="95"/>
      <c r="K24" s="96"/>
    </row>
    <row r="25" spans="2:11" s="7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7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7"/>
    </row>
    <row r="27" spans="2:11" s="7" customFormat="1" ht="26.25" customHeight="1">
      <c r="B27" s="24"/>
      <c r="C27" s="25"/>
      <c r="D27" s="98" t="s">
        <v>36</v>
      </c>
      <c r="E27" s="25"/>
      <c r="F27" s="25"/>
      <c r="G27" s="25"/>
      <c r="H27" s="25"/>
      <c r="J27" s="68">
        <f>ROUNDUP($J$76,2)</f>
        <v>0</v>
      </c>
      <c r="K27" s="28"/>
    </row>
    <row r="28" spans="2:11" s="7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7"/>
    </row>
    <row r="29" spans="2:11" s="7" customFormat="1" ht="15" customHeight="1">
      <c r="B29" s="24"/>
      <c r="C29" s="25"/>
      <c r="D29" s="25"/>
      <c r="E29" s="25"/>
      <c r="F29" s="29" t="s">
        <v>38</v>
      </c>
      <c r="G29" s="25"/>
      <c r="H29" s="25"/>
      <c r="I29" s="99" t="s">
        <v>37</v>
      </c>
      <c r="J29" s="29" t="s">
        <v>39</v>
      </c>
      <c r="K29" s="28"/>
    </row>
    <row r="30" spans="2:11" s="7" customFormat="1" ht="15" customHeight="1">
      <c r="B30" s="24"/>
      <c r="C30" s="25"/>
      <c r="D30" s="31" t="s">
        <v>40</v>
      </c>
      <c r="E30" s="31" t="s">
        <v>41</v>
      </c>
      <c r="F30" s="100">
        <f>ROUNDUP(SUM($BG$76:$BG$136),2)</f>
        <v>0</v>
      </c>
      <c r="G30" s="25"/>
      <c r="H30" s="25"/>
      <c r="I30" s="101">
        <v>0.21</v>
      </c>
      <c r="J30" s="100">
        <v>0</v>
      </c>
      <c r="K30" s="28"/>
    </row>
    <row r="31" spans="2:11" s="7" customFormat="1" ht="7.5" customHeight="1">
      <c r="B31" s="24"/>
      <c r="C31" s="25"/>
      <c r="D31" s="25"/>
      <c r="E31" s="25"/>
      <c r="F31" s="25"/>
      <c r="G31" s="25"/>
      <c r="H31" s="25"/>
      <c r="J31" s="25"/>
      <c r="K31" s="28"/>
    </row>
    <row r="32" spans="2:11" s="7" customFormat="1" ht="26.25" customHeight="1">
      <c r="B32" s="24"/>
      <c r="C32" s="33"/>
      <c r="D32" s="34" t="s">
        <v>42</v>
      </c>
      <c r="E32" s="35"/>
      <c r="F32" s="35"/>
      <c r="G32" s="102" t="s">
        <v>43</v>
      </c>
      <c r="H32" s="36" t="s">
        <v>44</v>
      </c>
      <c r="I32" s="103"/>
      <c r="J32" s="37">
        <f>ROUNDUP(SUM($J$27:$J$30),2)</f>
        <v>0</v>
      </c>
      <c r="K32" s="104"/>
    </row>
    <row r="33" spans="2:11" s="7" customFormat="1" ht="15" customHeight="1">
      <c r="B33" s="39"/>
      <c r="C33" s="40"/>
      <c r="D33" s="40"/>
      <c r="E33" s="40"/>
      <c r="F33" s="40"/>
      <c r="G33" s="40"/>
      <c r="H33" s="40"/>
      <c r="I33" s="105"/>
      <c r="J33" s="40"/>
      <c r="K33" s="41"/>
    </row>
    <row r="37" spans="2:11" s="7" customFormat="1" ht="7.5" customHeight="1">
      <c r="B37" s="106"/>
      <c r="C37" s="107"/>
      <c r="D37" s="107"/>
      <c r="E37" s="107"/>
      <c r="F37" s="107"/>
      <c r="G37" s="107"/>
      <c r="H37" s="107"/>
      <c r="I37" s="107"/>
      <c r="J37" s="107"/>
      <c r="K37" s="108"/>
    </row>
    <row r="38" spans="2:21" s="7" customFormat="1" ht="37.5" customHeight="1">
      <c r="B38" s="24"/>
      <c r="C38" s="13" t="s">
        <v>88</v>
      </c>
      <c r="D38" s="25"/>
      <c r="E38" s="25"/>
      <c r="F38" s="25"/>
      <c r="G38" s="25"/>
      <c r="H38" s="25"/>
      <c r="J38" s="25"/>
      <c r="K38" s="28"/>
      <c r="T38" s="25"/>
      <c r="U38" s="25"/>
    </row>
    <row r="39" spans="2:21" s="7" customFormat="1" ht="7.5" customHeight="1">
      <c r="B39" s="24"/>
      <c r="C39" s="25"/>
      <c r="D39" s="25"/>
      <c r="E39" s="25"/>
      <c r="F39" s="25"/>
      <c r="G39" s="25"/>
      <c r="H39" s="25"/>
      <c r="J39" s="25"/>
      <c r="K39" s="28"/>
      <c r="T39" s="25"/>
      <c r="U39" s="25"/>
    </row>
    <row r="40" spans="2:21" s="7" customFormat="1" ht="15" customHeight="1">
      <c r="B40" s="24"/>
      <c r="C40" s="20" t="s">
        <v>15</v>
      </c>
      <c r="D40" s="25"/>
      <c r="E40" s="25"/>
      <c r="F40" s="25"/>
      <c r="G40" s="25"/>
      <c r="H40" s="25"/>
      <c r="J40" s="25"/>
      <c r="K40" s="28"/>
      <c r="T40" s="25"/>
      <c r="U40" s="25"/>
    </row>
    <row r="41" spans="2:21" s="7" customFormat="1" ht="16.5" customHeight="1">
      <c r="B41" s="24"/>
      <c r="C41" s="25"/>
      <c r="D41" s="25"/>
      <c r="E41" s="239" t="str">
        <f>$E$7</f>
        <v>Uprava VO Decin VII Chrochvice</v>
      </c>
      <c r="F41" s="214"/>
      <c r="G41" s="214"/>
      <c r="H41" s="214"/>
      <c r="J41" s="25"/>
      <c r="K41" s="28"/>
      <c r="T41" s="25"/>
      <c r="U41" s="25"/>
    </row>
    <row r="42" spans="2:21" s="7" customFormat="1" ht="15" customHeight="1">
      <c r="B42" s="24"/>
      <c r="C42" s="20" t="s">
        <v>86</v>
      </c>
      <c r="D42" s="25"/>
      <c r="E42" s="25"/>
      <c r="F42" s="25"/>
      <c r="G42" s="25"/>
      <c r="H42" s="25"/>
      <c r="J42" s="25"/>
      <c r="K42" s="28"/>
      <c r="T42" s="25"/>
      <c r="U42" s="25"/>
    </row>
    <row r="43" spans="2:21" s="7" customFormat="1" ht="19.5" customHeight="1">
      <c r="B43" s="24"/>
      <c r="C43" s="25"/>
      <c r="D43" s="25"/>
      <c r="E43" s="222" t="str">
        <f>$E$9</f>
        <v>02 - Vykopy a zadlazba</v>
      </c>
      <c r="F43" s="214"/>
      <c r="G43" s="214"/>
      <c r="H43" s="214"/>
      <c r="J43" s="25"/>
      <c r="K43" s="28"/>
      <c r="T43" s="25"/>
      <c r="U43" s="25"/>
    </row>
    <row r="44" spans="2:21" s="7" customFormat="1" ht="7.5" customHeight="1">
      <c r="B44" s="24"/>
      <c r="C44" s="25"/>
      <c r="D44" s="25"/>
      <c r="E44" s="25"/>
      <c r="F44" s="25"/>
      <c r="G44" s="25"/>
      <c r="H44" s="25"/>
      <c r="J44" s="25"/>
      <c r="K44" s="28"/>
      <c r="T44" s="25"/>
      <c r="U44" s="25"/>
    </row>
    <row r="45" spans="2:21" s="7" customFormat="1" ht="18.75" customHeight="1">
      <c r="B45" s="24"/>
      <c r="C45" s="20" t="s">
        <v>19</v>
      </c>
      <c r="D45" s="25"/>
      <c r="E45" s="25"/>
      <c r="F45" s="18" t="str">
        <f>$F$12</f>
        <v>DC - Děčín</v>
      </c>
      <c r="G45" s="25"/>
      <c r="H45" s="20" t="s">
        <v>21</v>
      </c>
      <c r="J45" s="53" t="str">
        <f>IF($J$12="","",$J$12)</f>
        <v>09.06.2021</v>
      </c>
      <c r="K45" s="28"/>
      <c r="T45" s="25"/>
      <c r="U45" s="25"/>
    </row>
    <row r="46" spans="2:21" s="7" customFormat="1" ht="7.5" customHeight="1">
      <c r="B46" s="24"/>
      <c r="C46" s="25"/>
      <c r="D46" s="25"/>
      <c r="E46" s="25"/>
      <c r="F46" s="25"/>
      <c r="G46" s="25"/>
      <c r="H46" s="25"/>
      <c r="J46" s="25"/>
      <c r="K46" s="28"/>
      <c r="T46" s="25"/>
      <c r="U46" s="25"/>
    </row>
    <row r="47" spans="2:21" s="7" customFormat="1" ht="15.75" customHeight="1">
      <c r="B47" s="24"/>
      <c r="C47" s="20" t="s">
        <v>23</v>
      </c>
      <c r="D47" s="25"/>
      <c r="E47" s="25"/>
      <c r="F47" s="18" t="str">
        <f>$E$15</f>
        <v>ČEZ Distribuce, a.s.</v>
      </c>
      <c r="G47" s="25"/>
      <c r="H47" s="20" t="s">
        <v>31</v>
      </c>
      <c r="J47" s="18" t="str">
        <f>$E$21</f>
        <v>ENPRO Energo s.r.o.</v>
      </c>
      <c r="K47" s="28"/>
      <c r="T47" s="25"/>
      <c r="U47" s="25"/>
    </row>
    <row r="48" spans="2:21" s="7" customFormat="1" ht="15" customHeight="1">
      <c r="B48" s="24"/>
      <c r="C48" s="20" t="s">
        <v>29</v>
      </c>
      <c r="D48" s="25"/>
      <c r="E48" s="25"/>
      <c r="F48" s="18" t="str">
        <f>IF($E$18="","",$E$18)</f>
        <v>Vyplň údaj</v>
      </c>
      <c r="G48" s="25"/>
      <c r="H48" s="25"/>
      <c r="J48" s="25"/>
      <c r="K48" s="28"/>
      <c r="T48" s="25"/>
      <c r="U48" s="25"/>
    </row>
    <row r="49" spans="2:21" s="7" customFormat="1" ht="11.25" customHeight="1">
      <c r="B49" s="24"/>
      <c r="C49" s="25"/>
      <c r="D49" s="25"/>
      <c r="E49" s="25"/>
      <c r="F49" s="25"/>
      <c r="G49" s="25"/>
      <c r="H49" s="25"/>
      <c r="J49" s="25"/>
      <c r="K49" s="28"/>
      <c r="T49" s="25"/>
      <c r="U49" s="25"/>
    </row>
    <row r="50" spans="2:21" s="7" customFormat="1" ht="30" customHeight="1">
      <c r="B50" s="24"/>
      <c r="C50" s="109" t="s">
        <v>89</v>
      </c>
      <c r="D50" s="33"/>
      <c r="E50" s="33"/>
      <c r="F50" s="33"/>
      <c r="G50" s="33"/>
      <c r="H50" s="33"/>
      <c r="I50" s="110"/>
      <c r="J50" s="111" t="s">
        <v>90</v>
      </c>
      <c r="K50" s="38"/>
      <c r="T50" s="25"/>
      <c r="U50" s="25"/>
    </row>
    <row r="51" spans="2:21" s="7" customFormat="1" ht="11.25" customHeight="1">
      <c r="B51" s="24"/>
      <c r="C51" s="25"/>
      <c r="D51" s="25"/>
      <c r="E51" s="25"/>
      <c r="F51" s="25"/>
      <c r="G51" s="25"/>
      <c r="H51" s="25"/>
      <c r="J51" s="25"/>
      <c r="K51" s="28"/>
      <c r="T51" s="25"/>
      <c r="U51" s="25"/>
    </row>
    <row r="52" spans="2:47" s="7" customFormat="1" ht="30" customHeight="1">
      <c r="B52" s="24"/>
      <c r="C52" s="67" t="s">
        <v>91</v>
      </c>
      <c r="D52" s="25"/>
      <c r="E52" s="25"/>
      <c r="F52" s="25"/>
      <c r="G52" s="25"/>
      <c r="H52" s="25"/>
      <c r="J52" s="68">
        <f>ROUNDUP($J$76,2)</f>
        <v>0</v>
      </c>
      <c r="K52" s="28"/>
      <c r="T52" s="25"/>
      <c r="U52" s="25"/>
      <c r="AU52" s="7" t="s">
        <v>92</v>
      </c>
    </row>
    <row r="53" spans="2:21" s="75" customFormat="1" ht="25.5" customHeight="1">
      <c r="B53" s="112"/>
      <c r="C53" s="113"/>
      <c r="D53" s="114" t="s">
        <v>484</v>
      </c>
      <c r="E53" s="114"/>
      <c r="F53" s="114"/>
      <c r="G53" s="114"/>
      <c r="H53" s="114"/>
      <c r="I53" s="115"/>
      <c r="J53" s="116">
        <f>ROUNDUP($J$77,2)</f>
        <v>0</v>
      </c>
      <c r="K53" s="117"/>
      <c r="T53" s="113"/>
      <c r="U53" s="113"/>
    </row>
    <row r="54" spans="2:21" s="75" customFormat="1" ht="25.5" customHeight="1">
      <c r="B54" s="112"/>
      <c r="C54" s="113"/>
      <c r="D54" s="114" t="s">
        <v>485</v>
      </c>
      <c r="E54" s="114"/>
      <c r="F54" s="114"/>
      <c r="G54" s="114"/>
      <c r="H54" s="114"/>
      <c r="I54" s="115"/>
      <c r="J54" s="116">
        <f>ROUNDUP($J$92,2)</f>
        <v>0</v>
      </c>
      <c r="K54" s="117"/>
      <c r="T54" s="113"/>
      <c r="U54" s="113"/>
    </row>
    <row r="55" spans="2:21" s="75" customFormat="1" ht="25.5" customHeight="1">
      <c r="B55" s="112"/>
      <c r="C55" s="113"/>
      <c r="D55" s="114" t="s">
        <v>486</v>
      </c>
      <c r="E55" s="114"/>
      <c r="F55" s="114"/>
      <c r="G55" s="114"/>
      <c r="H55" s="114"/>
      <c r="I55" s="115"/>
      <c r="J55" s="116">
        <f>ROUNDUP($J$99,2)</f>
        <v>0</v>
      </c>
      <c r="K55" s="117"/>
      <c r="T55" s="113"/>
      <c r="U55" s="113"/>
    </row>
    <row r="56" spans="2:21" s="75" customFormat="1" ht="25.5" customHeight="1">
      <c r="B56" s="112"/>
      <c r="C56" s="113"/>
      <c r="D56" s="114" t="s">
        <v>487</v>
      </c>
      <c r="E56" s="114"/>
      <c r="F56" s="114"/>
      <c r="G56" s="114"/>
      <c r="H56" s="114"/>
      <c r="I56" s="115"/>
      <c r="J56" s="116">
        <f>ROUNDUP($J$128,2)</f>
        <v>0</v>
      </c>
      <c r="K56" s="117"/>
      <c r="T56" s="113"/>
      <c r="U56" s="113"/>
    </row>
    <row r="57" spans="2:21" s="75" customFormat="1" ht="22.5" customHeight="1">
      <c r="B57" s="112"/>
      <c r="C57" s="113"/>
      <c r="D57" s="113" t="s">
        <v>100</v>
      </c>
      <c r="E57" s="113"/>
      <c r="F57" s="113"/>
      <c r="G57" s="113"/>
      <c r="H57" s="113"/>
      <c r="J57" s="118">
        <f>ROUNDUP($J$52-SUM($J$53:$J$56),2)</f>
        <v>0</v>
      </c>
      <c r="K57" s="117"/>
      <c r="T57" s="113"/>
      <c r="U57" s="113"/>
    </row>
    <row r="58" spans="2:21" s="7" customFormat="1" ht="7.5" customHeight="1">
      <c r="B58" s="39"/>
      <c r="C58" s="40"/>
      <c r="D58" s="40"/>
      <c r="E58" s="40"/>
      <c r="F58" s="40"/>
      <c r="G58" s="40"/>
      <c r="H58" s="40"/>
      <c r="I58" s="105"/>
      <c r="J58" s="40"/>
      <c r="K58" s="41"/>
      <c r="T58" s="25"/>
      <c r="U58" s="25"/>
    </row>
    <row r="62" spans="2:12" s="7" customFormat="1" ht="7.5" customHeight="1">
      <c r="B62" s="42"/>
      <c r="C62" s="43"/>
      <c r="D62" s="43"/>
      <c r="E62" s="43"/>
      <c r="F62" s="43"/>
      <c r="G62" s="43"/>
      <c r="H62" s="43"/>
      <c r="I62" s="107"/>
      <c r="J62" s="43"/>
      <c r="K62" s="43"/>
      <c r="L62" s="44"/>
    </row>
    <row r="63" spans="2:12" s="7" customFormat="1" ht="37.5" customHeight="1">
      <c r="B63" s="24"/>
      <c r="C63" s="13" t="s">
        <v>101</v>
      </c>
      <c r="D63" s="25"/>
      <c r="E63" s="25"/>
      <c r="F63" s="25"/>
      <c r="G63" s="25"/>
      <c r="H63" s="25"/>
      <c r="J63" s="25"/>
      <c r="K63" s="25"/>
      <c r="L63" s="44"/>
    </row>
    <row r="64" spans="2:12" s="7" customFormat="1" ht="7.5" customHeight="1">
      <c r="B64" s="24"/>
      <c r="C64" s="25"/>
      <c r="D64" s="25"/>
      <c r="E64" s="25"/>
      <c r="F64" s="25"/>
      <c r="G64" s="25"/>
      <c r="H64" s="25"/>
      <c r="J64" s="25"/>
      <c r="K64" s="25"/>
      <c r="L64" s="44"/>
    </row>
    <row r="65" spans="2:12" s="7" customFormat="1" ht="15" customHeight="1">
      <c r="B65" s="24"/>
      <c r="C65" s="20" t="s">
        <v>15</v>
      </c>
      <c r="D65" s="25"/>
      <c r="E65" s="25"/>
      <c r="F65" s="25"/>
      <c r="G65" s="25"/>
      <c r="H65" s="25"/>
      <c r="J65" s="25"/>
      <c r="K65" s="25"/>
      <c r="L65" s="44"/>
    </row>
    <row r="66" spans="2:12" s="7" customFormat="1" ht="16.5" customHeight="1">
      <c r="B66" s="24"/>
      <c r="C66" s="25"/>
      <c r="D66" s="25"/>
      <c r="E66" s="239" t="str">
        <f>$E$7</f>
        <v>Uprava VO Decin VII Chrochvice</v>
      </c>
      <c r="F66" s="214"/>
      <c r="G66" s="214"/>
      <c r="H66" s="214"/>
      <c r="J66" s="25"/>
      <c r="K66" s="25"/>
      <c r="L66" s="44"/>
    </row>
    <row r="67" spans="2:12" s="7" customFormat="1" ht="15" customHeight="1">
      <c r="B67" s="24"/>
      <c r="C67" s="20" t="s">
        <v>86</v>
      </c>
      <c r="D67" s="25"/>
      <c r="E67" s="25"/>
      <c r="F67" s="25"/>
      <c r="G67" s="25"/>
      <c r="H67" s="25"/>
      <c r="J67" s="25"/>
      <c r="K67" s="25"/>
      <c r="L67" s="44"/>
    </row>
    <row r="68" spans="2:12" s="7" customFormat="1" ht="18" customHeight="1">
      <c r="B68" s="24"/>
      <c r="C68" s="25"/>
      <c r="D68" s="25"/>
      <c r="E68" s="223" t="str">
        <f>$E$9</f>
        <v>02 - Vykopy a zadlazba</v>
      </c>
      <c r="F68" s="214"/>
      <c r="G68" s="214"/>
      <c r="H68" s="214"/>
      <c r="J68" s="25"/>
      <c r="K68" s="25"/>
      <c r="L68" s="44"/>
    </row>
    <row r="69" spans="2:12" s="7" customFormat="1" ht="7.5" customHeight="1">
      <c r="B69" s="24"/>
      <c r="C69" s="25"/>
      <c r="D69" s="25"/>
      <c r="E69" s="25"/>
      <c r="F69" s="25"/>
      <c r="G69" s="25"/>
      <c r="H69" s="25"/>
      <c r="J69" s="25"/>
      <c r="K69" s="25"/>
      <c r="L69" s="44"/>
    </row>
    <row r="70" spans="2:12" s="7" customFormat="1" ht="18.75" customHeight="1">
      <c r="B70" s="24"/>
      <c r="C70" s="20" t="s">
        <v>19</v>
      </c>
      <c r="D70" s="25"/>
      <c r="E70" s="25"/>
      <c r="F70" s="18" t="str">
        <f>$F$12</f>
        <v>DC - Děčín</v>
      </c>
      <c r="G70" s="25"/>
      <c r="H70" s="20" t="s">
        <v>21</v>
      </c>
      <c r="J70" s="53" t="str">
        <f>IF($J$12="","",$J$12)</f>
        <v>09.06.2021</v>
      </c>
      <c r="K70" s="25"/>
      <c r="L70" s="44"/>
    </row>
    <row r="71" spans="2:12" s="7" customFormat="1" ht="7.5" customHeight="1">
      <c r="B71" s="24"/>
      <c r="C71" s="25"/>
      <c r="D71" s="25"/>
      <c r="E71" s="25"/>
      <c r="F71" s="25"/>
      <c r="G71" s="25"/>
      <c r="H71" s="25"/>
      <c r="J71" s="25"/>
      <c r="K71" s="25"/>
      <c r="L71" s="44"/>
    </row>
    <row r="72" spans="2:12" s="7" customFormat="1" ht="15.75" customHeight="1">
      <c r="B72" s="24"/>
      <c r="C72" s="20" t="s">
        <v>23</v>
      </c>
      <c r="D72" s="25"/>
      <c r="E72" s="25"/>
      <c r="F72" s="18" t="str">
        <f>$E$15</f>
        <v>ČEZ Distribuce, a.s.</v>
      </c>
      <c r="G72" s="25"/>
      <c r="H72" s="20" t="s">
        <v>31</v>
      </c>
      <c r="J72" s="18" t="str">
        <f>$E$21</f>
        <v>ENPRO Energo s.r.o.</v>
      </c>
      <c r="K72" s="25"/>
      <c r="L72" s="44"/>
    </row>
    <row r="73" spans="2:12" s="7" customFormat="1" ht="15" customHeight="1">
      <c r="B73" s="24"/>
      <c r="C73" s="20" t="s">
        <v>29</v>
      </c>
      <c r="D73" s="25"/>
      <c r="E73" s="25"/>
      <c r="F73" s="18" t="str">
        <f>IF($E$18="","",$E$18)</f>
        <v>Vyplň údaj</v>
      </c>
      <c r="G73" s="25"/>
      <c r="H73" s="25"/>
      <c r="J73" s="25"/>
      <c r="K73" s="25"/>
      <c r="L73" s="44"/>
    </row>
    <row r="74" spans="2:12" s="7" customFormat="1" ht="11.25" customHeight="1">
      <c r="B74" s="24"/>
      <c r="C74" s="25"/>
      <c r="D74" s="25"/>
      <c r="E74" s="25"/>
      <c r="F74" s="25"/>
      <c r="G74" s="25"/>
      <c r="H74" s="25"/>
      <c r="J74" s="25"/>
      <c r="K74" s="25"/>
      <c r="L74" s="44"/>
    </row>
    <row r="75" spans="2:20" s="119" customFormat="1" ht="30" customHeight="1">
      <c r="B75" s="120"/>
      <c r="C75" s="121" t="s">
        <v>102</v>
      </c>
      <c r="D75" s="122" t="s">
        <v>51</v>
      </c>
      <c r="E75" s="122" t="s">
        <v>47</v>
      </c>
      <c r="F75" s="122" t="s">
        <v>103</v>
      </c>
      <c r="G75" s="122" t="s">
        <v>104</v>
      </c>
      <c r="H75" s="122" t="s">
        <v>105</v>
      </c>
      <c r="I75" s="123" t="s">
        <v>106</v>
      </c>
      <c r="J75" s="122" t="s">
        <v>107</v>
      </c>
      <c r="K75" s="124" t="s">
        <v>108</v>
      </c>
      <c r="L75" s="125"/>
      <c r="M75" s="60" t="s">
        <v>109</v>
      </c>
      <c r="N75" s="61" t="s">
        <v>40</v>
      </c>
      <c r="O75" s="61" t="s">
        <v>110</v>
      </c>
      <c r="P75" s="61" t="s">
        <v>111</v>
      </c>
      <c r="Q75" s="61" t="s">
        <v>112</v>
      </c>
      <c r="R75" s="61" t="s">
        <v>113</v>
      </c>
      <c r="S75" s="61" t="s">
        <v>114</v>
      </c>
      <c r="T75" s="62" t="s">
        <v>115</v>
      </c>
    </row>
    <row r="76" spans="2:63" s="7" customFormat="1" ht="30" customHeight="1">
      <c r="B76" s="24"/>
      <c r="C76" s="67" t="s">
        <v>91</v>
      </c>
      <c r="D76" s="25"/>
      <c r="E76" s="25"/>
      <c r="F76" s="25"/>
      <c r="G76" s="25"/>
      <c r="H76" s="25"/>
      <c r="J76" s="126">
        <f>$BK$76</f>
        <v>0</v>
      </c>
      <c r="K76" s="25"/>
      <c r="L76" s="44"/>
      <c r="M76" s="64"/>
      <c r="N76" s="65"/>
      <c r="O76" s="65"/>
      <c r="P76" s="127">
        <f>$P$77+$P$92+$P$99+$P$128</f>
        <v>132.01575</v>
      </c>
      <c r="Q76" s="65"/>
      <c r="R76" s="127">
        <f>$R$77+$R$92+$R$99+$R$128</f>
        <v>1.498</v>
      </c>
      <c r="S76" s="65"/>
      <c r="T76" s="128">
        <f>$T$77+$T$92+$T$99+$T$128</f>
        <v>0</v>
      </c>
      <c r="AT76" s="7" t="s">
        <v>65</v>
      </c>
      <c r="AU76" s="7" t="s">
        <v>92</v>
      </c>
      <c r="BK76" s="129">
        <f>$BK$77+$BK$92+$BK$99+$BK$128</f>
        <v>0</v>
      </c>
    </row>
    <row r="77" spans="2:63" s="130" customFormat="1" ht="25.5" customHeight="1">
      <c r="B77" s="131"/>
      <c r="C77" s="132"/>
      <c r="D77" s="132" t="s">
        <v>65</v>
      </c>
      <c r="E77" s="133" t="s">
        <v>488</v>
      </c>
      <c r="F77" s="133" t="s">
        <v>489</v>
      </c>
      <c r="G77" s="134" t="s">
        <v>125</v>
      </c>
      <c r="H77" s="135">
        <v>19</v>
      </c>
      <c r="J77" s="136">
        <f>$BK$77</f>
        <v>0</v>
      </c>
      <c r="K77" s="132"/>
      <c r="L77" s="137"/>
      <c r="M77" s="138"/>
      <c r="N77" s="132"/>
      <c r="O77" s="132"/>
      <c r="P77" s="139">
        <f>SUM($P$78:$P$91)</f>
        <v>34.903</v>
      </c>
      <c r="Q77" s="132"/>
      <c r="R77" s="139">
        <f>SUM($R$78:$R$91)</f>
        <v>0</v>
      </c>
      <c r="S77" s="132"/>
      <c r="T77" s="140">
        <f>SUM($T$78:$T$91)</f>
        <v>0</v>
      </c>
      <c r="AR77" s="141" t="s">
        <v>73</v>
      </c>
      <c r="AT77" s="141" t="s">
        <v>65</v>
      </c>
      <c r="AU77" s="142" t="s">
        <v>66</v>
      </c>
      <c r="AY77" s="142" t="s">
        <v>119</v>
      </c>
      <c r="BK77" s="143">
        <f>SUM($BK$78:$BK$91)</f>
        <v>0</v>
      </c>
    </row>
    <row r="78" spans="2:63" s="7" customFormat="1" ht="15.75" customHeight="1">
      <c r="B78" s="24"/>
      <c r="C78" s="168" t="s">
        <v>73</v>
      </c>
      <c r="D78" s="168" t="s">
        <v>125</v>
      </c>
      <c r="E78" s="169" t="s">
        <v>490</v>
      </c>
      <c r="F78" s="170" t="s">
        <v>491</v>
      </c>
      <c r="G78" s="171" t="s">
        <v>125</v>
      </c>
      <c r="H78" s="172">
        <v>19</v>
      </c>
      <c r="I78" s="173"/>
      <c r="J78" s="174">
        <f>ROUND($I$78*$H$78,2)</f>
        <v>0</v>
      </c>
      <c r="K78" s="175"/>
      <c r="L78" s="44"/>
      <c r="M78" s="176"/>
      <c r="N78" s="177" t="s">
        <v>41</v>
      </c>
      <c r="O78" s="155">
        <v>1.648</v>
      </c>
      <c r="P78" s="155">
        <f>$O$78*$H$78</f>
        <v>31.311999999999998</v>
      </c>
      <c r="Q78" s="155">
        <v>0</v>
      </c>
      <c r="R78" s="155">
        <f>$Q$78*$H$78</f>
        <v>0</v>
      </c>
      <c r="S78" s="155">
        <v>0</v>
      </c>
      <c r="T78" s="156">
        <f>$S$78*$H$78</f>
        <v>0</v>
      </c>
      <c r="AR78" s="7" t="s">
        <v>126</v>
      </c>
      <c r="AT78" s="7" t="s">
        <v>143</v>
      </c>
      <c r="AU78" s="7" t="s">
        <v>73</v>
      </c>
      <c r="AY78" s="7" t="s">
        <v>119</v>
      </c>
      <c r="BG78" s="157">
        <f>IF($N$78="zákl. přenesená",$J$78,0)</f>
        <v>0</v>
      </c>
      <c r="BJ78" s="7" t="s">
        <v>126</v>
      </c>
      <c r="BK78" s="157">
        <f>ROUND($I$78*$H$78,2)</f>
        <v>0</v>
      </c>
    </row>
    <row r="79" spans="2:51" s="7" customFormat="1" ht="15.75" customHeight="1">
      <c r="B79" s="158"/>
      <c r="C79" s="159"/>
      <c r="D79" s="160" t="s">
        <v>127</v>
      </c>
      <c r="E79" s="159"/>
      <c r="F79" s="161" t="s">
        <v>492</v>
      </c>
      <c r="G79" s="159"/>
      <c r="H79" s="162">
        <v>19</v>
      </c>
      <c r="J79" s="159"/>
      <c r="K79" s="159"/>
      <c r="L79" s="163"/>
      <c r="M79" s="164"/>
      <c r="N79" s="159"/>
      <c r="O79" s="159"/>
      <c r="P79" s="159"/>
      <c r="Q79" s="159"/>
      <c r="R79" s="159"/>
      <c r="S79" s="159"/>
      <c r="T79" s="165"/>
      <c r="AT79" s="166" t="s">
        <v>127</v>
      </c>
      <c r="AU79" s="166" t="s">
        <v>73</v>
      </c>
      <c r="AV79" s="166" t="s">
        <v>75</v>
      </c>
      <c r="AW79" s="166" t="s">
        <v>66</v>
      </c>
      <c r="AX79" s="166" t="s">
        <v>73</v>
      </c>
      <c r="AY79" s="166" t="s">
        <v>119</v>
      </c>
    </row>
    <row r="80" spans="2:63" s="7" customFormat="1" ht="15.75" customHeight="1">
      <c r="B80" s="24"/>
      <c r="C80" s="144" t="s">
        <v>75</v>
      </c>
      <c r="D80" s="144" t="s">
        <v>120</v>
      </c>
      <c r="E80" s="145" t="s">
        <v>493</v>
      </c>
      <c r="F80" s="146" t="s">
        <v>494</v>
      </c>
      <c r="G80" s="147" t="s">
        <v>261</v>
      </c>
      <c r="H80" s="148">
        <v>19</v>
      </c>
      <c r="I80" s="149"/>
      <c r="J80" s="150">
        <f>ROUND($I$80*$H$80,2)</f>
        <v>0</v>
      </c>
      <c r="K80" s="151"/>
      <c r="L80" s="152"/>
      <c r="M80" s="153"/>
      <c r="N80" s="154" t="s">
        <v>41</v>
      </c>
      <c r="O80" s="25"/>
      <c r="P80" s="25"/>
      <c r="Q80" s="155">
        <v>0</v>
      </c>
      <c r="R80" s="155">
        <f>$Q$80*$H$80</f>
        <v>0</v>
      </c>
      <c r="S80" s="155">
        <v>0</v>
      </c>
      <c r="T80" s="156">
        <f>$S$80*$H$80</f>
        <v>0</v>
      </c>
      <c r="AR80" s="7" t="s">
        <v>126</v>
      </c>
      <c r="AT80" s="7" t="s">
        <v>125</v>
      </c>
      <c r="AU80" s="7" t="s">
        <v>73</v>
      </c>
      <c r="AY80" s="7" t="s">
        <v>119</v>
      </c>
      <c r="BG80" s="157">
        <f>IF($N$80="zákl. přenesená",$J$80,0)</f>
        <v>0</v>
      </c>
      <c r="BJ80" s="7" t="s">
        <v>126</v>
      </c>
      <c r="BK80" s="157">
        <f>ROUND($I$80*$H$80,2)</f>
        <v>0</v>
      </c>
    </row>
    <row r="81" spans="2:51" s="7" customFormat="1" ht="15.75" customHeight="1">
      <c r="B81" s="158"/>
      <c r="C81" s="159"/>
      <c r="D81" s="160" t="s">
        <v>127</v>
      </c>
      <c r="E81" s="159"/>
      <c r="F81" s="161" t="s">
        <v>492</v>
      </c>
      <c r="G81" s="159"/>
      <c r="H81" s="162">
        <v>19</v>
      </c>
      <c r="J81" s="159"/>
      <c r="K81" s="159"/>
      <c r="L81" s="163"/>
      <c r="M81" s="164"/>
      <c r="N81" s="159"/>
      <c r="O81" s="159"/>
      <c r="P81" s="159"/>
      <c r="Q81" s="159"/>
      <c r="R81" s="159"/>
      <c r="S81" s="159"/>
      <c r="T81" s="165"/>
      <c r="AT81" s="166" t="s">
        <v>127</v>
      </c>
      <c r="AU81" s="166" t="s">
        <v>73</v>
      </c>
      <c r="AV81" s="166" t="s">
        <v>75</v>
      </c>
      <c r="AW81" s="166" t="s">
        <v>66</v>
      </c>
      <c r="AX81" s="166" t="s">
        <v>73</v>
      </c>
      <c r="AY81" s="166" t="s">
        <v>119</v>
      </c>
    </row>
    <row r="82" spans="2:63" s="7" customFormat="1" ht="15.75" customHeight="1">
      <c r="B82" s="24"/>
      <c r="C82" s="144" t="s">
        <v>131</v>
      </c>
      <c r="D82" s="144" t="s">
        <v>120</v>
      </c>
      <c r="E82" s="145" t="s">
        <v>495</v>
      </c>
      <c r="F82" s="146" t="s">
        <v>496</v>
      </c>
      <c r="G82" s="147" t="s">
        <v>261</v>
      </c>
      <c r="H82" s="148">
        <v>11.4</v>
      </c>
      <c r="I82" s="149"/>
      <c r="J82" s="150">
        <f>ROUND($I$82*$H$82,2)</f>
        <v>0</v>
      </c>
      <c r="K82" s="151"/>
      <c r="L82" s="152"/>
      <c r="M82" s="153"/>
      <c r="N82" s="154" t="s">
        <v>41</v>
      </c>
      <c r="O82" s="25"/>
      <c r="P82" s="25"/>
      <c r="Q82" s="155">
        <v>0</v>
      </c>
      <c r="R82" s="155">
        <f>$Q$82*$H$82</f>
        <v>0</v>
      </c>
      <c r="S82" s="155">
        <v>0</v>
      </c>
      <c r="T82" s="156">
        <f>$S$82*$H$82</f>
        <v>0</v>
      </c>
      <c r="AR82" s="7" t="s">
        <v>126</v>
      </c>
      <c r="AT82" s="7" t="s">
        <v>125</v>
      </c>
      <c r="AU82" s="7" t="s">
        <v>73</v>
      </c>
      <c r="AY82" s="7" t="s">
        <v>119</v>
      </c>
      <c r="BG82" s="157">
        <f>IF($N$82="zákl. přenesená",$J$82,0)</f>
        <v>0</v>
      </c>
      <c r="BJ82" s="7" t="s">
        <v>126</v>
      </c>
      <c r="BK82" s="157">
        <f>ROUND($I$82*$H$82,2)</f>
        <v>0</v>
      </c>
    </row>
    <row r="83" spans="2:51" s="7" customFormat="1" ht="15.75" customHeight="1">
      <c r="B83" s="158"/>
      <c r="C83" s="159"/>
      <c r="D83" s="160" t="s">
        <v>127</v>
      </c>
      <c r="E83" s="159"/>
      <c r="F83" s="161" t="s">
        <v>497</v>
      </c>
      <c r="G83" s="159"/>
      <c r="H83" s="162">
        <v>11.4</v>
      </c>
      <c r="J83" s="159"/>
      <c r="K83" s="159"/>
      <c r="L83" s="163"/>
      <c r="M83" s="164"/>
      <c r="N83" s="159"/>
      <c r="O83" s="159"/>
      <c r="P83" s="159"/>
      <c r="Q83" s="159"/>
      <c r="R83" s="159"/>
      <c r="S83" s="159"/>
      <c r="T83" s="165"/>
      <c r="AT83" s="166" t="s">
        <v>127</v>
      </c>
      <c r="AU83" s="166" t="s">
        <v>73</v>
      </c>
      <c r="AV83" s="166" t="s">
        <v>75</v>
      </c>
      <c r="AW83" s="166" t="s">
        <v>66</v>
      </c>
      <c r="AX83" s="166" t="s">
        <v>73</v>
      </c>
      <c r="AY83" s="166" t="s">
        <v>119</v>
      </c>
    </row>
    <row r="84" spans="2:63" s="7" customFormat="1" ht="15.75" customHeight="1">
      <c r="B84" s="24"/>
      <c r="C84" s="168" t="s">
        <v>126</v>
      </c>
      <c r="D84" s="168" t="s">
        <v>125</v>
      </c>
      <c r="E84" s="169" t="s">
        <v>498</v>
      </c>
      <c r="F84" s="170" t="s">
        <v>499</v>
      </c>
      <c r="G84" s="171" t="s">
        <v>460</v>
      </c>
      <c r="H84" s="172">
        <v>66.5</v>
      </c>
      <c r="I84" s="173"/>
      <c r="J84" s="174">
        <f>ROUND($I$84*$H$84,2)</f>
        <v>0</v>
      </c>
      <c r="K84" s="175"/>
      <c r="L84" s="44"/>
      <c r="M84" s="176"/>
      <c r="N84" s="177" t="s">
        <v>41</v>
      </c>
      <c r="O84" s="155">
        <v>0.054</v>
      </c>
      <c r="P84" s="155">
        <f>$O$84*$H$84</f>
        <v>3.5909999999999997</v>
      </c>
      <c r="Q84" s="155">
        <v>0</v>
      </c>
      <c r="R84" s="155">
        <f>$Q$84*$H$84</f>
        <v>0</v>
      </c>
      <c r="S84" s="155">
        <v>0</v>
      </c>
      <c r="T84" s="156">
        <f>$S$84*$H$84</f>
        <v>0</v>
      </c>
      <c r="AR84" s="7" t="s">
        <v>126</v>
      </c>
      <c r="AT84" s="7" t="s">
        <v>143</v>
      </c>
      <c r="AU84" s="7" t="s">
        <v>73</v>
      </c>
      <c r="AY84" s="7" t="s">
        <v>119</v>
      </c>
      <c r="BG84" s="157">
        <f>IF($N$84="zákl. přenesená",$J$84,0)</f>
        <v>0</v>
      </c>
      <c r="BJ84" s="7" t="s">
        <v>126</v>
      </c>
      <c r="BK84" s="157">
        <f>ROUND($I$84*$H$84,2)</f>
        <v>0</v>
      </c>
    </row>
    <row r="85" spans="2:51" s="7" customFormat="1" ht="15.75" customHeight="1">
      <c r="B85" s="158"/>
      <c r="C85" s="159"/>
      <c r="D85" s="160" t="s">
        <v>127</v>
      </c>
      <c r="E85" s="159"/>
      <c r="F85" s="161" t="s">
        <v>500</v>
      </c>
      <c r="G85" s="159"/>
      <c r="H85" s="162">
        <v>3.5</v>
      </c>
      <c r="J85" s="159"/>
      <c r="K85" s="159"/>
      <c r="L85" s="163"/>
      <c r="M85" s="164"/>
      <c r="N85" s="159"/>
      <c r="O85" s="159"/>
      <c r="P85" s="159"/>
      <c r="Q85" s="159"/>
      <c r="R85" s="159"/>
      <c r="S85" s="159"/>
      <c r="T85" s="165"/>
      <c r="AT85" s="166" t="s">
        <v>127</v>
      </c>
      <c r="AU85" s="166" t="s">
        <v>73</v>
      </c>
      <c r="AV85" s="166" t="s">
        <v>75</v>
      </c>
      <c r="AW85" s="166" t="s">
        <v>92</v>
      </c>
      <c r="AX85" s="166" t="s">
        <v>66</v>
      </c>
      <c r="AY85" s="166" t="s">
        <v>119</v>
      </c>
    </row>
    <row r="86" spans="2:51" s="7" customFormat="1" ht="15.75" customHeight="1">
      <c r="B86" s="179"/>
      <c r="C86" s="180"/>
      <c r="D86" s="160" t="s">
        <v>127</v>
      </c>
      <c r="E86" s="180"/>
      <c r="F86" s="181" t="s">
        <v>172</v>
      </c>
      <c r="G86" s="180"/>
      <c r="H86" s="182">
        <v>3.5</v>
      </c>
      <c r="J86" s="180"/>
      <c r="K86" s="180"/>
      <c r="L86" s="183"/>
      <c r="M86" s="184"/>
      <c r="N86" s="180"/>
      <c r="O86" s="180"/>
      <c r="P86" s="180"/>
      <c r="Q86" s="180"/>
      <c r="R86" s="180"/>
      <c r="S86" s="180"/>
      <c r="T86" s="185"/>
      <c r="AT86" s="186" t="s">
        <v>127</v>
      </c>
      <c r="AU86" s="186" t="s">
        <v>73</v>
      </c>
      <c r="AV86" s="186" t="s">
        <v>126</v>
      </c>
      <c r="AW86" s="186" t="s">
        <v>92</v>
      </c>
      <c r="AX86" s="186" t="s">
        <v>73</v>
      </c>
      <c r="AY86" s="186" t="s">
        <v>119</v>
      </c>
    </row>
    <row r="87" spans="2:51" s="7" customFormat="1" ht="15.75" customHeight="1">
      <c r="B87" s="158"/>
      <c r="C87" s="159"/>
      <c r="D87" s="160" t="s">
        <v>127</v>
      </c>
      <c r="E87" s="159"/>
      <c r="F87" s="161" t="s">
        <v>501</v>
      </c>
      <c r="G87" s="159"/>
      <c r="H87" s="162">
        <v>66.5</v>
      </c>
      <c r="J87" s="159"/>
      <c r="K87" s="159"/>
      <c r="L87" s="163"/>
      <c r="M87" s="164"/>
      <c r="N87" s="159"/>
      <c r="O87" s="159"/>
      <c r="P87" s="159"/>
      <c r="Q87" s="159"/>
      <c r="R87" s="159"/>
      <c r="S87" s="159"/>
      <c r="T87" s="165"/>
      <c r="AT87" s="166" t="s">
        <v>127</v>
      </c>
      <c r="AU87" s="166" t="s">
        <v>73</v>
      </c>
      <c r="AV87" s="166" t="s">
        <v>75</v>
      </c>
      <c r="AW87" s="166" t="s">
        <v>66</v>
      </c>
      <c r="AX87" s="166" t="s">
        <v>73</v>
      </c>
      <c r="AY87" s="166" t="s">
        <v>119</v>
      </c>
    </row>
    <row r="88" spans="2:63" s="7" customFormat="1" ht="15.75" customHeight="1">
      <c r="B88" s="24"/>
      <c r="C88" s="144" t="s">
        <v>136</v>
      </c>
      <c r="D88" s="144" t="s">
        <v>120</v>
      </c>
      <c r="E88" s="145" t="s">
        <v>502</v>
      </c>
      <c r="F88" s="146" t="s">
        <v>503</v>
      </c>
      <c r="G88" s="147" t="s">
        <v>365</v>
      </c>
      <c r="H88" s="148">
        <v>11305</v>
      </c>
      <c r="I88" s="149"/>
      <c r="J88" s="150">
        <f>ROUND($I$88*$H$88,2)</f>
        <v>0</v>
      </c>
      <c r="K88" s="151"/>
      <c r="L88" s="152"/>
      <c r="M88" s="153"/>
      <c r="N88" s="154" t="s">
        <v>41</v>
      </c>
      <c r="O88" s="25"/>
      <c r="P88" s="25"/>
      <c r="Q88" s="155">
        <v>0</v>
      </c>
      <c r="R88" s="155">
        <f>$Q$88*$H$88</f>
        <v>0</v>
      </c>
      <c r="S88" s="155">
        <v>0</v>
      </c>
      <c r="T88" s="156">
        <f>$S$88*$H$88</f>
        <v>0</v>
      </c>
      <c r="AR88" s="7" t="s">
        <v>126</v>
      </c>
      <c r="AT88" s="7" t="s">
        <v>125</v>
      </c>
      <c r="AU88" s="7" t="s">
        <v>73</v>
      </c>
      <c r="AY88" s="7" t="s">
        <v>119</v>
      </c>
      <c r="BG88" s="157">
        <f>IF($N$88="zákl. přenesená",$J$88,0)</f>
        <v>0</v>
      </c>
      <c r="BJ88" s="7" t="s">
        <v>126</v>
      </c>
      <c r="BK88" s="157">
        <f>ROUND($I$88*$H$88,2)</f>
        <v>0</v>
      </c>
    </row>
    <row r="89" spans="2:51" s="7" customFormat="1" ht="15.75" customHeight="1">
      <c r="B89" s="158"/>
      <c r="C89" s="159"/>
      <c r="D89" s="160" t="s">
        <v>127</v>
      </c>
      <c r="E89" s="159"/>
      <c r="F89" s="161" t="s">
        <v>500</v>
      </c>
      <c r="G89" s="159"/>
      <c r="H89" s="162">
        <v>3.5</v>
      </c>
      <c r="J89" s="159"/>
      <c r="K89" s="159"/>
      <c r="L89" s="163"/>
      <c r="M89" s="164"/>
      <c r="N89" s="159"/>
      <c r="O89" s="159"/>
      <c r="P89" s="159"/>
      <c r="Q89" s="159"/>
      <c r="R89" s="159"/>
      <c r="S89" s="159"/>
      <c r="T89" s="165"/>
      <c r="AT89" s="166" t="s">
        <v>127</v>
      </c>
      <c r="AU89" s="166" t="s">
        <v>73</v>
      </c>
      <c r="AV89" s="166" t="s">
        <v>75</v>
      </c>
      <c r="AW89" s="166" t="s">
        <v>92</v>
      </c>
      <c r="AX89" s="166" t="s">
        <v>66</v>
      </c>
      <c r="AY89" s="166" t="s">
        <v>119</v>
      </c>
    </row>
    <row r="90" spans="2:51" s="7" customFormat="1" ht="15.75" customHeight="1">
      <c r="B90" s="179"/>
      <c r="C90" s="180"/>
      <c r="D90" s="160" t="s">
        <v>127</v>
      </c>
      <c r="E90" s="180"/>
      <c r="F90" s="181" t="s">
        <v>172</v>
      </c>
      <c r="G90" s="180"/>
      <c r="H90" s="182">
        <v>3.5</v>
      </c>
      <c r="J90" s="180"/>
      <c r="K90" s="180"/>
      <c r="L90" s="183"/>
      <c r="M90" s="184"/>
      <c r="N90" s="180"/>
      <c r="O90" s="180"/>
      <c r="P90" s="180"/>
      <c r="Q90" s="180"/>
      <c r="R90" s="180"/>
      <c r="S90" s="180"/>
      <c r="T90" s="185"/>
      <c r="AT90" s="186" t="s">
        <v>127</v>
      </c>
      <c r="AU90" s="186" t="s">
        <v>73</v>
      </c>
      <c r="AV90" s="186" t="s">
        <v>126</v>
      </c>
      <c r="AW90" s="186" t="s">
        <v>92</v>
      </c>
      <c r="AX90" s="186" t="s">
        <v>73</v>
      </c>
      <c r="AY90" s="186" t="s">
        <v>119</v>
      </c>
    </row>
    <row r="91" spans="2:51" s="7" customFormat="1" ht="15.75" customHeight="1">
      <c r="B91" s="158"/>
      <c r="C91" s="159"/>
      <c r="D91" s="160" t="s">
        <v>127</v>
      </c>
      <c r="E91" s="159"/>
      <c r="F91" s="161" t="s">
        <v>504</v>
      </c>
      <c r="G91" s="159"/>
      <c r="H91" s="162">
        <v>11305</v>
      </c>
      <c r="J91" s="159"/>
      <c r="K91" s="159"/>
      <c r="L91" s="163"/>
      <c r="M91" s="164"/>
      <c r="N91" s="159"/>
      <c r="O91" s="159"/>
      <c r="P91" s="159"/>
      <c r="Q91" s="159"/>
      <c r="R91" s="159"/>
      <c r="S91" s="159"/>
      <c r="T91" s="165"/>
      <c r="AT91" s="166" t="s">
        <v>127</v>
      </c>
      <c r="AU91" s="166" t="s">
        <v>73</v>
      </c>
      <c r="AV91" s="166" t="s">
        <v>75</v>
      </c>
      <c r="AW91" s="166" t="s">
        <v>66</v>
      </c>
      <c r="AX91" s="166" t="s">
        <v>73</v>
      </c>
      <c r="AY91" s="166" t="s">
        <v>119</v>
      </c>
    </row>
    <row r="92" spans="2:63" s="130" customFormat="1" ht="25.5" customHeight="1">
      <c r="B92" s="131"/>
      <c r="C92" s="132"/>
      <c r="D92" s="132" t="s">
        <v>65</v>
      </c>
      <c r="E92" s="133" t="s">
        <v>505</v>
      </c>
      <c r="F92" s="133" t="s">
        <v>506</v>
      </c>
      <c r="G92" s="134" t="s">
        <v>125</v>
      </c>
      <c r="H92" s="135">
        <v>107</v>
      </c>
      <c r="J92" s="136">
        <f>$BK$92</f>
        <v>0</v>
      </c>
      <c r="K92" s="132"/>
      <c r="L92" s="137"/>
      <c r="M92" s="138"/>
      <c r="N92" s="132"/>
      <c r="O92" s="132"/>
      <c r="P92" s="139">
        <f>SUM($P$93:$P$98)</f>
        <v>88.59599999999999</v>
      </c>
      <c r="Q92" s="132"/>
      <c r="R92" s="139">
        <f>SUM($R$93:$R$98)</f>
        <v>0</v>
      </c>
      <c r="S92" s="132"/>
      <c r="T92" s="140">
        <f>SUM($T$93:$T$98)</f>
        <v>0</v>
      </c>
      <c r="AR92" s="141" t="s">
        <v>73</v>
      </c>
      <c r="AT92" s="141" t="s">
        <v>65</v>
      </c>
      <c r="AU92" s="142" t="s">
        <v>66</v>
      </c>
      <c r="AY92" s="142" t="s">
        <v>119</v>
      </c>
      <c r="BK92" s="143">
        <f>SUM($BK$93:$BK$98)</f>
        <v>0</v>
      </c>
    </row>
    <row r="93" spans="2:63" s="7" customFormat="1" ht="15.75" customHeight="1">
      <c r="B93" s="24"/>
      <c r="C93" s="168" t="s">
        <v>140</v>
      </c>
      <c r="D93" s="168" t="s">
        <v>125</v>
      </c>
      <c r="E93" s="169" t="s">
        <v>507</v>
      </c>
      <c r="F93" s="170" t="s">
        <v>508</v>
      </c>
      <c r="G93" s="171" t="s">
        <v>125</v>
      </c>
      <c r="H93" s="172">
        <v>107</v>
      </c>
      <c r="I93" s="173"/>
      <c r="J93" s="174">
        <f>ROUND($I$93*$H$93,2)</f>
        <v>0</v>
      </c>
      <c r="K93" s="175"/>
      <c r="L93" s="44"/>
      <c r="M93" s="176"/>
      <c r="N93" s="177" t="s">
        <v>41</v>
      </c>
      <c r="O93" s="155">
        <v>0.828</v>
      </c>
      <c r="P93" s="155">
        <f>$O$93*$H$93</f>
        <v>88.59599999999999</v>
      </c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7" t="s">
        <v>126</v>
      </c>
      <c r="AT93" s="7" t="s">
        <v>143</v>
      </c>
      <c r="AU93" s="7" t="s">
        <v>73</v>
      </c>
      <c r="AY93" s="7" t="s">
        <v>119</v>
      </c>
      <c r="BG93" s="157">
        <f>IF($N$93="zákl. přenesená",$J$93,0)</f>
        <v>0</v>
      </c>
      <c r="BJ93" s="7" t="s">
        <v>126</v>
      </c>
      <c r="BK93" s="157">
        <f>ROUND($I$93*$H$93,2)</f>
        <v>0</v>
      </c>
    </row>
    <row r="94" spans="2:51" s="7" customFormat="1" ht="15.75" customHeight="1">
      <c r="B94" s="158"/>
      <c r="C94" s="159"/>
      <c r="D94" s="160" t="s">
        <v>127</v>
      </c>
      <c r="E94" s="159"/>
      <c r="F94" s="161" t="s">
        <v>509</v>
      </c>
      <c r="G94" s="159"/>
      <c r="H94" s="162">
        <v>107</v>
      </c>
      <c r="J94" s="159"/>
      <c r="K94" s="159"/>
      <c r="L94" s="163"/>
      <c r="M94" s="164"/>
      <c r="N94" s="159"/>
      <c r="O94" s="159"/>
      <c r="P94" s="159"/>
      <c r="Q94" s="159"/>
      <c r="R94" s="159"/>
      <c r="S94" s="159"/>
      <c r="T94" s="165"/>
      <c r="AT94" s="166" t="s">
        <v>127</v>
      </c>
      <c r="AU94" s="166" t="s">
        <v>73</v>
      </c>
      <c r="AV94" s="166" t="s">
        <v>75</v>
      </c>
      <c r="AW94" s="166" t="s">
        <v>66</v>
      </c>
      <c r="AX94" s="166" t="s">
        <v>73</v>
      </c>
      <c r="AY94" s="166" t="s">
        <v>119</v>
      </c>
    </row>
    <row r="95" spans="2:63" s="7" customFormat="1" ht="15.75" customHeight="1">
      <c r="B95" s="24"/>
      <c r="C95" s="144" t="s">
        <v>146</v>
      </c>
      <c r="D95" s="144" t="s">
        <v>120</v>
      </c>
      <c r="E95" s="145" t="s">
        <v>493</v>
      </c>
      <c r="F95" s="146" t="s">
        <v>494</v>
      </c>
      <c r="G95" s="147" t="s">
        <v>261</v>
      </c>
      <c r="H95" s="148">
        <v>107</v>
      </c>
      <c r="I95" s="149"/>
      <c r="J95" s="150">
        <f>ROUND($I$95*$H$95,2)</f>
        <v>0</v>
      </c>
      <c r="K95" s="151"/>
      <c r="L95" s="152"/>
      <c r="M95" s="153"/>
      <c r="N95" s="154" t="s">
        <v>41</v>
      </c>
      <c r="O95" s="25"/>
      <c r="P95" s="25"/>
      <c r="Q95" s="155">
        <v>0</v>
      </c>
      <c r="R95" s="155">
        <f>$Q$95*$H$95</f>
        <v>0</v>
      </c>
      <c r="S95" s="155">
        <v>0</v>
      </c>
      <c r="T95" s="156">
        <f>$S$95*$H$95</f>
        <v>0</v>
      </c>
      <c r="AR95" s="7" t="s">
        <v>126</v>
      </c>
      <c r="AT95" s="7" t="s">
        <v>125</v>
      </c>
      <c r="AU95" s="7" t="s">
        <v>73</v>
      </c>
      <c r="AY95" s="7" t="s">
        <v>119</v>
      </c>
      <c r="BG95" s="157">
        <f>IF($N$95="zákl. přenesená",$J$95,0)</f>
        <v>0</v>
      </c>
      <c r="BJ95" s="7" t="s">
        <v>126</v>
      </c>
      <c r="BK95" s="157">
        <f>ROUND($I$95*$H$95,2)</f>
        <v>0</v>
      </c>
    </row>
    <row r="96" spans="2:51" s="7" customFormat="1" ht="15.75" customHeight="1">
      <c r="B96" s="158"/>
      <c r="C96" s="159"/>
      <c r="D96" s="160" t="s">
        <v>127</v>
      </c>
      <c r="E96" s="159"/>
      <c r="F96" s="161" t="s">
        <v>509</v>
      </c>
      <c r="G96" s="159"/>
      <c r="H96" s="162">
        <v>107</v>
      </c>
      <c r="J96" s="159"/>
      <c r="K96" s="159"/>
      <c r="L96" s="163"/>
      <c r="M96" s="164"/>
      <c r="N96" s="159"/>
      <c r="O96" s="159"/>
      <c r="P96" s="159"/>
      <c r="Q96" s="159"/>
      <c r="R96" s="159"/>
      <c r="S96" s="159"/>
      <c r="T96" s="165"/>
      <c r="AT96" s="166" t="s">
        <v>127</v>
      </c>
      <c r="AU96" s="166" t="s">
        <v>73</v>
      </c>
      <c r="AV96" s="166" t="s">
        <v>75</v>
      </c>
      <c r="AW96" s="166" t="s">
        <v>66</v>
      </c>
      <c r="AX96" s="166" t="s">
        <v>73</v>
      </c>
      <c r="AY96" s="166" t="s">
        <v>119</v>
      </c>
    </row>
    <row r="97" spans="2:63" s="7" customFormat="1" ht="15.75" customHeight="1">
      <c r="B97" s="24"/>
      <c r="C97" s="144" t="s">
        <v>124</v>
      </c>
      <c r="D97" s="144" t="s">
        <v>120</v>
      </c>
      <c r="E97" s="145" t="s">
        <v>495</v>
      </c>
      <c r="F97" s="146" t="s">
        <v>496</v>
      </c>
      <c r="G97" s="147" t="s">
        <v>261</v>
      </c>
      <c r="H97" s="148">
        <v>31.886</v>
      </c>
      <c r="I97" s="149"/>
      <c r="J97" s="150">
        <f>ROUND($I$97*$H$97,2)</f>
        <v>0</v>
      </c>
      <c r="K97" s="151"/>
      <c r="L97" s="152"/>
      <c r="M97" s="153"/>
      <c r="N97" s="154" t="s">
        <v>41</v>
      </c>
      <c r="O97" s="25"/>
      <c r="P97" s="25"/>
      <c r="Q97" s="155">
        <v>0</v>
      </c>
      <c r="R97" s="155">
        <f>$Q$97*$H$97</f>
        <v>0</v>
      </c>
      <c r="S97" s="155">
        <v>0</v>
      </c>
      <c r="T97" s="156">
        <f>$S$97*$H$97</f>
        <v>0</v>
      </c>
      <c r="AR97" s="7" t="s">
        <v>126</v>
      </c>
      <c r="AT97" s="7" t="s">
        <v>125</v>
      </c>
      <c r="AU97" s="7" t="s">
        <v>73</v>
      </c>
      <c r="AY97" s="7" t="s">
        <v>119</v>
      </c>
      <c r="BG97" s="157">
        <f>IF($N$97="zákl. přenesená",$J$97,0)</f>
        <v>0</v>
      </c>
      <c r="BJ97" s="7" t="s">
        <v>126</v>
      </c>
      <c r="BK97" s="157">
        <f>ROUND($I$97*$H$97,2)</f>
        <v>0</v>
      </c>
    </row>
    <row r="98" spans="2:51" s="7" customFormat="1" ht="15.75" customHeight="1">
      <c r="B98" s="158"/>
      <c r="C98" s="159"/>
      <c r="D98" s="160" t="s">
        <v>127</v>
      </c>
      <c r="E98" s="159"/>
      <c r="F98" s="161" t="s">
        <v>510</v>
      </c>
      <c r="G98" s="159"/>
      <c r="H98" s="162">
        <v>31.886</v>
      </c>
      <c r="J98" s="159"/>
      <c r="K98" s="159"/>
      <c r="L98" s="163"/>
      <c r="M98" s="164"/>
      <c r="N98" s="159"/>
      <c r="O98" s="159"/>
      <c r="P98" s="159"/>
      <c r="Q98" s="159"/>
      <c r="R98" s="159"/>
      <c r="S98" s="159"/>
      <c r="T98" s="165"/>
      <c r="AT98" s="166" t="s">
        <v>127</v>
      </c>
      <c r="AU98" s="166" t="s">
        <v>73</v>
      </c>
      <c r="AV98" s="166" t="s">
        <v>75</v>
      </c>
      <c r="AW98" s="166" t="s">
        <v>66</v>
      </c>
      <c r="AX98" s="166" t="s">
        <v>73</v>
      </c>
      <c r="AY98" s="166" t="s">
        <v>119</v>
      </c>
    </row>
    <row r="99" spans="2:63" s="130" customFormat="1" ht="25.5" customHeight="1">
      <c r="B99" s="131"/>
      <c r="C99" s="132"/>
      <c r="D99" s="132" t="s">
        <v>65</v>
      </c>
      <c r="E99" s="133" t="s">
        <v>511</v>
      </c>
      <c r="F99" s="133" t="s">
        <v>512</v>
      </c>
      <c r="G99" s="134" t="s">
        <v>513</v>
      </c>
      <c r="H99" s="135">
        <v>1</v>
      </c>
      <c r="J99" s="136">
        <f>$BK$99</f>
        <v>0</v>
      </c>
      <c r="K99" s="132"/>
      <c r="L99" s="137"/>
      <c r="M99" s="138"/>
      <c r="N99" s="132"/>
      <c r="O99" s="132"/>
      <c r="P99" s="139">
        <f>SUM($P$100:$P$127)</f>
        <v>0</v>
      </c>
      <c r="Q99" s="132"/>
      <c r="R99" s="139">
        <f>SUM($R$100:$R$127)</f>
        <v>0</v>
      </c>
      <c r="S99" s="132"/>
      <c r="T99" s="140">
        <f>SUM($T$100:$T$127)</f>
        <v>0</v>
      </c>
      <c r="AR99" s="141" t="s">
        <v>73</v>
      </c>
      <c r="AT99" s="141" t="s">
        <v>65</v>
      </c>
      <c r="AU99" s="142" t="s">
        <v>66</v>
      </c>
      <c r="AY99" s="142" t="s">
        <v>119</v>
      </c>
      <c r="BK99" s="143">
        <f>SUM($BK$100:$BK$127)</f>
        <v>0</v>
      </c>
    </row>
    <row r="100" spans="2:63" s="7" customFormat="1" ht="15.75" customHeight="1">
      <c r="B100" s="24"/>
      <c r="C100" s="168" t="s">
        <v>153</v>
      </c>
      <c r="D100" s="168" t="s">
        <v>125</v>
      </c>
      <c r="E100" s="169" t="s">
        <v>514</v>
      </c>
      <c r="F100" s="170" t="s">
        <v>515</v>
      </c>
      <c r="G100" s="171" t="s">
        <v>460</v>
      </c>
      <c r="H100" s="172">
        <v>10</v>
      </c>
      <c r="I100" s="173"/>
      <c r="J100" s="174">
        <f>ROUND($I$100*$H$100,2)</f>
        <v>0</v>
      </c>
      <c r="K100" s="175"/>
      <c r="L100" s="44"/>
      <c r="M100" s="176"/>
      <c r="N100" s="177" t="s">
        <v>41</v>
      </c>
      <c r="O100" s="155">
        <v>0</v>
      </c>
      <c r="P100" s="155">
        <f>$O$100*$H$100</f>
        <v>0</v>
      </c>
      <c r="Q100" s="155">
        <v>0</v>
      </c>
      <c r="R100" s="155">
        <f>$Q$100*$H$100</f>
        <v>0</v>
      </c>
      <c r="S100" s="155">
        <v>0</v>
      </c>
      <c r="T100" s="156">
        <f>$S$100*$H$100</f>
        <v>0</v>
      </c>
      <c r="AR100" s="7" t="s">
        <v>126</v>
      </c>
      <c r="AT100" s="7" t="s">
        <v>143</v>
      </c>
      <c r="AU100" s="7" t="s">
        <v>73</v>
      </c>
      <c r="AY100" s="7" t="s">
        <v>119</v>
      </c>
      <c r="BG100" s="157">
        <f>IF($N$100="zákl. přenesená",$J$100,0)</f>
        <v>0</v>
      </c>
      <c r="BJ100" s="7" t="s">
        <v>126</v>
      </c>
      <c r="BK100" s="157">
        <f>ROUND($I$100*$H$100,2)</f>
        <v>0</v>
      </c>
    </row>
    <row r="101" spans="2:63" s="7" customFormat="1" ht="15.75" customHeight="1">
      <c r="B101" s="24"/>
      <c r="C101" s="144" t="s">
        <v>7</v>
      </c>
      <c r="D101" s="144" t="s">
        <v>120</v>
      </c>
      <c r="E101" s="145" t="s">
        <v>516</v>
      </c>
      <c r="F101" s="146" t="s">
        <v>517</v>
      </c>
      <c r="G101" s="147" t="s">
        <v>123</v>
      </c>
      <c r="H101" s="148">
        <v>0.02</v>
      </c>
      <c r="I101" s="149"/>
      <c r="J101" s="150">
        <f>ROUND($I$101*$H$101,2)</f>
        <v>0</v>
      </c>
      <c r="K101" s="151"/>
      <c r="L101" s="152"/>
      <c r="M101" s="153"/>
      <c r="N101" s="154" t="s">
        <v>41</v>
      </c>
      <c r="O101" s="25"/>
      <c r="P101" s="25"/>
      <c r="Q101" s="155">
        <v>0</v>
      </c>
      <c r="R101" s="155">
        <f>$Q$101*$H$101</f>
        <v>0</v>
      </c>
      <c r="S101" s="155">
        <v>0</v>
      </c>
      <c r="T101" s="156">
        <f>$S$101*$H$101</f>
        <v>0</v>
      </c>
      <c r="AR101" s="7" t="s">
        <v>126</v>
      </c>
      <c r="AT101" s="7" t="s">
        <v>125</v>
      </c>
      <c r="AU101" s="7" t="s">
        <v>73</v>
      </c>
      <c r="AY101" s="7" t="s">
        <v>119</v>
      </c>
      <c r="BG101" s="157">
        <f>IF($N$101="zákl. přenesená",$J$101,0)</f>
        <v>0</v>
      </c>
      <c r="BJ101" s="7" t="s">
        <v>126</v>
      </c>
      <c r="BK101" s="157">
        <f>ROUND($I$101*$H$101,2)</f>
        <v>0</v>
      </c>
    </row>
    <row r="102" spans="2:51" s="7" customFormat="1" ht="15.75" customHeight="1">
      <c r="B102" s="158"/>
      <c r="C102" s="159"/>
      <c r="D102" s="160" t="s">
        <v>127</v>
      </c>
      <c r="E102" s="159"/>
      <c r="F102" s="161" t="s">
        <v>518</v>
      </c>
      <c r="G102" s="159"/>
      <c r="H102" s="162">
        <v>0.02</v>
      </c>
      <c r="J102" s="159"/>
      <c r="K102" s="159"/>
      <c r="L102" s="163"/>
      <c r="M102" s="164"/>
      <c r="N102" s="159"/>
      <c r="O102" s="159"/>
      <c r="P102" s="159"/>
      <c r="Q102" s="159"/>
      <c r="R102" s="159"/>
      <c r="S102" s="159"/>
      <c r="T102" s="165"/>
      <c r="AT102" s="166" t="s">
        <v>127</v>
      </c>
      <c r="AU102" s="166" t="s">
        <v>73</v>
      </c>
      <c r="AV102" s="166" t="s">
        <v>75</v>
      </c>
      <c r="AW102" s="166" t="s">
        <v>66</v>
      </c>
      <c r="AX102" s="166" t="s">
        <v>73</v>
      </c>
      <c r="AY102" s="166" t="s">
        <v>119</v>
      </c>
    </row>
    <row r="103" spans="2:63" s="7" customFormat="1" ht="15.75" customHeight="1">
      <c r="B103" s="24"/>
      <c r="C103" s="168" t="s">
        <v>159</v>
      </c>
      <c r="D103" s="168" t="s">
        <v>125</v>
      </c>
      <c r="E103" s="169" t="s">
        <v>519</v>
      </c>
      <c r="F103" s="170" t="s">
        <v>520</v>
      </c>
      <c r="G103" s="171" t="s">
        <v>460</v>
      </c>
      <c r="H103" s="172">
        <v>10</v>
      </c>
      <c r="I103" s="173"/>
      <c r="J103" s="174">
        <f>ROUND($I$103*$H$103,2)</f>
        <v>0</v>
      </c>
      <c r="K103" s="175"/>
      <c r="L103" s="44"/>
      <c r="M103" s="176"/>
      <c r="N103" s="177" t="s">
        <v>41</v>
      </c>
      <c r="O103" s="155">
        <v>0</v>
      </c>
      <c r="P103" s="155">
        <f>$O$103*$H$103</f>
        <v>0</v>
      </c>
      <c r="Q103" s="155">
        <v>0</v>
      </c>
      <c r="R103" s="155">
        <f>$Q$103*$H$103</f>
        <v>0</v>
      </c>
      <c r="S103" s="155">
        <v>0</v>
      </c>
      <c r="T103" s="156">
        <f>$S$103*$H$103</f>
        <v>0</v>
      </c>
      <c r="AR103" s="7" t="s">
        <v>126</v>
      </c>
      <c r="AT103" s="7" t="s">
        <v>143</v>
      </c>
      <c r="AU103" s="7" t="s">
        <v>73</v>
      </c>
      <c r="AY103" s="7" t="s">
        <v>119</v>
      </c>
      <c r="BG103" s="157">
        <f>IF($N$103="zákl. přenesená",$J$103,0)</f>
        <v>0</v>
      </c>
      <c r="BJ103" s="7" t="s">
        <v>126</v>
      </c>
      <c r="BK103" s="157">
        <f>ROUND($I$103*$H$103,2)</f>
        <v>0</v>
      </c>
    </row>
    <row r="104" spans="2:63" s="7" customFormat="1" ht="15.75" customHeight="1">
      <c r="B104" s="24"/>
      <c r="C104" s="144" t="s">
        <v>163</v>
      </c>
      <c r="D104" s="144" t="s">
        <v>120</v>
      </c>
      <c r="E104" s="145" t="s">
        <v>521</v>
      </c>
      <c r="F104" s="146" t="s">
        <v>522</v>
      </c>
      <c r="G104" s="147" t="s">
        <v>365</v>
      </c>
      <c r="H104" s="148">
        <v>24.3</v>
      </c>
      <c r="I104" s="149"/>
      <c r="J104" s="150">
        <f>ROUND($I$104*$H$104,2)</f>
        <v>0</v>
      </c>
      <c r="K104" s="151"/>
      <c r="L104" s="152"/>
      <c r="M104" s="153"/>
      <c r="N104" s="154" t="s">
        <v>41</v>
      </c>
      <c r="O104" s="25"/>
      <c r="P104" s="25"/>
      <c r="Q104" s="155">
        <v>0</v>
      </c>
      <c r="R104" s="155">
        <f>$Q$104*$H$104</f>
        <v>0</v>
      </c>
      <c r="S104" s="155">
        <v>0</v>
      </c>
      <c r="T104" s="156">
        <f>$S$104*$H$104</f>
        <v>0</v>
      </c>
      <c r="AR104" s="7" t="s">
        <v>126</v>
      </c>
      <c r="AT104" s="7" t="s">
        <v>125</v>
      </c>
      <c r="AU104" s="7" t="s">
        <v>73</v>
      </c>
      <c r="AY104" s="7" t="s">
        <v>119</v>
      </c>
      <c r="BG104" s="157">
        <f>IF($N$104="zákl. přenesená",$J$104,0)</f>
        <v>0</v>
      </c>
      <c r="BJ104" s="7" t="s">
        <v>126</v>
      </c>
      <c r="BK104" s="157">
        <f>ROUND($I$104*$H$104,2)</f>
        <v>0</v>
      </c>
    </row>
    <row r="105" spans="2:51" s="7" customFormat="1" ht="15.75" customHeight="1">
      <c r="B105" s="158"/>
      <c r="C105" s="159"/>
      <c r="D105" s="160" t="s">
        <v>127</v>
      </c>
      <c r="E105" s="159"/>
      <c r="F105" s="161" t="s">
        <v>523</v>
      </c>
      <c r="G105" s="159"/>
      <c r="H105" s="162">
        <v>24.3</v>
      </c>
      <c r="J105" s="159"/>
      <c r="K105" s="159"/>
      <c r="L105" s="163"/>
      <c r="M105" s="164"/>
      <c r="N105" s="159"/>
      <c r="O105" s="159"/>
      <c r="P105" s="159"/>
      <c r="Q105" s="159"/>
      <c r="R105" s="159"/>
      <c r="S105" s="159"/>
      <c r="T105" s="165"/>
      <c r="AT105" s="166" t="s">
        <v>127</v>
      </c>
      <c r="AU105" s="166" t="s">
        <v>73</v>
      </c>
      <c r="AV105" s="166" t="s">
        <v>75</v>
      </c>
      <c r="AW105" s="166" t="s">
        <v>66</v>
      </c>
      <c r="AX105" s="166" t="s">
        <v>73</v>
      </c>
      <c r="AY105" s="166" t="s">
        <v>119</v>
      </c>
    </row>
    <row r="106" spans="2:63" s="7" customFormat="1" ht="15.75" customHeight="1">
      <c r="B106" s="24"/>
      <c r="C106" s="144" t="s">
        <v>167</v>
      </c>
      <c r="D106" s="144" t="s">
        <v>120</v>
      </c>
      <c r="E106" s="145" t="s">
        <v>524</v>
      </c>
      <c r="F106" s="146" t="s">
        <v>525</v>
      </c>
      <c r="G106" s="147" t="s">
        <v>365</v>
      </c>
      <c r="H106" s="148">
        <v>8339.32</v>
      </c>
      <c r="I106" s="149"/>
      <c r="J106" s="150">
        <f>ROUND($I$106*$H$106,2)</f>
        <v>0</v>
      </c>
      <c r="K106" s="151"/>
      <c r="L106" s="152"/>
      <c r="M106" s="153"/>
      <c r="N106" s="154" t="s">
        <v>41</v>
      </c>
      <c r="O106" s="25"/>
      <c r="P106" s="25"/>
      <c r="Q106" s="155">
        <v>0</v>
      </c>
      <c r="R106" s="155">
        <f>$Q$106*$H$106</f>
        <v>0</v>
      </c>
      <c r="S106" s="155">
        <v>0</v>
      </c>
      <c r="T106" s="156">
        <f>$S$106*$H$106</f>
        <v>0</v>
      </c>
      <c r="AR106" s="7" t="s">
        <v>126</v>
      </c>
      <c r="AT106" s="7" t="s">
        <v>125</v>
      </c>
      <c r="AU106" s="7" t="s">
        <v>73</v>
      </c>
      <c r="AY106" s="7" t="s">
        <v>119</v>
      </c>
      <c r="BG106" s="157">
        <f>IF($N$106="zákl. přenesená",$J$106,0)</f>
        <v>0</v>
      </c>
      <c r="BJ106" s="7" t="s">
        <v>126</v>
      </c>
      <c r="BK106" s="157">
        <f>ROUND($I$106*$H$106,2)</f>
        <v>0</v>
      </c>
    </row>
    <row r="107" spans="2:51" s="7" customFormat="1" ht="15.75" customHeight="1">
      <c r="B107" s="158"/>
      <c r="C107" s="159"/>
      <c r="D107" s="160" t="s">
        <v>127</v>
      </c>
      <c r="E107" s="159"/>
      <c r="F107" s="161" t="s">
        <v>526</v>
      </c>
      <c r="G107" s="159"/>
      <c r="H107" s="162">
        <v>8339.32</v>
      </c>
      <c r="J107" s="159"/>
      <c r="K107" s="159"/>
      <c r="L107" s="163"/>
      <c r="M107" s="164"/>
      <c r="N107" s="159"/>
      <c r="O107" s="159"/>
      <c r="P107" s="159"/>
      <c r="Q107" s="159"/>
      <c r="R107" s="159"/>
      <c r="S107" s="159"/>
      <c r="T107" s="165"/>
      <c r="AT107" s="166" t="s">
        <v>127</v>
      </c>
      <c r="AU107" s="166" t="s">
        <v>73</v>
      </c>
      <c r="AV107" s="166" t="s">
        <v>75</v>
      </c>
      <c r="AW107" s="166" t="s">
        <v>66</v>
      </c>
      <c r="AX107" s="166" t="s">
        <v>73</v>
      </c>
      <c r="AY107" s="166" t="s">
        <v>119</v>
      </c>
    </row>
    <row r="108" spans="2:63" s="7" customFormat="1" ht="15.75" customHeight="1">
      <c r="B108" s="24"/>
      <c r="C108" s="144" t="s">
        <v>174</v>
      </c>
      <c r="D108" s="144" t="s">
        <v>120</v>
      </c>
      <c r="E108" s="145" t="s">
        <v>527</v>
      </c>
      <c r="F108" s="146" t="s">
        <v>528</v>
      </c>
      <c r="G108" s="147" t="s">
        <v>365</v>
      </c>
      <c r="H108" s="148">
        <v>1.2</v>
      </c>
      <c r="I108" s="149"/>
      <c r="J108" s="150">
        <f>ROUND($I$108*$H$108,2)</f>
        <v>0</v>
      </c>
      <c r="K108" s="151"/>
      <c r="L108" s="152"/>
      <c r="M108" s="153"/>
      <c r="N108" s="154" t="s">
        <v>41</v>
      </c>
      <c r="O108" s="25"/>
      <c r="P108" s="25"/>
      <c r="Q108" s="155">
        <v>0</v>
      </c>
      <c r="R108" s="155">
        <f>$Q$108*$H$108</f>
        <v>0</v>
      </c>
      <c r="S108" s="155">
        <v>0</v>
      </c>
      <c r="T108" s="156">
        <f>$S$108*$H$108</f>
        <v>0</v>
      </c>
      <c r="AR108" s="7" t="s">
        <v>126</v>
      </c>
      <c r="AT108" s="7" t="s">
        <v>125</v>
      </c>
      <c r="AU108" s="7" t="s">
        <v>73</v>
      </c>
      <c r="AY108" s="7" t="s">
        <v>119</v>
      </c>
      <c r="BG108" s="157">
        <f>IF($N$108="zákl. přenesená",$J$108,0)</f>
        <v>0</v>
      </c>
      <c r="BJ108" s="7" t="s">
        <v>126</v>
      </c>
      <c r="BK108" s="157">
        <f>ROUND($I$108*$H$108,2)</f>
        <v>0</v>
      </c>
    </row>
    <row r="109" spans="2:51" s="7" customFormat="1" ht="15.75" customHeight="1">
      <c r="B109" s="158"/>
      <c r="C109" s="159"/>
      <c r="D109" s="160" t="s">
        <v>127</v>
      </c>
      <c r="E109" s="159"/>
      <c r="F109" s="161" t="s">
        <v>529</v>
      </c>
      <c r="G109" s="159"/>
      <c r="H109" s="162">
        <v>1.2</v>
      </c>
      <c r="J109" s="159"/>
      <c r="K109" s="159"/>
      <c r="L109" s="163"/>
      <c r="M109" s="164"/>
      <c r="N109" s="159"/>
      <c r="O109" s="159"/>
      <c r="P109" s="159"/>
      <c r="Q109" s="159"/>
      <c r="R109" s="159"/>
      <c r="S109" s="159"/>
      <c r="T109" s="165"/>
      <c r="AT109" s="166" t="s">
        <v>127</v>
      </c>
      <c r="AU109" s="166" t="s">
        <v>73</v>
      </c>
      <c r="AV109" s="166" t="s">
        <v>75</v>
      </c>
      <c r="AW109" s="166" t="s">
        <v>66</v>
      </c>
      <c r="AX109" s="166" t="s">
        <v>73</v>
      </c>
      <c r="AY109" s="166" t="s">
        <v>119</v>
      </c>
    </row>
    <row r="110" spans="2:63" s="7" customFormat="1" ht="15.75" customHeight="1">
      <c r="B110" s="24"/>
      <c r="C110" s="144" t="s">
        <v>180</v>
      </c>
      <c r="D110" s="144" t="s">
        <v>120</v>
      </c>
      <c r="E110" s="145" t="s">
        <v>530</v>
      </c>
      <c r="F110" s="146" t="s">
        <v>531</v>
      </c>
      <c r="G110" s="147" t="s">
        <v>365</v>
      </c>
      <c r="H110" s="148">
        <v>41.7</v>
      </c>
      <c r="I110" s="149"/>
      <c r="J110" s="150">
        <f>ROUND($I$110*$H$110,2)</f>
        <v>0</v>
      </c>
      <c r="K110" s="151"/>
      <c r="L110" s="152"/>
      <c r="M110" s="153"/>
      <c r="N110" s="154" t="s">
        <v>41</v>
      </c>
      <c r="O110" s="25"/>
      <c r="P110" s="25"/>
      <c r="Q110" s="155">
        <v>0</v>
      </c>
      <c r="R110" s="155">
        <f>$Q$110*$H$110</f>
        <v>0</v>
      </c>
      <c r="S110" s="155">
        <v>0</v>
      </c>
      <c r="T110" s="156">
        <f>$S$110*$H$110</f>
        <v>0</v>
      </c>
      <c r="AR110" s="7" t="s">
        <v>126</v>
      </c>
      <c r="AT110" s="7" t="s">
        <v>125</v>
      </c>
      <c r="AU110" s="7" t="s">
        <v>73</v>
      </c>
      <c r="AY110" s="7" t="s">
        <v>119</v>
      </c>
      <c r="BG110" s="157">
        <f>IF($N$110="zákl. přenesená",$J$110,0)</f>
        <v>0</v>
      </c>
      <c r="BJ110" s="7" t="s">
        <v>126</v>
      </c>
      <c r="BK110" s="157">
        <f>ROUND($I$110*$H$110,2)</f>
        <v>0</v>
      </c>
    </row>
    <row r="111" spans="2:51" s="7" customFormat="1" ht="15.75" customHeight="1">
      <c r="B111" s="158"/>
      <c r="C111" s="159"/>
      <c r="D111" s="160" t="s">
        <v>127</v>
      </c>
      <c r="E111" s="159"/>
      <c r="F111" s="161" t="s">
        <v>532</v>
      </c>
      <c r="G111" s="159"/>
      <c r="H111" s="162">
        <v>41.7</v>
      </c>
      <c r="J111" s="159"/>
      <c r="K111" s="159"/>
      <c r="L111" s="163"/>
      <c r="M111" s="164"/>
      <c r="N111" s="159"/>
      <c r="O111" s="159"/>
      <c r="P111" s="159"/>
      <c r="Q111" s="159"/>
      <c r="R111" s="159"/>
      <c r="S111" s="159"/>
      <c r="T111" s="165"/>
      <c r="AT111" s="166" t="s">
        <v>127</v>
      </c>
      <c r="AU111" s="166" t="s">
        <v>73</v>
      </c>
      <c r="AV111" s="166" t="s">
        <v>75</v>
      </c>
      <c r="AW111" s="166" t="s">
        <v>66</v>
      </c>
      <c r="AX111" s="166" t="s">
        <v>73</v>
      </c>
      <c r="AY111" s="166" t="s">
        <v>119</v>
      </c>
    </row>
    <row r="112" spans="2:63" s="7" customFormat="1" ht="15.75" customHeight="1">
      <c r="B112" s="24"/>
      <c r="C112" s="144" t="s">
        <v>185</v>
      </c>
      <c r="D112" s="144" t="s">
        <v>120</v>
      </c>
      <c r="E112" s="145" t="s">
        <v>533</v>
      </c>
      <c r="F112" s="146" t="s">
        <v>534</v>
      </c>
      <c r="G112" s="147" t="s">
        <v>365</v>
      </c>
      <c r="H112" s="148">
        <v>1139.4</v>
      </c>
      <c r="I112" s="149"/>
      <c r="J112" s="150">
        <f>ROUND($I$112*$H$112,2)</f>
        <v>0</v>
      </c>
      <c r="K112" s="151"/>
      <c r="L112" s="152"/>
      <c r="M112" s="153"/>
      <c r="N112" s="154" t="s">
        <v>41</v>
      </c>
      <c r="O112" s="25"/>
      <c r="P112" s="25"/>
      <c r="Q112" s="155">
        <v>0</v>
      </c>
      <c r="R112" s="155">
        <f>$Q$112*$H$112</f>
        <v>0</v>
      </c>
      <c r="S112" s="155">
        <v>0</v>
      </c>
      <c r="T112" s="156">
        <f>$S$112*$H$112</f>
        <v>0</v>
      </c>
      <c r="AR112" s="7" t="s">
        <v>126</v>
      </c>
      <c r="AT112" s="7" t="s">
        <v>125</v>
      </c>
      <c r="AU112" s="7" t="s">
        <v>73</v>
      </c>
      <c r="AY112" s="7" t="s">
        <v>119</v>
      </c>
      <c r="BG112" s="157">
        <f>IF($N$112="zákl. přenesená",$J$112,0)</f>
        <v>0</v>
      </c>
      <c r="BJ112" s="7" t="s">
        <v>126</v>
      </c>
      <c r="BK112" s="157">
        <f>ROUND($I$112*$H$112,2)</f>
        <v>0</v>
      </c>
    </row>
    <row r="113" spans="2:51" s="7" customFormat="1" ht="15.75" customHeight="1">
      <c r="B113" s="158"/>
      <c r="C113" s="159"/>
      <c r="D113" s="160" t="s">
        <v>127</v>
      </c>
      <c r="E113" s="159"/>
      <c r="F113" s="161" t="s">
        <v>535</v>
      </c>
      <c r="G113" s="159"/>
      <c r="H113" s="162">
        <v>1139.4</v>
      </c>
      <c r="J113" s="159"/>
      <c r="K113" s="159"/>
      <c r="L113" s="163"/>
      <c r="M113" s="164"/>
      <c r="N113" s="159"/>
      <c r="O113" s="159"/>
      <c r="P113" s="159"/>
      <c r="Q113" s="159"/>
      <c r="R113" s="159"/>
      <c r="S113" s="159"/>
      <c r="T113" s="165"/>
      <c r="AT113" s="166" t="s">
        <v>127</v>
      </c>
      <c r="AU113" s="166" t="s">
        <v>73</v>
      </c>
      <c r="AV113" s="166" t="s">
        <v>75</v>
      </c>
      <c r="AW113" s="166" t="s">
        <v>66</v>
      </c>
      <c r="AX113" s="166" t="s">
        <v>73</v>
      </c>
      <c r="AY113" s="166" t="s">
        <v>119</v>
      </c>
    </row>
    <row r="114" spans="2:63" s="7" customFormat="1" ht="15.75" customHeight="1">
      <c r="B114" s="24"/>
      <c r="C114" s="144" t="s">
        <v>188</v>
      </c>
      <c r="D114" s="144" t="s">
        <v>120</v>
      </c>
      <c r="E114" s="145" t="s">
        <v>536</v>
      </c>
      <c r="F114" s="146" t="s">
        <v>537</v>
      </c>
      <c r="G114" s="147" t="s">
        <v>365</v>
      </c>
      <c r="H114" s="148">
        <v>1329.3</v>
      </c>
      <c r="I114" s="149"/>
      <c r="J114" s="150">
        <f>ROUND($I$114*$H$114,2)</f>
        <v>0</v>
      </c>
      <c r="K114" s="151"/>
      <c r="L114" s="152"/>
      <c r="M114" s="153"/>
      <c r="N114" s="154" t="s">
        <v>41</v>
      </c>
      <c r="O114" s="25"/>
      <c r="P114" s="25"/>
      <c r="Q114" s="155">
        <v>0</v>
      </c>
      <c r="R114" s="155">
        <f>$Q$114*$H$114</f>
        <v>0</v>
      </c>
      <c r="S114" s="155">
        <v>0</v>
      </c>
      <c r="T114" s="156">
        <f>$S$114*$H$114</f>
        <v>0</v>
      </c>
      <c r="AR114" s="7" t="s">
        <v>126</v>
      </c>
      <c r="AT114" s="7" t="s">
        <v>125</v>
      </c>
      <c r="AU114" s="7" t="s">
        <v>73</v>
      </c>
      <c r="AY114" s="7" t="s">
        <v>119</v>
      </c>
      <c r="BG114" s="157">
        <f>IF($N$114="zákl. přenesená",$J$114,0)</f>
        <v>0</v>
      </c>
      <c r="BJ114" s="7" t="s">
        <v>126</v>
      </c>
      <c r="BK114" s="157">
        <f>ROUND($I$114*$H$114,2)</f>
        <v>0</v>
      </c>
    </row>
    <row r="115" spans="2:51" s="7" customFormat="1" ht="15.75" customHeight="1">
      <c r="B115" s="158"/>
      <c r="C115" s="159"/>
      <c r="D115" s="160" t="s">
        <v>127</v>
      </c>
      <c r="E115" s="159"/>
      <c r="F115" s="161" t="s">
        <v>538</v>
      </c>
      <c r="G115" s="159"/>
      <c r="H115" s="162">
        <v>1329.3</v>
      </c>
      <c r="J115" s="159"/>
      <c r="K115" s="159"/>
      <c r="L115" s="163"/>
      <c r="M115" s="164"/>
      <c r="N115" s="159"/>
      <c r="O115" s="159"/>
      <c r="P115" s="159"/>
      <c r="Q115" s="159"/>
      <c r="R115" s="159"/>
      <c r="S115" s="159"/>
      <c r="T115" s="165"/>
      <c r="AT115" s="166" t="s">
        <v>127</v>
      </c>
      <c r="AU115" s="166" t="s">
        <v>73</v>
      </c>
      <c r="AV115" s="166" t="s">
        <v>75</v>
      </c>
      <c r="AW115" s="166" t="s">
        <v>66</v>
      </c>
      <c r="AX115" s="166" t="s">
        <v>73</v>
      </c>
      <c r="AY115" s="166" t="s">
        <v>119</v>
      </c>
    </row>
    <row r="116" spans="2:63" s="7" customFormat="1" ht="15.75" customHeight="1">
      <c r="B116" s="24"/>
      <c r="C116" s="144" t="s">
        <v>191</v>
      </c>
      <c r="D116" s="144" t="s">
        <v>120</v>
      </c>
      <c r="E116" s="145" t="s">
        <v>539</v>
      </c>
      <c r="F116" s="146" t="s">
        <v>540</v>
      </c>
      <c r="G116" s="147" t="s">
        <v>365</v>
      </c>
      <c r="H116" s="148">
        <v>1329.3</v>
      </c>
      <c r="I116" s="149"/>
      <c r="J116" s="150">
        <f>ROUND($I$116*$H$116,2)</f>
        <v>0</v>
      </c>
      <c r="K116" s="151"/>
      <c r="L116" s="152"/>
      <c r="M116" s="153"/>
      <c r="N116" s="154" t="s">
        <v>41</v>
      </c>
      <c r="O116" s="25"/>
      <c r="P116" s="25"/>
      <c r="Q116" s="155">
        <v>0</v>
      </c>
      <c r="R116" s="155">
        <f>$Q$116*$H$116</f>
        <v>0</v>
      </c>
      <c r="S116" s="155">
        <v>0</v>
      </c>
      <c r="T116" s="156">
        <f>$S$116*$H$116</f>
        <v>0</v>
      </c>
      <c r="AR116" s="7" t="s">
        <v>126</v>
      </c>
      <c r="AT116" s="7" t="s">
        <v>125</v>
      </c>
      <c r="AU116" s="7" t="s">
        <v>73</v>
      </c>
      <c r="AY116" s="7" t="s">
        <v>119</v>
      </c>
      <c r="BG116" s="157">
        <f>IF($N$116="zákl. přenesená",$J$116,0)</f>
        <v>0</v>
      </c>
      <c r="BJ116" s="7" t="s">
        <v>126</v>
      </c>
      <c r="BK116" s="157">
        <f>ROUND($I$116*$H$116,2)</f>
        <v>0</v>
      </c>
    </row>
    <row r="117" spans="2:51" s="7" customFormat="1" ht="15.75" customHeight="1">
      <c r="B117" s="158"/>
      <c r="C117" s="159"/>
      <c r="D117" s="160" t="s">
        <v>127</v>
      </c>
      <c r="E117" s="159"/>
      <c r="F117" s="161" t="s">
        <v>538</v>
      </c>
      <c r="G117" s="159"/>
      <c r="H117" s="162">
        <v>1329.3</v>
      </c>
      <c r="J117" s="159"/>
      <c r="K117" s="159"/>
      <c r="L117" s="163"/>
      <c r="M117" s="164"/>
      <c r="N117" s="159"/>
      <c r="O117" s="159"/>
      <c r="P117" s="159"/>
      <c r="Q117" s="159"/>
      <c r="R117" s="159"/>
      <c r="S117" s="159"/>
      <c r="T117" s="165"/>
      <c r="AT117" s="166" t="s">
        <v>127</v>
      </c>
      <c r="AU117" s="166" t="s">
        <v>73</v>
      </c>
      <c r="AV117" s="166" t="s">
        <v>75</v>
      </c>
      <c r="AW117" s="166" t="s">
        <v>66</v>
      </c>
      <c r="AX117" s="166" t="s">
        <v>73</v>
      </c>
      <c r="AY117" s="166" t="s">
        <v>119</v>
      </c>
    </row>
    <row r="118" spans="2:63" s="7" customFormat="1" ht="15.75" customHeight="1">
      <c r="B118" s="24"/>
      <c r="C118" s="168" t="s">
        <v>196</v>
      </c>
      <c r="D118" s="168" t="s">
        <v>125</v>
      </c>
      <c r="E118" s="169" t="s">
        <v>541</v>
      </c>
      <c r="F118" s="170" t="s">
        <v>542</v>
      </c>
      <c r="G118" s="171" t="s">
        <v>460</v>
      </c>
      <c r="H118" s="172">
        <v>10</v>
      </c>
      <c r="I118" s="173"/>
      <c r="J118" s="174">
        <f>ROUND($I$118*$H$118,2)</f>
        <v>0</v>
      </c>
      <c r="K118" s="175"/>
      <c r="L118" s="44"/>
      <c r="M118" s="176"/>
      <c r="N118" s="177" t="s">
        <v>41</v>
      </c>
      <c r="O118" s="155">
        <v>0</v>
      </c>
      <c r="P118" s="155">
        <f>$O$118*$H$118</f>
        <v>0</v>
      </c>
      <c r="Q118" s="155">
        <v>0</v>
      </c>
      <c r="R118" s="155">
        <f>$Q$118*$H$118</f>
        <v>0</v>
      </c>
      <c r="S118" s="155">
        <v>0</v>
      </c>
      <c r="T118" s="156">
        <f>$S$118*$H$118</f>
        <v>0</v>
      </c>
      <c r="AR118" s="7" t="s">
        <v>126</v>
      </c>
      <c r="AT118" s="7" t="s">
        <v>143</v>
      </c>
      <c r="AU118" s="7" t="s">
        <v>73</v>
      </c>
      <c r="AY118" s="7" t="s">
        <v>119</v>
      </c>
      <c r="BG118" s="157">
        <f>IF($N$118="zákl. přenesená",$J$118,0)</f>
        <v>0</v>
      </c>
      <c r="BJ118" s="7" t="s">
        <v>126</v>
      </c>
      <c r="BK118" s="157">
        <f>ROUND($I$118*$H$118,2)</f>
        <v>0</v>
      </c>
    </row>
    <row r="119" spans="2:63" s="7" customFormat="1" ht="15.75" customHeight="1">
      <c r="B119" s="24"/>
      <c r="C119" s="168" t="s">
        <v>200</v>
      </c>
      <c r="D119" s="168" t="s">
        <v>125</v>
      </c>
      <c r="E119" s="169" t="s">
        <v>543</v>
      </c>
      <c r="F119" s="170" t="s">
        <v>544</v>
      </c>
      <c r="G119" s="171" t="s">
        <v>460</v>
      </c>
      <c r="H119" s="172">
        <v>10</v>
      </c>
      <c r="I119" s="173"/>
      <c r="J119" s="174">
        <f>ROUND($I$119*$H$119,2)</f>
        <v>0</v>
      </c>
      <c r="K119" s="175"/>
      <c r="L119" s="44"/>
      <c r="M119" s="176"/>
      <c r="N119" s="177" t="s">
        <v>41</v>
      </c>
      <c r="O119" s="155">
        <v>0</v>
      </c>
      <c r="P119" s="155">
        <f>$O$119*$H$119</f>
        <v>0</v>
      </c>
      <c r="Q119" s="155">
        <v>0</v>
      </c>
      <c r="R119" s="155">
        <f>$Q$119*$H$119</f>
        <v>0</v>
      </c>
      <c r="S119" s="155">
        <v>0</v>
      </c>
      <c r="T119" s="156">
        <f>$S$119*$H$119</f>
        <v>0</v>
      </c>
      <c r="AR119" s="7" t="s">
        <v>126</v>
      </c>
      <c r="AT119" s="7" t="s">
        <v>143</v>
      </c>
      <c r="AU119" s="7" t="s">
        <v>73</v>
      </c>
      <c r="AY119" s="7" t="s">
        <v>119</v>
      </c>
      <c r="BG119" s="157">
        <f>IF($N$119="zákl. přenesená",$J$119,0)</f>
        <v>0</v>
      </c>
      <c r="BJ119" s="7" t="s">
        <v>126</v>
      </c>
      <c r="BK119" s="157">
        <f>ROUND($I$119*$H$119,2)</f>
        <v>0</v>
      </c>
    </row>
    <row r="120" spans="2:63" s="7" customFormat="1" ht="15.75" customHeight="1">
      <c r="B120" s="24"/>
      <c r="C120" s="144" t="s">
        <v>6</v>
      </c>
      <c r="D120" s="144" t="s">
        <v>120</v>
      </c>
      <c r="E120" s="145" t="s">
        <v>545</v>
      </c>
      <c r="F120" s="146" t="s">
        <v>546</v>
      </c>
      <c r="G120" s="147" t="s">
        <v>365</v>
      </c>
      <c r="H120" s="148">
        <v>982</v>
      </c>
      <c r="I120" s="149"/>
      <c r="J120" s="150">
        <f>ROUND($I$120*$H$120,2)</f>
        <v>0</v>
      </c>
      <c r="K120" s="151"/>
      <c r="L120" s="152"/>
      <c r="M120" s="153"/>
      <c r="N120" s="154" t="s">
        <v>41</v>
      </c>
      <c r="O120" s="25"/>
      <c r="P120" s="25"/>
      <c r="Q120" s="155">
        <v>0</v>
      </c>
      <c r="R120" s="155">
        <f>$Q$120*$H$120</f>
        <v>0</v>
      </c>
      <c r="S120" s="155">
        <v>0</v>
      </c>
      <c r="T120" s="156">
        <f>$S$120*$H$120</f>
        <v>0</v>
      </c>
      <c r="AR120" s="7" t="s">
        <v>126</v>
      </c>
      <c r="AT120" s="7" t="s">
        <v>125</v>
      </c>
      <c r="AU120" s="7" t="s">
        <v>73</v>
      </c>
      <c r="AY120" s="7" t="s">
        <v>119</v>
      </c>
      <c r="BG120" s="157">
        <f>IF($N$120="zákl. přenesená",$J$120,0)</f>
        <v>0</v>
      </c>
      <c r="BJ120" s="7" t="s">
        <v>126</v>
      </c>
      <c r="BK120" s="157">
        <f>ROUND($I$120*$H$120,2)</f>
        <v>0</v>
      </c>
    </row>
    <row r="121" spans="2:51" s="7" customFormat="1" ht="15.75" customHeight="1">
      <c r="B121" s="158"/>
      <c r="C121" s="159"/>
      <c r="D121" s="160" t="s">
        <v>127</v>
      </c>
      <c r="E121" s="159"/>
      <c r="F121" s="161" t="s">
        <v>547</v>
      </c>
      <c r="G121" s="159"/>
      <c r="H121" s="162">
        <v>982</v>
      </c>
      <c r="J121" s="159"/>
      <c r="K121" s="159"/>
      <c r="L121" s="163"/>
      <c r="M121" s="164"/>
      <c r="N121" s="159"/>
      <c r="O121" s="159"/>
      <c r="P121" s="159"/>
      <c r="Q121" s="159"/>
      <c r="R121" s="159"/>
      <c r="S121" s="159"/>
      <c r="T121" s="165"/>
      <c r="AT121" s="166" t="s">
        <v>127</v>
      </c>
      <c r="AU121" s="166" t="s">
        <v>73</v>
      </c>
      <c r="AV121" s="166" t="s">
        <v>75</v>
      </c>
      <c r="AW121" s="166" t="s">
        <v>66</v>
      </c>
      <c r="AX121" s="166" t="s">
        <v>73</v>
      </c>
      <c r="AY121" s="166" t="s">
        <v>119</v>
      </c>
    </row>
    <row r="122" spans="2:63" s="7" customFormat="1" ht="15.75" customHeight="1">
      <c r="B122" s="24"/>
      <c r="C122" s="144" t="s">
        <v>204</v>
      </c>
      <c r="D122" s="144" t="s">
        <v>120</v>
      </c>
      <c r="E122" s="145" t="s">
        <v>533</v>
      </c>
      <c r="F122" s="146" t="s">
        <v>534</v>
      </c>
      <c r="G122" s="147" t="s">
        <v>365</v>
      </c>
      <c r="H122" s="148">
        <v>1139.4</v>
      </c>
      <c r="I122" s="149"/>
      <c r="J122" s="150">
        <f>ROUND($I$122*$H$122,2)</f>
        <v>0</v>
      </c>
      <c r="K122" s="151"/>
      <c r="L122" s="152"/>
      <c r="M122" s="153"/>
      <c r="N122" s="154" t="s">
        <v>41</v>
      </c>
      <c r="O122" s="25"/>
      <c r="P122" s="25"/>
      <c r="Q122" s="155">
        <v>0</v>
      </c>
      <c r="R122" s="155">
        <f>$Q$122*$H$122</f>
        <v>0</v>
      </c>
      <c r="S122" s="155">
        <v>0</v>
      </c>
      <c r="T122" s="156">
        <f>$S$122*$H$122</f>
        <v>0</v>
      </c>
      <c r="AR122" s="7" t="s">
        <v>126</v>
      </c>
      <c r="AT122" s="7" t="s">
        <v>125</v>
      </c>
      <c r="AU122" s="7" t="s">
        <v>73</v>
      </c>
      <c r="AY122" s="7" t="s">
        <v>119</v>
      </c>
      <c r="BG122" s="157">
        <f>IF($N$122="zákl. přenesená",$J$122,0)</f>
        <v>0</v>
      </c>
      <c r="BJ122" s="7" t="s">
        <v>126</v>
      </c>
      <c r="BK122" s="157">
        <f>ROUND($I$122*$H$122,2)</f>
        <v>0</v>
      </c>
    </row>
    <row r="123" spans="2:51" s="7" customFormat="1" ht="15.75" customHeight="1">
      <c r="B123" s="158"/>
      <c r="C123" s="159"/>
      <c r="D123" s="160" t="s">
        <v>127</v>
      </c>
      <c r="E123" s="159"/>
      <c r="F123" s="161" t="s">
        <v>535</v>
      </c>
      <c r="G123" s="159"/>
      <c r="H123" s="162">
        <v>1139.4</v>
      </c>
      <c r="J123" s="159"/>
      <c r="K123" s="159"/>
      <c r="L123" s="163"/>
      <c r="M123" s="164"/>
      <c r="N123" s="159"/>
      <c r="O123" s="159"/>
      <c r="P123" s="159"/>
      <c r="Q123" s="159"/>
      <c r="R123" s="159"/>
      <c r="S123" s="159"/>
      <c r="T123" s="165"/>
      <c r="AT123" s="166" t="s">
        <v>127</v>
      </c>
      <c r="AU123" s="166" t="s">
        <v>73</v>
      </c>
      <c r="AV123" s="166" t="s">
        <v>75</v>
      </c>
      <c r="AW123" s="166" t="s">
        <v>66</v>
      </c>
      <c r="AX123" s="166" t="s">
        <v>73</v>
      </c>
      <c r="AY123" s="166" t="s">
        <v>119</v>
      </c>
    </row>
    <row r="124" spans="2:63" s="7" customFormat="1" ht="15.75" customHeight="1">
      <c r="B124" s="24"/>
      <c r="C124" s="144" t="s">
        <v>208</v>
      </c>
      <c r="D124" s="144" t="s">
        <v>120</v>
      </c>
      <c r="E124" s="145" t="s">
        <v>536</v>
      </c>
      <c r="F124" s="146" t="s">
        <v>537</v>
      </c>
      <c r="G124" s="147" t="s">
        <v>365</v>
      </c>
      <c r="H124" s="148">
        <v>1329.3</v>
      </c>
      <c r="I124" s="149"/>
      <c r="J124" s="150">
        <f>ROUND($I$124*$H$124,2)</f>
        <v>0</v>
      </c>
      <c r="K124" s="151"/>
      <c r="L124" s="152"/>
      <c r="M124" s="153"/>
      <c r="N124" s="154" t="s">
        <v>41</v>
      </c>
      <c r="O124" s="25"/>
      <c r="P124" s="25"/>
      <c r="Q124" s="155">
        <v>0</v>
      </c>
      <c r="R124" s="155">
        <f>$Q$124*$H$124</f>
        <v>0</v>
      </c>
      <c r="S124" s="155">
        <v>0</v>
      </c>
      <c r="T124" s="156">
        <f>$S$124*$H$124</f>
        <v>0</v>
      </c>
      <c r="AR124" s="7" t="s">
        <v>126</v>
      </c>
      <c r="AT124" s="7" t="s">
        <v>125</v>
      </c>
      <c r="AU124" s="7" t="s">
        <v>73</v>
      </c>
      <c r="AY124" s="7" t="s">
        <v>119</v>
      </c>
      <c r="BG124" s="157">
        <f>IF($N$124="zákl. přenesená",$J$124,0)</f>
        <v>0</v>
      </c>
      <c r="BJ124" s="7" t="s">
        <v>126</v>
      </c>
      <c r="BK124" s="157">
        <f>ROUND($I$124*$H$124,2)</f>
        <v>0</v>
      </c>
    </row>
    <row r="125" spans="2:51" s="7" customFormat="1" ht="15.75" customHeight="1">
      <c r="B125" s="158"/>
      <c r="C125" s="159"/>
      <c r="D125" s="160" t="s">
        <v>127</v>
      </c>
      <c r="E125" s="159"/>
      <c r="F125" s="161" t="s">
        <v>538</v>
      </c>
      <c r="G125" s="159"/>
      <c r="H125" s="162">
        <v>1329.3</v>
      </c>
      <c r="J125" s="159"/>
      <c r="K125" s="159"/>
      <c r="L125" s="163"/>
      <c r="M125" s="164"/>
      <c r="N125" s="159"/>
      <c r="O125" s="159"/>
      <c r="P125" s="159"/>
      <c r="Q125" s="159"/>
      <c r="R125" s="159"/>
      <c r="S125" s="159"/>
      <c r="T125" s="165"/>
      <c r="AT125" s="166" t="s">
        <v>127</v>
      </c>
      <c r="AU125" s="166" t="s">
        <v>73</v>
      </c>
      <c r="AV125" s="166" t="s">
        <v>75</v>
      </c>
      <c r="AW125" s="166" t="s">
        <v>66</v>
      </c>
      <c r="AX125" s="166" t="s">
        <v>73</v>
      </c>
      <c r="AY125" s="166" t="s">
        <v>119</v>
      </c>
    </row>
    <row r="126" spans="2:63" s="7" customFormat="1" ht="15.75" customHeight="1">
      <c r="B126" s="24"/>
      <c r="C126" s="144" t="s">
        <v>212</v>
      </c>
      <c r="D126" s="144" t="s">
        <v>120</v>
      </c>
      <c r="E126" s="145" t="s">
        <v>539</v>
      </c>
      <c r="F126" s="146" t="s">
        <v>540</v>
      </c>
      <c r="G126" s="147" t="s">
        <v>365</v>
      </c>
      <c r="H126" s="148">
        <v>1329.3</v>
      </c>
      <c r="I126" s="149"/>
      <c r="J126" s="150">
        <f>ROUND($I$126*$H$126,2)</f>
        <v>0</v>
      </c>
      <c r="K126" s="151"/>
      <c r="L126" s="152"/>
      <c r="M126" s="153"/>
      <c r="N126" s="154" t="s">
        <v>41</v>
      </c>
      <c r="O126" s="25"/>
      <c r="P126" s="25"/>
      <c r="Q126" s="155">
        <v>0</v>
      </c>
      <c r="R126" s="155">
        <f>$Q$126*$H$126</f>
        <v>0</v>
      </c>
      <c r="S126" s="155">
        <v>0</v>
      </c>
      <c r="T126" s="156">
        <f>$S$126*$H$126</f>
        <v>0</v>
      </c>
      <c r="AR126" s="7" t="s">
        <v>126</v>
      </c>
      <c r="AT126" s="7" t="s">
        <v>125</v>
      </c>
      <c r="AU126" s="7" t="s">
        <v>73</v>
      </c>
      <c r="AY126" s="7" t="s">
        <v>119</v>
      </c>
      <c r="BG126" s="157">
        <f>IF($N$126="zákl. přenesená",$J$126,0)</f>
        <v>0</v>
      </c>
      <c r="BJ126" s="7" t="s">
        <v>126</v>
      </c>
      <c r="BK126" s="157">
        <f>ROUND($I$126*$H$126,2)</f>
        <v>0</v>
      </c>
    </row>
    <row r="127" spans="2:51" s="7" customFormat="1" ht="15.75" customHeight="1">
      <c r="B127" s="158"/>
      <c r="C127" s="159"/>
      <c r="D127" s="160" t="s">
        <v>127</v>
      </c>
      <c r="E127" s="159"/>
      <c r="F127" s="161" t="s">
        <v>538</v>
      </c>
      <c r="G127" s="159"/>
      <c r="H127" s="162">
        <v>1329.3</v>
      </c>
      <c r="J127" s="159"/>
      <c r="K127" s="159"/>
      <c r="L127" s="163"/>
      <c r="M127" s="164"/>
      <c r="N127" s="159"/>
      <c r="O127" s="159"/>
      <c r="P127" s="159"/>
      <c r="Q127" s="159"/>
      <c r="R127" s="159"/>
      <c r="S127" s="159"/>
      <c r="T127" s="165"/>
      <c r="AT127" s="166" t="s">
        <v>127</v>
      </c>
      <c r="AU127" s="166" t="s">
        <v>73</v>
      </c>
      <c r="AV127" s="166" t="s">
        <v>75</v>
      </c>
      <c r="AW127" s="166" t="s">
        <v>66</v>
      </c>
      <c r="AX127" s="166" t="s">
        <v>73</v>
      </c>
      <c r="AY127" s="166" t="s">
        <v>119</v>
      </c>
    </row>
    <row r="128" spans="2:63" s="130" customFormat="1" ht="25.5" customHeight="1">
      <c r="B128" s="131"/>
      <c r="C128" s="132"/>
      <c r="D128" s="132" t="s">
        <v>65</v>
      </c>
      <c r="E128" s="133" t="s">
        <v>548</v>
      </c>
      <c r="F128" s="133" t="s">
        <v>549</v>
      </c>
      <c r="G128" s="134" t="s">
        <v>118</v>
      </c>
      <c r="H128" s="135">
        <v>1</v>
      </c>
      <c r="J128" s="136">
        <f>$BK$128</f>
        <v>0</v>
      </c>
      <c r="K128" s="132"/>
      <c r="L128" s="137"/>
      <c r="M128" s="138"/>
      <c r="N128" s="132"/>
      <c r="O128" s="132"/>
      <c r="P128" s="139">
        <f>SUM($P$129:$P$136)</f>
        <v>8.51675</v>
      </c>
      <c r="Q128" s="132"/>
      <c r="R128" s="139">
        <f>SUM($R$129:$R$136)</f>
        <v>1.498</v>
      </c>
      <c r="S128" s="132"/>
      <c r="T128" s="140">
        <f>SUM($T$129:$T$136)</f>
        <v>0</v>
      </c>
      <c r="AR128" s="141" t="s">
        <v>73</v>
      </c>
      <c r="AT128" s="141" t="s">
        <v>65</v>
      </c>
      <c r="AU128" s="142" t="s">
        <v>66</v>
      </c>
      <c r="AY128" s="142" t="s">
        <v>119</v>
      </c>
      <c r="BK128" s="143">
        <f>SUM($BK$129:$BK$136)</f>
        <v>0</v>
      </c>
    </row>
    <row r="129" spans="2:63" s="7" customFormat="1" ht="15.75" customHeight="1">
      <c r="B129" s="24"/>
      <c r="C129" s="168" t="s">
        <v>215</v>
      </c>
      <c r="D129" s="168" t="s">
        <v>125</v>
      </c>
      <c r="E129" s="169" t="s">
        <v>550</v>
      </c>
      <c r="F129" s="170" t="s">
        <v>551</v>
      </c>
      <c r="G129" s="171" t="s">
        <v>460</v>
      </c>
      <c r="H129" s="172">
        <v>37.45</v>
      </c>
      <c r="I129" s="173"/>
      <c r="J129" s="174">
        <f>ROUND($I$129*$H$129,2)</f>
        <v>0</v>
      </c>
      <c r="K129" s="175"/>
      <c r="L129" s="44"/>
      <c r="M129" s="176"/>
      <c r="N129" s="177" t="s">
        <v>41</v>
      </c>
      <c r="O129" s="155">
        <v>0.135</v>
      </c>
      <c r="P129" s="155">
        <f>$O$129*$H$129</f>
        <v>5.055750000000001</v>
      </c>
      <c r="Q129" s="155">
        <v>0</v>
      </c>
      <c r="R129" s="155">
        <f>$Q$129*$H$129</f>
        <v>0</v>
      </c>
      <c r="S129" s="155">
        <v>0</v>
      </c>
      <c r="T129" s="156">
        <f>$S$129*$H$129</f>
        <v>0</v>
      </c>
      <c r="AR129" s="7" t="s">
        <v>126</v>
      </c>
      <c r="AT129" s="7" t="s">
        <v>143</v>
      </c>
      <c r="AU129" s="7" t="s">
        <v>73</v>
      </c>
      <c r="AY129" s="7" t="s">
        <v>119</v>
      </c>
      <c r="BG129" s="157">
        <f>IF($N$129="zákl. přenesená",$J$129,0)</f>
        <v>0</v>
      </c>
      <c r="BJ129" s="7" t="s">
        <v>126</v>
      </c>
      <c r="BK129" s="157">
        <f>ROUND($I$129*$H$129,2)</f>
        <v>0</v>
      </c>
    </row>
    <row r="130" spans="2:51" s="7" customFormat="1" ht="15.75" customHeight="1">
      <c r="B130" s="158"/>
      <c r="C130" s="159"/>
      <c r="D130" s="160" t="s">
        <v>127</v>
      </c>
      <c r="E130" s="159"/>
      <c r="F130" s="161" t="s">
        <v>552</v>
      </c>
      <c r="G130" s="159"/>
      <c r="H130" s="162">
        <v>37.45</v>
      </c>
      <c r="J130" s="159"/>
      <c r="K130" s="159"/>
      <c r="L130" s="163"/>
      <c r="M130" s="164"/>
      <c r="N130" s="159"/>
      <c r="O130" s="159"/>
      <c r="P130" s="159"/>
      <c r="Q130" s="159"/>
      <c r="R130" s="159"/>
      <c r="S130" s="159"/>
      <c r="T130" s="165"/>
      <c r="AT130" s="166" t="s">
        <v>127</v>
      </c>
      <c r="AU130" s="166" t="s">
        <v>73</v>
      </c>
      <c r="AV130" s="166" t="s">
        <v>75</v>
      </c>
      <c r="AW130" s="166" t="s">
        <v>92</v>
      </c>
      <c r="AX130" s="166" t="s">
        <v>66</v>
      </c>
      <c r="AY130" s="166" t="s">
        <v>119</v>
      </c>
    </row>
    <row r="131" spans="2:51" s="7" customFormat="1" ht="15.75" customHeight="1">
      <c r="B131" s="179"/>
      <c r="C131" s="180"/>
      <c r="D131" s="160" t="s">
        <v>127</v>
      </c>
      <c r="E131" s="180"/>
      <c r="F131" s="181" t="s">
        <v>172</v>
      </c>
      <c r="G131" s="180"/>
      <c r="H131" s="182">
        <v>37.45</v>
      </c>
      <c r="J131" s="180"/>
      <c r="K131" s="180"/>
      <c r="L131" s="183"/>
      <c r="M131" s="184"/>
      <c r="N131" s="180"/>
      <c r="O131" s="180"/>
      <c r="P131" s="180"/>
      <c r="Q131" s="180"/>
      <c r="R131" s="180"/>
      <c r="S131" s="180"/>
      <c r="T131" s="185"/>
      <c r="AT131" s="186" t="s">
        <v>127</v>
      </c>
      <c r="AU131" s="186" t="s">
        <v>73</v>
      </c>
      <c r="AV131" s="186" t="s">
        <v>126</v>
      </c>
      <c r="AW131" s="186" t="s">
        <v>92</v>
      </c>
      <c r="AX131" s="186" t="s">
        <v>73</v>
      </c>
      <c r="AY131" s="186" t="s">
        <v>119</v>
      </c>
    </row>
    <row r="132" spans="2:63" s="7" customFormat="1" ht="15.75" customHeight="1">
      <c r="B132" s="24"/>
      <c r="C132" s="144" t="s">
        <v>218</v>
      </c>
      <c r="D132" s="144" t="s">
        <v>120</v>
      </c>
      <c r="E132" s="145" t="s">
        <v>553</v>
      </c>
      <c r="F132" s="146" t="s">
        <v>554</v>
      </c>
      <c r="G132" s="147" t="s">
        <v>365</v>
      </c>
      <c r="H132" s="148">
        <v>1.498</v>
      </c>
      <c r="I132" s="149"/>
      <c r="J132" s="150">
        <f>ROUND($I$132*$H$132,2)</f>
        <v>0</v>
      </c>
      <c r="K132" s="151"/>
      <c r="L132" s="152"/>
      <c r="M132" s="153"/>
      <c r="N132" s="154" t="s">
        <v>41</v>
      </c>
      <c r="O132" s="25"/>
      <c r="P132" s="25"/>
      <c r="Q132" s="155">
        <v>1</v>
      </c>
      <c r="R132" s="155">
        <f>$Q$132*$H$132</f>
        <v>1.498</v>
      </c>
      <c r="S132" s="155">
        <v>0</v>
      </c>
      <c r="T132" s="156">
        <f>$S$132*$H$132</f>
        <v>0</v>
      </c>
      <c r="AR132" s="7" t="s">
        <v>126</v>
      </c>
      <c r="AT132" s="7" t="s">
        <v>125</v>
      </c>
      <c r="AU132" s="7" t="s">
        <v>73</v>
      </c>
      <c r="AY132" s="7" t="s">
        <v>119</v>
      </c>
      <c r="BG132" s="157">
        <f>IF($N$132="zákl. přenesená",$J$132,0)</f>
        <v>0</v>
      </c>
      <c r="BJ132" s="7" t="s">
        <v>126</v>
      </c>
      <c r="BK132" s="157">
        <f>ROUND($I$132*$H$132,2)</f>
        <v>0</v>
      </c>
    </row>
    <row r="133" spans="2:51" s="7" customFormat="1" ht="15.75" customHeight="1">
      <c r="B133" s="158"/>
      <c r="C133" s="159"/>
      <c r="D133" s="160" t="s">
        <v>127</v>
      </c>
      <c r="E133" s="159"/>
      <c r="F133" s="161" t="s">
        <v>552</v>
      </c>
      <c r="G133" s="159"/>
      <c r="H133" s="162">
        <v>37.45</v>
      </c>
      <c r="J133" s="159"/>
      <c r="K133" s="159"/>
      <c r="L133" s="163"/>
      <c r="M133" s="164"/>
      <c r="N133" s="159"/>
      <c r="O133" s="159"/>
      <c r="P133" s="159"/>
      <c r="Q133" s="159"/>
      <c r="R133" s="159"/>
      <c r="S133" s="159"/>
      <c r="T133" s="165"/>
      <c r="AT133" s="166" t="s">
        <v>127</v>
      </c>
      <c r="AU133" s="166" t="s">
        <v>73</v>
      </c>
      <c r="AV133" s="166" t="s">
        <v>75</v>
      </c>
      <c r="AW133" s="166" t="s">
        <v>92</v>
      </c>
      <c r="AX133" s="166" t="s">
        <v>66</v>
      </c>
      <c r="AY133" s="166" t="s">
        <v>119</v>
      </c>
    </row>
    <row r="134" spans="2:51" s="7" customFormat="1" ht="15.75" customHeight="1">
      <c r="B134" s="179"/>
      <c r="C134" s="180"/>
      <c r="D134" s="160" t="s">
        <v>127</v>
      </c>
      <c r="E134" s="180"/>
      <c r="F134" s="181" t="s">
        <v>172</v>
      </c>
      <c r="G134" s="180"/>
      <c r="H134" s="182">
        <v>37.45</v>
      </c>
      <c r="J134" s="180"/>
      <c r="K134" s="180"/>
      <c r="L134" s="183"/>
      <c r="M134" s="184"/>
      <c r="N134" s="180"/>
      <c r="O134" s="180"/>
      <c r="P134" s="180"/>
      <c r="Q134" s="180"/>
      <c r="R134" s="180"/>
      <c r="S134" s="180"/>
      <c r="T134" s="185"/>
      <c r="AT134" s="186" t="s">
        <v>127</v>
      </c>
      <c r="AU134" s="186" t="s">
        <v>73</v>
      </c>
      <c r="AV134" s="186" t="s">
        <v>126</v>
      </c>
      <c r="AW134" s="186" t="s">
        <v>92</v>
      </c>
      <c r="AX134" s="186" t="s">
        <v>73</v>
      </c>
      <c r="AY134" s="186" t="s">
        <v>119</v>
      </c>
    </row>
    <row r="135" spans="2:51" s="7" customFormat="1" ht="15.75" customHeight="1">
      <c r="B135" s="158"/>
      <c r="C135" s="159"/>
      <c r="D135" s="160" t="s">
        <v>127</v>
      </c>
      <c r="E135" s="159"/>
      <c r="F135" s="161" t="s">
        <v>555</v>
      </c>
      <c r="G135" s="159"/>
      <c r="H135" s="162">
        <v>1.498</v>
      </c>
      <c r="J135" s="159"/>
      <c r="K135" s="159"/>
      <c r="L135" s="163"/>
      <c r="M135" s="164"/>
      <c r="N135" s="159"/>
      <c r="O135" s="159"/>
      <c r="P135" s="159"/>
      <c r="Q135" s="159"/>
      <c r="R135" s="159"/>
      <c r="S135" s="159"/>
      <c r="T135" s="165"/>
      <c r="AT135" s="166" t="s">
        <v>127</v>
      </c>
      <c r="AU135" s="166" t="s">
        <v>73</v>
      </c>
      <c r="AV135" s="166" t="s">
        <v>75</v>
      </c>
      <c r="AW135" s="166" t="s">
        <v>66</v>
      </c>
      <c r="AX135" s="166" t="s">
        <v>73</v>
      </c>
      <c r="AY135" s="166" t="s">
        <v>119</v>
      </c>
    </row>
    <row r="136" spans="2:63" s="7" customFormat="1" ht="15.75" customHeight="1">
      <c r="B136" s="24"/>
      <c r="C136" s="168" t="s">
        <v>221</v>
      </c>
      <c r="D136" s="168" t="s">
        <v>125</v>
      </c>
      <c r="E136" s="169" t="s">
        <v>556</v>
      </c>
      <c r="F136" s="170" t="s">
        <v>557</v>
      </c>
      <c r="G136" s="171" t="s">
        <v>123</v>
      </c>
      <c r="H136" s="172">
        <v>1</v>
      </c>
      <c r="I136" s="173"/>
      <c r="J136" s="174">
        <f>ROUND($I$136*$H$136,2)</f>
        <v>0</v>
      </c>
      <c r="K136" s="175"/>
      <c r="L136" s="44"/>
      <c r="M136" s="176"/>
      <c r="N136" s="187" t="s">
        <v>41</v>
      </c>
      <c r="O136" s="188">
        <v>3.461</v>
      </c>
      <c r="P136" s="188">
        <f>$O$136*$H$136</f>
        <v>3.461</v>
      </c>
      <c r="Q136" s="188">
        <v>0</v>
      </c>
      <c r="R136" s="188">
        <f>$Q$136*$H$136</f>
        <v>0</v>
      </c>
      <c r="S136" s="188">
        <v>0</v>
      </c>
      <c r="T136" s="189">
        <f>$S$136*$H$136</f>
        <v>0</v>
      </c>
      <c r="AR136" s="7" t="s">
        <v>126</v>
      </c>
      <c r="AT136" s="7" t="s">
        <v>143</v>
      </c>
      <c r="AU136" s="7" t="s">
        <v>73</v>
      </c>
      <c r="AY136" s="7" t="s">
        <v>119</v>
      </c>
      <c r="BG136" s="157">
        <f>IF($N$136="zákl. přenesená",$J$136,0)</f>
        <v>0</v>
      </c>
      <c r="BJ136" s="7" t="s">
        <v>126</v>
      </c>
      <c r="BK136" s="157">
        <f>ROUND($I$136*$H$136,2)</f>
        <v>0</v>
      </c>
    </row>
    <row r="137" spans="2:12" s="7" customFormat="1" ht="7.5" customHeight="1">
      <c r="B137" s="39"/>
      <c r="C137" s="40"/>
      <c r="D137" s="40"/>
      <c r="E137" s="40"/>
      <c r="F137" s="40"/>
      <c r="G137" s="40"/>
      <c r="H137" s="40"/>
      <c r="I137" s="105"/>
      <c r="J137" s="40"/>
      <c r="K137" s="40"/>
      <c r="L137" s="44"/>
    </row>
    <row r="299" s="2" customFormat="1" ht="14.25" customHeight="1"/>
  </sheetData>
  <sheetProtection sheet="1"/>
  <mergeCells count="9">
    <mergeCell ref="E68:H68"/>
    <mergeCell ref="G1:H1"/>
    <mergeCell ref="L2:V2"/>
    <mergeCell ref="E7:H7"/>
    <mergeCell ref="E9:H9"/>
    <mergeCell ref="E24:H24"/>
    <mergeCell ref="E41:H41"/>
    <mergeCell ref="E43:H43"/>
    <mergeCell ref="E66:H66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241"/>
      <c r="H1" s="242"/>
      <c r="I1" s="5"/>
      <c r="J1" s="5"/>
      <c r="K1" s="6" t="s">
        <v>82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238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2" t="s">
        <v>81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10"/>
      <c r="AT3" s="2" t="s">
        <v>66</v>
      </c>
    </row>
    <row r="4" spans="2:46" s="2" customFormat="1" ht="37.5" customHeight="1">
      <c r="B4" s="11"/>
      <c r="C4" s="12"/>
      <c r="D4" s="13" t="s">
        <v>83</v>
      </c>
      <c r="E4" s="12"/>
      <c r="F4" s="12"/>
      <c r="G4" s="12"/>
      <c r="H4" s="12"/>
      <c r="I4" s="12"/>
      <c r="J4" s="12"/>
      <c r="K4" s="14"/>
      <c r="M4" s="15" t="s">
        <v>84</v>
      </c>
      <c r="AT4" s="2" t="s">
        <v>85</v>
      </c>
    </row>
    <row r="5" spans="2:11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4"/>
    </row>
    <row r="6" spans="2:11" s="2" customFormat="1" ht="15.75" customHeight="1">
      <c r="B6" s="11"/>
      <c r="C6" s="12"/>
      <c r="D6" s="20" t="s">
        <v>15</v>
      </c>
      <c r="E6" s="12"/>
      <c r="F6" s="12"/>
      <c r="G6" s="12"/>
      <c r="H6" s="12"/>
      <c r="I6" s="12"/>
      <c r="J6" s="12"/>
      <c r="K6" s="14"/>
    </row>
    <row r="7" spans="2:11" s="2" customFormat="1" ht="15.75" customHeight="1">
      <c r="B7" s="11"/>
      <c r="C7" s="12"/>
      <c r="D7" s="12"/>
      <c r="E7" s="239" t="str">
        <f>'Rekapitulace stavby'!$K$6</f>
        <v>Uprava VO Decin VII Chrochvice</v>
      </c>
      <c r="F7" s="207"/>
      <c r="G7" s="207"/>
      <c r="H7" s="207"/>
      <c r="I7" s="12"/>
      <c r="J7" s="12"/>
      <c r="K7" s="14"/>
    </row>
    <row r="8" spans="2:11" s="7" customFormat="1" ht="15.75" customHeight="1">
      <c r="B8" s="24"/>
      <c r="C8" s="25"/>
      <c r="D8" s="20" t="s">
        <v>86</v>
      </c>
      <c r="E8" s="25"/>
      <c r="F8" s="25"/>
      <c r="G8" s="25"/>
      <c r="H8" s="25"/>
      <c r="I8" s="25"/>
      <c r="J8" s="25"/>
      <c r="K8" s="28"/>
    </row>
    <row r="9" spans="2:11" s="7" customFormat="1" ht="37.5" customHeight="1">
      <c r="B9" s="24"/>
      <c r="C9" s="25"/>
      <c r="D9" s="25"/>
      <c r="E9" s="222" t="s">
        <v>558</v>
      </c>
      <c r="F9" s="214"/>
      <c r="G9" s="214"/>
      <c r="H9" s="214"/>
      <c r="I9" s="25"/>
      <c r="J9" s="25"/>
      <c r="K9" s="28"/>
    </row>
    <row r="10" spans="2:11" s="7" customFormat="1" ht="14.25" customHeight="1">
      <c r="B10" s="24"/>
      <c r="C10" s="25"/>
      <c r="D10" s="25"/>
      <c r="E10" s="25"/>
      <c r="F10" s="25"/>
      <c r="G10" s="25"/>
      <c r="H10" s="25"/>
      <c r="I10" s="25"/>
      <c r="J10" s="25"/>
      <c r="K10" s="28"/>
    </row>
    <row r="11" spans="2:11" s="7" customFormat="1" ht="15" customHeight="1">
      <c r="B11" s="24"/>
      <c r="C11" s="25"/>
      <c r="D11" s="20" t="s">
        <v>17</v>
      </c>
      <c r="E11" s="25"/>
      <c r="F11" s="18"/>
      <c r="G11" s="25"/>
      <c r="H11" s="25"/>
      <c r="I11" s="20" t="s">
        <v>18</v>
      </c>
      <c r="J11" s="18"/>
      <c r="K11" s="28"/>
    </row>
    <row r="12" spans="2:11" s="7" customFormat="1" ht="15" customHeight="1">
      <c r="B12" s="24"/>
      <c r="C12" s="25"/>
      <c r="D12" s="20" t="s">
        <v>19</v>
      </c>
      <c r="E12" s="25"/>
      <c r="F12" s="18" t="s">
        <v>20</v>
      </c>
      <c r="G12" s="25"/>
      <c r="H12" s="25"/>
      <c r="I12" s="20" t="s">
        <v>21</v>
      </c>
      <c r="J12" s="53" t="str">
        <f>'Rekapitulace stavby'!$AN$8</f>
        <v>09.06.2021</v>
      </c>
      <c r="K12" s="28"/>
    </row>
    <row r="13" spans="2:11" s="7" customFormat="1" ht="12" customHeight="1">
      <c r="B13" s="24"/>
      <c r="C13" s="25"/>
      <c r="D13" s="25"/>
      <c r="E13" s="25"/>
      <c r="F13" s="25"/>
      <c r="G13" s="25"/>
      <c r="H13" s="25"/>
      <c r="I13" s="25"/>
      <c r="J13" s="25"/>
      <c r="K13" s="28"/>
    </row>
    <row r="14" spans="2:11" s="7" customFormat="1" ht="15" customHeight="1">
      <c r="B14" s="24"/>
      <c r="C14" s="25"/>
      <c r="D14" s="20" t="s">
        <v>23</v>
      </c>
      <c r="E14" s="25"/>
      <c r="F14" s="25"/>
      <c r="G14" s="25"/>
      <c r="H14" s="25"/>
      <c r="I14" s="20" t="s">
        <v>24</v>
      </c>
      <c r="J14" s="18" t="s">
        <v>25</v>
      </c>
      <c r="K14" s="28"/>
    </row>
    <row r="15" spans="2:11" s="7" customFormat="1" ht="18.75" customHeight="1">
      <c r="B15" s="24"/>
      <c r="C15" s="25"/>
      <c r="D15" s="25"/>
      <c r="E15" s="18" t="s">
        <v>26</v>
      </c>
      <c r="F15" s="25"/>
      <c r="G15" s="25"/>
      <c r="H15" s="25"/>
      <c r="I15" s="20" t="s">
        <v>27</v>
      </c>
      <c r="J15" s="18" t="s">
        <v>28</v>
      </c>
      <c r="K15" s="28"/>
    </row>
    <row r="16" spans="2:11" s="7" customFormat="1" ht="7.5" customHeight="1">
      <c r="B16" s="24"/>
      <c r="C16" s="25"/>
      <c r="D16" s="25"/>
      <c r="E16" s="25"/>
      <c r="F16" s="25"/>
      <c r="G16" s="25"/>
      <c r="H16" s="25"/>
      <c r="I16" s="25"/>
      <c r="J16" s="25"/>
      <c r="K16" s="28"/>
    </row>
    <row r="17" spans="2:11" s="7" customFormat="1" ht="15" customHeight="1">
      <c r="B17" s="24"/>
      <c r="C17" s="25"/>
      <c r="D17" s="20" t="s">
        <v>29</v>
      </c>
      <c r="E17" s="25"/>
      <c r="F17" s="25"/>
      <c r="G17" s="25"/>
      <c r="H17" s="25"/>
      <c r="I17" s="20" t="s">
        <v>24</v>
      </c>
      <c r="J17" s="18" t="str">
        <f>IF('Rekapitulace stavby'!$AN$13="","",'Rekapitulace stavby'!$AN$13)</f>
        <v>Vyplň údaj</v>
      </c>
      <c r="K17" s="28"/>
    </row>
    <row r="18" spans="2:11" s="7" customFormat="1" ht="18.75" customHeight="1">
      <c r="B18" s="24"/>
      <c r="C18" s="25"/>
      <c r="D18" s="25"/>
      <c r="E18" s="18" t="str">
        <f>IF('Rekapitulace stavby'!$E$14="","",'Rekapitulace stavby'!$E$14)</f>
        <v>Vyplň údaj</v>
      </c>
      <c r="F18" s="25"/>
      <c r="G18" s="25"/>
      <c r="H18" s="25"/>
      <c r="I18" s="20" t="s">
        <v>27</v>
      </c>
      <c r="J18" s="18" t="str">
        <f>IF('Rekapitulace stavby'!$AN$14="","",'Rekapitulace stavby'!$AN$14)</f>
        <v>Vyplň údaj</v>
      </c>
      <c r="K18" s="28"/>
    </row>
    <row r="19" spans="2:11" s="7" customFormat="1" ht="7.5" customHeight="1">
      <c r="B19" s="24"/>
      <c r="C19" s="25"/>
      <c r="D19" s="25"/>
      <c r="E19" s="25"/>
      <c r="F19" s="25"/>
      <c r="G19" s="25"/>
      <c r="H19" s="25"/>
      <c r="I19" s="25"/>
      <c r="J19" s="25"/>
      <c r="K19" s="28"/>
    </row>
    <row r="20" spans="2:11" s="7" customFormat="1" ht="15" customHeight="1">
      <c r="B20" s="24"/>
      <c r="C20" s="25"/>
      <c r="D20" s="20" t="s">
        <v>31</v>
      </c>
      <c r="E20" s="25"/>
      <c r="F20" s="25"/>
      <c r="G20" s="25"/>
      <c r="H20" s="25"/>
      <c r="I20" s="20" t="s">
        <v>24</v>
      </c>
      <c r="J20" s="18" t="s">
        <v>32</v>
      </c>
      <c r="K20" s="28"/>
    </row>
    <row r="21" spans="2:11" s="7" customFormat="1" ht="18.75" customHeight="1">
      <c r="B21" s="24"/>
      <c r="C21" s="25"/>
      <c r="D21" s="25"/>
      <c r="E21" s="18" t="s">
        <v>33</v>
      </c>
      <c r="F21" s="25"/>
      <c r="G21" s="25"/>
      <c r="H21" s="25"/>
      <c r="I21" s="20" t="s">
        <v>27</v>
      </c>
      <c r="J21" s="18"/>
      <c r="K21" s="28"/>
    </row>
    <row r="22" spans="2:11" s="7" customFormat="1" ht="7.5" customHeight="1">
      <c r="B22" s="24"/>
      <c r="C22" s="25"/>
      <c r="D22" s="25"/>
      <c r="E22" s="25"/>
      <c r="F22" s="25"/>
      <c r="G22" s="25"/>
      <c r="H22" s="25"/>
      <c r="I22" s="25"/>
      <c r="J22" s="25"/>
      <c r="K22" s="28"/>
    </row>
    <row r="23" spans="2:11" s="7" customFormat="1" ht="15" customHeight="1">
      <c r="B23" s="24"/>
      <c r="C23" s="25"/>
      <c r="D23" s="20" t="s">
        <v>34</v>
      </c>
      <c r="E23" s="25"/>
      <c r="F23" s="25"/>
      <c r="G23" s="25"/>
      <c r="H23" s="25"/>
      <c r="I23" s="25"/>
      <c r="J23" s="25"/>
      <c r="K23" s="28"/>
    </row>
    <row r="24" spans="2:11" s="93" customFormat="1" ht="15.75" customHeight="1">
      <c r="B24" s="94"/>
      <c r="C24" s="95"/>
      <c r="D24" s="95"/>
      <c r="E24" s="210"/>
      <c r="F24" s="240"/>
      <c r="G24" s="240"/>
      <c r="H24" s="240"/>
      <c r="I24" s="95"/>
      <c r="J24" s="95"/>
      <c r="K24" s="96"/>
    </row>
    <row r="25" spans="2:11" s="7" customFormat="1" ht="7.5" customHeight="1">
      <c r="B25" s="24"/>
      <c r="C25" s="25"/>
      <c r="D25" s="25"/>
      <c r="E25" s="25"/>
      <c r="F25" s="25"/>
      <c r="G25" s="25"/>
      <c r="H25" s="25"/>
      <c r="I25" s="25"/>
      <c r="J25" s="25"/>
      <c r="K25" s="28"/>
    </row>
    <row r="26" spans="2:11" s="7" customFormat="1" ht="7.5" customHeight="1">
      <c r="B26" s="24"/>
      <c r="C26" s="25"/>
      <c r="D26" s="65"/>
      <c r="E26" s="65"/>
      <c r="F26" s="65"/>
      <c r="G26" s="65"/>
      <c r="H26" s="65"/>
      <c r="I26" s="65"/>
      <c r="J26" s="65"/>
      <c r="K26" s="97"/>
    </row>
    <row r="27" spans="2:11" s="7" customFormat="1" ht="26.25" customHeight="1">
      <c r="B27" s="24"/>
      <c r="C27" s="25"/>
      <c r="D27" s="98" t="s">
        <v>36</v>
      </c>
      <c r="E27" s="25"/>
      <c r="F27" s="25"/>
      <c r="G27" s="25"/>
      <c r="H27" s="25"/>
      <c r="I27" s="25"/>
      <c r="J27" s="68">
        <f>ROUNDUP($J$80,2)</f>
        <v>0</v>
      </c>
      <c r="K27" s="28"/>
    </row>
    <row r="28" spans="2:11" s="7" customFormat="1" ht="7.5" customHeight="1">
      <c r="B28" s="24"/>
      <c r="C28" s="25"/>
      <c r="D28" s="65"/>
      <c r="E28" s="65"/>
      <c r="F28" s="65"/>
      <c r="G28" s="65"/>
      <c r="H28" s="65"/>
      <c r="I28" s="65"/>
      <c r="J28" s="65"/>
      <c r="K28" s="97"/>
    </row>
    <row r="29" spans="2:11" s="7" customFormat="1" ht="15" customHeight="1">
      <c r="B29" s="24"/>
      <c r="C29" s="25"/>
      <c r="D29" s="25"/>
      <c r="E29" s="25"/>
      <c r="F29" s="29" t="s">
        <v>38</v>
      </c>
      <c r="G29" s="25"/>
      <c r="H29" s="25"/>
      <c r="I29" s="29" t="s">
        <v>37</v>
      </c>
      <c r="J29" s="29" t="s">
        <v>39</v>
      </c>
      <c r="K29" s="28"/>
    </row>
    <row r="30" spans="2:11" s="7" customFormat="1" ht="15" customHeight="1">
      <c r="B30" s="24"/>
      <c r="C30" s="25"/>
      <c r="D30" s="31" t="s">
        <v>40</v>
      </c>
      <c r="E30" s="31" t="s">
        <v>41</v>
      </c>
      <c r="F30" s="100">
        <f>ROUNDUP(SUM($BG$80:$BG$138),2)</f>
        <v>0</v>
      </c>
      <c r="G30" s="25"/>
      <c r="H30" s="25"/>
      <c r="I30" s="190">
        <v>0.21</v>
      </c>
      <c r="J30" s="100">
        <v>0</v>
      </c>
      <c r="K30" s="28"/>
    </row>
    <row r="31" spans="2:11" s="7" customFormat="1" ht="7.5" customHeight="1">
      <c r="B31" s="24"/>
      <c r="C31" s="25"/>
      <c r="D31" s="25"/>
      <c r="E31" s="25"/>
      <c r="F31" s="25"/>
      <c r="G31" s="25"/>
      <c r="H31" s="25"/>
      <c r="I31" s="25"/>
      <c r="J31" s="25"/>
      <c r="K31" s="28"/>
    </row>
    <row r="32" spans="2:11" s="7" customFormat="1" ht="26.25" customHeight="1">
      <c r="B32" s="24"/>
      <c r="C32" s="33"/>
      <c r="D32" s="34" t="s">
        <v>42</v>
      </c>
      <c r="E32" s="35"/>
      <c r="F32" s="35"/>
      <c r="G32" s="102" t="s">
        <v>43</v>
      </c>
      <c r="H32" s="36" t="s">
        <v>44</v>
      </c>
      <c r="I32" s="35"/>
      <c r="J32" s="37">
        <f>ROUNDUP(SUM($J$27:$J$30),2)</f>
        <v>0</v>
      </c>
      <c r="K32" s="104"/>
    </row>
    <row r="33" spans="2:11" s="7" customFormat="1" ht="15" customHeight="1">
      <c r="B33" s="39"/>
      <c r="C33" s="40"/>
      <c r="D33" s="40"/>
      <c r="E33" s="40"/>
      <c r="F33" s="40"/>
      <c r="G33" s="40"/>
      <c r="H33" s="40"/>
      <c r="I33" s="40"/>
      <c r="J33" s="40"/>
      <c r="K33" s="41"/>
    </row>
    <row r="37" spans="2:11" s="7" customFormat="1" ht="7.5" customHeight="1">
      <c r="B37" s="106"/>
      <c r="C37" s="107"/>
      <c r="D37" s="107"/>
      <c r="E37" s="107"/>
      <c r="F37" s="107"/>
      <c r="G37" s="107"/>
      <c r="H37" s="107"/>
      <c r="I37" s="107"/>
      <c r="J37" s="107"/>
      <c r="K37" s="108"/>
    </row>
    <row r="38" spans="2:21" s="7" customFormat="1" ht="37.5" customHeight="1">
      <c r="B38" s="24"/>
      <c r="C38" s="13" t="s">
        <v>88</v>
      </c>
      <c r="D38" s="25"/>
      <c r="E38" s="25"/>
      <c r="F38" s="25"/>
      <c r="G38" s="25"/>
      <c r="H38" s="25"/>
      <c r="I38" s="25"/>
      <c r="J38" s="25"/>
      <c r="K38" s="28"/>
      <c r="T38" s="25"/>
      <c r="U38" s="25"/>
    </row>
    <row r="39" spans="2:21" s="7" customFormat="1" ht="7.5" customHeight="1">
      <c r="B39" s="24"/>
      <c r="C39" s="25"/>
      <c r="D39" s="25"/>
      <c r="E39" s="25"/>
      <c r="F39" s="25"/>
      <c r="G39" s="25"/>
      <c r="H39" s="25"/>
      <c r="I39" s="25"/>
      <c r="J39" s="25"/>
      <c r="K39" s="28"/>
      <c r="T39" s="25"/>
      <c r="U39" s="25"/>
    </row>
    <row r="40" spans="2:21" s="7" customFormat="1" ht="15" customHeight="1">
      <c r="B40" s="24"/>
      <c r="C40" s="20" t="s">
        <v>15</v>
      </c>
      <c r="D40" s="25"/>
      <c r="E40" s="25"/>
      <c r="F40" s="25"/>
      <c r="G40" s="25"/>
      <c r="H40" s="25"/>
      <c r="I40" s="25"/>
      <c r="J40" s="25"/>
      <c r="K40" s="28"/>
      <c r="T40" s="25"/>
      <c r="U40" s="25"/>
    </row>
    <row r="41" spans="2:21" s="7" customFormat="1" ht="16.5" customHeight="1">
      <c r="B41" s="24"/>
      <c r="C41" s="25"/>
      <c r="D41" s="25"/>
      <c r="E41" s="239" t="str">
        <f>$E$7</f>
        <v>Uprava VO Decin VII Chrochvice</v>
      </c>
      <c r="F41" s="214"/>
      <c r="G41" s="214"/>
      <c r="H41" s="214"/>
      <c r="I41" s="25"/>
      <c r="J41" s="25"/>
      <c r="K41" s="28"/>
      <c r="T41" s="25"/>
      <c r="U41" s="25"/>
    </row>
    <row r="42" spans="2:21" s="7" customFormat="1" ht="15" customHeight="1">
      <c r="B42" s="24"/>
      <c r="C42" s="20" t="s">
        <v>86</v>
      </c>
      <c r="D42" s="25"/>
      <c r="E42" s="25"/>
      <c r="F42" s="25"/>
      <c r="G42" s="25"/>
      <c r="H42" s="25"/>
      <c r="I42" s="25"/>
      <c r="J42" s="25"/>
      <c r="K42" s="28"/>
      <c r="T42" s="25"/>
      <c r="U42" s="25"/>
    </row>
    <row r="43" spans="2:21" s="7" customFormat="1" ht="19.5" customHeight="1">
      <c r="B43" s="24"/>
      <c r="C43" s="25"/>
      <c r="D43" s="25"/>
      <c r="E43" s="222" t="str">
        <f>$E$9</f>
        <v>VON - VEDLEJŠÍ A OSTATNÍ NÁKLADY</v>
      </c>
      <c r="F43" s="214"/>
      <c r="G43" s="214"/>
      <c r="H43" s="214"/>
      <c r="I43" s="25"/>
      <c r="J43" s="25"/>
      <c r="K43" s="28"/>
      <c r="T43" s="25"/>
      <c r="U43" s="25"/>
    </row>
    <row r="44" spans="2:21" s="7" customFormat="1" ht="7.5" customHeight="1">
      <c r="B44" s="24"/>
      <c r="C44" s="25"/>
      <c r="D44" s="25"/>
      <c r="E44" s="25"/>
      <c r="F44" s="25"/>
      <c r="G44" s="25"/>
      <c r="H44" s="25"/>
      <c r="I44" s="25"/>
      <c r="J44" s="25"/>
      <c r="K44" s="28"/>
      <c r="T44" s="25"/>
      <c r="U44" s="25"/>
    </row>
    <row r="45" spans="2:21" s="7" customFormat="1" ht="18.75" customHeight="1">
      <c r="B45" s="24"/>
      <c r="C45" s="20" t="s">
        <v>19</v>
      </c>
      <c r="D45" s="25"/>
      <c r="E45" s="25"/>
      <c r="F45" s="18" t="str">
        <f>$F$12</f>
        <v>DC - Děčín</v>
      </c>
      <c r="G45" s="25"/>
      <c r="H45" s="20" t="s">
        <v>21</v>
      </c>
      <c r="I45" s="25"/>
      <c r="J45" s="53" t="str">
        <f>IF($J$12="","",$J$12)</f>
        <v>09.06.2021</v>
      </c>
      <c r="K45" s="28"/>
      <c r="T45" s="25"/>
      <c r="U45" s="25"/>
    </row>
    <row r="46" spans="2:21" s="7" customFormat="1" ht="7.5" customHeight="1">
      <c r="B46" s="24"/>
      <c r="C46" s="25"/>
      <c r="D46" s="25"/>
      <c r="E46" s="25"/>
      <c r="F46" s="25"/>
      <c r="G46" s="25"/>
      <c r="H46" s="25"/>
      <c r="I46" s="25"/>
      <c r="J46" s="25"/>
      <c r="K46" s="28"/>
      <c r="T46" s="25"/>
      <c r="U46" s="25"/>
    </row>
    <row r="47" spans="2:21" s="7" customFormat="1" ht="15.75" customHeight="1">
      <c r="B47" s="24"/>
      <c r="C47" s="20" t="s">
        <v>23</v>
      </c>
      <c r="D47" s="25"/>
      <c r="E47" s="25"/>
      <c r="F47" s="18" t="str">
        <f>$E$15</f>
        <v>ČEZ Distribuce, a.s.</v>
      </c>
      <c r="G47" s="25"/>
      <c r="H47" s="20" t="s">
        <v>31</v>
      </c>
      <c r="I47" s="25"/>
      <c r="J47" s="18" t="str">
        <f>$E$21</f>
        <v>ENPRO Energo s.r.o.</v>
      </c>
      <c r="K47" s="28"/>
      <c r="T47" s="25"/>
      <c r="U47" s="25"/>
    </row>
    <row r="48" spans="2:21" s="7" customFormat="1" ht="15" customHeight="1">
      <c r="B48" s="24"/>
      <c r="C48" s="20" t="s">
        <v>29</v>
      </c>
      <c r="D48" s="25"/>
      <c r="E48" s="25"/>
      <c r="F48" s="18" t="str">
        <f>IF($E$18="","",$E$18)</f>
        <v>Vyplň údaj</v>
      </c>
      <c r="G48" s="25"/>
      <c r="H48" s="25"/>
      <c r="I48" s="25"/>
      <c r="J48" s="25"/>
      <c r="K48" s="28"/>
      <c r="T48" s="25"/>
      <c r="U48" s="25"/>
    </row>
    <row r="49" spans="2:21" s="7" customFormat="1" ht="11.25" customHeight="1">
      <c r="B49" s="24"/>
      <c r="C49" s="25"/>
      <c r="D49" s="25"/>
      <c r="E49" s="25"/>
      <c r="F49" s="25"/>
      <c r="G49" s="25"/>
      <c r="H49" s="25"/>
      <c r="I49" s="25"/>
      <c r="J49" s="25"/>
      <c r="K49" s="28"/>
      <c r="T49" s="25"/>
      <c r="U49" s="25"/>
    </row>
    <row r="50" spans="2:21" s="7" customFormat="1" ht="30" customHeight="1">
      <c r="B50" s="24"/>
      <c r="C50" s="109" t="s">
        <v>89</v>
      </c>
      <c r="D50" s="33"/>
      <c r="E50" s="33"/>
      <c r="F50" s="33"/>
      <c r="G50" s="33"/>
      <c r="H50" s="33"/>
      <c r="I50" s="33"/>
      <c r="J50" s="111" t="s">
        <v>90</v>
      </c>
      <c r="K50" s="38"/>
      <c r="T50" s="25"/>
      <c r="U50" s="25"/>
    </row>
    <row r="51" spans="2:21" s="7" customFormat="1" ht="11.25" customHeight="1">
      <c r="B51" s="24"/>
      <c r="C51" s="25"/>
      <c r="D51" s="25"/>
      <c r="E51" s="25"/>
      <c r="F51" s="25"/>
      <c r="G51" s="25"/>
      <c r="H51" s="25"/>
      <c r="I51" s="25"/>
      <c r="J51" s="25"/>
      <c r="K51" s="28"/>
      <c r="T51" s="25"/>
      <c r="U51" s="25"/>
    </row>
    <row r="52" spans="2:47" s="7" customFormat="1" ht="30" customHeight="1">
      <c r="B52" s="24"/>
      <c r="C52" s="67" t="s">
        <v>91</v>
      </c>
      <c r="D52" s="25"/>
      <c r="E52" s="25"/>
      <c r="F52" s="25"/>
      <c r="G52" s="25"/>
      <c r="H52" s="25"/>
      <c r="I52" s="25"/>
      <c r="J52" s="68">
        <f>ROUNDUP($J$80,2)</f>
        <v>0</v>
      </c>
      <c r="K52" s="28"/>
      <c r="T52" s="25"/>
      <c r="U52" s="25"/>
      <c r="AU52" s="7" t="s">
        <v>92</v>
      </c>
    </row>
    <row r="53" spans="2:21" s="75" customFormat="1" ht="25.5" customHeight="1">
      <c r="B53" s="112"/>
      <c r="C53" s="113"/>
      <c r="D53" s="114" t="s">
        <v>87</v>
      </c>
      <c r="E53" s="114"/>
      <c r="F53" s="114"/>
      <c r="G53" s="114"/>
      <c r="H53" s="114"/>
      <c r="I53" s="114"/>
      <c r="J53" s="116">
        <f>ROUNDUP($J$81,2)</f>
        <v>0</v>
      </c>
      <c r="K53" s="117"/>
      <c r="T53" s="113"/>
      <c r="U53" s="113"/>
    </row>
    <row r="54" spans="2:21" s="191" customFormat="1" ht="21" customHeight="1">
      <c r="B54" s="192"/>
      <c r="C54" s="193"/>
      <c r="D54" s="194" t="s">
        <v>559</v>
      </c>
      <c r="E54" s="194"/>
      <c r="F54" s="194"/>
      <c r="G54" s="194"/>
      <c r="H54" s="194"/>
      <c r="I54" s="194"/>
      <c r="J54" s="195">
        <f>ROUNDUP($J$82,2)</f>
        <v>0</v>
      </c>
      <c r="K54" s="196"/>
      <c r="T54" s="193"/>
      <c r="U54" s="193"/>
    </row>
    <row r="55" spans="2:21" s="191" customFormat="1" ht="21" customHeight="1">
      <c r="B55" s="192"/>
      <c r="C55" s="193"/>
      <c r="D55" s="194" t="s">
        <v>560</v>
      </c>
      <c r="E55" s="194"/>
      <c r="F55" s="194"/>
      <c r="G55" s="194"/>
      <c r="H55" s="194"/>
      <c r="I55" s="194"/>
      <c r="J55" s="195">
        <f>ROUNDUP($J$83,2)</f>
        <v>0</v>
      </c>
      <c r="K55" s="196"/>
      <c r="T55" s="193"/>
      <c r="U55" s="193"/>
    </row>
    <row r="56" spans="2:21" s="191" customFormat="1" ht="21" customHeight="1">
      <c r="B56" s="192"/>
      <c r="C56" s="193"/>
      <c r="D56" s="194" t="s">
        <v>561</v>
      </c>
      <c r="E56" s="194"/>
      <c r="F56" s="194"/>
      <c r="G56" s="194"/>
      <c r="H56" s="194"/>
      <c r="I56" s="194"/>
      <c r="J56" s="195">
        <f>ROUNDUP($J$94,2)</f>
        <v>0</v>
      </c>
      <c r="K56" s="196"/>
      <c r="T56" s="193"/>
      <c r="U56" s="193"/>
    </row>
    <row r="57" spans="2:21" s="75" customFormat="1" ht="25.5" customHeight="1">
      <c r="B57" s="112"/>
      <c r="C57" s="113"/>
      <c r="D57" s="114" t="s">
        <v>483</v>
      </c>
      <c r="E57" s="114"/>
      <c r="F57" s="114"/>
      <c r="G57" s="114"/>
      <c r="H57" s="114"/>
      <c r="I57" s="114"/>
      <c r="J57" s="116">
        <f>ROUNDUP($J$110,2)</f>
        <v>0</v>
      </c>
      <c r="K57" s="117"/>
      <c r="T57" s="113"/>
      <c r="U57" s="113"/>
    </row>
    <row r="58" spans="2:21" s="191" customFormat="1" ht="21" customHeight="1">
      <c r="B58" s="192"/>
      <c r="C58" s="193"/>
      <c r="D58" s="194" t="s">
        <v>559</v>
      </c>
      <c r="E58" s="194"/>
      <c r="F58" s="194"/>
      <c r="G58" s="194"/>
      <c r="H58" s="194"/>
      <c r="I58" s="194"/>
      <c r="J58" s="195">
        <f>ROUNDUP($J$111,2)</f>
        <v>0</v>
      </c>
      <c r="K58" s="196"/>
      <c r="T58" s="193"/>
      <c r="U58" s="193"/>
    </row>
    <row r="59" spans="2:21" s="191" customFormat="1" ht="21" customHeight="1">
      <c r="B59" s="192"/>
      <c r="C59" s="193"/>
      <c r="D59" s="194" t="s">
        <v>560</v>
      </c>
      <c r="E59" s="194"/>
      <c r="F59" s="194"/>
      <c r="G59" s="194"/>
      <c r="H59" s="194"/>
      <c r="I59" s="194"/>
      <c r="J59" s="195">
        <f>ROUNDUP($J$112,2)</f>
        <v>0</v>
      </c>
      <c r="K59" s="196"/>
      <c r="T59" s="193"/>
      <c r="U59" s="193"/>
    </row>
    <row r="60" spans="2:21" s="191" customFormat="1" ht="21" customHeight="1">
      <c r="B60" s="192"/>
      <c r="C60" s="193"/>
      <c r="D60" s="194" t="s">
        <v>561</v>
      </c>
      <c r="E60" s="194"/>
      <c r="F60" s="194"/>
      <c r="G60" s="194"/>
      <c r="H60" s="194"/>
      <c r="I60" s="194"/>
      <c r="J60" s="195">
        <f>ROUNDUP($J$123,2)</f>
        <v>0</v>
      </c>
      <c r="K60" s="196"/>
      <c r="T60" s="193"/>
      <c r="U60" s="193"/>
    </row>
    <row r="61" spans="2:21" s="7" customFormat="1" ht="22.5" customHeight="1">
      <c r="B61" s="24"/>
      <c r="C61" s="25"/>
      <c r="D61" s="25"/>
      <c r="E61" s="25"/>
      <c r="F61" s="25"/>
      <c r="G61" s="25"/>
      <c r="H61" s="25"/>
      <c r="I61" s="25"/>
      <c r="J61" s="25"/>
      <c r="K61" s="28"/>
      <c r="T61" s="25"/>
      <c r="U61" s="25"/>
    </row>
    <row r="62" spans="2:21" s="7" customFormat="1" ht="7.5" customHeight="1">
      <c r="B62" s="39"/>
      <c r="C62" s="40"/>
      <c r="D62" s="40"/>
      <c r="E62" s="40"/>
      <c r="F62" s="40"/>
      <c r="G62" s="40"/>
      <c r="H62" s="40"/>
      <c r="I62" s="40"/>
      <c r="J62" s="40"/>
      <c r="K62" s="41"/>
      <c r="T62" s="25"/>
      <c r="U62" s="25"/>
    </row>
    <row r="66" spans="2:12" s="7" customFormat="1" ht="7.5" customHeight="1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4"/>
    </row>
    <row r="67" spans="2:12" s="7" customFormat="1" ht="37.5" customHeight="1">
      <c r="B67" s="24"/>
      <c r="C67" s="13" t="s">
        <v>101</v>
      </c>
      <c r="D67" s="25"/>
      <c r="E67" s="25"/>
      <c r="F67" s="25"/>
      <c r="G67" s="25"/>
      <c r="H67" s="25"/>
      <c r="I67" s="25"/>
      <c r="J67" s="25"/>
      <c r="K67" s="25"/>
      <c r="L67" s="44"/>
    </row>
    <row r="68" spans="2:12" s="7" customFormat="1" ht="7.5" customHeight="1"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44"/>
    </row>
    <row r="69" spans="2:12" s="7" customFormat="1" ht="15" customHeight="1">
      <c r="B69" s="24"/>
      <c r="C69" s="20" t="s">
        <v>15</v>
      </c>
      <c r="D69" s="25"/>
      <c r="E69" s="25"/>
      <c r="F69" s="25"/>
      <c r="G69" s="25"/>
      <c r="H69" s="25"/>
      <c r="I69" s="25"/>
      <c r="J69" s="25"/>
      <c r="K69" s="25"/>
      <c r="L69" s="44"/>
    </row>
    <row r="70" spans="2:12" s="7" customFormat="1" ht="16.5" customHeight="1">
      <c r="B70" s="24"/>
      <c r="C70" s="25"/>
      <c r="D70" s="25"/>
      <c r="E70" s="239" t="str">
        <f>$E$7</f>
        <v>Uprava VO Decin VII Chrochvice</v>
      </c>
      <c r="F70" s="214"/>
      <c r="G70" s="214"/>
      <c r="H70" s="214"/>
      <c r="I70" s="25"/>
      <c r="J70" s="25"/>
      <c r="K70" s="25"/>
      <c r="L70" s="44"/>
    </row>
    <row r="71" spans="2:12" s="7" customFormat="1" ht="15" customHeight="1">
      <c r="B71" s="24"/>
      <c r="C71" s="20" t="s">
        <v>86</v>
      </c>
      <c r="D71" s="25"/>
      <c r="E71" s="25"/>
      <c r="F71" s="25"/>
      <c r="G71" s="25"/>
      <c r="H71" s="25"/>
      <c r="I71" s="25"/>
      <c r="J71" s="25"/>
      <c r="K71" s="25"/>
      <c r="L71" s="44"/>
    </row>
    <row r="72" spans="2:12" s="7" customFormat="1" ht="18" customHeight="1">
      <c r="B72" s="24"/>
      <c r="C72" s="25"/>
      <c r="D72" s="25"/>
      <c r="E72" s="223" t="str">
        <f>$E$9</f>
        <v>VON - VEDLEJŠÍ A OSTATNÍ NÁKLADY</v>
      </c>
      <c r="F72" s="214"/>
      <c r="G72" s="214"/>
      <c r="H72" s="214"/>
      <c r="I72" s="25"/>
      <c r="J72" s="25"/>
      <c r="K72" s="25"/>
      <c r="L72" s="44"/>
    </row>
    <row r="73" spans="2:12" s="7" customFormat="1" ht="7.5" customHeight="1"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44"/>
    </row>
    <row r="74" spans="2:12" s="7" customFormat="1" ht="18.75" customHeight="1">
      <c r="B74" s="24"/>
      <c r="C74" s="20" t="s">
        <v>19</v>
      </c>
      <c r="D74" s="25"/>
      <c r="E74" s="25"/>
      <c r="F74" s="18" t="str">
        <f>$F$12</f>
        <v>DC - Děčín</v>
      </c>
      <c r="G74" s="25"/>
      <c r="H74" s="20" t="s">
        <v>21</v>
      </c>
      <c r="I74" s="25"/>
      <c r="J74" s="53" t="str">
        <f>IF($J$12="","",$J$12)</f>
        <v>09.06.2021</v>
      </c>
      <c r="K74" s="25"/>
      <c r="L74" s="44"/>
    </row>
    <row r="75" spans="2:12" s="7" customFormat="1" ht="7.5" customHeight="1"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44"/>
    </row>
    <row r="76" spans="2:12" s="7" customFormat="1" ht="15.75" customHeight="1">
      <c r="B76" s="24"/>
      <c r="C76" s="20" t="s">
        <v>23</v>
      </c>
      <c r="D76" s="25"/>
      <c r="E76" s="25"/>
      <c r="F76" s="18" t="str">
        <f>$E$15</f>
        <v>ČEZ Distribuce, a.s.</v>
      </c>
      <c r="G76" s="25"/>
      <c r="H76" s="20" t="s">
        <v>31</v>
      </c>
      <c r="I76" s="25"/>
      <c r="J76" s="18" t="str">
        <f>$E$21</f>
        <v>ENPRO Energo s.r.o.</v>
      </c>
      <c r="K76" s="25"/>
      <c r="L76" s="44"/>
    </row>
    <row r="77" spans="2:12" s="7" customFormat="1" ht="15" customHeight="1">
      <c r="B77" s="24"/>
      <c r="C77" s="20" t="s">
        <v>29</v>
      </c>
      <c r="D77" s="25"/>
      <c r="E77" s="25"/>
      <c r="F77" s="18" t="str">
        <f>IF($E$18="","",$E$18)</f>
        <v>Vyplň údaj</v>
      </c>
      <c r="G77" s="25"/>
      <c r="H77" s="25"/>
      <c r="I77" s="25"/>
      <c r="J77" s="25"/>
      <c r="K77" s="25"/>
      <c r="L77" s="44"/>
    </row>
    <row r="78" spans="2:12" s="7" customFormat="1" ht="11.25" customHeight="1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44"/>
    </row>
    <row r="79" spans="2:20" s="119" customFormat="1" ht="30" customHeight="1">
      <c r="B79" s="120"/>
      <c r="C79" s="121" t="s">
        <v>102</v>
      </c>
      <c r="D79" s="122" t="s">
        <v>51</v>
      </c>
      <c r="E79" s="122" t="s">
        <v>47</v>
      </c>
      <c r="F79" s="122" t="s">
        <v>103</v>
      </c>
      <c r="G79" s="122" t="s">
        <v>104</v>
      </c>
      <c r="H79" s="122" t="s">
        <v>105</v>
      </c>
      <c r="I79" s="122" t="s">
        <v>106</v>
      </c>
      <c r="J79" s="122" t="s">
        <v>107</v>
      </c>
      <c r="K79" s="124" t="s">
        <v>108</v>
      </c>
      <c r="L79" s="125"/>
      <c r="M79" s="60" t="s">
        <v>109</v>
      </c>
      <c r="N79" s="61" t="s">
        <v>40</v>
      </c>
      <c r="O79" s="61" t="s">
        <v>110</v>
      </c>
      <c r="P79" s="61" t="s">
        <v>111</v>
      </c>
      <c r="Q79" s="61" t="s">
        <v>112</v>
      </c>
      <c r="R79" s="61" t="s">
        <v>113</v>
      </c>
      <c r="S79" s="61" t="s">
        <v>114</v>
      </c>
      <c r="T79" s="62" t="s">
        <v>115</v>
      </c>
    </row>
    <row r="80" spans="2:63" s="7" customFormat="1" ht="30" customHeight="1">
      <c r="B80" s="24"/>
      <c r="C80" s="67" t="s">
        <v>91</v>
      </c>
      <c r="D80" s="25"/>
      <c r="E80" s="25"/>
      <c r="F80" s="25"/>
      <c r="G80" s="25"/>
      <c r="H80" s="25"/>
      <c r="I80" s="25"/>
      <c r="J80" s="126">
        <f>$BK$80</f>
        <v>0</v>
      </c>
      <c r="K80" s="25"/>
      <c r="L80" s="44"/>
      <c r="M80" s="64"/>
      <c r="N80" s="65"/>
      <c r="O80" s="65"/>
      <c r="P80" s="127">
        <f>$P$81+$P$110</f>
        <v>0</v>
      </c>
      <c r="Q80" s="65"/>
      <c r="R80" s="127">
        <f>$R$81+$R$110</f>
        <v>0</v>
      </c>
      <c r="S80" s="65"/>
      <c r="T80" s="128">
        <f>$T$81+$T$110</f>
        <v>0</v>
      </c>
      <c r="AT80" s="7" t="s">
        <v>65</v>
      </c>
      <c r="AU80" s="7" t="s">
        <v>92</v>
      </c>
      <c r="BK80" s="129">
        <f>$BK$81+$BK$110</f>
        <v>0</v>
      </c>
    </row>
    <row r="81" spans="2:63" s="130" customFormat="1" ht="37.5" customHeight="1">
      <c r="B81" s="131"/>
      <c r="C81" s="132"/>
      <c r="D81" s="132" t="s">
        <v>65</v>
      </c>
      <c r="E81" s="133" t="s">
        <v>70</v>
      </c>
      <c r="F81" s="133" t="s">
        <v>71</v>
      </c>
      <c r="G81" s="134"/>
      <c r="H81" s="132"/>
      <c r="I81" s="132"/>
      <c r="J81" s="136">
        <f>$BK$81</f>
        <v>0</v>
      </c>
      <c r="K81" s="132"/>
      <c r="L81" s="137"/>
      <c r="M81" s="138"/>
      <c r="N81" s="132"/>
      <c r="O81" s="132"/>
      <c r="P81" s="139">
        <f>$P$82+$P$83+$P$94</f>
        <v>0</v>
      </c>
      <c r="Q81" s="132"/>
      <c r="R81" s="139">
        <f>$R$82+$R$83+$R$94</f>
        <v>0</v>
      </c>
      <c r="S81" s="132"/>
      <c r="T81" s="140">
        <f>$T$82+$T$83+$T$94</f>
        <v>0</v>
      </c>
      <c r="AR81" s="141" t="s">
        <v>73</v>
      </c>
      <c r="AT81" s="141" t="s">
        <v>65</v>
      </c>
      <c r="AU81" s="142" t="s">
        <v>66</v>
      </c>
      <c r="AY81" s="142" t="s">
        <v>119</v>
      </c>
      <c r="BK81" s="143">
        <f>$BK$82+$BK$83+$BK$94</f>
        <v>0</v>
      </c>
    </row>
    <row r="82" spans="2:63" s="130" customFormat="1" ht="21" customHeight="1">
      <c r="B82" s="131"/>
      <c r="C82" s="132"/>
      <c r="D82" s="132" t="s">
        <v>65</v>
      </c>
      <c r="E82" s="197" t="s">
        <v>73</v>
      </c>
      <c r="F82" s="197" t="s">
        <v>562</v>
      </c>
      <c r="G82" s="198"/>
      <c r="H82" s="132"/>
      <c r="I82" s="132"/>
      <c r="J82" s="199">
        <f>$BK$82</f>
        <v>0</v>
      </c>
      <c r="K82" s="132"/>
      <c r="L82" s="137"/>
      <c r="M82" s="138"/>
      <c r="N82" s="132"/>
      <c r="O82" s="132"/>
      <c r="P82" s="139">
        <v>0</v>
      </c>
      <c r="Q82" s="132"/>
      <c r="R82" s="139">
        <v>0</v>
      </c>
      <c r="S82" s="132"/>
      <c r="T82" s="140">
        <v>0</v>
      </c>
      <c r="AR82" s="200" t="s">
        <v>73</v>
      </c>
      <c r="AT82" s="200" t="s">
        <v>65</v>
      </c>
      <c r="AU82" s="142" t="s">
        <v>73</v>
      </c>
      <c r="AY82" s="142" t="s">
        <v>119</v>
      </c>
      <c r="BK82" s="143">
        <v>0</v>
      </c>
    </row>
    <row r="83" spans="2:63" s="130" customFormat="1" ht="21" customHeight="1">
      <c r="B83" s="131"/>
      <c r="C83" s="132"/>
      <c r="D83" s="132" t="s">
        <v>65</v>
      </c>
      <c r="E83" s="197" t="s">
        <v>75</v>
      </c>
      <c r="F83" s="197" t="s">
        <v>563</v>
      </c>
      <c r="G83" s="198"/>
      <c r="H83" s="132"/>
      <c r="I83" s="132"/>
      <c r="J83" s="199">
        <f>$BK$83</f>
        <v>0</v>
      </c>
      <c r="K83" s="132"/>
      <c r="L83" s="137"/>
      <c r="M83" s="138"/>
      <c r="N83" s="132"/>
      <c r="O83" s="132"/>
      <c r="P83" s="139">
        <f>SUM($P$84:$P$93)</f>
        <v>0</v>
      </c>
      <c r="Q83" s="132"/>
      <c r="R83" s="139">
        <f>SUM($R$84:$R$93)</f>
        <v>0</v>
      </c>
      <c r="S83" s="132"/>
      <c r="T83" s="140">
        <f>SUM($T$84:$T$93)</f>
        <v>0</v>
      </c>
      <c r="AR83" s="200" t="s">
        <v>73</v>
      </c>
      <c r="AT83" s="200" t="s">
        <v>65</v>
      </c>
      <c r="AU83" s="142" t="s">
        <v>73</v>
      </c>
      <c r="AY83" s="142" t="s">
        <v>119</v>
      </c>
      <c r="BK83" s="143">
        <f>SUM($BK$84:$BK$93)</f>
        <v>0</v>
      </c>
    </row>
    <row r="84" spans="2:63" s="7" customFormat="1" ht="15.75" customHeight="1">
      <c r="B84" s="24"/>
      <c r="C84" s="168" t="s">
        <v>73</v>
      </c>
      <c r="D84" s="168" t="s">
        <v>79</v>
      </c>
      <c r="E84" s="169" t="s">
        <v>73</v>
      </c>
      <c r="F84" s="170" t="s">
        <v>564</v>
      </c>
      <c r="G84" s="171" t="s">
        <v>565</v>
      </c>
      <c r="H84" s="172">
        <v>1</v>
      </c>
      <c r="I84" s="173"/>
      <c r="J84" s="174">
        <f>ROUND($I$84*$H$84,2)</f>
        <v>0</v>
      </c>
      <c r="K84" s="175"/>
      <c r="L84" s="44"/>
      <c r="M84" s="176"/>
      <c r="N84" s="177" t="s">
        <v>41</v>
      </c>
      <c r="O84" s="25"/>
      <c r="P84" s="25"/>
      <c r="Q84" s="155">
        <v>0</v>
      </c>
      <c r="R84" s="155">
        <f>$Q$84*$H$84</f>
        <v>0</v>
      </c>
      <c r="S84" s="155">
        <v>0</v>
      </c>
      <c r="T84" s="156">
        <f>$S$84*$H$84</f>
        <v>0</v>
      </c>
      <c r="AR84" s="7" t="s">
        <v>124</v>
      </c>
      <c r="AT84" s="7" t="s">
        <v>143</v>
      </c>
      <c r="AU84" s="7" t="s">
        <v>75</v>
      </c>
      <c r="AY84" s="7" t="s">
        <v>119</v>
      </c>
      <c r="BG84" s="157">
        <f>IF($N$84="zákl. přenesená",$J$84,0)</f>
        <v>0</v>
      </c>
      <c r="BJ84" s="7" t="s">
        <v>126</v>
      </c>
      <c r="BK84" s="157">
        <f>ROUND($I$84*$H$84,2)</f>
        <v>0</v>
      </c>
    </row>
    <row r="85" spans="2:63" s="7" customFormat="1" ht="15.75" customHeight="1">
      <c r="B85" s="24"/>
      <c r="C85" s="168" t="s">
        <v>75</v>
      </c>
      <c r="D85" s="168" t="s">
        <v>79</v>
      </c>
      <c r="E85" s="169" t="s">
        <v>75</v>
      </c>
      <c r="F85" s="170" t="s">
        <v>566</v>
      </c>
      <c r="G85" s="171" t="s">
        <v>565</v>
      </c>
      <c r="H85" s="172">
        <v>1</v>
      </c>
      <c r="I85" s="173"/>
      <c r="J85" s="174">
        <f>ROUND($I$85*$H$85,2)</f>
        <v>0</v>
      </c>
      <c r="K85" s="175"/>
      <c r="L85" s="44"/>
      <c r="M85" s="176"/>
      <c r="N85" s="177" t="s">
        <v>41</v>
      </c>
      <c r="O85" s="25"/>
      <c r="P85" s="25"/>
      <c r="Q85" s="155">
        <v>0</v>
      </c>
      <c r="R85" s="155">
        <f>$Q$85*$H$85</f>
        <v>0</v>
      </c>
      <c r="S85" s="155">
        <v>0</v>
      </c>
      <c r="T85" s="156">
        <f>$S$85*$H$85</f>
        <v>0</v>
      </c>
      <c r="AR85" s="7" t="s">
        <v>124</v>
      </c>
      <c r="AT85" s="7" t="s">
        <v>143</v>
      </c>
      <c r="AU85" s="7" t="s">
        <v>75</v>
      </c>
      <c r="AY85" s="7" t="s">
        <v>119</v>
      </c>
      <c r="BG85" s="157">
        <f>IF($N$85="zákl. přenesená",$J$85,0)</f>
        <v>0</v>
      </c>
      <c r="BJ85" s="7" t="s">
        <v>126</v>
      </c>
      <c r="BK85" s="157">
        <f>ROUND($I$85*$H$85,2)</f>
        <v>0</v>
      </c>
    </row>
    <row r="86" spans="2:63" s="7" customFormat="1" ht="15.75" customHeight="1">
      <c r="B86" s="24"/>
      <c r="C86" s="168" t="s">
        <v>131</v>
      </c>
      <c r="D86" s="168" t="s">
        <v>79</v>
      </c>
      <c r="E86" s="169" t="s">
        <v>131</v>
      </c>
      <c r="F86" s="170" t="s">
        <v>567</v>
      </c>
      <c r="G86" s="171" t="s">
        <v>565</v>
      </c>
      <c r="H86" s="172">
        <v>1</v>
      </c>
      <c r="I86" s="173"/>
      <c r="J86" s="174">
        <f>ROUND($I$86*$H$86,2)</f>
        <v>0</v>
      </c>
      <c r="K86" s="175"/>
      <c r="L86" s="44"/>
      <c r="M86" s="176"/>
      <c r="N86" s="177" t="s">
        <v>41</v>
      </c>
      <c r="O86" s="25"/>
      <c r="P86" s="25"/>
      <c r="Q86" s="155">
        <v>0</v>
      </c>
      <c r="R86" s="155">
        <f>$Q$86*$H$86</f>
        <v>0</v>
      </c>
      <c r="S86" s="155">
        <v>0</v>
      </c>
      <c r="T86" s="156">
        <f>$S$86*$H$86</f>
        <v>0</v>
      </c>
      <c r="AR86" s="7" t="s">
        <v>124</v>
      </c>
      <c r="AT86" s="7" t="s">
        <v>143</v>
      </c>
      <c r="AU86" s="7" t="s">
        <v>75</v>
      </c>
      <c r="AY86" s="7" t="s">
        <v>119</v>
      </c>
      <c r="BG86" s="157">
        <f>IF($N$86="zákl. přenesená",$J$86,0)</f>
        <v>0</v>
      </c>
      <c r="BJ86" s="7" t="s">
        <v>126</v>
      </c>
      <c r="BK86" s="157">
        <f>ROUND($I$86*$H$86,2)</f>
        <v>0</v>
      </c>
    </row>
    <row r="87" spans="2:63" s="7" customFormat="1" ht="15.75" customHeight="1">
      <c r="B87" s="24"/>
      <c r="C87" s="168" t="s">
        <v>126</v>
      </c>
      <c r="D87" s="168" t="s">
        <v>79</v>
      </c>
      <c r="E87" s="169" t="s">
        <v>126</v>
      </c>
      <c r="F87" s="170" t="s">
        <v>568</v>
      </c>
      <c r="G87" s="171" t="s">
        <v>565</v>
      </c>
      <c r="H87" s="172">
        <v>1</v>
      </c>
      <c r="I87" s="173"/>
      <c r="J87" s="174">
        <f>ROUND($I$87*$H$87,2)</f>
        <v>0</v>
      </c>
      <c r="K87" s="175"/>
      <c r="L87" s="44"/>
      <c r="M87" s="176"/>
      <c r="N87" s="177" t="s">
        <v>41</v>
      </c>
      <c r="O87" s="25"/>
      <c r="P87" s="25"/>
      <c r="Q87" s="155">
        <v>0</v>
      </c>
      <c r="R87" s="155">
        <f>$Q$87*$H$87</f>
        <v>0</v>
      </c>
      <c r="S87" s="155">
        <v>0</v>
      </c>
      <c r="T87" s="156">
        <f>$S$87*$H$87</f>
        <v>0</v>
      </c>
      <c r="AR87" s="7" t="s">
        <v>124</v>
      </c>
      <c r="AT87" s="7" t="s">
        <v>143</v>
      </c>
      <c r="AU87" s="7" t="s">
        <v>75</v>
      </c>
      <c r="AY87" s="7" t="s">
        <v>119</v>
      </c>
      <c r="BG87" s="157">
        <f>IF($N$87="zákl. přenesená",$J$87,0)</f>
        <v>0</v>
      </c>
      <c r="BJ87" s="7" t="s">
        <v>126</v>
      </c>
      <c r="BK87" s="157">
        <f>ROUND($I$87*$H$87,2)</f>
        <v>0</v>
      </c>
    </row>
    <row r="88" spans="2:63" s="7" customFormat="1" ht="15.75" customHeight="1">
      <c r="B88" s="24"/>
      <c r="C88" s="168" t="s">
        <v>136</v>
      </c>
      <c r="D88" s="168" t="s">
        <v>79</v>
      </c>
      <c r="E88" s="169" t="s">
        <v>136</v>
      </c>
      <c r="F88" s="170" t="s">
        <v>569</v>
      </c>
      <c r="G88" s="171" t="s">
        <v>565</v>
      </c>
      <c r="H88" s="172">
        <v>1</v>
      </c>
      <c r="I88" s="173"/>
      <c r="J88" s="174">
        <f>ROUND($I$88*$H$88,2)</f>
        <v>0</v>
      </c>
      <c r="K88" s="175"/>
      <c r="L88" s="44"/>
      <c r="M88" s="176"/>
      <c r="N88" s="177" t="s">
        <v>41</v>
      </c>
      <c r="O88" s="25"/>
      <c r="P88" s="25"/>
      <c r="Q88" s="155">
        <v>0</v>
      </c>
      <c r="R88" s="155">
        <f>$Q$88*$H$88</f>
        <v>0</v>
      </c>
      <c r="S88" s="155">
        <v>0</v>
      </c>
      <c r="T88" s="156">
        <f>$S$88*$H$88</f>
        <v>0</v>
      </c>
      <c r="AR88" s="7" t="s">
        <v>124</v>
      </c>
      <c r="AT88" s="7" t="s">
        <v>143</v>
      </c>
      <c r="AU88" s="7" t="s">
        <v>75</v>
      </c>
      <c r="AY88" s="7" t="s">
        <v>119</v>
      </c>
      <c r="BG88" s="157">
        <f>IF($N$88="zákl. přenesená",$J$88,0)</f>
        <v>0</v>
      </c>
      <c r="BJ88" s="7" t="s">
        <v>126</v>
      </c>
      <c r="BK88" s="157">
        <f>ROUND($I$88*$H$88,2)</f>
        <v>0</v>
      </c>
    </row>
    <row r="89" spans="2:63" s="7" customFormat="1" ht="15.75" customHeight="1">
      <c r="B89" s="24"/>
      <c r="C89" s="168" t="s">
        <v>140</v>
      </c>
      <c r="D89" s="168" t="s">
        <v>79</v>
      </c>
      <c r="E89" s="169" t="s">
        <v>140</v>
      </c>
      <c r="F89" s="170" t="s">
        <v>570</v>
      </c>
      <c r="G89" s="171" t="s">
        <v>565</v>
      </c>
      <c r="H89" s="172">
        <v>1</v>
      </c>
      <c r="I89" s="173"/>
      <c r="J89" s="174">
        <f>ROUND($I$89*$H$89,2)</f>
        <v>0</v>
      </c>
      <c r="K89" s="175"/>
      <c r="L89" s="44"/>
      <c r="M89" s="176"/>
      <c r="N89" s="177" t="s">
        <v>41</v>
      </c>
      <c r="O89" s="25"/>
      <c r="P89" s="25"/>
      <c r="Q89" s="155">
        <v>0</v>
      </c>
      <c r="R89" s="155">
        <f>$Q$89*$H$89</f>
        <v>0</v>
      </c>
      <c r="S89" s="155">
        <v>0</v>
      </c>
      <c r="T89" s="156">
        <f>$S$89*$H$89</f>
        <v>0</v>
      </c>
      <c r="AR89" s="7" t="s">
        <v>124</v>
      </c>
      <c r="AT89" s="7" t="s">
        <v>143</v>
      </c>
      <c r="AU89" s="7" t="s">
        <v>75</v>
      </c>
      <c r="AY89" s="7" t="s">
        <v>119</v>
      </c>
      <c r="BG89" s="157">
        <f>IF($N$89="zákl. přenesená",$J$89,0)</f>
        <v>0</v>
      </c>
      <c r="BJ89" s="7" t="s">
        <v>126</v>
      </c>
      <c r="BK89" s="157">
        <f>ROUND($I$89*$H$89,2)</f>
        <v>0</v>
      </c>
    </row>
    <row r="90" spans="2:63" s="7" customFormat="1" ht="15.75" customHeight="1">
      <c r="B90" s="24"/>
      <c r="C90" s="168" t="s">
        <v>146</v>
      </c>
      <c r="D90" s="168" t="s">
        <v>79</v>
      </c>
      <c r="E90" s="169" t="s">
        <v>146</v>
      </c>
      <c r="F90" s="170" t="s">
        <v>571</v>
      </c>
      <c r="G90" s="171" t="s">
        <v>565</v>
      </c>
      <c r="H90" s="172">
        <v>1</v>
      </c>
      <c r="I90" s="173"/>
      <c r="J90" s="174">
        <f>ROUND($I$90*$H$90,2)</f>
        <v>0</v>
      </c>
      <c r="K90" s="175"/>
      <c r="L90" s="44"/>
      <c r="M90" s="176"/>
      <c r="N90" s="177" t="s">
        <v>41</v>
      </c>
      <c r="O90" s="25"/>
      <c r="P90" s="25"/>
      <c r="Q90" s="155">
        <v>0</v>
      </c>
      <c r="R90" s="155">
        <f>$Q$90*$H$90</f>
        <v>0</v>
      </c>
      <c r="S90" s="155">
        <v>0</v>
      </c>
      <c r="T90" s="156">
        <f>$S$90*$H$90</f>
        <v>0</v>
      </c>
      <c r="AR90" s="7" t="s">
        <v>124</v>
      </c>
      <c r="AT90" s="7" t="s">
        <v>143</v>
      </c>
      <c r="AU90" s="7" t="s">
        <v>75</v>
      </c>
      <c r="AY90" s="7" t="s">
        <v>119</v>
      </c>
      <c r="BG90" s="157">
        <f>IF($N$90="zákl. přenesená",$J$90,0)</f>
        <v>0</v>
      </c>
      <c r="BJ90" s="7" t="s">
        <v>126</v>
      </c>
      <c r="BK90" s="157">
        <f>ROUND($I$90*$H$90,2)</f>
        <v>0</v>
      </c>
    </row>
    <row r="91" spans="2:63" s="7" customFormat="1" ht="15.75" customHeight="1">
      <c r="B91" s="24"/>
      <c r="C91" s="168" t="s">
        <v>124</v>
      </c>
      <c r="D91" s="168" t="s">
        <v>79</v>
      </c>
      <c r="E91" s="169" t="s">
        <v>124</v>
      </c>
      <c r="F91" s="170" t="s">
        <v>572</v>
      </c>
      <c r="G91" s="171" t="s">
        <v>565</v>
      </c>
      <c r="H91" s="172">
        <v>1</v>
      </c>
      <c r="I91" s="173"/>
      <c r="J91" s="174">
        <f>ROUND($I$91*$H$91,2)</f>
        <v>0</v>
      </c>
      <c r="K91" s="175"/>
      <c r="L91" s="44"/>
      <c r="M91" s="176"/>
      <c r="N91" s="177" t="s">
        <v>41</v>
      </c>
      <c r="O91" s="25"/>
      <c r="P91" s="25"/>
      <c r="Q91" s="155">
        <v>0</v>
      </c>
      <c r="R91" s="155">
        <f>$Q$91*$H$91</f>
        <v>0</v>
      </c>
      <c r="S91" s="155">
        <v>0</v>
      </c>
      <c r="T91" s="156">
        <f>$S$91*$H$91</f>
        <v>0</v>
      </c>
      <c r="AR91" s="7" t="s">
        <v>124</v>
      </c>
      <c r="AT91" s="7" t="s">
        <v>143</v>
      </c>
      <c r="AU91" s="7" t="s">
        <v>75</v>
      </c>
      <c r="AY91" s="7" t="s">
        <v>119</v>
      </c>
      <c r="BG91" s="157">
        <f>IF($N$91="zákl. přenesená",$J$91,0)</f>
        <v>0</v>
      </c>
      <c r="BJ91" s="7" t="s">
        <v>126</v>
      </c>
      <c r="BK91" s="157">
        <f>ROUND($I$91*$H$91,2)</f>
        <v>0</v>
      </c>
    </row>
    <row r="92" spans="2:63" s="7" customFormat="1" ht="15.75" customHeight="1">
      <c r="B92" s="24"/>
      <c r="C92" s="168" t="s">
        <v>153</v>
      </c>
      <c r="D92" s="168" t="s">
        <v>79</v>
      </c>
      <c r="E92" s="169" t="s">
        <v>153</v>
      </c>
      <c r="F92" s="170" t="s">
        <v>573</v>
      </c>
      <c r="G92" s="171" t="s">
        <v>565</v>
      </c>
      <c r="H92" s="172">
        <v>1</v>
      </c>
      <c r="I92" s="173"/>
      <c r="J92" s="174">
        <f>ROUND($I$92*$H$92,2)</f>
        <v>0</v>
      </c>
      <c r="K92" s="175"/>
      <c r="L92" s="44"/>
      <c r="M92" s="176"/>
      <c r="N92" s="177" t="s">
        <v>41</v>
      </c>
      <c r="O92" s="25"/>
      <c r="P92" s="25"/>
      <c r="Q92" s="155">
        <v>0</v>
      </c>
      <c r="R92" s="155">
        <f>$Q$92*$H$92</f>
        <v>0</v>
      </c>
      <c r="S92" s="155">
        <v>0</v>
      </c>
      <c r="T92" s="156">
        <f>$S$92*$H$92</f>
        <v>0</v>
      </c>
      <c r="AR92" s="7" t="s">
        <v>124</v>
      </c>
      <c r="AT92" s="7" t="s">
        <v>143</v>
      </c>
      <c r="AU92" s="7" t="s">
        <v>75</v>
      </c>
      <c r="AY92" s="7" t="s">
        <v>119</v>
      </c>
      <c r="BG92" s="157">
        <f>IF($N$92="zákl. přenesená",$J$92,0)</f>
        <v>0</v>
      </c>
      <c r="BJ92" s="7" t="s">
        <v>126</v>
      </c>
      <c r="BK92" s="157">
        <f>ROUND($I$92*$H$92,2)</f>
        <v>0</v>
      </c>
    </row>
    <row r="93" spans="2:63" s="7" customFormat="1" ht="15.75" customHeight="1">
      <c r="B93" s="24"/>
      <c r="C93" s="168" t="s">
        <v>7</v>
      </c>
      <c r="D93" s="168" t="s">
        <v>79</v>
      </c>
      <c r="E93" s="169" t="s">
        <v>7</v>
      </c>
      <c r="F93" s="170" t="s">
        <v>574</v>
      </c>
      <c r="G93" s="171" t="s">
        <v>565</v>
      </c>
      <c r="H93" s="172">
        <v>1</v>
      </c>
      <c r="I93" s="173"/>
      <c r="J93" s="174">
        <f>ROUND($I$93*$H$93,2)</f>
        <v>0</v>
      </c>
      <c r="K93" s="175"/>
      <c r="L93" s="44"/>
      <c r="M93" s="176"/>
      <c r="N93" s="177" t="s">
        <v>41</v>
      </c>
      <c r="O93" s="25"/>
      <c r="P93" s="25"/>
      <c r="Q93" s="155">
        <v>0</v>
      </c>
      <c r="R93" s="155">
        <f>$Q$93*$H$93</f>
        <v>0</v>
      </c>
      <c r="S93" s="155">
        <v>0</v>
      </c>
      <c r="T93" s="156">
        <f>$S$93*$H$93</f>
        <v>0</v>
      </c>
      <c r="AR93" s="7" t="s">
        <v>124</v>
      </c>
      <c r="AT93" s="7" t="s">
        <v>143</v>
      </c>
      <c r="AU93" s="7" t="s">
        <v>75</v>
      </c>
      <c r="AY93" s="7" t="s">
        <v>119</v>
      </c>
      <c r="BG93" s="157">
        <f>IF($N$93="zákl. přenesená",$J$93,0)</f>
        <v>0</v>
      </c>
      <c r="BJ93" s="7" t="s">
        <v>126</v>
      </c>
      <c r="BK93" s="157">
        <f>ROUND($I$93*$H$93,2)</f>
        <v>0</v>
      </c>
    </row>
    <row r="94" spans="2:63" s="130" customFormat="1" ht="30.75" customHeight="1">
      <c r="B94" s="131"/>
      <c r="C94" s="132"/>
      <c r="D94" s="132" t="s">
        <v>65</v>
      </c>
      <c r="E94" s="197" t="s">
        <v>131</v>
      </c>
      <c r="F94" s="197" t="s">
        <v>575</v>
      </c>
      <c r="G94" s="198"/>
      <c r="H94" s="132"/>
      <c r="I94" s="132"/>
      <c r="J94" s="199">
        <f>$BK$94</f>
        <v>0</v>
      </c>
      <c r="K94" s="132"/>
      <c r="L94" s="137"/>
      <c r="M94" s="138"/>
      <c r="N94" s="132"/>
      <c r="O94" s="132"/>
      <c r="P94" s="139">
        <f>SUM($P$95:$P$109)</f>
        <v>0</v>
      </c>
      <c r="Q94" s="132"/>
      <c r="R94" s="139">
        <f>SUM($R$95:$R$109)</f>
        <v>0</v>
      </c>
      <c r="S94" s="132"/>
      <c r="T94" s="140">
        <f>SUM($T$95:$T$109)</f>
        <v>0</v>
      </c>
      <c r="AR94" s="200" t="s">
        <v>73</v>
      </c>
      <c r="AT94" s="200" t="s">
        <v>65</v>
      </c>
      <c r="AU94" s="142" t="s">
        <v>73</v>
      </c>
      <c r="AY94" s="142" t="s">
        <v>119</v>
      </c>
      <c r="BK94" s="143">
        <f>SUM($BK$95:$BK$109)</f>
        <v>0</v>
      </c>
    </row>
    <row r="95" spans="2:63" s="7" customFormat="1" ht="15.75" customHeight="1">
      <c r="B95" s="24"/>
      <c r="C95" s="168" t="s">
        <v>159</v>
      </c>
      <c r="D95" s="168" t="s">
        <v>79</v>
      </c>
      <c r="E95" s="169" t="s">
        <v>159</v>
      </c>
      <c r="F95" s="170" t="s">
        <v>576</v>
      </c>
      <c r="G95" s="171" t="s">
        <v>565</v>
      </c>
      <c r="H95" s="172">
        <v>1</v>
      </c>
      <c r="I95" s="173"/>
      <c r="J95" s="174">
        <f>ROUND($I$95*$H$95,2)</f>
        <v>0</v>
      </c>
      <c r="K95" s="175"/>
      <c r="L95" s="44"/>
      <c r="M95" s="176"/>
      <c r="N95" s="177" t="s">
        <v>41</v>
      </c>
      <c r="O95" s="25"/>
      <c r="P95" s="25"/>
      <c r="Q95" s="155">
        <v>0</v>
      </c>
      <c r="R95" s="155">
        <f>$Q$95*$H$95</f>
        <v>0</v>
      </c>
      <c r="S95" s="155">
        <v>0</v>
      </c>
      <c r="T95" s="156">
        <f>$S$95*$H$95</f>
        <v>0</v>
      </c>
      <c r="AR95" s="7" t="s">
        <v>124</v>
      </c>
      <c r="AT95" s="7" t="s">
        <v>143</v>
      </c>
      <c r="AU95" s="7" t="s">
        <v>75</v>
      </c>
      <c r="AY95" s="7" t="s">
        <v>119</v>
      </c>
      <c r="BG95" s="157">
        <f>IF($N$95="zákl. přenesená",$J$95,0)</f>
        <v>0</v>
      </c>
      <c r="BJ95" s="7" t="s">
        <v>126</v>
      </c>
      <c r="BK95" s="157">
        <f>ROUND($I$95*$H$95,2)</f>
        <v>0</v>
      </c>
    </row>
    <row r="96" spans="2:63" s="7" customFormat="1" ht="15.75" customHeight="1">
      <c r="B96" s="24"/>
      <c r="C96" s="168" t="s">
        <v>163</v>
      </c>
      <c r="D96" s="168" t="s">
        <v>79</v>
      </c>
      <c r="E96" s="169" t="s">
        <v>163</v>
      </c>
      <c r="F96" s="170" t="s">
        <v>577</v>
      </c>
      <c r="G96" s="171" t="s">
        <v>565</v>
      </c>
      <c r="H96" s="172">
        <v>1</v>
      </c>
      <c r="I96" s="173"/>
      <c r="J96" s="174">
        <f>ROUND($I$96*$H$96,2)</f>
        <v>0</v>
      </c>
      <c r="K96" s="175"/>
      <c r="L96" s="44"/>
      <c r="M96" s="176"/>
      <c r="N96" s="177" t="s">
        <v>41</v>
      </c>
      <c r="O96" s="25"/>
      <c r="P96" s="25"/>
      <c r="Q96" s="155">
        <v>0</v>
      </c>
      <c r="R96" s="155">
        <f>$Q$96*$H$96</f>
        <v>0</v>
      </c>
      <c r="S96" s="155">
        <v>0</v>
      </c>
      <c r="T96" s="156">
        <f>$S$96*$H$96</f>
        <v>0</v>
      </c>
      <c r="AR96" s="7" t="s">
        <v>124</v>
      </c>
      <c r="AT96" s="7" t="s">
        <v>143</v>
      </c>
      <c r="AU96" s="7" t="s">
        <v>75</v>
      </c>
      <c r="AY96" s="7" t="s">
        <v>119</v>
      </c>
      <c r="BG96" s="157">
        <f>IF($N$96="zákl. přenesená",$J$96,0)</f>
        <v>0</v>
      </c>
      <c r="BJ96" s="7" t="s">
        <v>126</v>
      </c>
      <c r="BK96" s="157">
        <f>ROUND($I$96*$H$96,2)</f>
        <v>0</v>
      </c>
    </row>
    <row r="97" spans="2:63" s="7" customFormat="1" ht="15.75" customHeight="1">
      <c r="B97" s="24"/>
      <c r="C97" s="168" t="s">
        <v>167</v>
      </c>
      <c r="D97" s="168" t="s">
        <v>79</v>
      </c>
      <c r="E97" s="169" t="s">
        <v>167</v>
      </c>
      <c r="F97" s="170" t="s">
        <v>578</v>
      </c>
      <c r="G97" s="171" t="s">
        <v>565</v>
      </c>
      <c r="H97" s="172">
        <v>1</v>
      </c>
      <c r="I97" s="173"/>
      <c r="J97" s="174">
        <f>ROUND($I$97*$H$97,2)</f>
        <v>0</v>
      </c>
      <c r="K97" s="175"/>
      <c r="L97" s="44"/>
      <c r="M97" s="176"/>
      <c r="N97" s="177" t="s">
        <v>41</v>
      </c>
      <c r="O97" s="25"/>
      <c r="P97" s="25"/>
      <c r="Q97" s="155">
        <v>0</v>
      </c>
      <c r="R97" s="155">
        <f>$Q$97*$H$97</f>
        <v>0</v>
      </c>
      <c r="S97" s="155">
        <v>0</v>
      </c>
      <c r="T97" s="156">
        <f>$S$97*$H$97</f>
        <v>0</v>
      </c>
      <c r="AR97" s="7" t="s">
        <v>124</v>
      </c>
      <c r="AT97" s="7" t="s">
        <v>143</v>
      </c>
      <c r="AU97" s="7" t="s">
        <v>75</v>
      </c>
      <c r="AY97" s="7" t="s">
        <v>119</v>
      </c>
      <c r="BG97" s="157">
        <f>IF($N$97="zákl. přenesená",$J$97,0)</f>
        <v>0</v>
      </c>
      <c r="BJ97" s="7" t="s">
        <v>126</v>
      </c>
      <c r="BK97" s="157">
        <f>ROUND($I$97*$H$97,2)</f>
        <v>0</v>
      </c>
    </row>
    <row r="98" spans="2:63" s="7" customFormat="1" ht="15.75" customHeight="1">
      <c r="B98" s="24"/>
      <c r="C98" s="168" t="s">
        <v>174</v>
      </c>
      <c r="D98" s="168" t="s">
        <v>79</v>
      </c>
      <c r="E98" s="169" t="s">
        <v>174</v>
      </c>
      <c r="F98" s="170" t="s">
        <v>579</v>
      </c>
      <c r="G98" s="171" t="s">
        <v>565</v>
      </c>
      <c r="H98" s="172">
        <v>1</v>
      </c>
      <c r="I98" s="173"/>
      <c r="J98" s="174">
        <f>ROUND($I$98*$H$98,2)</f>
        <v>0</v>
      </c>
      <c r="K98" s="175"/>
      <c r="L98" s="44"/>
      <c r="M98" s="176"/>
      <c r="N98" s="177" t="s">
        <v>41</v>
      </c>
      <c r="O98" s="25"/>
      <c r="P98" s="25"/>
      <c r="Q98" s="155">
        <v>0</v>
      </c>
      <c r="R98" s="155">
        <f>$Q$98*$H$98</f>
        <v>0</v>
      </c>
      <c r="S98" s="155">
        <v>0</v>
      </c>
      <c r="T98" s="156">
        <f>$S$98*$H$98</f>
        <v>0</v>
      </c>
      <c r="AR98" s="7" t="s">
        <v>124</v>
      </c>
      <c r="AT98" s="7" t="s">
        <v>143</v>
      </c>
      <c r="AU98" s="7" t="s">
        <v>75</v>
      </c>
      <c r="AY98" s="7" t="s">
        <v>119</v>
      </c>
      <c r="BG98" s="157">
        <f>IF($N$98="zákl. přenesená",$J$98,0)</f>
        <v>0</v>
      </c>
      <c r="BJ98" s="7" t="s">
        <v>126</v>
      </c>
      <c r="BK98" s="157">
        <f>ROUND($I$98*$H$98,2)</f>
        <v>0</v>
      </c>
    </row>
    <row r="99" spans="2:63" s="7" customFormat="1" ht="15.75" customHeight="1">
      <c r="B99" s="24"/>
      <c r="C99" s="168" t="s">
        <v>180</v>
      </c>
      <c r="D99" s="168" t="s">
        <v>79</v>
      </c>
      <c r="E99" s="169" t="s">
        <v>180</v>
      </c>
      <c r="F99" s="170" t="s">
        <v>580</v>
      </c>
      <c r="G99" s="171" t="s">
        <v>565</v>
      </c>
      <c r="H99" s="172">
        <v>1</v>
      </c>
      <c r="I99" s="173"/>
      <c r="J99" s="174">
        <f>ROUND($I$99*$H$99,2)</f>
        <v>0</v>
      </c>
      <c r="K99" s="175"/>
      <c r="L99" s="44"/>
      <c r="M99" s="176"/>
      <c r="N99" s="177" t="s">
        <v>41</v>
      </c>
      <c r="O99" s="25"/>
      <c r="P99" s="25"/>
      <c r="Q99" s="155">
        <v>0</v>
      </c>
      <c r="R99" s="155">
        <f>$Q$99*$H$99</f>
        <v>0</v>
      </c>
      <c r="S99" s="155">
        <v>0</v>
      </c>
      <c r="T99" s="156">
        <f>$S$99*$H$99</f>
        <v>0</v>
      </c>
      <c r="AR99" s="7" t="s">
        <v>124</v>
      </c>
      <c r="AT99" s="7" t="s">
        <v>143</v>
      </c>
      <c r="AU99" s="7" t="s">
        <v>75</v>
      </c>
      <c r="AY99" s="7" t="s">
        <v>119</v>
      </c>
      <c r="BG99" s="157">
        <f>IF($N$99="zákl. přenesená",$J$99,0)</f>
        <v>0</v>
      </c>
      <c r="BJ99" s="7" t="s">
        <v>126</v>
      </c>
      <c r="BK99" s="157">
        <f>ROUND($I$99*$H$99,2)</f>
        <v>0</v>
      </c>
    </row>
    <row r="100" spans="2:63" s="7" customFormat="1" ht="15.75" customHeight="1">
      <c r="B100" s="24"/>
      <c r="C100" s="168" t="s">
        <v>185</v>
      </c>
      <c r="D100" s="168" t="s">
        <v>79</v>
      </c>
      <c r="E100" s="169" t="s">
        <v>185</v>
      </c>
      <c r="F100" s="170" t="s">
        <v>581</v>
      </c>
      <c r="G100" s="171" t="s">
        <v>565</v>
      </c>
      <c r="H100" s="172">
        <v>1</v>
      </c>
      <c r="I100" s="173"/>
      <c r="J100" s="174">
        <f>ROUND($I$100*$H$100,2)</f>
        <v>0</v>
      </c>
      <c r="K100" s="175"/>
      <c r="L100" s="44"/>
      <c r="M100" s="176"/>
      <c r="N100" s="177" t="s">
        <v>41</v>
      </c>
      <c r="O100" s="25"/>
      <c r="P100" s="25"/>
      <c r="Q100" s="155">
        <v>0</v>
      </c>
      <c r="R100" s="155">
        <f>$Q$100*$H$100</f>
        <v>0</v>
      </c>
      <c r="S100" s="155">
        <v>0</v>
      </c>
      <c r="T100" s="156">
        <f>$S$100*$H$100</f>
        <v>0</v>
      </c>
      <c r="AR100" s="7" t="s">
        <v>124</v>
      </c>
      <c r="AT100" s="7" t="s">
        <v>143</v>
      </c>
      <c r="AU100" s="7" t="s">
        <v>75</v>
      </c>
      <c r="AY100" s="7" t="s">
        <v>119</v>
      </c>
      <c r="BG100" s="157">
        <f>IF($N$100="zákl. přenesená",$J$100,0)</f>
        <v>0</v>
      </c>
      <c r="BJ100" s="7" t="s">
        <v>126</v>
      </c>
      <c r="BK100" s="157">
        <f>ROUND($I$100*$H$100,2)</f>
        <v>0</v>
      </c>
    </row>
    <row r="101" spans="2:63" s="7" customFormat="1" ht="15.75" customHeight="1">
      <c r="B101" s="24"/>
      <c r="C101" s="168" t="s">
        <v>188</v>
      </c>
      <c r="D101" s="168" t="s">
        <v>79</v>
      </c>
      <c r="E101" s="169" t="s">
        <v>188</v>
      </c>
      <c r="F101" s="170" t="s">
        <v>582</v>
      </c>
      <c r="G101" s="171" t="s">
        <v>565</v>
      </c>
      <c r="H101" s="172">
        <v>1</v>
      </c>
      <c r="I101" s="173"/>
      <c r="J101" s="174">
        <f>ROUND($I$101*$H$101,2)</f>
        <v>0</v>
      </c>
      <c r="K101" s="175"/>
      <c r="L101" s="44"/>
      <c r="M101" s="176"/>
      <c r="N101" s="177" t="s">
        <v>41</v>
      </c>
      <c r="O101" s="25"/>
      <c r="P101" s="25"/>
      <c r="Q101" s="155">
        <v>0</v>
      </c>
      <c r="R101" s="155">
        <f>$Q$101*$H$101</f>
        <v>0</v>
      </c>
      <c r="S101" s="155">
        <v>0</v>
      </c>
      <c r="T101" s="156">
        <f>$S$101*$H$101</f>
        <v>0</v>
      </c>
      <c r="AR101" s="7" t="s">
        <v>124</v>
      </c>
      <c r="AT101" s="7" t="s">
        <v>143</v>
      </c>
      <c r="AU101" s="7" t="s">
        <v>75</v>
      </c>
      <c r="AY101" s="7" t="s">
        <v>119</v>
      </c>
      <c r="BG101" s="157">
        <f>IF($N$101="zákl. přenesená",$J$101,0)</f>
        <v>0</v>
      </c>
      <c r="BJ101" s="7" t="s">
        <v>126</v>
      </c>
      <c r="BK101" s="157">
        <f>ROUND($I$101*$H$101,2)</f>
        <v>0</v>
      </c>
    </row>
    <row r="102" spans="2:63" s="7" customFormat="1" ht="15.75" customHeight="1">
      <c r="B102" s="24"/>
      <c r="C102" s="168" t="s">
        <v>191</v>
      </c>
      <c r="D102" s="168" t="s">
        <v>79</v>
      </c>
      <c r="E102" s="169" t="s">
        <v>191</v>
      </c>
      <c r="F102" s="170" t="s">
        <v>583</v>
      </c>
      <c r="G102" s="171" t="s">
        <v>565</v>
      </c>
      <c r="H102" s="172">
        <v>1</v>
      </c>
      <c r="I102" s="173"/>
      <c r="J102" s="174">
        <f>ROUND($I$102*$H$102,2)</f>
        <v>0</v>
      </c>
      <c r="K102" s="175"/>
      <c r="L102" s="44"/>
      <c r="M102" s="176"/>
      <c r="N102" s="177" t="s">
        <v>41</v>
      </c>
      <c r="O102" s="25"/>
      <c r="P102" s="25"/>
      <c r="Q102" s="155">
        <v>0</v>
      </c>
      <c r="R102" s="155">
        <f>$Q$102*$H$102</f>
        <v>0</v>
      </c>
      <c r="S102" s="155">
        <v>0</v>
      </c>
      <c r="T102" s="156">
        <f>$S$102*$H$102</f>
        <v>0</v>
      </c>
      <c r="AR102" s="7" t="s">
        <v>124</v>
      </c>
      <c r="AT102" s="7" t="s">
        <v>143</v>
      </c>
      <c r="AU102" s="7" t="s">
        <v>75</v>
      </c>
      <c r="AY102" s="7" t="s">
        <v>119</v>
      </c>
      <c r="BG102" s="157">
        <f>IF($N$102="zákl. přenesená",$J$102,0)</f>
        <v>0</v>
      </c>
      <c r="BJ102" s="7" t="s">
        <v>126</v>
      </c>
      <c r="BK102" s="157">
        <f>ROUND($I$102*$H$102,2)</f>
        <v>0</v>
      </c>
    </row>
    <row r="103" spans="2:63" s="7" customFormat="1" ht="15.75" customHeight="1">
      <c r="B103" s="24"/>
      <c r="C103" s="168" t="s">
        <v>196</v>
      </c>
      <c r="D103" s="168" t="s">
        <v>79</v>
      </c>
      <c r="E103" s="169" t="s">
        <v>196</v>
      </c>
      <c r="F103" s="170" t="s">
        <v>584</v>
      </c>
      <c r="G103" s="171" t="s">
        <v>565</v>
      </c>
      <c r="H103" s="172">
        <v>1</v>
      </c>
      <c r="I103" s="173"/>
      <c r="J103" s="174">
        <f>ROUND($I$103*$H$103,2)</f>
        <v>0</v>
      </c>
      <c r="K103" s="175"/>
      <c r="L103" s="44"/>
      <c r="M103" s="176"/>
      <c r="N103" s="177" t="s">
        <v>41</v>
      </c>
      <c r="O103" s="25"/>
      <c r="P103" s="25"/>
      <c r="Q103" s="155">
        <v>0</v>
      </c>
      <c r="R103" s="155">
        <f>$Q$103*$H$103</f>
        <v>0</v>
      </c>
      <c r="S103" s="155">
        <v>0</v>
      </c>
      <c r="T103" s="156">
        <f>$S$103*$H$103</f>
        <v>0</v>
      </c>
      <c r="AR103" s="7" t="s">
        <v>124</v>
      </c>
      <c r="AT103" s="7" t="s">
        <v>143</v>
      </c>
      <c r="AU103" s="7" t="s">
        <v>75</v>
      </c>
      <c r="AY103" s="7" t="s">
        <v>119</v>
      </c>
      <c r="BG103" s="157">
        <f>IF($N$103="zákl. přenesená",$J$103,0)</f>
        <v>0</v>
      </c>
      <c r="BJ103" s="7" t="s">
        <v>126</v>
      </c>
      <c r="BK103" s="157">
        <f>ROUND($I$103*$H$103,2)</f>
        <v>0</v>
      </c>
    </row>
    <row r="104" spans="2:63" s="7" customFormat="1" ht="15.75" customHeight="1">
      <c r="B104" s="24"/>
      <c r="C104" s="168" t="s">
        <v>200</v>
      </c>
      <c r="D104" s="168" t="s">
        <v>79</v>
      </c>
      <c r="E104" s="169" t="s">
        <v>200</v>
      </c>
      <c r="F104" s="170" t="s">
        <v>585</v>
      </c>
      <c r="G104" s="171" t="s">
        <v>565</v>
      </c>
      <c r="H104" s="172">
        <v>1</v>
      </c>
      <c r="I104" s="173"/>
      <c r="J104" s="174">
        <f>ROUND($I$104*$H$104,2)</f>
        <v>0</v>
      </c>
      <c r="K104" s="175"/>
      <c r="L104" s="44"/>
      <c r="M104" s="176"/>
      <c r="N104" s="177" t="s">
        <v>41</v>
      </c>
      <c r="O104" s="25"/>
      <c r="P104" s="25"/>
      <c r="Q104" s="155">
        <v>0</v>
      </c>
      <c r="R104" s="155">
        <f>$Q$104*$H$104</f>
        <v>0</v>
      </c>
      <c r="S104" s="155">
        <v>0</v>
      </c>
      <c r="T104" s="156">
        <f>$S$104*$H$104</f>
        <v>0</v>
      </c>
      <c r="AR104" s="7" t="s">
        <v>124</v>
      </c>
      <c r="AT104" s="7" t="s">
        <v>143</v>
      </c>
      <c r="AU104" s="7" t="s">
        <v>75</v>
      </c>
      <c r="AY104" s="7" t="s">
        <v>119</v>
      </c>
      <c r="BG104" s="157">
        <f>IF($N$104="zákl. přenesená",$J$104,0)</f>
        <v>0</v>
      </c>
      <c r="BJ104" s="7" t="s">
        <v>126</v>
      </c>
      <c r="BK104" s="157">
        <f>ROUND($I$104*$H$104,2)</f>
        <v>0</v>
      </c>
    </row>
    <row r="105" spans="2:63" s="7" customFormat="1" ht="15.75" customHeight="1">
      <c r="B105" s="24"/>
      <c r="C105" s="168" t="s">
        <v>6</v>
      </c>
      <c r="D105" s="168" t="s">
        <v>79</v>
      </c>
      <c r="E105" s="169" t="s">
        <v>6</v>
      </c>
      <c r="F105" s="170" t="s">
        <v>586</v>
      </c>
      <c r="G105" s="171" t="s">
        <v>565</v>
      </c>
      <c r="H105" s="172">
        <v>1</v>
      </c>
      <c r="I105" s="173"/>
      <c r="J105" s="174">
        <f>ROUND($I$105*$H$105,2)</f>
        <v>0</v>
      </c>
      <c r="K105" s="175"/>
      <c r="L105" s="44"/>
      <c r="M105" s="176"/>
      <c r="N105" s="177" t="s">
        <v>41</v>
      </c>
      <c r="O105" s="25"/>
      <c r="P105" s="25"/>
      <c r="Q105" s="155">
        <v>0</v>
      </c>
      <c r="R105" s="155">
        <f>$Q$105*$H$105</f>
        <v>0</v>
      </c>
      <c r="S105" s="155">
        <v>0</v>
      </c>
      <c r="T105" s="156">
        <f>$S$105*$H$105</f>
        <v>0</v>
      </c>
      <c r="AR105" s="7" t="s">
        <v>124</v>
      </c>
      <c r="AT105" s="7" t="s">
        <v>143</v>
      </c>
      <c r="AU105" s="7" t="s">
        <v>75</v>
      </c>
      <c r="AY105" s="7" t="s">
        <v>119</v>
      </c>
      <c r="BG105" s="157">
        <f>IF($N$105="zákl. přenesená",$J$105,0)</f>
        <v>0</v>
      </c>
      <c r="BJ105" s="7" t="s">
        <v>126</v>
      </c>
      <c r="BK105" s="157">
        <f>ROUND($I$105*$H$105,2)</f>
        <v>0</v>
      </c>
    </row>
    <row r="106" spans="2:63" s="7" customFormat="1" ht="15.75" customHeight="1">
      <c r="B106" s="24"/>
      <c r="C106" s="168" t="s">
        <v>204</v>
      </c>
      <c r="D106" s="168" t="s">
        <v>79</v>
      </c>
      <c r="E106" s="169" t="s">
        <v>204</v>
      </c>
      <c r="F106" s="170" t="s">
        <v>587</v>
      </c>
      <c r="G106" s="171" t="s">
        <v>565</v>
      </c>
      <c r="H106" s="172">
        <v>1</v>
      </c>
      <c r="I106" s="173"/>
      <c r="J106" s="174">
        <f>ROUND($I$106*$H$106,2)</f>
        <v>0</v>
      </c>
      <c r="K106" s="175"/>
      <c r="L106" s="44"/>
      <c r="M106" s="176"/>
      <c r="N106" s="177" t="s">
        <v>41</v>
      </c>
      <c r="O106" s="25"/>
      <c r="P106" s="25"/>
      <c r="Q106" s="155">
        <v>0</v>
      </c>
      <c r="R106" s="155">
        <f>$Q$106*$H$106</f>
        <v>0</v>
      </c>
      <c r="S106" s="155">
        <v>0</v>
      </c>
      <c r="T106" s="156">
        <f>$S$106*$H$106</f>
        <v>0</v>
      </c>
      <c r="AR106" s="7" t="s">
        <v>124</v>
      </c>
      <c r="AT106" s="7" t="s">
        <v>143</v>
      </c>
      <c r="AU106" s="7" t="s">
        <v>75</v>
      </c>
      <c r="AY106" s="7" t="s">
        <v>119</v>
      </c>
      <c r="BG106" s="157">
        <f>IF($N$106="zákl. přenesená",$J$106,0)</f>
        <v>0</v>
      </c>
      <c r="BJ106" s="7" t="s">
        <v>126</v>
      </c>
      <c r="BK106" s="157">
        <f>ROUND($I$106*$H$106,2)</f>
        <v>0</v>
      </c>
    </row>
    <row r="107" spans="2:63" s="7" customFormat="1" ht="15.75" customHeight="1">
      <c r="B107" s="24"/>
      <c r="C107" s="168" t="s">
        <v>208</v>
      </c>
      <c r="D107" s="168" t="s">
        <v>79</v>
      </c>
      <c r="E107" s="169" t="s">
        <v>208</v>
      </c>
      <c r="F107" s="170" t="s">
        <v>588</v>
      </c>
      <c r="G107" s="171" t="s">
        <v>565</v>
      </c>
      <c r="H107" s="172">
        <v>1</v>
      </c>
      <c r="I107" s="173"/>
      <c r="J107" s="174">
        <f>ROUND($I$107*$H$107,2)</f>
        <v>0</v>
      </c>
      <c r="K107" s="175"/>
      <c r="L107" s="44"/>
      <c r="M107" s="176"/>
      <c r="N107" s="177" t="s">
        <v>41</v>
      </c>
      <c r="O107" s="25"/>
      <c r="P107" s="25"/>
      <c r="Q107" s="155">
        <v>0</v>
      </c>
      <c r="R107" s="155">
        <f>$Q$107*$H$107</f>
        <v>0</v>
      </c>
      <c r="S107" s="155">
        <v>0</v>
      </c>
      <c r="T107" s="156">
        <f>$S$107*$H$107</f>
        <v>0</v>
      </c>
      <c r="AR107" s="7" t="s">
        <v>124</v>
      </c>
      <c r="AT107" s="7" t="s">
        <v>143</v>
      </c>
      <c r="AU107" s="7" t="s">
        <v>75</v>
      </c>
      <c r="AY107" s="7" t="s">
        <v>119</v>
      </c>
      <c r="BG107" s="157">
        <f>IF($N$107="zákl. přenesená",$J$107,0)</f>
        <v>0</v>
      </c>
      <c r="BJ107" s="7" t="s">
        <v>126</v>
      </c>
      <c r="BK107" s="157">
        <f>ROUND($I$107*$H$107,2)</f>
        <v>0</v>
      </c>
    </row>
    <row r="108" spans="2:63" s="7" customFormat="1" ht="15.75" customHeight="1">
      <c r="B108" s="24"/>
      <c r="C108" s="168" t="s">
        <v>212</v>
      </c>
      <c r="D108" s="168" t="s">
        <v>79</v>
      </c>
      <c r="E108" s="169" t="s">
        <v>212</v>
      </c>
      <c r="F108" s="170" t="s">
        <v>589</v>
      </c>
      <c r="G108" s="171" t="s">
        <v>565</v>
      </c>
      <c r="H108" s="172">
        <v>1</v>
      </c>
      <c r="I108" s="173"/>
      <c r="J108" s="174">
        <f>ROUND($I$108*$H$108,2)</f>
        <v>0</v>
      </c>
      <c r="K108" s="175"/>
      <c r="L108" s="44"/>
      <c r="M108" s="176"/>
      <c r="N108" s="177" t="s">
        <v>41</v>
      </c>
      <c r="O108" s="25"/>
      <c r="P108" s="25"/>
      <c r="Q108" s="155">
        <v>0</v>
      </c>
      <c r="R108" s="155">
        <f>$Q$108*$H$108</f>
        <v>0</v>
      </c>
      <c r="S108" s="155">
        <v>0</v>
      </c>
      <c r="T108" s="156">
        <f>$S$108*$H$108</f>
        <v>0</v>
      </c>
      <c r="AR108" s="7" t="s">
        <v>124</v>
      </c>
      <c r="AT108" s="7" t="s">
        <v>143</v>
      </c>
      <c r="AU108" s="7" t="s">
        <v>75</v>
      </c>
      <c r="AY108" s="7" t="s">
        <v>119</v>
      </c>
      <c r="BG108" s="157">
        <f>IF($N$108="zákl. přenesená",$J$108,0)</f>
        <v>0</v>
      </c>
      <c r="BJ108" s="7" t="s">
        <v>126</v>
      </c>
      <c r="BK108" s="157">
        <f>ROUND($I$108*$H$108,2)</f>
        <v>0</v>
      </c>
    </row>
    <row r="109" spans="2:63" s="7" customFormat="1" ht="15.75" customHeight="1">
      <c r="B109" s="24"/>
      <c r="C109" s="168" t="s">
        <v>215</v>
      </c>
      <c r="D109" s="168" t="s">
        <v>79</v>
      </c>
      <c r="E109" s="169" t="s">
        <v>215</v>
      </c>
      <c r="F109" s="170" t="s">
        <v>590</v>
      </c>
      <c r="G109" s="171" t="s">
        <v>565</v>
      </c>
      <c r="H109" s="172">
        <v>1</v>
      </c>
      <c r="I109" s="173"/>
      <c r="J109" s="174">
        <f>ROUND($I$109*$H$109,2)</f>
        <v>0</v>
      </c>
      <c r="K109" s="175"/>
      <c r="L109" s="44"/>
      <c r="M109" s="176"/>
      <c r="N109" s="177" t="s">
        <v>41</v>
      </c>
      <c r="O109" s="25"/>
      <c r="P109" s="25"/>
      <c r="Q109" s="155">
        <v>0</v>
      </c>
      <c r="R109" s="155">
        <f>$Q$109*$H$109</f>
        <v>0</v>
      </c>
      <c r="S109" s="155">
        <v>0</v>
      </c>
      <c r="T109" s="156">
        <f>$S$109*$H$109</f>
        <v>0</v>
      </c>
      <c r="AR109" s="7" t="s">
        <v>124</v>
      </c>
      <c r="AT109" s="7" t="s">
        <v>143</v>
      </c>
      <c r="AU109" s="7" t="s">
        <v>75</v>
      </c>
      <c r="AY109" s="7" t="s">
        <v>119</v>
      </c>
      <c r="BG109" s="157">
        <f>IF($N$109="zákl. přenesená",$J$109,0)</f>
        <v>0</v>
      </c>
      <c r="BJ109" s="7" t="s">
        <v>126</v>
      </c>
      <c r="BK109" s="157">
        <f>ROUND($I$109*$H$109,2)</f>
        <v>0</v>
      </c>
    </row>
    <row r="110" spans="2:63" s="130" customFormat="1" ht="37.5" customHeight="1">
      <c r="B110" s="131"/>
      <c r="C110" s="132"/>
      <c r="D110" s="132" t="s">
        <v>65</v>
      </c>
      <c r="E110" s="133" t="s">
        <v>76</v>
      </c>
      <c r="F110" s="133" t="s">
        <v>77</v>
      </c>
      <c r="G110" s="134"/>
      <c r="H110" s="132"/>
      <c r="I110" s="132"/>
      <c r="J110" s="136">
        <f>$BK$110</f>
        <v>0</v>
      </c>
      <c r="K110" s="132"/>
      <c r="L110" s="137"/>
      <c r="M110" s="138"/>
      <c r="N110" s="132"/>
      <c r="O110" s="132"/>
      <c r="P110" s="139">
        <f>$P$111+$P$112+$P$123</f>
        <v>0</v>
      </c>
      <c r="Q110" s="132"/>
      <c r="R110" s="139">
        <f>$R$111+$R$112+$R$123</f>
        <v>0</v>
      </c>
      <c r="S110" s="132"/>
      <c r="T110" s="140">
        <f>$T$111+$T$112+$T$123</f>
        <v>0</v>
      </c>
      <c r="AR110" s="141" t="s">
        <v>73</v>
      </c>
      <c r="AT110" s="141" t="s">
        <v>65</v>
      </c>
      <c r="AU110" s="142" t="s">
        <v>66</v>
      </c>
      <c r="AY110" s="142" t="s">
        <v>119</v>
      </c>
      <c r="BK110" s="143">
        <f>$BK$111+$BK$112+$BK$123</f>
        <v>0</v>
      </c>
    </row>
    <row r="111" spans="2:63" s="130" customFormat="1" ht="21" customHeight="1">
      <c r="B111" s="131"/>
      <c r="C111" s="132"/>
      <c r="D111" s="132" t="s">
        <v>65</v>
      </c>
      <c r="E111" s="197" t="s">
        <v>73</v>
      </c>
      <c r="F111" s="197" t="s">
        <v>562</v>
      </c>
      <c r="G111" s="198"/>
      <c r="H111" s="132"/>
      <c r="I111" s="132"/>
      <c r="J111" s="199">
        <f>$BK$111</f>
        <v>0</v>
      </c>
      <c r="K111" s="132"/>
      <c r="L111" s="137"/>
      <c r="M111" s="138"/>
      <c r="N111" s="132"/>
      <c r="O111" s="132"/>
      <c r="P111" s="139">
        <v>0</v>
      </c>
      <c r="Q111" s="132"/>
      <c r="R111" s="139">
        <v>0</v>
      </c>
      <c r="S111" s="132"/>
      <c r="T111" s="140">
        <v>0</v>
      </c>
      <c r="AR111" s="200" t="s">
        <v>73</v>
      </c>
      <c r="AT111" s="200" t="s">
        <v>65</v>
      </c>
      <c r="AU111" s="142" t="s">
        <v>73</v>
      </c>
      <c r="AY111" s="142" t="s">
        <v>119</v>
      </c>
      <c r="BK111" s="143">
        <v>0</v>
      </c>
    </row>
    <row r="112" spans="2:63" s="130" customFormat="1" ht="21" customHeight="1">
      <c r="B112" s="131"/>
      <c r="C112" s="132"/>
      <c r="D112" s="132" t="s">
        <v>65</v>
      </c>
      <c r="E112" s="197" t="s">
        <v>75</v>
      </c>
      <c r="F112" s="197" t="s">
        <v>563</v>
      </c>
      <c r="G112" s="198"/>
      <c r="H112" s="132"/>
      <c r="I112" s="132"/>
      <c r="J112" s="199">
        <f>$BK$112</f>
        <v>0</v>
      </c>
      <c r="K112" s="132"/>
      <c r="L112" s="137"/>
      <c r="M112" s="138"/>
      <c r="N112" s="132"/>
      <c r="O112" s="132"/>
      <c r="P112" s="139">
        <f>SUM($P$113:$P$122)</f>
        <v>0</v>
      </c>
      <c r="Q112" s="132"/>
      <c r="R112" s="139">
        <f>SUM($R$113:$R$122)</f>
        <v>0</v>
      </c>
      <c r="S112" s="132"/>
      <c r="T112" s="140">
        <f>SUM($T$113:$T$122)</f>
        <v>0</v>
      </c>
      <c r="AR112" s="200" t="s">
        <v>73</v>
      </c>
      <c r="AT112" s="200" t="s">
        <v>65</v>
      </c>
      <c r="AU112" s="142" t="s">
        <v>73</v>
      </c>
      <c r="AY112" s="142" t="s">
        <v>119</v>
      </c>
      <c r="BK112" s="143">
        <f>SUM($BK$113:$BK$122)</f>
        <v>0</v>
      </c>
    </row>
    <row r="113" spans="2:63" s="7" customFormat="1" ht="15.75" customHeight="1">
      <c r="B113" s="24"/>
      <c r="C113" s="168" t="s">
        <v>218</v>
      </c>
      <c r="D113" s="168" t="s">
        <v>79</v>
      </c>
      <c r="E113" s="169" t="s">
        <v>73</v>
      </c>
      <c r="F113" s="170" t="s">
        <v>564</v>
      </c>
      <c r="G113" s="171" t="s">
        <v>565</v>
      </c>
      <c r="H113" s="172">
        <v>1</v>
      </c>
      <c r="I113" s="173"/>
      <c r="J113" s="174">
        <f>ROUND($I$113*$H$113,2)</f>
        <v>0</v>
      </c>
      <c r="K113" s="175"/>
      <c r="L113" s="44"/>
      <c r="M113" s="176"/>
      <c r="N113" s="177" t="s">
        <v>41</v>
      </c>
      <c r="O113" s="25"/>
      <c r="P113" s="25"/>
      <c r="Q113" s="155">
        <v>0</v>
      </c>
      <c r="R113" s="155">
        <f>$Q$113*$H$113</f>
        <v>0</v>
      </c>
      <c r="S113" s="155">
        <v>0</v>
      </c>
      <c r="T113" s="156">
        <f>$S$113*$H$113</f>
        <v>0</v>
      </c>
      <c r="AR113" s="7" t="s">
        <v>124</v>
      </c>
      <c r="AT113" s="7" t="s">
        <v>143</v>
      </c>
      <c r="AU113" s="7" t="s">
        <v>75</v>
      </c>
      <c r="AY113" s="7" t="s">
        <v>119</v>
      </c>
      <c r="BG113" s="157">
        <f>IF($N$113="zákl. přenesená",$J$113,0)</f>
        <v>0</v>
      </c>
      <c r="BJ113" s="7" t="s">
        <v>126</v>
      </c>
      <c r="BK113" s="157">
        <f>ROUND($I$113*$H$113,2)</f>
        <v>0</v>
      </c>
    </row>
    <row r="114" spans="2:63" s="7" customFormat="1" ht="15.75" customHeight="1">
      <c r="B114" s="24"/>
      <c r="C114" s="168" t="s">
        <v>221</v>
      </c>
      <c r="D114" s="168" t="s">
        <v>79</v>
      </c>
      <c r="E114" s="169" t="s">
        <v>75</v>
      </c>
      <c r="F114" s="170" t="s">
        <v>566</v>
      </c>
      <c r="G114" s="171" t="s">
        <v>565</v>
      </c>
      <c r="H114" s="172">
        <v>1</v>
      </c>
      <c r="I114" s="173"/>
      <c r="J114" s="174">
        <f>ROUND($I$114*$H$114,2)</f>
        <v>0</v>
      </c>
      <c r="K114" s="175"/>
      <c r="L114" s="44"/>
      <c r="M114" s="176"/>
      <c r="N114" s="177" t="s">
        <v>41</v>
      </c>
      <c r="O114" s="25"/>
      <c r="P114" s="25"/>
      <c r="Q114" s="155">
        <v>0</v>
      </c>
      <c r="R114" s="155">
        <f>$Q$114*$H$114</f>
        <v>0</v>
      </c>
      <c r="S114" s="155">
        <v>0</v>
      </c>
      <c r="T114" s="156">
        <f>$S$114*$H$114</f>
        <v>0</v>
      </c>
      <c r="AR114" s="7" t="s">
        <v>124</v>
      </c>
      <c r="AT114" s="7" t="s">
        <v>143</v>
      </c>
      <c r="AU114" s="7" t="s">
        <v>75</v>
      </c>
      <c r="AY114" s="7" t="s">
        <v>119</v>
      </c>
      <c r="BG114" s="157">
        <f>IF($N$114="zákl. přenesená",$J$114,0)</f>
        <v>0</v>
      </c>
      <c r="BJ114" s="7" t="s">
        <v>126</v>
      </c>
      <c r="BK114" s="157">
        <f>ROUND($I$114*$H$114,2)</f>
        <v>0</v>
      </c>
    </row>
    <row r="115" spans="2:63" s="7" customFormat="1" ht="15.75" customHeight="1">
      <c r="B115" s="24"/>
      <c r="C115" s="168" t="s">
        <v>224</v>
      </c>
      <c r="D115" s="168" t="s">
        <v>79</v>
      </c>
      <c r="E115" s="169" t="s">
        <v>131</v>
      </c>
      <c r="F115" s="170" t="s">
        <v>567</v>
      </c>
      <c r="G115" s="171" t="s">
        <v>565</v>
      </c>
      <c r="H115" s="172">
        <v>1</v>
      </c>
      <c r="I115" s="173"/>
      <c r="J115" s="174">
        <f>ROUND($I$115*$H$115,2)</f>
        <v>0</v>
      </c>
      <c r="K115" s="175"/>
      <c r="L115" s="44"/>
      <c r="M115" s="176"/>
      <c r="N115" s="177" t="s">
        <v>41</v>
      </c>
      <c r="O115" s="25"/>
      <c r="P115" s="25"/>
      <c r="Q115" s="155">
        <v>0</v>
      </c>
      <c r="R115" s="155">
        <f>$Q$115*$H$115</f>
        <v>0</v>
      </c>
      <c r="S115" s="155">
        <v>0</v>
      </c>
      <c r="T115" s="156">
        <f>$S$115*$H$115</f>
        <v>0</v>
      </c>
      <c r="AR115" s="7" t="s">
        <v>124</v>
      </c>
      <c r="AT115" s="7" t="s">
        <v>143</v>
      </c>
      <c r="AU115" s="7" t="s">
        <v>75</v>
      </c>
      <c r="AY115" s="7" t="s">
        <v>119</v>
      </c>
      <c r="BG115" s="157">
        <f>IF($N$115="zákl. přenesená",$J$115,0)</f>
        <v>0</v>
      </c>
      <c r="BJ115" s="7" t="s">
        <v>126</v>
      </c>
      <c r="BK115" s="157">
        <f>ROUND($I$115*$H$115,2)</f>
        <v>0</v>
      </c>
    </row>
    <row r="116" spans="2:63" s="7" customFormat="1" ht="15.75" customHeight="1">
      <c r="B116" s="24"/>
      <c r="C116" s="168" t="s">
        <v>228</v>
      </c>
      <c r="D116" s="168" t="s">
        <v>79</v>
      </c>
      <c r="E116" s="169" t="s">
        <v>126</v>
      </c>
      <c r="F116" s="170" t="s">
        <v>568</v>
      </c>
      <c r="G116" s="171" t="s">
        <v>565</v>
      </c>
      <c r="H116" s="172">
        <v>1</v>
      </c>
      <c r="I116" s="173"/>
      <c r="J116" s="174">
        <f>ROUND($I$116*$H$116,2)</f>
        <v>0</v>
      </c>
      <c r="K116" s="175"/>
      <c r="L116" s="44"/>
      <c r="M116" s="176"/>
      <c r="N116" s="177" t="s">
        <v>41</v>
      </c>
      <c r="O116" s="25"/>
      <c r="P116" s="25"/>
      <c r="Q116" s="155">
        <v>0</v>
      </c>
      <c r="R116" s="155">
        <f>$Q$116*$H$116</f>
        <v>0</v>
      </c>
      <c r="S116" s="155">
        <v>0</v>
      </c>
      <c r="T116" s="156">
        <f>$S$116*$H$116</f>
        <v>0</v>
      </c>
      <c r="AR116" s="7" t="s">
        <v>124</v>
      </c>
      <c r="AT116" s="7" t="s">
        <v>143</v>
      </c>
      <c r="AU116" s="7" t="s">
        <v>75</v>
      </c>
      <c r="AY116" s="7" t="s">
        <v>119</v>
      </c>
      <c r="BG116" s="157">
        <f>IF($N$116="zákl. přenesená",$J$116,0)</f>
        <v>0</v>
      </c>
      <c r="BJ116" s="7" t="s">
        <v>126</v>
      </c>
      <c r="BK116" s="157">
        <f>ROUND($I$116*$H$116,2)</f>
        <v>0</v>
      </c>
    </row>
    <row r="117" spans="2:63" s="7" customFormat="1" ht="15.75" customHeight="1">
      <c r="B117" s="24"/>
      <c r="C117" s="168" t="s">
        <v>230</v>
      </c>
      <c r="D117" s="168" t="s">
        <v>79</v>
      </c>
      <c r="E117" s="169" t="s">
        <v>136</v>
      </c>
      <c r="F117" s="170" t="s">
        <v>569</v>
      </c>
      <c r="G117" s="171" t="s">
        <v>565</v>
      </c>
      <c r="H117" s="172">
        <v>1</v>
      </c>
      <c r="I117" s="173"/>
      <c r="J117" s="174">
        <f>ROUND($I$117*$H$117,2)</f>
        <v>0</v>
      </c>
      <c r="K117" s="175"/>
      <c r="L117" s="44"/>
      <c r="M117" s="176"/>
      <c r="N117" s="177" t="s">
        <v>41</v>
      </c>
      <c r="O117" s="25"/>
      <c r="P117" s="25"/>
      <c r="Q117" s="155">
        <v>0</v>
      </c>
      <c r="R117" s="155">
        <f>$Q$117*$H$117</f>
        <v>0</v>
      </c>
      <c r="S117" s="155">
        <v>0</v>
      </c>
      <c r="T117" s="156">
        <f>$S$117*$H$117</f>
        <v>0</v>
      </c>
      <c r="AR117" s="7" t="s">
        <v>124</v>
      </c>
      <c r="AT117" s="7" t="s">
        <v>143</v>
      </c>
      <c r="AU117" s="7" t="s">
        <v>75</v>
      </c>
      <c r="AY117" s="7" t="s">
        <v>119</v>
      </c>
      <c r="BG117" s="157">
        <f>IF($N$117="zákl. přenesená",$J$117,0)</f>
        <v>0</v>
      </c>
      <c r="BJ117" s="7" t="s">
        <v>126</v>
      </c>
      <c r="BK117" s="157">
        <f>ROUND($I$117*$H$117,2)</f>
        <v>0</v>
      </c>
    </row>
    <row r="118" spans="2:63" s="7" customFormat="1" ht="15.75" customHeight="1">
      <c r="B118" s="24"/>
      <c r="C118" s="168" t="s">
        <v>232</v>
      </c>
      <c r="D118" s="168" t="s">
        <v>79</v>
      </c>
      <c r="E118" s="169" t="s">
        <v>140</v>
      </c>
      <c r="F118" s="170" t="s">
        <v>570</v>
      </c>
      <c r="G118" s="171" t="s">
        <v>565</v>
      </c>
      <c r="H118" s="172">
        <v>1</v>
      </c>
      <c r="I118" s="173"/>
      <c r="J118" s="174">
        <f>ROUND($I$118*$H$118,2)</f>
        <v>0</v>
      </c>
      <c r="K118" s="175"/>
      <c r="L118" s="44"/>
      <c r="M118" s="176"/>
      <c r="N118" s="177" t="s">
        <v>41</v>
      </c>
      <c r="O118" s="25"/>
      <c r="P118" s="25"/>
      <c r="Q118" s="155">
        <v>0</v>
      </c>
      <c r="R118" s="155">
        <f>$Q$118*$H$118</f>
        <v>0</v>
      </c>
      <c r="S118" s="155">
        <v>0</v>
      </c>
      <c r="T118" s="156">
        <f>$S$118*$H$118</f>
        <v>0</v>
      </c>
      <c r="AR118" s="7" t="s">
        <v>124</v>
      </c>
      <c r="AT118" s="7" t="s">
        <v>143</v>
      </c>
      <c r="AU118" s="7" t="s">
        <v>75</v>
      </c>
      <c r="AY118" s="7" t="s">
        <v>119</v>
      </c>
      <c r="BG118" s="157">
        <f>IF($N$118="zákl. přenesená",$J$118,0)</f>
        <v>0</v>
      </c>
      <c r="BJ118" s="7" t="s">
        <v>126</v>
      </c>
      <c r="BK118" s="157">
        <f>ROUND($I$118*$H$118,2)</f>
        <v>0</v>
      </c>
    </row>
    <row r="119" spans="2:63" s="7" customFormat="1" ht="15.75" customHeight="1">
      <c r="B119" s="24"/>
      <c r="C119" s="168" t="s">
        <v>235</v>
      </c>
      <c r="D119" s="168" t="s">
        <v>79</v>
      </c>
      <c r="E119" s="169" t="s">
        <v>146</v>
      </c>
      <c r="F119" s="170" t="s">
        <v>571</v>
      </c>
      <c r="G119" s="171" t="s">
        <v>565</v>
      </c>
      <c r="H119" s="172">
        <v>1</v>
      </c>
      <c r="I119" s="173"/>
      <c r="J119" s="174">
        <f>ROUND($I$119*$H$119,2)</f>
        <v>0</v>
      </c>
      <c r="K119" s="175"/>
      <c r="L119" s="44"/>
      <c r="M119" s="176"/>
      <c r="N119" s="177" t="s">
        <v>41</v>
      </c>
      <c r="O119" s="25"/>
      <c r="P119" s="25"/>
      <c r="Q119" s="155">
        <v>0</v>
      </c>
      <c r="R119" s="155">
        <f>$Q$119*$H$119</f>
        <v>0</v>
      </c>
      <c r="S119" s="155">
        <v>0</v>
      </c>
      <c r="T119" s="156">
        <f>$S$119*$H$119</f>
        <v>0</v>
      </c>
      <c r="AR119" s="7" t="s">
        <v>124</v>
      </c>
      <c r="AT119" s="7" t="s">
        <v>143</v>
      </c>
      <c r="AU119" s="7" t="s">
        <v>75</v>
      </c>
      <c r="AY119" s="7" t="s">
        <v>119</v>
      </c>
      <c r="BG119" s="157">
        <f>IF($N$119="zákl. přenesená",$J$119,0)</f>
        <v>0</v>
      </c>
      <c r="BJ119" s="7" t="s">
        <v>126</v>
      </c>
      <c r="BK119" s="157">
        <f>ROUND($I$119*$H$119,2)</f>
        <v>0</v>
      </c>
    </row>
    <row r="120" spans="2:63" s="7" customFormat="1" ht="15.75" customHeight="1">
      <c r="B120" s="24"/>
      <c r="C120" s="168" t="s">
        <v>238</v>
      </c>
      <c r="D120" s="168" t="s">
        <v>79</v>
      </c>
      <c r="E120" s="169" t="s">
        <v>124</v>
      </c>
      <c r="F120" s="170" t="s">
        <v>572</v>
      </c>
      <c r="G120" s="171" t="s">
        <v>565</v>
      </c>
      <c r="H120" s="172">
        <v>1</v>
      </c>
      <c r="I120" s="173"/>
      <c r="J120" s="174">
        <f>ROUND($I$120*$H$120,2)</f>
        <v>0</v>
      </c>
      <c r="K120" s="175"/>
      <c r="L120" s="44"/>
      <c r="M120" s="176"/>
      <c r="N120" s="177" t="s">
        <v>41</v>
      </c>
      <c r="O120" s="25"/>
      <c r="P120" s="25"/>
      <c r="Q120" s="155">
        <v>0</v>
      </c>
      <c r="R120" s="155">
        <f>$Q$120*$H$120</f>
        <v>0</v>
      </c>
      <c r="S120" s="155">
        <v>0</v>
      </c>
      <c r="T120" s="156">
        <f>$S$120*$H$120</f>
        <v>0</v>
      </c>
      <c r="AR120" s="7" t="s">
        <v>124</v>
      </c>
      <c r="AT120" s="7" t="s">
        <v>143</v>
      </c>
      <c r="AU120" s="7" t="s">
        <v>75</v>
      </c>
      <c r="AY120" s="7" t="s">
        <v>119</v>
      </c>
      <c r="BG120" s="157">
        <f>IF($N$120="zákl. přenesená",$J$120,0)</f>
        <v>0</v>
      </c>
      <c r="BJ120" s="7" t="s">
        <v>126</v>
      </c>
      <c r="BK120" s="157">
        <f>ROUND($I$120*$H$120,2)</f>
        <v>0</v>
      </c>
    </row>
    <row r="121" spans="2:63" s="7" customFormat="1" ht="15.75" customHeight="1">
      <c r="B121" s="24"/>
      <c r="C121" s="168" t="s">
        <v>242</v>
      </c>
      <c r="D121" s="168" t="s">
        <v>79</v>
      </c>
      <c r="E121" s="169" t="s">
        <v>153</v>
      </c>
      <c r="F121" s="170" t="s">
        <v>573</v>
      </c>
      <c r="G121" s="171" t="s">
        <v>565</v>
      </c>
      <c r="H121" s="172">
        <v>1</v>
      </c>
      <c r="I121" s="173"/>
      <c r="J121" s="174">
        <f>ROUND($I$121*$H$121,2)</f>
        <v>0</v>
      </c>
      <c r="K121" s="175"/>
      <c r="L121" s="44"/>
      <c r="M121" s="176"/>
      <c r="N121" s="177" t="s">
        <v>41</v>
      </c>
      <c r="O121" s="25"/>
      <c r="P121" s="25"/>
      <c r="Q121" s="155">
        <v>0</v>
      </c>
      <c r="R121" s="155">
        <f>$Q$121*$H$121</f>
        <v>0</v>
      </c>
      <c r="S121" s="155">
        <v>0</v>
      </c>
      <c r="T121" s="156">
        <f>$S$121*$H$121</f>
        <v>0</v>
      </c>
      <c r="AR121" s="7" t="s">
        <v>124</v>
      </c>
      <c r="AT121" s="7" t="s">
        <v>143</v>
      </c>
      <c r="AU121" s="7" t="s">
        <v>75</v>
      </c>
      <c r="AY121" s="7" t="s">
        <v>119</v>
      </c>
      <c r="BG121" s="157">
        <f>IF($N$121="zákl. přenesená",$J$121,0)</f>
        <v>0</v>
      </c>
      <c r="BJ121" s="7" t="s">
        <v>126</v>
      </c>
      <c r="BK121" s="157">
        <f>ROUND($I$121*$H$121,2)</f>
        <v>0</v>
      </c>
    </row>
    <row r="122" spans="2:63" s="7" customFormat="1" ht="15.75" customHeight="1">
      <c r="B122" s="24"/>
      <c r="C122" s="168" t="s">
        <v>245</v>
      </c>
      <c r="D122" s="168" t="s">
        <v>79</v>
      </c>
      <c r="E122" s="169" t="s">
        <v>7</v>
      </c>
      <c r="F122" s="170" t="s">
        <v>574</v>
      </c>
      <c r="G122" s="171" t="s">
        <v>565</v>
      </c>
      <c r="H122" s="172">
        <v>1</v>
      </c>
      <c r="I122" s="173"/>
      <c r="J122" s="174">
        <f>ROUND($I$122*$H$122,2)</f>
        <v>0</v>
      </c>
      <c r="K122" s="175"/>
      <c r="L122" s="44"/>
      <c r="M122" s="176"/>
      <c r="N122" s="177" t="s">
        <v>41</v>
      </c>
      <c r="O122" s="25"/>
      <c r="P122" s="25"/>
      <c r="Q122" s="155">
        <v>0</v>
      </c>
      <c r="R122" s="155">
        <f>$Q$122*$H$122</f>
        <v>0</v>
      </c>
      <c r="S122" s="155">
        <v>0</v>
      </c>
      <c r="T122" s="156">
        <f>$S$122*$H$122</f>
        <v>0</v>
      </c>
      <c r="AR122" s="7" t="s">
        <v>124</v>
      </c>
      <c r="AT122" s="7" t="s">
        <v>143</v>
      </c>
      <c r="AU122" s="7" t="s">
        <v>75</v>
      </c>
      <c r="AY122" s="7" t="s">
        <v>119</v>
      </c>
      <c r="BG122" s="157">
        <f>IF($N$122="zákl. přenesená",$J$122,0)</f>
        <v>0</v>
      </c>
      <c r="BJ122" s="7" t="s">
        <v>126</v>
      </c>
      <c r="BK122" s="157">
        <f>ROUND($I$122*$H$122,2)</f>
        <v>0</v>
      </c>
    </row>
    <row r="123" spans="2:63" s="130" customFormat="1" ht="30.75" customHeight="1">
      <c r="B123" s="131"/>
      <c r="C123" s="132"/>
      <c r="D123" s="132" t="s">
        <v>65</v>
      </c>
      <c r="E123" s="197" t="s">
        <v>131</v>
      </c>
      <c r="F123" s="197" t="s">
        <v>575</v>
      </c>
      <c r="G123" s="198"/>
      <c r="H123" s="132"/>
      <c r="I123" s="132"/>
      <c r="J123" s="199">
        <f>$BK$123</f>
        <v>0</v>
      </c>
      <c r="K123" s="132"/>
      <c r="L123" s="137"/>
      <c r="M123" s="138"/>
      <c r="N123" s="132"/>
      <c r="O123" s="132"/>
      <c r="P123" s="139">
        <f>SUM($P$124:$P$138)</f>
        <v>0</v>
      </c>
      <c r="Q123" s="132"/>
      <c r="R123" s="139">
        <f>SUM($R$124:$R$138)</f>
        <v>0</v>
      </c>
      <c r="S123" s="132"/>
      <c r="T123" s="140">
        <f>SUM($T$124:$T$138)</f>
        <v>0</v>
      </c>
      <c r="AR123" s="200" t="s">
        <v>73</v>
      </c>
      <c r="AT123" s="200" t="s">
        <v>65</v>
      </c>
      <c r="AU123" s="142" t="s">
        <v>73</v>
      </c>
      <c r="AY123" s="142" t="s">
        <v>119</v>
      </c>
      <c r="BK123" s="143">
        <f>SUM($BK$124:$BK$138)</f>
        <v>0</v>
      </c>
    </row>
    <row r="124" spans="2:63" s="7" customFormat="1" ht="15.75" customHeight="1">
      <c r="B124" s="24"/>
      <c r="C124" s="168" t="s">
        <v>248</v>
      </c>
      <c r="D124" s="168" t="s">
        <v>79</v>
      </c>
      <c r="E124" s="169" t="s">
        <v>159</v>
      </c>
      <c r="F124" s="170" t="s">
        <v>576</v>
      </c>
      <c r="G124" s="171" t="s">
        <v>565</v>
      </c>
      <c r="H124" s="172">
        <v>1</v>
      </c>
      <c r="I124" s="173"/>
      <c r="J124" s="174">
        <f>ROUND($I$124*$H$124,2)</f>
        <v>0</v>
      </c>
      <c r="K124" s="175"/>
      <c r="L124" s="44"/>
      <c r="M124" s="176"/>
      <c r="N124" s="177" t="s">
        <v>41</v>
      </c>
      <c r="O124" s="25"/>
      <c r="P124" s="25"/>
      <c r="Q124" s="155">
        <v>0</v>
      </c>
      <c r="R124" s="155">
        <f>$Q$124*$H$124</f>
        <v>0</v>
      </c>
      <c r="S124" s="155">
        <v>0</v>
      </c>
      <c r="T124" s="156">
        <f>$S$124*$H$124</f>
        <v>0</v>
      </c>
      <c r="AR124" s="7" t="s">
        <v>124</v>
      </c>
      <c r="AT124" s="7" t="s">
        <v>143</v>
      </c>
      <c r="AU124" s="7" t="s">
        <v>75</v>
      </c>
      <c r="AY124" s="7" t="s">
        <v>119</v>
      </c>
      <c r="BG124" s="157">
        <f>IF($N$124="zákl. přenesená",$J$124,0)</f>
        <v>0</v>
      </c>
      <c r="BJ124" s="7" t="s">
        <v>126</v>
      </c>
      <c r="BK124" s="157">
        <f>ROUND($I$124*$H$124,2)</f>
        <v>0</v>
      </c>
    </row>
    <row r="125" spans="2:63" s="7" customFormat="1" ht="15.75" customHeight="1">
      <c r="B125" s="24"/>
      <c r="C125" s="168" t="s">
        <v>253</v>
      </c>
      <c r="D125" s="168" t="s">
        <v>79</v>
      </c>
      <c r="E125" s="169" t="s">
        <v>163</v>
      </c>
      <c r="F125" s="170" t="s">
        <v>577</v>
      </c>
      <c r="G125" s="171" t="s">
        <v>565</v>
      </c>
      <c r="H125" s="172">
        <v>1</v>
      </c>
      <c r="I125" s="173"/>
      <c r="J125" s="174">
        <f>ROUND($I$125*$H$125,2)</f>
        <v>0</v>
      </c>
      <c r="K125" s="175"/>
      <c r="L125" s="44"/>
      <c r="M125" s="176"/>
      <c r="N125" s="177" t="s">
        <v>41</v>
      </c>
      <c r="O125" s="25"/>
      <c r="P125" s="25"/>
      <c r="Q125" s="155">
        <v>0</v>
      </c>
      <c r="R125" s="155">
        <f>$Q$125*$H$125</f>
        <v>0</v>
      </c>
      <c r="S125" s="155">
        <v>0</v>
      </c>
      <c r="T125" s="156">
        <f>$S$125*$H$125</f>
        <v>0</v>
      </c>
      <c r="AR125" s="7" t="s">
        <v>124</v>
      </c>
      <c r="AT125" s="7" t="s">
        <v>143</v>
      </c>
      <c r="AU125" s="7" t="s">
        <v>75</v>
      </c>
      <c r="AY125" s="7" t="s">
        <v>119</v>
      </c>
      <c r="BG125" s="157">
        <f>IF($N$125="zákl. přenesená",$J$125,0)</f>
        <v>0</v>
      </c>
      <c r="BJ125" s="7" t="s">
        <v>126</v>
      </c>
      <c r="BK125" s="157">
        <f>ROUND($I$125*$H$125,2)</f>
        <v>0</v>
      </c>
    </row>
    <row r="126" spans="2:63" s="7" customFormat="1" ht="15.75" customHeight="1">
      <c r="B126" s="24"/>
      <c r="C126" s="168" t="s">
        <v>258</v>
      </c>
      <c r="D126" s="168" t="s">
        <v>79</v>
      </c>
      <c r="E126" s="169" t="s">
        <v>167</v>
      </c>
      <c r="F126" s="170" t="s">
        <v>578</v>
      </c>
      <c r="G126" s="171" t="s">
        <v>565</v>
      </c>
      <c r="H126" s="172">
        <v>1</v>
      </c>
      <c r="I126" s="173"/>
      <c r="J126" s="174">
        <f>ROUND($I$126*$H$126,2)</f>
        <v>0</v>
      </c>
      <c r="K126" s="175"/>
      <c r="L126" s="44"/>
      <c r="M126" s="176"/>
      <c r="N126" s="177" t="s">
        <v>41</v>
      </c>
      <c r="O126" s="25"/>
      <c r="P126" s="25"/>
      <c r="Q126" s="155">
        <v>0</v>
      </c>
      <c r="R126" s="155">
        <f>$Q$126*$H$126</f>
        <v>0</v>
      </c>
      <c r="S126" s="155">
        <v>0</v>
      </c>
      <c r="T126" s="156">
        <f>$S$126*$H$126</f>
        <v>0</v>
      </c>
      <c r="AR126" s="7" t="s">
        <v>124</v>
      </c>
      <c r="AT126" s="7" t="s">
        <v>143</v>
      </c>
      <c r="AU126" s="7" t="s">
        <v>75</v>
      </c>
      <c r="AY126" s="7" t="s">
        <v>119</v>
      </c>
      <c r="BG126" s="157">
        <f>IF($N$126="zákl. přenesená",$J$126,0)</f>
        <v>0</v>
      </c>
      <c r="BJ126" s="7" t="s">
        <v>126</v>
      </c>
      <c r="BK126" s="157">
        <f>ROUND($I$126*$H$126,2)</f>
        <v>0</v>
      </c>
    </row>
    <row r="127" spans="2:63" s="7" customFormat="1" ht="15.75" customHeight="1">
      <c r="B127" s="24"/>
      <c r="C127" s="168" t="s">
        <v>262</v>
      </c>
      <c r="D127" s="168" t="s">
        <v>79</v>
      </c>
      <c r="E127" s="169" t="s">
        <v>174</v>
      </c>
      <c r="F127" s="170" t="s">
        <v>579</v>
      </c>
      <c r="G127" s="171" t="s">
        <v>565</v>
      </c>
      <c r="H127" s="172">
        <v>1</v>
      </c>
      <c r="I127" s="173"/>
      <c r="J127" s="174">
        <f>ROUND($I$127*$H$127,2)</f>
        <v>0</v>
      </c>
      <c r="K127" s="175"/>
      <c r="L127" s="44"/>
      <c r="M127" s="176"/>
      <c r="N127" s="177" t="s">
        <v>41</v>
      </c>
      <c r="O127" s="25"/>
      <c r="P127" s="25"/>
      <c r="Q127" s="155">
        <v>0</v>
      </c>
      <c r="R127" s="155">
        <f>$Q$127*$H$127</f>
        <v>0</v>
      </c>
      <c r="S127" s="155">
        <v>0</v>
      </c>
      <c r="T127" s="156">
        <f>$S$127*$H$127</f>
        <v>0</v>
      </c>
      <c r="AR127" s="7" t="s">
        <v>124</v>
      </c>
      <c r="AT127" s="7" t="s">
        <v>143</v>
      </c>
      <c r="AU127" s="7" t="s">
        <v>75</v>
      </c>
      <c r="AY127" s="7" t="s">
        <v>119</v>
      </c>
      <c r="BG127" s="157">
        <f>IF($N$127="zákl. přenesená",$J$127,0)</f>
        <v>0</v>
      </c>
      <c r="BJ127" s="7" t="s">
        <v>126</v>
      </c>
      <c r="BK127" s="157">
        <f>ROUND($I$127*$H$127,2)</f>
        <v>0</v>
      </c>
    </row>
    <row r="128" spans="2:63" s="7" customFormat="1" ht="15.75" customHeight="1">
      <c r="B128" s="24"/>
      <c r="C128" s="168" t="s">
        <v>266</v>
      </c>
      <c r="D128" s="168" t="s">
        <v>79</v>
      </c>
      <c r="E128" s="169" t="s">
        <v>180</v>
      </c>
      <c r="F128" s="170" t="s">
        <v>580</v>
      </c>
      <c r="G128" s="171" t="s">
        <v>565</v>
      </c>
      <c r="H128" s="172">
        <v>1</v>
      </c>
      <c r="I128" s="173"/>
      <c r="J128" s="174">
        <f>ROUND($I$128*$H$128,2)</f>
        <v>0</v>
      </c>
      <c r="K128" s="175"/>
      <c r="L128" s="44"/>
      <c r="M128" s="176"/>
      <c r="N128" s="177" t="s">
        <v>41</v>
      </c>
      <c r="O128" s="25"/>
      <c r="P128" s="25"/>
      <c r="Q128" s="155">
        <v>0</v>
      </c>
      <c r="R128" s="155">
        <f>$Q$128*$H$128</f>
        <v>0</v>
      </c>
      <c r="S128" s="155">
        <v>0</v>
      </c>
      <c r="T128" s="156">
        <f>$S$128*$H$128</f>
        <v>0</v>
      </c>
      <c r="AR128" s="7" t="s">
        <v>124</v>
      </c>
      <c r="AT128" s="7" t="s">
        <v>143</v>
      </c>
      <c r="AU128" s="7" t="s">
        <v>75</v>
      </c>
      <c r="AY128" s="7" t="s">
        <v>119</v>
      </c>
      <c r="BG128" s="157">
        <f>IF($N$128="zákl. přenesená",$J$128,0)</f>
        <v>0</v>
      </c>
      <c r="BJ128" s="7" t="s">
        <v>126</v>
      </c>
      <c r="BK128" s="157">
        <f>ROUND($I$128*$H$128,2)</f>
        <v>0</v>
      </c>
    </row>
    <row r="129" spans="2:63" s="7" customFormat="1" ht="15.75" customHeight="1">
      <c r="B129" s="24"/>
      <c r="C129" s="168" t="s">
        <v>269</v>
      </c>
      <c r="D129" s="168" t="s">
        <v>79</v>
      </c>
      <c r="E129" s="169" t="s">
        <v>185</v>
      </c>
      <c r="F129" s="170" t="s">
        <v>581</v>
      </c>
      <c r="G129" s="171" t="s">
        <v>565</v>
      </c>
      <c r="H129" s="172">
        <v>1</v>
      </c>
      <c r="I129" s="173"/>
      <c r="J129" s="174">
        <f>ROUND($I$129*$H$129,2)</f>
        <v>0</v>
      </c>
      <c r="K129" s="175"/>
      <c r="L129" s="44"/>
      <c r="M129" s="176"/>
      <c r="N129" s="177" t="s">
        <v>41</v>
      </c>
      <c r="O129" s="25"/>
      <c r="P129" s="25"/>
      <c r="Q129" s="155">
        <v>0</v>
      </c>
      <c r="R129" s="155">
        <f>$Q$129*$H$129</f>
        <v>0</v>
      </c>
      <c r="S129" s="155">
        <v>0</v>
      </c>
      <c r="T129" s="156">
        <f>$S$129*$H$129</f>
        <v>0</v>
      </c>
      <c r="AR129" s="7" t="s">
        <v>124</v>
      </c>
      <c r="AT129" s="7" t="s">
        <v>143</v>
      </c>
      <c r="AU129" s="7" t="s">
        <v>75</v>
      </c>
      <c r="AY129" s="7" t="s">
        <v>119</v>
      </c>
      <c r="BG129" s="157">
        <f>IF($N$129="zákl. přenesená",$J$129,0)</f>
        <v>0</v>
      </c>
      <c r="BJ129" s="7" t="s">
        <v>126</v>
      </c>
      <c r="BK129" s="157">
        <f>ROUND($I$129*$H$129,2)</f>
        <v>0</v>
      </c>
    </row>
    <row r="130" spans="2:63" s="7" customFormat="1" ht="15.75" customHeight="1">
      <c r="B130" s="24"/>
      <c r="C130" s="168" t="s">
        <v>272</v>
      </c>
      <c r="D130" s="168" t="s">
        <v>79</v>
      </c>
      <c r="E130" s="169" t="s">
        <v>188</v>
      </c>
      <c r="F130" s="170" t="s">
        <v>582</v>
      </c>
      <c r="G130" s="171" t="s">
        <v>565</v>
      </c>
      <c r="H130" s="172">
        <v>1</v>
      </c>
      <c r="I130" s="173"/>
      <c r="J130" s="174">
        <f>ROUND($I$130*$H$130,2)</f>
        <v>0</v>
      </c>
      <c r="K130" s="175"/>
      <c r="L130" s="44"/>
      <c r="M130" s="176"/>
      <c r="N130" s="177" t="s">
        <v>41</v>
      </c>
      <c r="O130" s="25"/>
      <c r="P130" s="25"/>
      <c r="Q130" s="155">
        <v>0</v>
      </c>
      <c r="R130" s="155">
        <f>$Q$130*$H$130</f>
        <v>0</v>
      </c>
      <c r="S130" s="155">
        <v>0</v>
      </c>
      <c r="T130" s="156">
        <f>$S$130*$H$130</f>
        <v>0</v>
      </c>
      <c r="AR130" s="7" t="s">
        <v>124</v>
      </c>
      <c r="AT130" s="7" t="s">
        <v>143</v>
      </c>
      <c r="AU130" s="7" t="s">
        <v>75</v>
      </c>
      <c r="AY130" s="7" t="s">
        <v>119</v>
      </c>
      <c r="BG130" s="157">
        <f>IF($N$130="zákl. přenesená",$J$130,0)</f>
        <v>0</v>
      </c>
      <c r="BJ130" s="7" t="s">
        <v>126</v>
      </c>
      <c r="BK130" s="157">
        <f>ROUND($I$130*$H$130,2)</f>
        <v>0</v>
      </c>
    </row>
    <row r="131" spans="2:63" s="7" customFormat="1" ht="15.75" customHeight="1">
      <c r="B131" s="24"/>
      <c r="C131" s="168" t="s">
        <v>277</v>
      </c>
      <c r="D131" s="168" t="s">
        <v>79</v>
      </c>
      <c r="E131" s="169" t="s">
        <v>191</v>
      </c>
      <c r="F131" s="170" t="s">
        <v>583</v>
      </c>
      <c r="G131" s="171" t="s">
        <v>565</v>
      </c>
      <c r="H131" s="172">
        <v>1</v>
      </c>
      <c r="I131" s="173"/>
      <c r="J131" s="174">
        <f>ROUND($I$131*$H$131,2)</f>
        <v>0</v>
      </c>
      <c r="K131" s="175"/>
      <c r="L131" s="44"/>
      <c r="M131" s="176"/>
      <c r="N131" s="177" t="s">
        <v>41</v>
      </c>
      <c r="O131" s="25"/>
      <c r="P131" s="25"/>
      <c r="Q131" s="155">
        <v>0</v>
      </c>
      <c r="R131" s="155">
        <f>$Q$131*$H$131</f>
        <v>0</v>
      </c>
      <c r="S131" s="155">
        <v>0</v>
      </c>
      <c r="T131" s="156">
        <f>$S$131*$H$131</f>
        <v>0</v>
      </c>
      <c r="AR131" s="7" t="s">
        <v>124</v>
      </c>
      <c r="AT131" s="7" t="s">
        <v>143</v>
      </c>
      <c r="AU131" s="7" t="s">
        <v>75</v>
      </c>
      <c r="AY131" s="7" t="s">
        <v>119</v>
      </c>
      <c r="BG131" s="157">
        <f>IF($N$131="zákl. přenesená",$J$131,0)</f>
        <v>0</v>
      </c>
      <c r="BJ131" s="7" t="s">
        <v>126</v>
      </c>
      <c r="BK131" s="157">
        <f>ROUND($I$131*$H$131,2)</f>
        <v>0</v>
      </c>
    </row>
    <row r="132" spans="2:63" s="7" customFormat="1" ht="15.75" customHeight="1">
      <c r="B132" s="24"/>
      <c r="C132" s="168" t="s">
        <v>283</v>
      </c>
      <c r="D132" s="168" t="s">
        <v>79</v>
      </c>
      <c r="E132" s="169" t="s">
        <v>196</v>
      </c>
      <c r="F132" s="170" t="s">
        <v>584</v>
      </c>
      <c r="G132" s="171" t="s">
        <v>565</v>
      </c>
      <c r="H132" s="172">
        <v>1</v>
      </c>
      <c r="I132" s="173"/>
      <c r="J132" s="174">
        <f>ROUND($I$132*$H$132,2)</f>
        <v>0</v>
      </c>
      <c r="K132" s="175"/>
      <c r="L132" s="44"/>
      <c r="M132" s="176"/>
      <c r="N132" s="177" t="s">
        <v>41</v>
      </c>
      <c r="O132" s="25"/>
      <c r="P132" s="25"/>
      <c r="Q132" s="155">
        <v>0</v>
      </c>
      <c r="R132" s="155">
        <f>$Q$132*$H$132</f>
        <v>0</v>
      </c>
      <c r="S132" s="155">
        <v>0</v>
      </c>
      <c r="T132" s="156">
        <f>$S$132*$H$132</f>
        <v>0</v>
      </c>
      <c r="AR132" s="7" t="s">
        <v>124</v>
      </c>
      <c r="AT132" s="7" t="s">
        <v>143</v>
      </c>
      <c r="AU132" s="7" t="s">
        <v>75</v>
      </c>
      <c r="AY132" s="7" t="s">
        <v>119</v>
      </c>
      <c r="BG132" s="157">
        <f>IF($N$132="zákl. přenesená",$J$132,0)</f>
        <v>0</v>
      </c>
      <c r="BJ132" s="7" t="s">
        <v>126</v>
      </c>
      <c r="BK132" s="157">
        <f>ROUND($I$132*$H$132,2)</f>
        <v>0</v>
      </c>
    </row>
    <row r="133" spans="2:63" s="7" customFormat="1" ht="15.75" customHeight="1">
      <c r="B133" s="24"/>
      <c r="C133" s="168" t="s">
        <v>288</v>
      </c>
      <c r="D133" s="168" t="s">
        <v>79</v>
      </c>
      <c r="E133" s="169" t="s">
        <v>200</v>
      </c>
      <c r="F133" s="170" t="s">
        <v>585</v>
      </c>
      <c r="G133" s="171" t="s">
        <v>565</v>
      </c>
      <c r="H133" s="172">
        <v>1</v>
      </c>
      <c r="I133" s="173"/>
      <c r="J133" s="174">
        <f>ROUND($I$133*$H$133,2)</f>
        <v>0</v>
      </c>
      <c r="K133" s="175"/>
      <c r="L133" s="44"/>
      <c r="M133" s="176"/>
      <c r="N133" s="177" t="s">
        <v>41</v>
      </c>
      <c r="O133" s="25"/>
      <c r="P133" s="25"/>
      <c r="Q133" s="155">
        <v>0</v>
      </c>
      <c r="R133" s="155">
        <f>$Q$133*$H$133</f>
        <v>0</v>
      </c>
      <c r="S133" s="155">
        <v>0</v>
      </c>
      <c r="T133" s="156">
        <f>$S$133*$H$133</f>
        <v>0</v>
      </c>
      <c r="AR133" s="7" t="s">
        <v>124</v>
      </c>
      <c r="AT133" s="7" t="s">
        <v>143</v>
      </c>
      <c r="AU133" s="7" t="s">
        <v>75</v>
      </c>
      <c r="AY133" s="7" t="s">
        <v>119</v>
      </c>
      <c r="BG133" s="157">
        <f>IF($N$133="zákl. přenesená",$J$133,0)</f>
        <v>0</v>
      </c>
      <c r="BJ133" s="7" t="s">
        <v>126</v>
      </c>
      <c r="BK133" s="157">
        <f>ROUND($I$133*$H$133,2)</f>
        <v>0</v>
      </c>
    </row>
    <row r="134" spans="2:63" s="7" customFormat="1" ht="15.75" customHeight="1">
      <c r="B134" s="24"/>
      <c r="C134" s="168" t="s">
        <v>290</v>
      </c>
      <c r="D134" s="168" t="s">
        <v>79</v>
      </c>
      <c r="E134" s="169" t="s">
        <v>6</v>
      </c>
      <c r="F134" s="170" t="s">
        <v>586</v>
      </c>
      <c r="G134" s="171" t="s">
        <v>565</v>
      </c>
      <c r="H134" s="172">
        <v>1</v>
      </c>
      <c r="I134" s="173"/>
      <c r="J134" s="174">
        <f>ROUND($I$134*$H$134,2)</f>
        <v>0</v>
      </c>
      <c r="K134" s="175"/>
      <c r="L134" s="44"/>
      <c r="M134" s="176"/>
      <c r="N134" s="177" t="s">
        <v>41</v>
      </c>
      <c r="O134" s="25"/>
      <c r="P134" s="25"/>
      <c r="Q134" s="155">
        <v>0</v>
      </c>
      <c r="R134" s="155">
        <f>$Q$134*$H$134</f>
        <v>0</v>
      </c>
      <c r="S134" s="155">
        <v>0</v>
      </c>
      <c r="T134" s="156">
        <f>$S$134*$H$134</f>
        <v>0</v>
      </c>
      <c r="AR134" s="7" t="s">
        <v>124</v>
      </c>
      <c r="AT134" s="7" t="s">
        <v>143</v>
      </c>
      <c r="AU134" s="7" t="s">
        <v>75</v>
      </c>
      <c r="AY134" s="7" t="s">
        <v>119</v>
      </c>
      <c r="BG134" s="157">
        <f>IF($N$134="zákl. přenesená",$J$134,0)</f>
        <v>0</v>
      </c>
      <c r="BJ134" s="7" t="s">
        <v>126</v>
      </c>
      <c r="BK134" s="157">
        <f>ROUND($I$134*$H$134,2)</f>
        <v>0</v>
      </c>
    </row>
    <row r="135" spans="2:63" s="7" customFormat="1" ht="15.75" customHeight="1">
      <c r="B135" s="24"/>
      <c r="C135" s="168" t="s">
        <v>294</v>
      </c>
      <c r="D135" s="168" t="s">
        <v>79</v>
      </c>
      <c r="E135" s="169" t="s">
        <v>204</v>
      </c>
      <c r="F135" s="170" t="s">
        <v>587</v>
      </c>
      <c r="G135" s="171" t="s">
        <v>565</v>
      </c>
      <c r="H135" s="172">
        <v>1</v>
      </c>
      <c r="I135" s="173"/>
      <c r="J135" s="174">
        <f>ROUND($I$135*$H$135,2)</f>
        <v>0</v>
      </c>
      <c r="K135" s="175"/>
      <c r="L135" s="44"/>
      <c r="M135" s="176"/>
      <c r="N135" s="177" t="s">
        <v>41</v>
      </c>
      <c r="O135" s="25"/>
      <c r="P135" s="25"/>
      <c r="Q135" s="155">
        <v>0</v>
      </c>
      <c r="R135" s="155">
        <f>$Q$135*$H$135</f>
        <v>0</v>
      </c>
      <c r="S135" s="155">
        <v>0</v>
      </c>
      <c r="T135" s="156">
        <f>$S$135*$H$135</f>
        <v>0</v>
      </c>
      <c r="AR135" s="7" t="s">
        <v>124</v>
      </c>
      <c r="AT135" s="7" t="s">
        <v>143</v>
      </c>
      <c r="AU135" s="7" t="s">
        <v>75</v>
      </c>
      <c r="AY135" s="7" t="s">
        <v>119</v>
      </c>
      <c r="BG135" s="157">
        <f>IF($N$135="zákl. přenesená",$J$135,0)</f>
        <v>0</v>
      </c>
      <c r="BJ135" s="7" t="s">
        <v>126</v>
      </c>
      <c r="BK135" s="157">
        <f>ROUND($I$135*$H$135,2)</f>
        <v>0</v>
      </c>
    </row>
    <row r="136" spans="2:63" s="7" customFormat="1" ht="15.75" customHeight="1">
      <c r="B136" s="24"/>
      <c r="C136" s="168" t="s">
        <v>298</v>
      </c>
      <c r="D136" s="168" t="s">
        <v>79</v>
      </c>
      <c r="E136" s="169" t="s">
        <v>208</v>
      </c>
      <c r="F136" s="170" t="s">
        <v>588</v>
      </c>
      <c r="G136" s="171" t="s">
        <v>565</v>
      </c>
      <c r="H136" s="172">
        <v>1</v>
      </c>
      <c r="I136" s="173"/>
      <c r="J136" s="174">
        <f>ROUND($I$136*$H$136,2)</f>
        <v>0</v>
      </c>
      <c r="K136" s="175"/>
      <c r="L136" s="44"/>
      <c r="M136" s="176"/>
      <c r="N136" s="177" t="s">
        <v>41</v>
      </c>
      <c r="O136" s="25"/>
      <c r="P136" s="25"/>
      <c r="Q136" s="155">
        <v>0</v>
      </c>
      <c r="R136" s="155">
        <f>$Q$136*$H$136</f>
        <v>0</v>
      </c>
      <c r="S136" s="155">
        <v>0</v>
      </c>
      <c r="T136" s="156">
        <f>$S$136*$H$136</f>
        <v>0</v>
      </c>
      <c r="AR136" s="7" t="s">
        <v>124</v>
      </c>
      <c r="AT136" s="7" t="s">
        <v>143</v>
      </c>
      <c r="AU136" s="7" t="s">
        <v>75</v>
      </c>
      <c r="AY136" s="7" t="s">
        <v>119</v>
      </c>
      <c r="BG136" s="157">
        <f>IF($N$136="zákl. přenesená",$J$136,0)</f>
        <v>0</v>
      </c>
      <c r="BJ136" s="7" t="s">
        <v>126</v>
      </c>
      <c r="BK136" s="157">
        <f>ROUND($I$136*$H$136,2)</f>
        <v>0</v>
      </c>
    </row>
    <row r="137" spans="2:63" s="7" customFormat="1" ht="15.75" customHeight="1">
      <c r="B137" s="24"/>
      <c r="C137" s="168" t="s">
        <v>301</v>
      </c>
      <c r="D137" s="168" t="s">
        <v>79</v>
      </c>
      <c r="E137" s="169" t="s">
        <v>212</v>
      </c>
      <c r="F137" s="170" t="s">
        <v>589</v>
      </c>
      <c r="G137" s="171" t="s">
        <v>565</v>
      </c>
      <c r="H137" s="172">
        <v>1</v>
      </c>
      <c r="I137" s="173"/>
      <c r="J137" s="174">
        <f>ROUND($I$137*$H$137,2)</f>
        <v>0</v>
      </c>
      <c r="K137" s="175"/>
      <c r="L137" s="44"/>
      <c r="M137" s="176"/>
      <c r="N137" s="177" t="s">
        <v>41</v>
      </c>
      <c r="O137" s="25"/>
      <c r="P137" s="25"/>
      <c r="Q137" s="155">
        <v>0</v>
      </c>
      <c r="R137" s="155">
        <f>$Q$137*$H$137</f>
        <v>0</v>
      </c>
      <c r="S137" s="155">
        <v>0</v>
      </c>
      <c r="T137" s="156">
        <f>$S$137*$H$137</f>
        <v>0</v>
      </c>
      <c r="AR137" s="7" t="s">
        <v>124</v>
      </c>
      <c r="AT137" s="7" t="s">
        <v>143</v>
      </c>
      <c r="AU137" s="7" t="s">
        <v>75</v>
      </c>
      <c r="AY137" s="7" t="s">
        <v>119</v>
      </c>
      <c r="BG137" s="157">
        <f>IF($N$137="zákl. přenesená",$J$137,0)</f>
        <v>0</v>
      </c>
      <c r="BJ137" s="7" t="s">
        <v>126</v>
      </c>
      <c r="BK137" s="157">
        <f>ROUND($I$137*$H$137,2)</f>
        <v>0</v>
      </c>
    </row>
    <row r="138" spans="2:63" s="7" customFormat="1" ht="15.75" customHeight="1">
      <c r="B138" s="24"/>
      <c r="C138" s="168" t="s">
        <v>305</v>
      </c>
      <c r="D138" s="168" t="s">
        <v>79</v>
      </c>
      <c r="E138" s="169" t="s">
        <v>215</v>
      </c>
      <c r="F138" s="170" t="s">
        <v>590</v>
      </c>
      <c r="G138" s="171" t="s">
        <v>565</v>
      </c>
      <c r="H138" s="172">
        <v>1</v>
      </c>
      <c r="I138" s="173"/>
      <c r="J138" s="174">
        <f>ROUND($I$138*$H$138,2)</f>
        <v>0</v>
      </c>
      <c r="K138" s="175"/>
      <c r="L138" s="44"/>
      <c r="M138" s="176"/>
      <c r="N138" s="187" t="s">
        <v>41</v>
      </c>
      <c r="O138" s="201"/>
      <c r="P138" s="201"/>
      <c r="Q138" s="188">
        <v>0</v>
      </c>
      <c r="R138" s="188">
        <f>$Q$138*$H$138</f>
        <v>0</v>
      </c>
      <c r="S138" s="188">
        <v>0</v>
      </c>
      <c r="T138" s="189">
        <f>$S$138*$H$138</f>
        <v>0</v>
      </c>
      <c r="AR138" s="7" t="s">
        <v>124</v>
      </c>
      <c r="AT138" s="7" t="s">
        <v>143</v>
      </c>
      <c r="AU138" s="7" t="s">
        <v>75</v>
      </c>
      <c r="AY138" s="7" t="s">
        <v>119</v>
      </c>
      <c r="BG138" s="157">
        <f>IF($N$138="zákl. přenesená",$J$138,0)</f>
        <v>0</v>
      </c>
      <c r="BJ138" s="7" t="s">
        <v>126</v>
      </c>
      <c r="BK138" s="157">
        <f>ROUND($I$138*$H$138,2)</f>
        <v>0</v>
      </c>
    </row>
    <row r="139" spans="2:12" s="7" customFormat="1" ht="7.5" customHeight="1"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44"/>
    </row>
    <row r="299" s="2" customFormat="1" ht="14.25" customHeight="1"/>
  </sheetData>
  <sheetProtection sheet="1"/>
  <mergeCells count="9">
    <mergeCell ref="E72:H72"/>
    <mergeCell ref="G1:H1"/>
    <mergeCell ref="L2:V2"/>
    <mergeCell ref="E7:H7"/>
    <mergeCell ref="E9:H9"/>
    <mergeCell ref="E24:H24"/>
    <mergeCell ref="E41:H41"/>
    <mergeCell ref="E43:H43"/>
    <mergeCell ref="E70:H70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Jarošová Jitka</cp:lastModifiedBy>
  <dcterms:modified xsi:type="dcterms:W3CDTF">2022-05-23T11:21:19Z</dcterms:modified>
  <cp:category/>
  <cp:version/>
  <cp:contentType/>
  <cp:contentStatus/>
</cp:coreProperties>
</file>