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S.A.W. Consulting" reservationPassword="0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401" sheetId="4" r:id="rId4"/>
  </sheets>
  <definedNames/>
  <calcPr/>
  <webPublishing/>
</workbook>
</file>

<file path=xl/sharedStrings.xml><?xml version="1.0" encoding="utf-8"?>
<sst xmlns="http://schemas.openxmlformats.org/spreadsheetml/2006/main" count="1342" uniqueCount="458">
  <si>
    <t>Rekapitulace ceny</t>
  </si>
  <si>
    <t>Stavba: 2021-034 - PD OSVĚTLENÍ A ÚPRAVA BAHNITÉ CESTY NA DLÁŽDĚNÝ CHODNÍK V BYNOVĚ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</si>
  <si>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</si>
  <si>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</si>
  <si>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</si>
  <si>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</si>
  <si>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</si>
  <si>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</si>
  <si>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</si>
  <si>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</si>
  <si>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</si>
  <si>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</si>
  <si>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</si>
  <si>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</si>
  <si>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2021-034</t>
  </si>
  <si>
    <t>PD OSVĚTLENÍ A ÚPRAVA BAHNITÉ CESTY NA DLÁŽDĚNÝ CHODNÍK V BYNOVĚ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</si>
  <si>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</si>
  <si>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</si>
  <si>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</si>
  <si>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</si>
  <si>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</si>
  <si>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</si>
  <si>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</si>
  <si>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</si>
  <si>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</si>
  <si>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</si>
  <si>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</si>
  <si>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</si>
  <si>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</si>
  <si>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</si>
  <si>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</si>
  <si>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</si>
  <si>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</si>
  <si>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</si>
  <si>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</si>
  <si>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</si>
  <si>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</si>
  <si>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</si>
  <si>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</si>
  <si>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</si>
  <si>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</si>
  <si>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</si>
  <si>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</si>
  <si>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</si>
  <si>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</si>
  <si>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</si>
  <si>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</si>
  <si>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</si>
  <si>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</si>
  <si>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</si>
  <si>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VV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</si>
  <si>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</si>
  <si>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</si>
  <si>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</si>
  <si>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</si>
  <si>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</si>
  <si>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</si>
  <si>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</si>
  <si>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</si>
  <si>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</si>
  <si>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</si>
  <si>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</si>
  <si>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</si>
  <si>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</si>
  <si>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</si>
  <si>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</si>
  <si>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</si>
  <si>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</si>
  <si>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</si>
  <si>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</si>
  <si>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</si>
  <si>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</si>
  <si>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</si>
  <si>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</si>
  <si>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KPL</t>
  </si>
  <si>
    <t>FOTODOKUMENTACE STAVBY</t>
  </si>
  <si>
    <t>položka zahrnuje:  
- fotodokumentaci zadavatelem požadovaného děje a konstrukcí v požadovaných časových  
intervalech  
- zadavatelem specifikované výstupy (fotografie v papírovém a digitálním formátu) v  
požadovaném počtu</t>
  </si>
  <si>
    <t>8</t>
  </si>
  <si>
    <t>02950</t>
  </si>
  <si>
    <t>OSTATNÍ POŽADAVKY - POSUDKY, KONTROLY, REVIZNÍ ZPRÁVY</t>
  </si>
  <si>
    <t>PASPORT A MONITORING DOTČENÝCH OBJEKTŮ PŘED A PO STAVBĚ (PODEZDÍVKY A PLOTY)</t>
  </si>
  <si>
    <t>02960</t>
  </si>
  <si>
    <t>OSTATNÍ POŽADAVKY - ODBORNÝ DOZOR</t>
  </si>
  <si>
    <t>ODBORNÝ GEOTECHNICKÝ DOZOR</t>
  </si>
  <si>
    <t>zahrnuje veškeré náklady spojené s objednatelem požadovaným dozorem</t>
  </si>
  <si>
    <t>SO 101</t>
  </si>
  <si>
    <t>OPRAVA CHODNÍKU</t>
  </si>
  <si>
    <t>014102</t>
  </si>
  <si>
    <t>a</t>
  </si>
  <si>
    <t>POPLATKY ZA SKLÁDKU</t>
  </si>
  <si>
    <t>T</t>
  </si>
  <si>
    <t>VÝKOPEK, K FAKTURACI BUDOU DOLOŽENY VÁŽNÍ LÍSTKY ZE SKLÁDKY</t>
  </si>
  <si>
    <t>z pol. č. 17120.a: 73,5m3*1,8t/m3=132,300 [A]t</t>
  </si>
  <si>
    <t>zahrnuje veškeré poplatky provozovateli skládky související s uložením odpadu na skládce.</t>
  </si>
  <si>
    <t>b</t>
  </si>
  <si>
    <t>VÝKOPEK, K FAKTURACI BUDOU DOLOŽENY VÁŽNÍ LÍSTKY ZE SKLÁDKY, POLOŽKA BUDE ČERPÁNA NA ŽÁDOST TDI A INVESTORA</t>
  </si>
  <si>
    <t>z pol. č. 17120.b: 124,0m3*1,8t/m3=223,200 [A]t</t>
  </si>
  <si>
    <t>c</t>
  </si>
  <si>
    <t>NESTMELENÉ PODKLADNÍ VRSTVY, K FAKTURACI BUDOU DOLOŽENY VÁŽNÍ LÍSTKY ZE SKLÁDKY</t>
  </si>
  <si>
    <t>z pol. č. 11332: 19,984m3*2,2t/m3=43,965 [A]t</t>
  </si>
  <si>
    <t>d</t>
  </si>
  <si>
    <t>STMELENÉ PODKLADNÍ VRSTVY, K FAKTURACI BUDOU DOLOŽENY VÁŽNÍ LÍSTKY ZE SKLÁDKY</t>
  </si>
  <si>
    <t>z pol. č. 11334: 4,0m3*2,2t/m3=8,800 [A]t</t>
  </si>
  <si>
    <t>e</t>
  </si>
  <si>
    <t>PROSTÝ BETON, K FAKTURACI BUDOU DOLOŽENY VÁŽNÍ LÍSTKY ZE SKLÁDKY</t>
  </si>
  <si>
    <t>z pol. č. 96615: 2,4m3*2,2t/m3=5,280 [A]t</t>
  </si>
  <si>
    <t>014211</t>
  </si>
  <si>
    <t>POPLATKY ZA ZEMNÍK - ORNICE</t>
  </si>
  <si>
    <t>M3</t>
  </si>
  <si>
    <t>z pol. č. 12573: 6,3m3=6,300 [A]m3</t>
  </si>
  <si>
    <t>zahrnuje veškeré poplatky majiteli zemníku související s nákupem zeminy (nikoliv s otvírkou zemníku)</t>
  </si>
  <si>
    <t>02730</t>
  </si>
  <si>
    <t>POMOC PRÁCE ZAJIŠŤ NEBO ZŘÍZ OCHRANU INŽENÝRSKÝCH SÍTÍ</t>
  </si>
  <si>
    <t>OCHRANA STÁVAJÍCÍHO PODZEMNÍHO VEDENÍ CETIN a.s. DLE POŽADAVKU SPRÁVCE 
(CHRÁNIČKY JSOU OBSAŽENY V POL. Č. 87733)</t>
  </si>
  <si>
    <t>zahrnuje objednatelem povolené náklady na požadovaná zařízení zhotovitele</t>
  </si>
  <si>
    <t>POMOC PRÁCE ZŘÍZ NEBO ZAJIŠŤ OCHRANU INŽENÝRSKÝCH SÍTÍ</t>
  </si>
  <si>
    <t>OCHRANA STÁVAJÍCÍHO PODZEMNÍHO VEDENÍ GASNET s.r.o. DLE POŽADAVKU SPRÁVCE 
(CHRÁNIČKY JSOU OBSAŽENY V POL. Č. 87733)</t>
  </si>
  <si>
    <t>OCHRANA STÁVAJÍCÍHO PODZEMNÍHO VEDENÍ ČEZ a.s. DLE POŽADAVKU SPRÁVCE 
(CHRÁNIČKY JSOU OBSAŽENY V POL. Č. 87733)</t>
  </si>
  <si>
    <t>02811</t>
  </si>
  <si>
    <t>PRŮZKUMNÉ PRÁCE GEOTECHNICKÉ NA POVRCHU</t>
  </si>
  <si>
    <t>STATICKÉ ZATĚŽOVACÍ ZKOUŠKY PRO OVĚŘENÍ ÚNOSNOSTI ZEMNÍ PLÁNĚ A PODKLADNÍCH VRSTEV, CELKEM 6 KS ZKOUŠEK</t>
  </si>
  <si>
    <t>Zemní práce</t>
  </si>
  <si>
    <t>11</t>
  </si>
  <si>
    <t>11130</t>
  </si>
  <si>
    <t>SEJMUTÍ DRNU</t>
  </si>
  <si>
    <t>M2</t>
  </si>
  <si>
    <t>V TL. 100 MM, VČ. NALOŽENÍ A ODVOZU DO RECYKLAČNÍHO STŘEDISKA, POPLATEK ZA SKLÁDKU UVEDEN V POLOŽCE 014102.a</t>
  </si>
  <si>
    <t>digitálně odměřeno ze situace 
130,0m2=130,000 [A]m2</t>
  </si>
  <si>
    <t>včetně vodorovné dopravy  a uložení na skládku</t>
  </si>
  <si>
    <t>12</t>
  </si>
  <si>
    <t>11318</t>
  </si>
  <si>
    <t>ODSTRANĚNÍ KRYTU ZPEVNĚNÝCH PLOCH Z DLAŽDIC</t>
  </si>
  <si>
    <t>VČ. ODVOZU NA DEPONII INVESTORA</t>
  </si>
  <si>
    <t>digitálně odměřeno ze situace 
odstranění betonové dlažby - tl. 60 mm (dlaždice u nepoužívaného vstupu MŠ): 7,0m2*0,06m=0,420 [A]m3 
odstranění betonové dlažby - tl. 80 mm (chodník): 20,0m2*0,08m=1,600 [B]m3 
Celkem: A+B=2,020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</si>
  <si>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</si>
  <si>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</si>
  <si>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11332</t>
  </si>
  <si>
    <t>ODSTRANĚNÍ PODKLADŮ ZPEVNĚNÝCH PLOCH Z KAMENIVA NESTMELENÉHO</t>
  </si>
  <si>
    <t>VČ. ODVOZU A ULOŽENÍ DO RECYKLAČNÍHO STŘEDISKA, POPLATEK ZA SKLÁDKU UVEDEN V POLOŽCE 014102.c</t>
  </si>
  <si>
    <t>digitálně odměřeno ze situace 
odstranění podkladní vrstvy vozovky v tl. 180 mm: 105,0m2*0,18m=18,904 [A]m3 
odstranění lože betonové dlažby - tl. 40 mm (dlaždice u nepoužívaného vstupu MŠ): 7,0m2*0,04m=0,280 [B]m3 
odstranění lože betonové dlažby - tl. 40 mm (chodník): 20,0m2*0,04m=0,800 [C]m3 
Celkem: A+B+C=19,984 [D]m3</t>
  </si>
  <si>
    <t>14</t>
  </si>
  <si>
    <t>11334</t>
  </si>
  <si>
    <t>ODSTRANĚNÍ PODKLADU ZPEVNĚNÝCH PLOCH S CEMENT POJIVEM</t>
  </si>
  <si>
    <t>VČ. ODVOZU A ULOŽENÍ DO RECYKLAČNÍHO STŘEDISKA, POPLATEK ZA SKLÁDKU UVEDEN V POLOŽCE 014102.d</t>
  </si>
  <si>
    <t>digitálně odměřeno ze situace 
odstranění podkladních vrstev dlážděnného chodníku - tl. 200 mm: 20,0m2*0,2m=4,000 [A]m3</t>
  </si>
  <si>
    <t>15</t>
  </si>
  <si>
    <t>11346</t>
  </si>
  <si>
    <t>ODSTRANĚNÍ KRYTU ZPEVNĚNÝCH PLOCH ZE SILNIČ DÍLCŮ (PANELŮ) VČET PODKL</t>
  </si>
  <si>
    <t>digitálně odměřeno ze situace 
odstranění panelů chodníku, včetně lože, včetně podkl. vrstvy: 35,0m2*(0,2m+0,05m+0,2m)=15,750 [A]m3</t>
  </si>
  <si>
    <t>16</t>
  </si>
  <si>
    <t>11352</t>
  </si>
  <si>
    <t>ODSTRANĚNÍ CHODNÍKOVÝCH A SILNIČNÍCH OBRUBNÍKŮ BETONOVÝCH</t>
  </si>
  <si>
    <t>M</t>
  </si>
  <si>
    <t>VČ. ODVOZU A ULOŽENÍ NA DEPONII VLASTNÍKA POZEMKU NEBO INVESTORA (DLE DOMLUVY)</t>
  </si>
  <si>
    <t>digitálně odměřeno ze situace 
zahradní obrubník: 91,0m=91,000 [A]m 
silniční obrubník: 15,0m+12,0m=27,000 [B]m 
Celkem: A+B=118,000 [C]m</t>
  </si>
  <si>
    <t>17</t>
  </si>
  <si>
    <t>11372</t>
  </si>
  <si>
    <t>FRÉZOVÁNÍ ZPEVNĚNÝCH PLOCH ASFALTOVÝCH</t>
  </si>
  <si>
    <t>VČ. ODVOZU NA DEPONII K DALŠÍMU VYUŽITÍ NA STAVBĚ, POVINNÝ ODKUP PŘEBYTEČNÉHO MATERIÁLU ZHOTOVITELEM</t>
  </si>
  <si>
    <t>digitálně odměřeno ze situace 
frézování asf. krytu vozovky v tl. 80 mm: 105,0m2*0,08m=8,400 [A]m3</t>
  </si>
  <si>
    <t>18</t>
  </si>
  <si>
    <t>113763</t>
  </si>
  <si>
    <t>FRÉZOVÁNÍ DRÁŽKY PRŮŘEZU DO 300MM2 V ASFALTOVÉ VOZOVCE</t>
  </si>
  <si>
    <t>ROZMĚR 12 X 20 MM</t>
  </si>
  <si>
    <t>digitálně odměřeno ze situace 
podél obrub: 53,0m=53,000 [A]m 
napojení na stávající vozovku: 4,0m=4,000 [B]m 
po obvodu povrch.znaků IS: 2,0m=2,000 [C]m 
Celkem: A+B+C=59,000 [D]m</t>
  </si>
  <si>
    <t>Položka zahrnuje veškerou manipulaci s vybouranou sutí a s vybouranými hmotami vč. uložení na skládku.</t>
  </si>
  <si>
    <t>19</t>
  </si>
  <si>
    <t>12110</t>
  </si>
  <si>
    <t>SEJMUTÍ ORNICE NEBO LESNÍ PŮDY</t>
  </si>
  <si>
    <t>V TL. 100 MM, VČ. NALOŽENÍ A ODVOZU NA DEPONII URČENOU ZHOTOVITELEM, BUDE POUŽITO NA STAVBĚ PRO ZPĚTNÉ OHUMUSOVÁNÍ</t>
  </si>
  <si>
    <t>digitálně odměřeno ze situace 
97,0m2*0,1m=9,700 [A]m3</t>
  </si>
  <si>
    <t>položka zahrnuje sejmutí ornice bez ohledu na tloušťku vrstvy a její vodorovnou dopravu 
nezahrnuje uložení na trvalou skládku</t>
  </si>
  <si>
    <t>20</t>
  </si>
  <si>
    <t>12273</t>
  </si>
  <si>
    <t>ODKOPÁVKY A PROKOPÁVKY OBECNÉ TŘ. I</t>
  </si>
  <si>
    <t>VČ. NALOŽENÍ A ODVOZU DO RECYKLAČNÍHO STŘEDISKA, POPLATEK ZA SKLÁDKU UVEDEN V POLOŽCE 014102.a</t>
  </si>
  <si>
    <t>digitálně odměřeno ze situace 
odstranění nezpevněného materiálu - cesta pro pěší v tl. 100 mm: 145,0m2*0,1m=14,500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</si>
  <si>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</si>
  <si>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</si>
  <si>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digitálně odměřeno ze situace 
odstranění asfaltového recyklátu na soukromém parkování - tl. 100 mm: 13,0m2*0,1m=1,300 [A]m3</t>
  </si>
  <si>
    <t>22</t>
  </si>
  <si>
    <t>12373</t>
  </si>
  <si>
    <t>ODKOP PRO SPOD STAVBU SILNIC A ŽELEZNIC TŘ. I</t>
  </si>
  <si>
    <t>hodnota odečtena z výkazu hmot 
výkop na úroveň zemní pláně : 46,0m3=46,000 [A]m3</t>
  </si>
  <si>
    <t>23</t>
  </si>
  <si>
    <t>VČ. NALOŽENÍ A ODVOZU DO RECYKLAČNÍHO STŘEDISKA, POPLATEK ZA SKLÁDKU UVEDEN V POLOŽCE 014102.b 
POLOŽKA BUDE ČERPÁNA NA ŽÁDOST TDI A INVESTORA A DLE POLOHY STÁVAJÍCÍCH INŽENÝRSKÝCH SÍTÍ</t>
  </si>
  <si>
    <t>hodnota odečtena z výkazu hmot 
výkop pro AZ : 124,0m3=124,000 [A]m3</t>
  </si>
  <si>
    <t>24</t>
  </si>
  <si>
    <t>12573</t>
  </si>
  <si>
    <t>VYKOPÁVKY ZE ZEMNÍKŮ A SKLÁDEK TŘ. I</t>
  </si>
  <si>
    <t>ORNICE</t>
  </si>
  <si>
    <t>natěžení a dovoz chybějící ornice 
dle pol. č. 18230: 16,0m3=16,000 [A]m3 
odpočet z pol. č. 12110: -9,7m3=-9,700 [B]m3 
Celkem: A+B=6,300 [C]m3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</si>
  <si>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</si>
  <si>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25</t>
  </si>
  <si>
    <t>17120</t>
  </si>
  <si>
    <t>ULOŽENÍ SYPANINY DO NÁSYPŮ A NA SKLÁDKY BEZ ZHUTNĚNÍ</t>
  </si>
  <si>
    <t>TRVALÁ SKLÁDKA</t>
  </si>
  <si>
    <t>uložení přebytečné zeminy na trvalou skládku  
z pol. č. 11130: 130,0m2*0,1m=13,000 [A]m3 
z pol. č. 12273.a: 14,5m3=14,500 [B]m3 
z pol. č. 12373.a: 46,0m3=46,000 [C]m3 
Celkem: A+B+C=73,500 [D]m3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</si>
  <si>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</si>
  <si>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26</t>
  </si>
  <si>
    <t>TRVALÁ SKLÁDKA, POLOŽKA BUDE ČERPÁNA NA ŽÁDOST TDI A INVESTORA</t>
  </si>
  <si>
    <t>uložení přebytečné zeminy na trvalou skládku  
z pol. č. 12373.b: 124,0m3=124,000 [A]m3</t>
  </si>
  <si>
    <t>27</t>
  </si>
  <si>
    <t>17380</t>
  </si>
  <si>
    <t>ZEMNÍ KRAJNICE A DOSYPÁVKY Z NAKUPOVANÝCH MATERIÁLŮ</t>
  </si>
  <si>
    <t>MIN. PODMÍNEČNĚ VHODNÁ ZEMINA SPLŇUJÍCÍ POŽADAVKY ČSN 73 6133</t>
  </si>
  <si>
    <t>hodnota odečtena z výkazu hmot 
dosyp pod nezpevněnou krajnici: 9,0m3=9,000 [A]m3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</si>
  <si>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</si>
  <si>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28</t>
  </si>
  <si>
    <t>18110</t>
  </si>
  <si>
    <t>ÚPRAVA PLÁNĚ SE ZHUTNĚNÍM V HORNINĚ TŘ. I</t>
  </si>
  <si>
    <t>digitálně odměřeno ze situace  
konstrukce pochozího chodníku - betonová dlažba: 229,0m2=229,000 [A]m2 
konstrukce pochozího chodníku - reliéfní dlažba: 2,5m2=2,500 [B]m2 
konstrukce pochozího chodníku - hladká dlažba: 1,5m2=1,500 [C]m2 
konstrukce vozovky: 126,0m2*1,1koef. rozš.=138,600 [D]m2 
Celkem: A+B+C+D=371,600 [E]m2</t>
  </si>
  <si>
    <t>položka zahrnuje úpravu pláně včetně vyrovnání výškových rozdílů. Míru zhutnění určuje projekt.</t>
  </si>
  <si>
    <t>29</t>
  </si>
  <si>
    <t>18230</t>
  </si>
  <si>
    <t>ROZPROSTŘENÍ ORNICE V ROVINĚ</t>
  </si>
  <si>
    <t>TL. 100 MM</t>
  </si>
  <si>
    <t>digitálně odměřeno ze situace: 160,0m2*0,1m=16,000 [A]m3</t>
  </si>
  <si>
    <t>položka zahrnuje: 
nutné přemístění ornice z dočasných skládek vzdálených do 50m 
rozprostření ornice v předepsané tloušťce v rovině a ve svahu do 1:5</t>
  </si>
  <si>
    <t>30</t>
  </si>
  <si>
    <t>18241</t>
  </si>
  <si>
    <t>ZALOŽENÍ TRÁVNÍKU RUČNÍM VÝSEVEM</t>
  </si>
  <si>
    <t>digitálně odměřeno ze situace 
v rovině: 160,0m2=160,000 [A]m2</t>
  </si>
  <si>
    <t>Zahrnuje dodání předepsané travní směsi, její výsev na ornici, zalévání, první pokosení, to vše bez ohledu na sklon terénu</t>
  </si>
  <si>
    <t>31</t>
  </si>
  <si>
    <t>18600</t>
  </si>
  <si>
    <t>ZALÉVÁNÍ VODOU</t>
  </si>
  <si>
    <t>kropení trávníku 
5l/m2, 6 x ročně 
160,0m2*0,005*6=4,800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</si>
  <si>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</si>
  <si>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</si>
  <si>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32</t>
  </si>
  <si>
    <t>21452</t>
  </si>
  <si>
    <t>SANAČNÍ VRSTVY Z KAMENIVA DRCENÉHO</t>
  </si>
  <si>
    <t>ŠD FR. 0-63 MM, CELKOVÁ TL. 500 MM U VOZOVKY, TL. 300 U CHODNÍKU, HUTNĚNO PO MAX. 250 MM,  
POLOŽKA BUDE ČERPÁNA NA ŽÁDOST TDI A INVESTORA</t>
  </si>
  <si>
    <t>hodnota odečtena z výkazu hmot 
násyp do AZ: 127,0m3=127,000 [A]m3</t>
  </si>
  <si>
    <t>položka zahrnuje dodávku předepsaného kameniva, mimostaveništní a vnitrostaveništní dopravu a jeho uložení  
není-li v zadávací dokumentaci uvedeno jinak, jedná se o nakupovaný materiál</t>
  </si>
  <si>
    <t>33</t>
  </si>
  <si>
    <t>28997E</t>
  </si>
  <si>
    <t>OPLÁŠTĚNÍ (ZPEVNĚNÍ) Z GEOTEXTILIE DO 500G/M2</t>
  </si>
  <si>
    <t>POLOŽKA BUDE ČERPÁNA NA ŽÁDOST TDI A INVESTORA</t>
  </si>
  <si>
    <t>digitálně odměřeno ze situace 
geotextilie na parapláni: 356,0m2=356,000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</si>
  <si>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</si>
  <si>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</si>
  <si>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34</t>
  </si>
  <si>
    <t>56333</t>
  </si>
  <si>
    <t>VOZOVKOVÉ VRSTVY ZE ŠTĚRKODRTI TL. DO 150MM</t>
  </si>
  <si>
    <t>ŠD, A, FR. 0-32 MM, TL. 150 MM</t>
  </si>
  <si>
    <t>digitálně odměřeno ze situace 
konstrukce vozovky:  
126,0m2*1,3koef. rozš.=163,800 [A]m2 
126,0m2*1,1koef. rozš.=138,600 [B]m2 
Celkem: A+B=302,400 [C]m2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</si>
  <si>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</si>
  <si>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35</t>
  </si>
  <si>
    <t>56334</t>
  </si>
  <si>
    <t>VOZOVKOVÉ VRSTVY ZE ŠTĚRKODRTI TL. DO 200MM</t>
  </si>
  <si>
    <t>ŠD, A, FR. 0-32 MM, TL. 200 MM</t>
  </si>
  <si>
    <t>digitálně odměřeno ze situace 
konstrukce pochozího chodníku - betonová dlažba: 229,0m2=229,000 [A]m2 
konstrukce pochozího chodníku - reliéfní dlažba: 2,5m2=2,500 [B]m2 
konstrukce pochozího chodníku - hladká dlažba: 1,5m2=1,500 [C]m2 
Celkem: A+B+C=233,000 [D]m2</t>
  </si>
  <si>
    <t>36</t>
  </si>
  <si>
    <t>56360</t>
  </si>
  <si>
    <t>VOZOVKOVÉ VRSTVY Z RECYKLOVANÉHO MATERIÁLU</t>
  </si>
  <si>
    <t>TL. 100 MM, MATERIÁL ZE STAVBY</t>
  </si>
  <si>
    <t>digitálně odměřeno ze situace 
parkovací plocha (soukromý pozemek): 15,0m2*0,1m=1,500 [A]m3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</si>
  <si>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</si>
  <si>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37</t>
  </si>
  <si>
    <t>56930</t>
  </si>
  <si>
    <t>ZPEVNĚNÍ KRAJNIC ZE ŠTĚRKODRTI</t>
  </si>
  <si>
    <t>TL. 100 MM, HRUBÉ DRCENÉ KAMENIVO</t>
  </si>
  <si>
    <t>digitálně odměřeno ze situace 
nezpevněná krajnice: 11,0m2*0,1m=1,100 [A]m3</t>
  </si>
  <si>
    <t>- dodání kameniva předepsané kvality a zrnitosti 
- rozprostření a zhutnění vrstvy v předepsané tloušťce 
- zřízení vrstvy bez rozlišení šířky, pokládání vrstvy po etapách</t>
  </si>
  <si>
    <t>38</t>
  </si>
  <si>
    <t>572123</t>
  </si>
  <si>
    <t>INFILTRAČNÍ POSTŘIK Z EMULZE DO 1,0KG/M2</t>
  </si>
  <si>
    <t>PI-C C60 B4, 1,0 KG/M2</t>
  </si>
  <si>
    <t>digitálně odměřeno ze situace 
konstrukce vozovky: 126,0m2=126,000 [A]m2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</si>
  <si>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</si>
  <si>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39</t>
  </si>
  <si>
    <t>572214</t>
  </si>
  <si>
    <t>SPOJOVACÍ POSTŘIK Z MODIFIK EMULZE DO 0,5KG/M2</t>
  </si>
  <si>
    <t>PS-C C60 B4, 0,30 KG/M2</t>
  </si>
  <si>
    <t>40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</si>
  <si>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</si>
  <si>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</si>
  <si>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</si>
  <si>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41</t>
  </si>
  <si>
    <t>574E46</t>
  </si>
  <si>
    <t>ASFALTOVÝ BETON PRO PODKLADNÍ VRSTVY ACP 16+, 16S TL. 50MM</t>
  </si>
  <si>
    <t>ACP 16+ 50/70</t>
  </si>
  <si>
    <t>42</t>
  </si>
  <si>
    <t>58252</t>
  </si>
  <si>
    <t>DLÁŽDĚNÉ KRYTY Z BETONOVÝCH DLAŽDIC DO LOŽE Z MC</t>
  </si>
  <si>
    <t>HLADKÁ DLAŽBA DLE VYHLÁŠKY 398/2009 Sb. , ŠEDÁ. TL. 80 MM, BEZ ZKOSENÝCH HRAN, TVAR KOSTKA 250 X 250 MM, LOŽNÁ VRSTVA Z KAMENIVA, FR. 4-8 MM, TL. 40 MM</t>
  </si>
  <si>
    <t>digitálně odměřeno ze situace 
konstrukce pochozího chodníku - hladká dlažba (kolem reliéfní dlažby): 1,5m2=1,500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</si>
  <si>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</si>
  <si>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</si>
  <si>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582612</t>
  </si>
  <si>
    <t>KRYTY Z BETON DLAŽDIC SE ZÁMKEM ŠEDÝCH TL 80MM DO LOŽE Z KAM</t>
  </si>
  <si>
    <t>BET. DLAŽBA TVAR "CIHLA", LOŽNÁ VRSTVA Z KAMENIVA, FR. 4-8 MM, TL. 40 MM</t>
  </si>
  <si>
    <t>digitálně odměřeno ze situace 
konstrukce pochozího chodníku: 229,0m2=229,000 [A]m2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</si>
  <si>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</si>
  <si>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44</t>
  </si>
  <si>
    <t>BET. DLAŽBA TVAR "KOST", LOŽNÁ VRSTVA Z KAMENIVA, FR. 4-8 MM, TL. 40 MM, POLOŽKA BUDE ČERPÁNA NA ŽÁDOST TDI A INVESTORA V PŘÍPADĚ PORUŠENÍ STÁVAJÍCÍ DLAŽBY PŘI PŘEDLÁŽDĚNÍ</t>
  </si>
  <si>
    <t>digitálně odměřeno ze situace 
chodník: 10,0m2=10,000 [A]m2</t>
  </si>
  <si>
    <t>45</t>
  </si>
  <si>
    <t>582615</t>
  </si>
  <si>
    <t>KRYTY Z BETON DLAŽDIC SE ZÁMKEM BAREV TL 80MM DO LOŽE Z KAM</t>
  </si>
  <si>
    <t>BET. DLAŽBA TVAR "CIHLA", ČERVENÁ BARVA, LOŽNÁ VRSTVA Z KAMENIVA, FR. 4-8 MM, TL. 40 MM</t>
  </si>
  <si>
    <t>digitálně odměřeno ze situace 
konstrukce pochozího chodníku - reliéfní dlažba: 2,5m2=2,500 [A]m2</t>
  </si>
  <si>
    <t>46</t>
  </si>
  <si>
    <t>587206</t>
  </si>
  <si>
    <t>PŘEDLÁŽDĚNÍ KRYTU Z BETONOVÝCH DLAŽDIC SE ZÁMKEM</t>
  </si>
  <si>
    <t>VČ. LOŽNÉ VRSTVY Z KAMENIVA, FR. 4-8 MM, TL. 40 MM, PŘÍPADNÁ NOVÁ DLAŽBA JE UVEDENA V POL. Č. 582612.b, NEVHODNÁ DLAŽBA ODVEZENA NA MÍSTO URČENÉ VLASTNÍKEM POZEMKU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</si>
  <si>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</si>
  <si>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47</t>
  </si>
  <si>
    <t>58920</t>
  </si>
  <si>
    <t>VÝPLŇ SPAR MODIFIKOVANÝM ASFALTEM</t>
  </si>
  <si>
    <t>digitálně odměřeno ze situace 
podél obrub a přídlažby: 53,0m=53,000 [A]m 
napojení na stávající vozovku: 4,0m=4,000 [B]m 
po obvodu povrch. znaků IS: 2,0m=2,000 [C]m 
Celkem: A+B+C=59,000 [D]m</t>
  </si>
  <si>
    <t>položka zahrnuje:  
- dodávku předepsaného materiálu  
- vyčištění a výplň spar tímto materiálem</t>
  </si>
  <si>
    <t>Potrubí</t>
  </si>
  <si>
    <t>48</t>
  </si>
  <si>
    <t>87733</t>
  </si>
  <si>
    <t>CHRÁNIČKY PŮLENÉ Z TRUB PLAST DN DO 150MM</t>
  </si>
  <si>
    <t>OCHRANA STÁVAJÍCÍHO KABELOVÉHO VEDENÍ DLE POŽADAVKU KONKRÉTNÍHO SPRÁVCE, PŘÍPADNĚ PŘI ODKRYTÍ IS NA ŽÁDOST TDI</t>
  </si>
  <si>
    <t>CETIN, a.s. - optický kabel :  4,5m=4,500 [A]m       
stávající GasNet s. r. o. - STL: 4,0m=4,000 [B]m   
ČEZ:  21,0m=21,000 [C]m 
Celkem: A+B+C=29,500 [D]m</t>
  </si>
  <si>
    <t>položky pro zhotovení potrubí platí bez ohledu na sklon  
zahrnuje:  
- výrobní dokumentaci (včetně technologického předpisu)  
- dodání veškerého trubního a pomocného materiálu  (trouby včetně podélného rozpůlení, trubky,  tvarovky,  spojovací a těsnící  materiál a pod.), podpěrných, závěsných a  
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</si>
  <si>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49</t>
  </si>
  <si>
    <t>89923</t>
  </si>
  <si>
    <t>VÝŠKOVÁ ÚPRAVA KRYCÍCH HRNCŮ</t>
  </si>
  <si>
    <t>KUS</t>
  </si>
  <si>
    <t>VÝŠKOVÉ VYROVNÁNÍ POVRCHOVÝCH ZNAKŮ INŽENÝRSKÝCH SÍTÍ</t>
  </si>
  <si>
    <t>počet znaků odečten ze situace 
ve vozovce: 1ks=1,000 [A]ks 
v chodníku: 1ks=1,000 [B]ks 
Celkem: A+B=2,000 [C]ks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</si>
  <si>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</si>
  <si>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</si>
  <si>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50</t>
  </si>
  <si>
    <t>917211</t>
  </si>
  <si>
    <t>ZÁHONOVÉ OBRUBY Z BETONOVÝCH OBRUBNÍKŮ ŠÍŘ 50MM</t>
  </si>
  <si>
    <t>OBRUBA 50/250/1000 MM, VČETNĚ BET. LOŽE C20/25nXF3, MIN. TL. 100 MM S BOČNÍ OPĚROU</t>
  </si>
  <si>
    <t>digitálně odměřeno ze situace 
220,0m=220,000 [A]m</t>
  </si>
  <si>
    <t>Položka zahrnuje: 
dodání a pokládku betonových obrubníků o rozměrech předepsaných zadávací dokumentací 
betonové lože i boční betonovou opěrku.</t>
  </si>
  <si>
    <t>51</t>
  </si>
  <si>
    <t>917224</t>
  </si>
  <si>
    <t>SILNIČNÍ A CHODNÍKOVÉ OBRUBY Z BETONOVÝCH OBRUBNÍKŮ ŠÍŘ 150MM</t>
  </si>
  <si>
    <t>OBRUBA 150/150/1000 MM, VČETNĚ BET. LOŽE C20/25nXF3, MIN. TL. 100 MM S BOČNÍ OPĚROU</t>
  </si>
  <si>
    <t>digitálně odměřeno ze situace 
20,0m=20,000 [A]m</t>
  </si>
  <si>
    <t>Položka zahrnuje:  
dodání a pokládku betonových obrubníků o rozměrech předepsaných zadávací dokumentací betonové lože i boční betonovou opěrku.</t>
  </si>
  <si>
    <t>52</t>
  </si>
  <si>
    <t>OBRUBA 150/250/1000 MM, VČETNĚ BET. LOŽE C20/25nXF3, MIN. TL. 100 MM S BOČNÍ OPĚROU</t>
  </si>
  <si>
    <t>digitálně odměřeno ze situace 
25,0m=25,000 [A]m</t>
  </si>
  <si>
    <t>53</t>
  </si>
  <si>
    <t>919112</t>
  </si>
  <si>
    <t>ŘEZÁNÍ ASFALTOVÉHO KRYTU VOZOVEK TL DO 100MM</t>
  </si>
  <si>
    <t>TL. DO 80 MM, PRACOVNÍ SPÁRA SE OŠETŘÍ DLE VL2 211.07 A TP 115</t>
  </si>
  <si>
    <t>digitálně odměřeno ze situace 
na začátku stavebních prací - vozovka: 4,5m=4,500 [A]m 
na začátku stavebních prací - kolem obruby: 26,0m=26,000 [B]m 
Celkem: A+B=30,500 [C]m</t>
  </si>
  <si>
    <t>položka zahrnuje řezání vozovkové vrstvy v předepsané tloušťce, včetně spotřeby vody</t>
  </si>
  <si>
    <t>54</t>
  </si>
  <si>
    <t>96615</t>
  </si>
  <si>
    <t>BOURÁNÍ KONSTRUKCÍ Z PROSTÉHO BETONU</t>
  </si>
  <si>
    <t>VČ. ZABETONOVANÝCH KOVOVÝCH TRUBEK, VČ. ODVOZU A ULOŽENÍ DO RECYKLAČNÍHO STŘEDISKA, POPLATEK ZA SKLÁDKU UVEDEN V POLOŽCE 014102.e</t>
  </si>
  <si>
    <t>odstranění betonových patek původního oplocení 
plocha všech bet. patek 4 m2 odečtena ze situace 
hloubka základu předpoklad. 0,6 m 
objem všech patek: 4,0m2*0,6m=2,400 [A]m3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</si>
  <si>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</si>
  <si>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401</t>
  </si>
  <si>
    <t>VEŘEJNÉ OSVĚTLENÍ</t>
  </si>
  <si>
    <t>z pol. č. 17120: 46,245m3*1,8t/m3=83,241 [A]t</t>
  </si>
  <si>
    <t>z pol. č. 96615: 0,5m3*2,2t/m3=1,100 [A]t</t>
  </si>
  <si>
    <t>GEODETICKÉ PRÁCE BĚHEM VÝSTAVBY A GEOMETRICKÝ PLÁN SKUTEČNÉHO PROVEDENÍ STAVBY</t>
  </si>
  <si>
    <t>VÝCHOZÍ REVIZE + REVIZE PO SKONČENÍ MONTÁŽE NOVÝCH LAMP</t>
  </si>
  <si>
    <t>13173</t>
  </si>
  <si>
    <t>HLOUBENÍ JAM ZAPAŽ I NEPAŽ TŘ. I</t>
  </si>
  <si>
    <t>VČETNĚ NALOŽENÍ A ODVOZU DO RECYKLAČNÍHO STŘEDISKA, POPLATEK ZA SKLÁDKU UVEDEN V POLOŽCE 014102.a</t>
  </si>
  <si>
    <t>výkop jámy pro stožár: 0,5m3*5ks=2,500 [A]m3 
výkop jámy pro spojku: 1,0m3=1,000 [B]m3 
Celkem: A+B=3,500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</si>
  <si>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</si>
  <si>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</si>
  <si>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</si>
  <si>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RUČNĚ, VČETNĚ NALOŽENÍ A ODVOZU DO RECYKLAČNÍHO STŘEDISKA, POPLATEK ZA SKLÁDKU UVEDEN V POLOŽCE 014102.a</t>
  </si>
  <si>
    <t>výkop kabelové rýhy 35 x 80 cm ručně 
0,35m*0,8m*119,0m=33,320 [A]m3 
výkop kabelové rýhy 35 x 50 cm ručně 
0,35m*0,5m*5,0m=0,875 [B]m3 
výkop kabelové rýhy 50 x 120 cm ručně 
0,5m*1,2m*12,0m=7,200 [C]m3 
výkop rýhy 10 x 10 cm pro uzemnění 
0,1m*0,1m*135,0m=1,350 [D]m3 
Celkem: A+B+C+D=42,745 [E]m3</t>
  </si>
  <si>
    <t>SKLÁDKA</t>
  </si>
  <si>
    <t>uložení zeminy na trvalou skládku  
z pol. č. 13173: 3,5m3=3,500 [A]m3 
z pol. č. 13273: 42,745m3=42,745 [B]m3 
Celkem: A+B=46,245 [C]m3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</si>
  <si>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</si>
  <si>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17481</t>
  </si>
  <si>
    <t>ZÁSYP JAM A RÝH Z NAKUPOVANÝCH MATERIÁLŮ</t>
  </si>
  <si>
    <t>zához kabelové rýhy 35 x 80 cm 
0,35m*0,8m*119,0m=33,320 [A]m3 
zához kabelové rýhy 35 x 50 cm  
0,35m*0,5m*5,0m=0,875 [B]m3 
zához kabelové rýhy 50 x 120 cm  
0,5m*1,2m*12,0m=7,200 [C]m3 
zához rýhy 10 x 10 cm pro uzemnění 
0,1m*0,1m*135,0m=1,350 [D]m3 
zához jámy pro spojku: 1,0m3=1,000 [E]m3 
Celkem: A+B+C+D+E=43,745 [F]m3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</si>
  <si>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</si>
  <si>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272313</t>
  </si>
  <si>
    <t>ZÁKLADY Z PROSTÉHO BETONU DO C16/20 (B20)</t>
  </si>
  <si>
    <t>VČ. DLAŽDICE 300 X 300 MM (5 KS) V PATĚ POUZDRA,</t>
  </si>
  <si>
    <t>bet. základ s otvorem pro stožár: 0,25m3*5ks=1,250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</si>
  <si>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</si>
  <si>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</si>
  <si>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451312</t>
  </si>
  <si>
    <t>PODKLADNÍ A VÝPLŇOVÉ VRSTVY Z PROSTÉHO BETONU C12/15</t>
  </si>
  <si>
    <t>bet. lože tl. 80 mm, šíře 50 cm: 0,5m*0,08m*12,0m=0,480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</si>
  <si>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</si>
  <si>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</si>
  <si>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</si>
  <si>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ŠP, TL. 200 MM</t>
  </si>
  <si>
    <t>pískové lože - tl. 200 mm, šíře 350 mm 
0,35m*0,2m*(5,0m+119,0m)=8,680 [A]m3</t>
  </si>
  <si>
    <t>položka zahrnuje dodávku předepsaného kameniva, mimostaveništní a vnitrostaveništní dopravu a jeho uložení 
není-li v zadávací dokumentaci uvedeno jinak, jedná se o nakupovaný materiál</t>
  </si>
  <si>
    <t>Přidružená stavební výroba</t>
  </si>
  <si>
    <t>702211</t>
  </si>
  <si>
    <t>KABELOVÁ CHRÁNIČKA ZEMNÍ DN DO 100 MM</t>
  </si>
  <si>
    <t>KORUGOVANÁ TRUBKA DN 63 MM</t>
  </si>
  <si>
    <t>14,0m=14,000 [A]m</t>
  </si>
  <si>
    <t>1. Položka obsahuje: 
– přípravu podkladu pro osazení 
2. Položka neobsahuje: 
 X 
3. Způsob měření: 
Měří se metr délkový.</t>
  </si>
  <si>
    <t>702311</t>
  </si>
  <si>
    <t>ZAKRYTÍ KABELŮ VÝSTRAŽNOU FÓLIÍ ŠÍŘKY DO 20 CM</t>
  </si>
  <si>
    <t>FÓLIE ČERVENÉ BARVY</t>
  </si>
  <si>
    <t>výstražná fólie šířky 125 mm: 135,0m=135,000 [A]m</t>
  </si>
  <si>
    <t>741911</t>
  </si>
  <si>
    <t>UZEMŇOVACÍ VODIČ V ZEMI FEZN DO 120 MM2</t>
  </si>
  <si>
    <t>ZEMNÍCÍ PÁSKA FEZN 30X4</t>
  </si>
  <si>
    <t>uzemnění v zemi: 135,0m=135,000 [A]m</t>
  </si>
  <si>
    <t>1. Položka obsahuje:  
– přípravu podkladu pro osazení  
– měření, dělení, spojování, tvarování  
– ochranný nátěr spojů a při průchodu vodiče nad terén apod. dle příslušných norem  
2. Položka neobsahuje:  
– zemní práce  
– ochranu vodiče - chráničky apod.  
3. Způsob měření:  
Měří se metr délkový.</t>
  </si>
  <si>
    <t>DRÁT ZEMNÍCÍ FEZN D 10</t>
  </si>
  <si>
    <t>6,0m=6,000 [A]m</t>
  </si>
  <si>
    <t>741C02</t>
  </si>
  <si>
    <t>UZEMŇOVACÍ SVORKA</t>
  </si>
  <si>
    <t>SVORKA ZEMNÍCÍ PAS - LANO, VČ. NÁTĚRU PŘECHODU UZEMNĚNÍ ZEMĚ VZDUCH GUMOASFALTEM, VČ. NÁTĚRU UZEMNĚNÍ NA VZDUCHU ZELENOŽLUTÝ</t>
  </si>
  <si>
    <t>6ks=6,000 [A]ks</t>
  </si>
  <si>
    <t>1. Položka obsahuje:  
 – veškeré příslušenství  
2. Položka neobsahuje:  
 X  
3. Způsob měření:  
Udává se počet kusů kompletní konstrukce nebo práce.</t>
  </si>
  <si>
    <t>742H12</t>
  </si>
  <si>
    <t>KABEL NN ČTYŘ- A PĚTIŽÍLOVÝ CU S PLASTOVOU IZOLACÍ OD 4 DO 16 MM2</t>
  </si>
  <si>
    <t>KABEL CYKY 4 X 10 MM2</t>
  </si>
  <si>
    <t>163,0m=163,000 [A]m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</si>
  <si>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</si>
  <si>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742L22</t>
  </si>
  <si>
    <t>UKONČENÍ DVOU AŽ PĚTIŽÍLOVÉHO KABELU KABELOVOU SPOJKOU OD 4 DO 16 MM2</t>
  </si>
  <si>
    <t>ukončení kabelu do 4x16 mm2: 11ks=11,000 [A]ks</t>
  </si>
  <si>
    <t>1. Položka obsahuje:  
– všechny práce spojené s úpravou kabelů pro montáž včetně veškerého příslušentsví  
2. Položka neobsahuje:  
X  
3. Způsob měření:  
Udává se počet kusů kompletní konstrukce nebo práce.</t>
  </si>
  <si>
    <t>742Z11</t>
  </si>
  <si>
    <t>DEMONTÁŽ SLOUPU/STOŽÁRU NN VČETNĚ VEŠKERÉ VÝSTROJE</t>
  </si>
  <si>
    <t>2ks=2,000 [A]ks</t>
  </si>
  <si>
    <t>1. Položka obsahuje: 
 – veškeré práce a materiál obsažený v názvu položky 
2. Položka neobsahuje: 
 X 
3. Způsob měření: 
Udává se počet kusů kompletní konstrukce nebo práce.</t>
  </si>
  <si>
    <t>742Z22</t>
  </si>
  <si>
    <t>DEMONTÁŽ VENKOVNÍHO VEDENÍ NN (4X)</t>
  </si>
  <si>
    <t>VČETNĚ ODVOZU A EKOLOGICKÉ LIKVIDACE</t>
  </si>
  <si>
    <t>50,0m=50,000 [A]m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</si>
  <si>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Měří se metr délkový.</t>
  </si>
  <si>
    <t>743122</t>
  </si>
  <si>
    <t>OSVĚTLOVACÍ STOŽÁR  PEVNÝ ŽÁROVĚ ZINKOVANÝ DÉLKY PŘES 6,5 DO 12 M</t>
  </si>
  <si>
    <t>STOŽÁR BEZPATICOVÝ TŘÍSTUPŇOVÝ DL. 6,8 M, VETKNUTÍ DO ZEMĚ 1,0 M, VČETNĚ SVORKOVNICE A ELEKTROINSTALACE CYKY 5 X 1,5 MM2</t>
  </si>
  <si>
    <t>5ks=5,000 [A]ks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</si>
  <si>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</si>
  <si>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743552</t>
  </si>
  <si>
    <t>SVÍTIDLO VENKOVNÍ VŠEOBECNÉ LED, MIN. IP 44, PŘES 10 DO 25 W</t>
  </si>
  <si>
    <t>LED 13,92W</t>
  </si>
  <si>
    <t>1ks=1,000 [A]ks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</si>
  <si>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</si>
  <si>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743553</t>
  </si>
  <si>
    <t>SVÍTIDLO VENKOVNÍ VŠEOBECNÉ LED, MIN. IP 44, PŘES 25 DO 45 W</t>
  </si>
  <si>
    <t>LED 25,3W</t>
  </si>
  <si>
    <t>4ks=4,000 [A]ks</t>
  </si>
  <si>
    <t>744I01</t>
  </si>
  <si>
    <t>POJISTKOVÁ VLOŽKA DO 160 A</t>
  </si>
  <si>
    <t>POJISTKA 6A ŠROUBOVACÍ</t>
  </si>
  <si>
    <t>1. Položka obsahuje:  
– technický popis viz. projektová dokumentace  
2. Položka neobsahuje:  
X  
3. Způsob měření:  
Udává se počet kusů kompletní konstrukce nebo práce.</t>
  </si>
  <si>
    <t>87645</t>
  </si>
  <si>
    <t>CHRÁNIČKY Z TRUB PLASTOVÝCH DN DO 300MM</t>
  </si>
  <si>
    <t>DN 300 MM</t>
  </si>
  <si>
    <t>pouzdra v základu stožáru: 1,0m*5ks=5,000 [A]ks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</si>
  <si>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</si>
  <si>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VČ. ODVOZU A ULOŽENÍ DO RECYKLAČNÍHO STŘEDISKA, POPLATEK ZA SKLÁDKU UVEDEN V POLOŽCE 014102.e</t>
  </si>
  <si>
    <t>bourání stáv. základu VO: 0,25m3*2ks=0,500 [A]m3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</si>
</sst>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/>
      <c s="1"/>
      <c s="1"/>
      <c s="1"/>
    </row>
    <row r="2" spans="1:5" ht="12.75" customHeight="1">
      <c r="A2" s="1"/>
      <c s="2" t="s">
        <v>0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1</v>
      </c>
      <c s="1"/>
      <c s="1"/>
      <c s="1"/>
    </row>
    <row r="5" spans="1:5" ht="12.75" customHeight="1">
      <c r="A5" s="1"/>
      <c s="1" t="s">
        <v>2</v>
      </c>
      <c s="1"/>
      <c s="1"/>
      <c s="1"/>
    </row>
    <row r="6" spans="1:5" ht="12.75" customHeight="1">
      <c r="A6" s="1"/>
      <c s="4" t="s">
        <v>3</v>
      </c>
      <c s="7">
        <f>SUM(C10:C12)</f>
      </c>
      <c s="1"/>
      <c s="1"/>
    </row>
    <row r="7" spans="1:5" ht="12.75" customHeight="1">
      <c r="A7" s="1"/>
      <c s="4" t="s">
        <v>4</v>
      </c>
      <c s="7">
        <f>SUM(E10:E12)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5</v>
      </c>
      <c s="5" t="s">
        <v>6</v>
      </c>
      <c s="5" t="s">
        <v>7</v>
      </c>
      <c s="5" t="s">
        <v>8</v>
      </c>
      <c s="5" t="s">
        <v>9</v>
      </c>
    </row>
    <row r="10" spans="1:5" ht="12.75" customHeight="1">
      <c r="A10" s="20" t="s">
        <v>23</v>
      </c>
      <c s="20" t="s">
        <v>24</v>
      </c>
      <c s="21">
        <f>'SO 000'!I3</f>
      </c>
      <c s="21">
        <f>'SO 000'!O2</f>
      </c>
      <c s="21">
        <f>C10+D10</f>
      </c>
    </row>
    <row r="11" spans="1:5" ht="12.75" customHeight="1">
      <c r="A11" s="20" t="s">
        <v>85</v>
      </c>
      <c s="20" t="s">
        <v>86</v>
      </c>
      <c s="21">
        <f>'SO 101'!I3</f>
      </c>
      <c s="21">
        <f>'SO 101'!O2</f>
      </c>
      <c s="21">
        <f>C11+D11</f>
      </c>
    </row>
    <row r="12" spans="1:5" ht="12.75" customHeight="1">
      <c r="A12" s="20" t="s">
        <v>356</v>
      </c>
      <c s="20" t="s">
        <v>357</v>
      </c>
      <c s="21">
        <f>'SO 401'!I3</f>
      </c>
      <c s="21">
        <f>'SO 401'!O2</f>
      </c>
      <c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23</v>
      </c>
      <c s="39">
        <f>0+I8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23</v>
      </c>
      <c s="6"/>
      <c s="18" t="s">
        <v>24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0+I9+I13+I17+I21+I25+I29+I33+I37+I41</f>
      </c>
      <c>
        <f>0+O9+O13+O17+O21+O25+O29+O33+O37+O41</f>
      </c>
    </row>
    <row r="9" spans="1:16" ht="12.75">
      <c r="A9" s="25" t="s">
        <v>44</v>
      </c>
      <c s="29" t="s">
        <v>28</v>
      </c>
      <c s="29" t="s">
        <v>45</v>
      </c>
      <c s="25" t="s">
        <v>46</v>
      </c>
      <c s="30" t="s">
        <v>47</v>
      </c>
      <c s="31" t="s">
        <v>48</v>
      </c>
      <c s="32">
        <v>1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46</v>
      </c>
    </row>
    <row r="11" spans="1:5" ht="12.75">
      <c r="A11" s="37" t="s">
        <v>50</v>
      </c>
      <c r="E11" s="38" t="s">
        <v>46</v>
      </c>
    </row>
    <row r="12" spans="1:5" ht="12.75">
      <c r="A12" t="s">
        <v>51</v>
      </c>
      <c r="E12" s="36" t="s">
        <v>52</v>
      </c>
    </row>
    <row r="13" spans="1:16" ht="12.75">
      <c r="A13" s="25" t="s">
        <v>44</v>
      </c>
      <c s="29" t="s">
        <v>22</v>
      </c>
      <c s="29" t="s">
        <v>53</v>
      </c>
      <c s="25" t="s">
        <v>46</v>
      </c>
      <c s="30" t="s">
        <v>54</v>
      </c>
      <c s="31" t="s">
        <v>48</v>
      </c>
      <c s="32">
        <v>1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12.75">
      <c r="A14" s="35" t="s">
        <v>49</v>
      </c>
      <c r="E14" s="36" t="s">
        <v>55</v>
      </c>
    </row>
    <row r="15" spans="1:5" ht="12.75">
      <c r="A15" s="37" t="s">
        <v>50</v>
      </c>
      <c r="E15" s="38" t="s">
        <v>46</v>
      </c>
    </row>
    <row r="16" spans="1:5" ht="38.25">
      <c r="A16" t="s">
        <v>51</v>
      </c>
      <c r="E16" s="36" t="s">
        <v>56</v>
      </c>
    </row>
    <row r="17" spans="1:16" ht="12.75">
      <c r="A17" s="25" t="s">
        <v>44</v>
      </c>
      <c s="29" t="s">
        <v>21</v>
      </c>
      <c s="29" t="s">
        <v>57</v>
      </c>
      <c s="25" t="s">
        <v>46</v>
      </c>
      <c s="30" t="s">
        <v>58</v>
      </c>
      <c s="31" t="s">
        <v>48</v>
      </c>
      <c s="32">
        <v>1</v>
      </c>
      <c s="33">
        <v>0</v>
      </c>
      <c s="34">
        <f>ROUND(ROUND(H17,2)*ROUND(G17,3),2)</f>
      </c>
      <c r="O17">
        <f>(I17*21)/100</f>
      </c>
      <c t="s">
        <v>22</v>
      </c>
    </row>
    <row r="18" spans="1:5" ht="12.75">
      <c r="A18" s="35" t="s">
        <v>49</v>
      </c>
      <c r="E18" s="36" t="s">
        <v>59</v>
      </c>
    </row>
    <row r="19" spans="1:5" ht="12.75">
      <c r="A19" s="37" t="s">
        <v>50</v>
      </c>
      <c r="E19" s="38" t="s">
        <v>46</v>
      </c>
    </row>
    <row r="20" spans="1:5" ht="12.75">
      <c r="A20" t="s">
        <v>51</v>
      </c>
      <c r="E20" s="36" t="s">
        <v>60</v>
      </c>
    </row>
    <row r="21" spans="1:16" ht="12.75">
      <c r="A21" s="25" t="s">
        <v>44</v>
      </c>
      <c s="29" t="s">
        <v>32</v>
      </c>
      <c s="29" t="s">
        <v>61</v>
      </c>
      <c s="25" t="s">
        <v>46</v>
      </c>
      <c s="30" t="s">
        <v>62</v>
      </c>
      <c s="31" t="s">
        <v>48</v>
      </c>
      <c s="32">
        <v>1</v>
      </c>
      <c s="33">
        <v>0</v>
      </c>
      <c s="34">
        <f>ROUND(ROUND(H21,2)*ROUND(G21,3),2)</f>
      </c>
      <c r="O21">
        <f>(I21*21)/100</f>
      </c>
      <c t="s">
        <v>22</v>
      </c>
    </row>
    <row r="22" spans="1:5" ht="12.75">
      <c r="A22" s="35" t="s">
        <v>49</v>
      </c>
      <c r="E22" s="36" t="s">
        <v>63</v>
      </c>
    </row>
    <row r="23" spans="1:5" ht="12.75">
      <c r="A23" s="37" t="s">
        <v>50</v>
      </c>
      <c r="E23" s="38" t="s">
        <v>46</v>
      </c>
    </row>
    <row r="24" spans="1:5" ht="12.75">
      <c r="A24" t="s">
        <v>51</v>
      </c>
      <c r="E24" s="36" t="s">
        <v>60</v>
      </c>
    </row>
    <row r="25" spans="1:16" ht="12.75">
      <c r="A25" s="25" t="s">
        <v>44</v>
      </c>
      <c s="29" t="s">
        <v>34</v>
      </c>
      <c s="29" t="s">
        <v>64</v>
      </c>
      <c s="25" t="s">
        <v>46</v>
      </c>
      <c s="30" t="s">
        <v>65</v>
      </c>
      <c s="31" t="s">
        <v>48</v>
      </c>
      <c s="32">
        <v>1</v>
      </c>
      <c s="33">
        <v>0</v>
      </c>
      <c s="34">
        <f>ROUND(ROUND(H25,2)*ROUND(G25,3),2)</f>
      </c>
      <c r="O25">
        <f>(I25*21)/100</f>
      </c>
      <c t="s">
        <v>22</v>
      </c>
    </row>
    <row r="26" spans="1:5" ht="12.75">
      <c r="A26" s="35" t="s">
        <v>49</v>
      </c>
      <c r="E26" s="36" t="s">
        <v>66</v>
      </c>
    </row>
    <row r="27" spans="1:5" ht="12.75">
      <c r="A27" s="37" t="s">
        <v>50</v>
      </c>
      <c r="E27" s="38" t="s">
        <v>46</v>
      </c>
    </row>
    <row r="28" spans="1:5" ht="12.75">
      <c r="A28" t="s">
        <v>51</v>
      </c>
      <c r="E28" s="36" t="s">
        <v>60</v>
      </c>
    </row>
    <row r="29" spans="1:16" ht="12.75">
      <c r="A29" s="25" t="s">
        <v>44</v>
      </c>
      <c s="29" t="s">
        <v>36</v>
      </c>
      <c s="29" t="s">
        <v>67</v>
      </c>
      <c s="25" t="s">
        <v>46</v>
      </c>
      <c s="30" t="s">
        <v>68</v>
      </c>
      <c s="31" t="s">
        <v>48</v>
      </c>
      <c s="32">
        <v>1</v>
      </c>
      <c s="33">
        <v>0</v>
      </c>
      <c s="34">
        <f>ROUND(ROUND(H29,2)*ROUND(G29,3),2)</f>
      </c>
      <c r="O29">
        <f>(I29*21)/100</f>
      </c>
      <c t="s">
        <v>22</v>
      </c>
    </row>
    <row r="30" spans="1:5" ht="89.25">
      <c r="A30" s="35" t="s">
        <v>49</v>
      </c>
      <c r="E30" s="36" t="s">
        <v>69</v>
      </c>
    </row>
    <row r="31" spans="1:5" ht="12.75">
      <c r="A31" s="37" t="s">
        <v>50</v>
      </c>
      <c r="E31" s="38" t="s">
        <v>46</v>
      </c>
    </row>
    <row r="32" spans="1:5" ht="76.5">
      <c r="A32" t="s">
        <v>51</v>
      </c>
      <c r="E32" s="36" t="s">
        <v>70</v>
      </c>
    </row>
    <row r="33" spans="1:16" ht="12.75">
      <c r="A33" s="25" t="s">
        <v>44</v>
      </c>
      <c s="29" t="s">
        <v>71</v>
      </c>
      <c s="29" t="s">
        <v>72</v>
      </c>
      <c s="25" t="s">
        <v>46</v>
      </c>
      <c s="30" t="s">
        <v>73</v>
      </c>
      <c s="31" t="s">
        <v>74</v>
      </c>
      <c s="32">
        <v>1</v>
      </c>
      <c s="33">
        <v>0</v>
      </c>
      <c s="34">
        <f>ROUND(ROUND(H33,2)*ROUND(G33,3),2)</f>
      </c>
      <c r="O33">
        <f>(I33*21)/100</f>
      </c>
      <c t="s">
        <v>22</v>
      </c>
    </row>
    <row r="34" spans="1:5" ht="12.75">
      <c r="A34" s="35" t="s">
        <v>49</v>
      </c>
      <c r="E34" s="36" t="s">
        <v>75</v>
      </c>
    </row>
    <row r="35" spans="1:5" ht="12.75">
      <c r="A35" s="37" t="s">
        <v>50</v>
      </c>
      <c r="E35" s="38" t="s">
        <v>46</v>
      </c>
    </row>
    <row r="36" spans="1:5" ht="76.5">
      <c r="A36" t="s">
        <v>51</v>
      </c>
      <c r="E36" s="36" t="s">
        <v>76</v>
      </c>
    </row>
    <row r="37" spans="1:16" ht="12.75">
      <c r="A37" s="25" t="s">
        <v>44</v>
      </c>
      <c s="29" t="s">
        <v>77</v>
      </c>
      <c s="29" t="s">
        <v>78</v>
      </c>
      <c s="25" t="s">
        <v>46</v>
      </c>
      <c s="30" t="s">
        <v>79</v>
      </c>
      <c s="31" t="s">
        <v>48</v>
      </c>
      <c s="32">
        <v>1</v>
      </c>
      <c s="33">
        <v>0</v>
      </c>
      <c s="34">
        <f>ROUND(ROUND(H37,2)*ROUND(G37,3),2)</f>
      </c>
      <c r="O37">
        <f>(I37*21)/100</f>
      </c>
      <c t="s">
        <v>22</v>
      </c>
    </row>
    <row r="38" spans="1:5" ht="25.5">
      <c r="A38" s="35" t="s">
        <v>49</v>
      </c>
      <c r="E38" s="36" t="s">
        <v>80</v>
      </c>
    </row>
    <row r="39" spans="1:5" ht="12.75">
      <c r="A39" s="37" t="s">
        <v>50</v>
      </c>
      <c r="E39" s="38" t="s">
        <v>46</v>
      </c>
    </row>
    <row r="40" spans="1:5" ht="12.75">
      <c r="A40" t="s">
        <v>51</v>
      </c>
      <c r="E40" s="36" t="s">
        <v>60</v>
      </c>
    </row>
    <row r="41" spans="1:16" ht="12.75">
      <c r="A41" s="25" t="s">
        <v>44</v>
      </c>
      <c s="29" t="s">
        <v>39</v>
      </c>
      <c s="29" t="s">
        <v>81</v>
      </c>
      <c s="25" t="s">
        <v>46</v>
      </c>
      <c s="30" t="s">
        <v>82</v>
      </c>
      <c s="31" t="s">
        <v>48</v>
      </c>
      <c s="32">
        <v>1</v>
      </c>
      <c s="33">
        <v>0</v>
      </c>
      <c s="34">
        <f>ROUND(ROUND(H41,2)*ROUND(G41,3),2)</f>
      </c>
      <c r="O41">
        <f>(I41*21)/100</f>
      </c>
      <c t="s">
        <v>22</v>
      </c>
    </row>
    <row r="42" spans="1:5" ht="12.75">
      <c r="A42" s="35" t="s">
        <v>49</v>
      </c>
      <c r="E42" s="36" t="s">
        <v>83</v>
      </c>
    </row>
    <row r="43" spans="1:5" ht="12.75">
      <c r="A43" s="37" t="s">
        <v>50</v>
      </c>
      <c r="E43" s="38" t="s">
        <v>46</v>
      </c>
    </row>
    <row r="44" spans="1:5" ht="12.75">
      <c r="A44" t="s">
        <v>51</v>
      </c>
      <c r="E44" s="36" t="s">
        <v>84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0+O8+O49+O134+O143+O200+O209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85</v>
      </c>
      <c s="39">
        <f>0+I8+I49+I134+I143+I200+I209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85</v>
      </c>
      <c s="6"/>
      <c s="18" t="s">
        <v>86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0+I9+I13+I17+I21+I25+I29+I33+I37+I41+I45</f>
      </c>
      <c>
        <f>0+O9+O13+O17+O21+O25+O29+O33+O37+O41+O45</f>
      </c>
    </row>
    <row r="9" spans="1:16" ht="12.75">
      <c r="A9" s="25" t="s">
        <v>44</v>
      </c>
      <c s="29" t="s">
        <v>28</v>
      </c>
      <c s="29" t="s">
        <v>87</v>
      </c>
      <c s="25" t="s">
        <v>88</v>
      </c>
      <c s="30" t="s">
        <v>89</v>
      </c>
      <c s="31" t="s">
        <v>90</v>
      </c>
      <c s="32">
        <v>132.3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91</v>
      </c>
    </row>
    <row r="11" spans="1:5" ht="12.75">
      <c r="A11" s="37" t="s">
        <v>50</v>
      </c>
      <c r="E11" s="38" t="s">
        <v>92</v>
      </c>
    </row>
    <row r="12" spans="1:5" ht="25.5">
      <c r="A12" t="s">
        <v>51</v>
      </c>
      <c r="E12" s="36" t="s">
        <v>93</v>
      </c>
    </row>
    <row r="13" spans="1:16" ht="12.75">
      <c r="A13" s="25" t="s">
        <v>44</v>
      </c>
      <c s="29" t="s">
        <v>22</v>
      </c>
      <c s="29" t="s">
        <v>87</v>
      </c>
      <c s="25" t="s">
        <v>94</v>
      </c>
      <c s="30" t="s">
        <v>89</v>
      </c>
      <c s="31" t="s">
        <v>90</v>
      </c>
      <c s="32">
        <v>223.2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25.5">
      <c r="A14" s="35" t="s">
        <v>49</v>
      </c>
      <c r="E14" s="36" t="s">
        <v>95</v>
      </c>
    </row>
    <row r="15" spans="1:5" ht="12.75">
      <c r="A15" s="37" t="s">
        <v>50</v>
      </c>
      <c r="E15" s="38" t="s">
        <v>96</v>
      </c>
    </row>
    <row r="16" spans="1:5" ht="25.5">
      <c r="A16" t="s">
        <v>51</v>
      </c>
      <c r="E16" s="36" t="s">
        <v>93</v>
      </c>
    </row>
    <row r="17" spans="1:16" ht="12.75">
      <c r="A17" s="25" t="s">
        <v>44</v>
      </c>
      <c s="29" t="s">
        <v>21</v>
      </c>
      <c s="29" t="s">
        <v>87</v>
      </c>
      <c s="25" t="s">
        <v>97</v>
      </c>
      <c s="30" t="s">
        <v>89</v>
      </c>
      <c s="31" t="s">
        <v>90</v>
      </c>
      <c s="32">
        <v>43.965</v>
      </c>
      <c s="33">
        <v>0</v>
      </c>
      <c s="34">
        <f>ROUND(ROUND(H17,2)*ROUND(G17,3),2)</f>
      </c>
      <c r="O17">
        <f>(I17*21)/100</f>
      </c>
      <c t="s">
        <v>22</v>
      </c>
    </row>
    <row r="18" spans="1:5" ht="25.5">
      <c r="A18" s="35" t="s">
        <v>49</v>
      </c>
      <c r="E18" s="36" t="s">
        <v>98</v>
      </c>
    </row>
    <row r="19" spans="1:5" ht="12.75">
      <c r="A19" s="37" t="s">
        <v>50</v>
      </c>
      <c r="E19" s="38" t="s">
        <v>99</v>
      </c>
    </row>
    <row r="20" spans="1:5" ht="12.75">
      <c r="A20" t="s">
        <v>51</v>
      </c>
      <c r="E20" s="36" t="s">
        <v>46</v>
      </c>
    </row>
    <row r="21" spans="1:16" ht="12.75">
      <c r="A21" s="25" t="s">
        <v>44</v>
      </c>
      <c s="29" t="s">
        <v>32</v>
      </c>
      <c s="29" t="s">
        <v>87</v>
      </c>
      <c s="25" t="s">
        <v>100</v>
      </c>
      <c s="30" t="s">
        <v>89</v>
      </c>
      <c s="31" t="s">
        <v>90</v>
      </c>
      <c s="32">
        <v>8.8</v>
      </c>
      <c s="33">
        <v>0</v>
      </c>
      <c s="34">
        <f>ROUND(ROUND(H21,2)*ROUND(G21,3),2)</f>
      </c>
      <c r="O21">
        <f>(I21*21)/100</f>
      </c>
      <c t="s">
        <v>22</v>
      </c>
    </row>
    <row r="22" spans="1:5" ht="25.5">
      <c r="A22" s="35" t="s">
        <v>49</v>
      </c>
      <c r="E22" s="36" t="s">
        <v>101</v>
      </c>
    </row>
    <row r="23" spans="1:5" ht="12.75">
      <c r="A23" s="37" t="s">
        <v>50</v>
      </c>
      <c r="E23" s="38" t="s">
        <v>102</v>
      </c>
    </row>
    <row r="24" spans="1:5" ht="25.5">
      <c r="A24" t="s">
        <v>51</v>
      </c>
      <c r="E24" s="36" t="s">
        <v>93</v>
      </c>
    </row>
    <row r="25" spans="1:16" ht="12.75">
      <c r="A25" s="25" t="s">
        <v>44</v>
      </c>
      <c s="29" t="s">
        <v>34</v>
      </c>
      <c s="29" t="s">
        <v>87</v>
      </c>
      <c s="25" t="s">
        <v>103</v>
      </c>
      <c s="30" t="s">
        <v>89</v>
      </c>
      <c s="31" t="s">
        <v>90</v>
      </c>
      <c s="32">
        <v>5.28</v>
      </c>
      <c s="33">
        <v>0</v>
      </c>
      <c s="34">
        <f>ROUND(ROUND(H25,2)*ROUND(G25,3),2)</f>
      </c>
      <c r="O25">
        <f>(I25*21)/100</f>
      </c>
      <c t="s">
        <v>22</v>
      </c>
    </row>
    <row r="26" spans="1:5" ht="25.5">
      <c r="A26" s="35" t="s">
        <v>49</v>
      </c>
      <c r="E26" s="36" t="s">
        <v>104</v>
      </c>
    </row>
    <row r="27" spans="1:5" ht="12.75">
      <c r="A27" s="37" t="s">
        <v>50</v>
      </c>
      <c r="E27" s="38" t="s">
        <v>105</v>
      </c>
    </row>
    <row r="28" spans="1:5" ht="25.5">
      <c r="A28" t="s">
        <v>51</v>
      </c>
      <c r="E28" s="36" t="s">
        <v>93</v>
      </c>
    </row>
    <row r="29" spans="1:16" ht="12.75">
      <c r="A29" s="25" t="s">
        <v>44</v>
      </c>
      <c s="29" t="s">
        <v>36</v>
      </c>
      <c s="29" t="s">
        <v>106</v>
      </c>
      <c s="25" t="s">
        <v>46</v>
      </c>
      <c s="30" t="s">
        <v>107</v>
      </c>
      <c s="31" t="s">
        <v>108</v>
      </c>
      <c s="32">
        <v>6.3</v>
      </c>
      <c s="33">
        <v>0</v>
      </c>
      <c s="34">
        <f>ROUND(ROUND(H29,2)*ROUND(G29,3),2)</f>
      </c>
      <c r="O29">
        <f>(I29*21)/100</f>
      </c>
      <c t="s">
        <v>22</v>
      </c>
    </row>
    <row r="30" spans="1:5" ht="12.75">
      <c r="A30" s="35" t="s">
        <v>49</v>
      </c>
      <c r="E30" s="36" t="s">
        <v>46</v>
      </c>
    </row>
    <row r="31" spans="1:5" ht="12.75">
      <c r="A31" s="37" t="s">
        <v>50</v>
      </c>
      <c r="E31" s="38" t="s">
        <v>109</v>
      </c>
    </row>
    <row r="32" spans="1:5" ht="25.5">
      <c r="A32" t="s">
        <v>51</v>
      </c>
      <c r="E32" s="36" t="s">
        <v>110</v>
      </c>
    </row>
    <row r="33" spans="1:16" ht="12.75">
      <c r="A33" s="25" t="s">
        <v>44</v>
      </c>
      <c s="29" t="s">
        <v>71</v>
      </c>
      <c s="29" t="s">
        <v>111</v>
      </c>
      <c s="25" t="s">
        <v>88</v>
      </c>
      <c s="30" t="s">
        <v>112</v>
      </c>
      <c s="31" t="s">
        <v>48</v>
      </c>
      <c s="32">
        <v>1</v>
      </c>
      <c s="33">
        <v>0</v>
      </c>
      <c s="34">
        <f>ROUND(ROUND(H33,2)*ROUND(G33,3),2)</f>
      </c>
      <c r="O33">
        <f>(I33*21)/100</f>
      </c>
      <c t="s">
        <v>22</v>
      </c>
    </row>
    <row r="34" spans="1:5" ht="38.25">
      <c r="A34" s="35" t="s">
        <v>49</v>
      </c>
      <c r="E34" s="36" t="s">
        <v>113</v>
      </c>
    </row>
    <row r="35" spans="1:5" ht="12.75">
      <c r="A35" s="37" t="s">
        <v>50</v>
      </c>
      <c r="E35" s="38" t="s">
        <v>46</v>
      </c>
    </row>
    <row r="36" spans="1:5" ht="12.75">
      <c r="A36" t="s">
        <v>51</v>
      </c>
      <c r="E36" s="36" t="s">
        <v>114</v>
      </c>
    </row>
    <row r="37" spans="1:16" ht="12.75">
      <c r="A37" s="25" t="s">
        <v>44</v>
      </c>
      <c s="29" t="s">
        <v>77</v>
      </c>
      <c s="29" t="s">
        <v>111</v>
      </c>
      <c s="25" t="s">
        <v>94</v>
      </c>
      <c s="30" t="s">
        <v>115</v>
      </c>
      <c s="31" t="s">
        <v>48</v>
      </c>
      <c s="32">
        <v>1</v>
      </c>
      <c s="33">
        <v>0</v>
      </c>
      <c s="34">
        <f>ROUND(ROUND(H37,2)*ROUND(G37,3),2)</f>
      </c>
      <c r="O37">
        <f>(I37*21)/100</f>
      </c>
      <c t="s">
        <v>22</v>
      </c>
    </row>
    <row r="38" spans="1:5" ht="38.25">
      <c r="A38" s="35" t="s">
        <v>49</v>
      </c>
      <c r="E38" s="36" t="s">
        <v>116</v>
      </c>
    </row>
    <row r="39" spans="1:5" ht="12.75">
      <c r="A39" s="37" t="s">
        <v>50</v>
      </c>
      <c r="E39" s="38" t="s">
        <v>46</v>
      </c>
    </row>
    <row r="40" spans="1:5" ht="12.75">
      <c r="A40" t="s">
        <v>51</v>
      </c>
      <c r="E40" s="36" t="s">
        <v>52</v>
      </c>
    </row>
    <row r="41" spans="1:16" ht="12.75">
      <c r="A41" s="25" t="s">
        <v>44</v>
      </c>
      <c s="29" t="s">
        <v>39</v>
      </c>
      <c s="29" t="s">
        <v>111</v>
      </c>
      <c s="25" t="s">
        <v>97</v>
      </c>
      <c s="30" t="s">
        <v>115</v>
      </c>
      <c s="31" t="s">
        <v>48</v>
      </c>
      <c s="32">
        <v>1</v>
      </c>
      <c s="33">
        <v>0</v>
      </c>
      <c s="34">
        <f>ROUND(ROUND(H41,2)*ROUND(G41,3),2)</f>
      </c>
      <c r="O41">
        <f>(I41*21)/100</f>
      </c>
      <c t="s">
        <v>22</v>
      </c>
    </row>
    <row r="42" spans="1:5" ht="38.25">
      <c r="A42" s="35" t="s">
        <v>49</v>
      </c>
      <c r="E42" s="36" t="s">
        <v>117</v>
      </c>
    </row>
    <row r="43" spans="1:5" ht="12.75">
      <c r="A43" s="37" t="s">
        <v>50</v>
      </c>
      <c r="E43" s="38" t="s">
        <v>46</v>
      </c>
    </row>
    <row r="44" spans="1:5" ht="12.75">
      <c r="A44" t="s">
        <v>51</v>
      </c>
      <c r="E44" s="36" t="s">
        <v>52</v>
      </c>
    </row>
    <row r="45" spans="1:16" ht="12.75">
      <c r="A45" s="25" t="s">
        <v>44</v>
      </c>
      <c s="29" t="s">
        <v>41</v>
      </c>
      <c s="29" t="s">
        <v>118</v>
      </c>
      <c s="25" t="s">
        <v>46</v>
      </c>
      <c s="30" t="s">
        <v>119</v>
      </c>
      <c s="31" t="s">
        <v>48</v>
      </c>
      <c s="32">
        <v>1</v>
      </c>
      <c s="33">
        <v>0</v>
      </c>
      <c s="34">
        <f>ROUND(ROUND(H45,2)*ROUND(G45,3),2)</f>
      </c>
      <c r="O45">
        <f>(I45*21)/100</f>
      </c>
      <c t="s">
        <v>22</v>
      </c>
    </row>
    <row r="46" spans="1:5" ht="25.5">
      <c r="A46" s="35" t="s">
        <v>49</v>
      </c>
      <c r="E46" s="36" t="s">
        <v>120</v>
      </c>
    </row>
    <row r="47" spans="1:5" ht="12.75">
      <c r="A47" s="37" t="s">
        <v>50</v>
      </c>
      <c r="E47" s="38" t="s">
        <v>46</v>
      </c>
    </row>
    <row r="48" spans="1:5" ht="12.75">
      <c r="A48" t="s">
        <v>51</v>
      </c>
      <c r="E48" s="36" t="s">
        <v>60</v>
      </c>
    </row>
    <row r="49" spans="1:18" ht="12.75" customHeight="1">
      <c r="A49" s="6" t="s">
        <v>42</v>
      </c>
      <c s="6"/>
      <c s="41" t="s">
        <v>28</v>
      </c>
      <c s="6"/>
      <c s="27" t="s">
        <v>121</v>
      </c>
      <c s="6"/>
      <c s="6"/>
      <c s="6"/>
      <c s="42">
        <f>0+Q49</f>
      </c>
      <c r="O49">
        <f>0+R49</f>
      </c>
      <c r="Q49">
        <f>0+I50+I54+I58+I62+I66+I70+I74+I78+I82+I86+I90+I94+I98+I102+I106+I110+I114+I118+I122+I126+I130</f>
      </c>
      <c>
        <f>0+O50+O54+O58+O62+O66+O70+O74+O78+O82+O86+O90+O94+O98+O102+O106+O110+O114+O118+O122+O126+O130</f>
      </c>
    </row>
    <row r="50" spans="1:16" ht="12.75">
      <c r="A50" s="25" t="s">
        <v>44</v>
      </c>
      <c s="29" t="s">
        <v>122</v>
      </c>
      <c s="29" t="s">
        <v>123</v>
      </c>
      <c s="25" t="s">
        <v>46</v>
      </c>
      <c s="30" t="s">
        <v>124</v>
      </c>
      <c s="31" t="s">
        <v>125</v>
      </c>
      <c s="32">
        <v>130</v>
      </c>
      <c s="33">
        <v>0</v>
      </c>
      <c s="34">
        <f>ROUND(ROUND(H50,2)*ROUND(G50,3),2)</f>
      </c>
      <c r="O50">
        <f>(I50*21)/100</f>
      </c>
      <c t="s">
        <v>22</v>
      </c>
    </row>
    <row r="51" spans="1:5" ht="25.5">
      <c r="A51" s="35" t="s">
        <v>49</v>
      </c>
      <c r="E51" s="36" t="s">
        <v>126</v>
      </c>
    </row>
    <row r="52" spans="1:5" ht="25.5">
      <c r="A52" s="37" t="s">
        <v>50</v>
      </c>
      <c r="E52" s="38" t="s">
        <v>127</v>
      </c>
    </row>
    <row r="53" spans="1:5" ht="12.75">
      <c r="A53" t="s">
        <v>51</v>
      </c>
      <c r="E53" s="36" t="s">
        <v>128</v>
      </c>
    </row>
    <row r="54" spans="1:16" ht="12.75">
      <c r="A54" s="25" t="s">
        <v>44</v>
      </c>
      <c s="29" t="s">
        <v>129</v>
      </c>
      <c s="29" t="s">
        <v>130</v>
      </c>
      <c s="25" t="s">
        <v>46</v>
      </c>
      <c s="30" t="s">
        <v>131</v>
      </c>
      <c s="31" t="s">
        <v>108</v>
      </c>
      <c s="32">
        <v>2.02</v>
      </c>
      <c s="33">
        <v>0</v>
      </c>
      <c s="34">
        <f>ROUND(ROUND(H54,2)*ROUND(G54,3),2)</f>
      </c>
      <c r="O54">
        <f>(I54*21)/100</f>
      </c>
      <c t="s">
        <v>22</v>
      </c>
    </row>
    <row r="55" spans="1:5" ht="12.75">
      <c r="A55" s="35" t="s">
        <v>49</v>
      </c>
      <c r="E55" s="36" t="s">
        <v>132</v>
      </c>
    </row>
    <row r="56" spans="1:5" ht="63.75">
      <c r="A56" s="37" t="s">
        <v>50</v>
      </c>
      <c r="E56" s="38" t="s">
        <v>133</v>
      </c>
    </row>
    <row r="57" spans="1:5" ht="63.75">
      <c r="A57" t="s">
        <v>51</v>
      </c>
      <c r="E57" s="36" t="s">
        <v>134</v>
      </c>
    </row>
    <row r="58" spans="1:16" ht="25.5">
      <c r="A58" s="25" t="s">
        <v>44</v>
      </c>
      <c s="29" t="s">
        <v>135</v>
      </c>
      <c s="29" t="s">
        <v>136</v>
      </c>
      <c s="25" t="s">
        <v>46</v>
      </c>
      <c s="30" t="s">
        <v>137</v>
      </c>
      <c s="31" t="s">
        <v>108</v>
      </c>
      <c s="32">
        <v>19.984</v>
      </c>
      <c s="33">
        <v>0</v>
      </c>
      <c s="34">
        <f>ROUND(ROUND(H58,2)*ROUND(G58,3),2)</f>
      </c>
      <c r="O58">
        <f>(I58*21)/100</f>
      </c>
      <c t="s">
        <v>22</v>
      </c>
    </row>
    <row r="59" spans="1:5" ht="25.5">
      <c r="A59" s="35" t="s">
        <v>49</v>
      </c>
      <c r="E59" s="36" t="s">
        <v>138</v>
      </c>
    </row>
    <row r="60" spans="1:5" ht="76.5">
      <c r="A60" s="37" t="s">
        <v>50</v>
      </c>
      <c r="E60" s="38" t="s">
        <v>139</v>
      </c>
    </row>
    <row r="61" spans="1:5" ht="63.75">
      <c r="A61" t="s">
        <v>51</v>
      </c>
      <c r="E61" s="36" t="s">
        <v>134</v>
      </c>
    </row>
    <row r="62" spans="1:16" ht="12.75">
      <c r="A62" s="25" t="s">
        <v>44</v>
      </c>
      <c s="29" t="s">
        <v>140</v>
      </c>
      <c s="29" t="s">
        <v>141</v>
      </c>
      <c s="25" t="s">
        <v>46</v>
      </c>
      <c s="30" t="s">
        <v>142</v>
      </c>
      <c s="31" t="s">
        <v>108</v>
      </c>
      <c s="32">
        <v>4</v>
      </c>
      <c s="33">
        <v>0</v>
      </c>
      <c s="34">
        <f>ROUND(ROUND(H62,2)*ROUND(G62,3),2)</f>
      </c>
      <c r="O62">
        <f>(I62*21)/100</f>
      </c>
      <c t="s">
        <v>22</v>
      </c>
    </row>
    <row r="63" spans="1:5" ht="25.5">
      <c r="A63" s="35" t="s">
        <v>49</v>
      </c>
      <c r="E63" s="36" t="s">
        <v>143</v>
      </c>
    </row>
    <row r="64" spans="1:5" ht="38.25">
      <c r="A64" s="37" t="s">
        <v>50</v>
      </c>
      <c r="E64" s="38" t="s">
        <v>144</v>
      </c>
    </row>
    <row r="65" spans="1:5" ht="63.75">
      <c r="A65" t="s">
        <v>51</v>
      </c>
      <c r="E65" s="36" t="s">
        <v>134</v>
      </c>
    </row>
    <row r="66" spans="1:16" ht="25.5">
      <c r="A66" s="25" t="s">
        <v>44</v>
      </c>
      <c s="29" t="s">
        <v>145</v>
      </c>
      <c s="29" t="s">
        <v>146</v>
      </c>
      <c s="25" t="s">
        <v>46</v>
      </c>
      <c s="30" t="s">
        <v>147</v>
      </c>
      <c s="31" t="s">
        <v>108</v>
      </c>
      <c s="32">
        <v>15.75</v>
      </c>
      <c s="33">
        <v>0</v>
      </c>
      <c s="34">
        <f>ROUND(ROUND(H66,2)*ROUND(G66,3),2)</f>
      </c>
      <c r="O66">
        <f>(I66*21)/100</f>
      </c>
      <c t="s">
        <v>22</v>
      </c>
    </row>
    <row r="67" spans="1:5" ht="12.75">
      <c r="A67" s="35" t="s">
        <v>49</v>
      </c>
      <c r="E67" s="36" t="s">
        <v>132</v>
      </c>
    </row>
    <row r="68" spans="1:5" ht="38.25">
      <c r="A68" s="37" t="s">
        <v>50</v>
      </c>
      <c r="E68" s="38" t="s">
        <v>148</v>
      </c>
    </row>
    <row r="69" spans="1:5" ht="63.75">
      <c r="A69" t="s">
        <v>51</v>
      </c>
      <c r="E69" s="36" t="s">
        <v>134</v>
      </c>
    </row>
    <row r="70" spans="1:16" ht="12.75">
      <c r="A70" s="25" t="s">
        <v>44</v>
      </c>
      <c s="29" t="s">
        <v>149</v>
      </c>
      <c s="29" t="s">
        <v>150</v>
      </c>
      <c s="25" t="s">
        <v>46</v>
      </c>
      <c s="30" t="s">
        <v>151</v>
      </c>
      <c s="31" t="s">
        <v>152</v>
      </c>
      <c s="32">
        <v>118</v>
      </c>
      <c s="33">
        <v>0</v>
      </c>
      <c s="34">
        <f>ROUND(ROUND(H70,2)*ROUND(G70,3),2)</f>
      </c>
      <c r="O70">
        <f>(I70*21)/100</f>
      </c>
      <c t="s">
        <v>22</v>
      </c>
    </row>
    <row r="71" spans="1:5" ht="25.5">
      <c r="A71" s="35" t="s">
        <v>49</v>
      </c>
      <c r="E71" s="36" t="s">
        <v>153</v>
      </c>
    </row>
    <row r="72" spans="1:5" ht="51">
      <c r="A72" s="37" t="s">
        <v>50</v>
      </c>
      <c r="E72" s="38" t="s">
        <v>154</v>
      </c>
    </row>
    <row r="73" spans="1:5" ht="63.75">
      <c r="A73" t="s">
        <v>51</v>
      </c>
      <c r="E73" s="36" t="s">
        <v>134</v>
      </c>
    </row>
    <row r="74" spans="1:16" ht="12.75">
      <c r="A74" s="25" t="s">
        <v>44</v>
      </c>
      <c s="29" t="s">
        <v>155</v>
      </c>
      <c s="29" t="s">
        <v>156</v>
      </c>
      <c s="25" t="s">
        <v>46</v>
      </c>
      <c s="30" t="s">
        <v>157</v>
      </c>
      <c s="31" t="s">
        <v>108</v>
      </c>
      <c s="32">
        <v>8.4</v>
      </c>
      <c s="33">
        <v>0</v>
      </c>
      <c s="34">
        <f>ROUND(ROUND(H74,2)*ROUND(G74,3),2)</f>
      </c>
      <c r="O74">
        <f>(I74*21)/100</f>
      </c>
      <c t="s">
        <v>22</v>
      </c>
    </row>
    <row r="75" spans="1:5" ht="25.5">
      <c r="A75" s="35" t="s">
        <v>49</v>
      </c>
      <c r="E75" s="36" t="s">
        <v>158</v>
      </c>
    </row>
    <row r="76" spans="1:5" ht="25.5">
      <c r="A76" s="37" t="s">
        <v>50</v>
      </c>
      <c r="E76" s="38" t="s">
        <v>159</v>
      </c>
    </row>
    <row r="77" spans="1:5" ht="63.75">
      <c r="A77" t="s">
        <v>51</v>
      </c>
      <c r="E77" s="36" t="s">
        <v>134</v>
      </c>
    </row>
    <row r="78" spans="1:16" ht="12.75">
      <c r="A78" s="25" t="s">
        <v>44</v>
      </c>
      <c s="29" t="s">
        <v>160</v>
      </c>
      <c s="29" t="s">
        <v>161</v>
      </c>
      <c s="25" t="s">
        <v>46</v>
      </c>
      <c s="30" t="s">
        <v>162</v>
      </c>
      <c s="31" t="s">
        <v>152</v>
      </c>
      <c s="32">
        <v>59</v>
      </c>
      <c s="33">
        <v>0</v>
      </c>
      <c s="34">
        <f>ROUND(ROUND(H78,2)*ROUND(G78,3),2)</f>
      </c>
      <c r="O78">
        <f>(I78*21)/100</f>
      </c>
      <c t="s">
        <v>22</v>
      </c>
    </row>
    <row r="79" spans="1:5" ht="12.75">
      <c r="A79" s="35" t="s">
        <v>49</v>
      </c>
      <c r="E79" s="36" t="s">
        <v>163</v>
      </c>
    </row>
    <row r="80" spans="1:5" ht="63.75">
      <c r="A80" s="37" t="s">
        <v>50</v>
      </c>
      <c r="E80" s="38" t="s">
        <v>164</v>
      </c>
    </row>
    <row r="81" spans="1:5" ht="25.5">
      <c r="A81" t="s">
        <v>51</v>
      </c>
      <c r="E81" s="36" t="s">
        <v>165</v>
      </c>
    </row>
    <row r="82" spans="1:16" ht="12.75">
      <c r="A82" s="25" t="s">
        <v>44</v>
      </c>
      <c s="29" t="s">
        <v>166</v>
      </c>
      <c s="29" t="s">
        <v>167</v>
      </c>
      <c s="25" t="s">
        <v>46</v>
      </c>
      <c s="30" t="s">
        <v>168</v>
      </c>
      <c s="31" t="s">
        <v>108</v>
      </c>
      <c s="32">
        <v>9.7</v>
      </c>
      <c s="33">
        <v>0</v>
      </c>
      <c s="34">
        <f>ROUND(ROUND(H82,2)*ROUND(G82,3),2)</f>
      </c>
      <c r="O82">
        <f>(I82*21)/100</f>
      </c>
      <c t="s">
        <v>22</v>
      </c>
    </row>
    <row r="83" spans="1:5" ht="25.5">
      <c r="A83" s="35" t="s">
        <v>49</v>
      </c>
      <c r="E83" s="36" t="s">
        <v>169</v>
      </c>
    </row>
    <row r="84" spans="1:5" ht="25.5">
      <c r="A84" s="37" t="s">
        <v>50</v>
      </c>
      <c r="E84" s="38" t="s">
        <v>170</v>
      </c>
    </row>
    <row r="85" spans="1:5" ht="38.25">
      <c r="A85" t="s">
        <v>51</v>
      </c>
      <c r="E85" s="36" t="s">
        <v>171</v>
      </c>
    </row>
    <row r="86" spans="1:16" ht="12.75">
      <c r="A86" s="25" t="s">
        <v>44</v>
      </c>
      <c s="29" t="s">
        <v>172</v>
      </c>
      <c s="29" t="s">
        <v>173</v>
      </c>
      <c s="25" t="s">
        <v>88</v>
      </c>
      <c s="30" t="s">
        <v>174</v>
      </c>
      <c s="31" t="s">
        <v>108</v>
      </c>
      <c s="32">
        <v>14.5</v>
      </c>
      <c s="33">
        <v>0</v>
      </c>
      <c s="34">
        <f>ROUND(ROUND(H86,2)*ROUND(G86,3),2)</f>
      </c>
      <c r="O86">
        <f>(I86*21)/100</f>
      </c>
      <c t="s">
        <v>22</v>
      </c>
    </row>
    <row r="87" spans="1:5" ht="25.5">
      <c r="A87" s="35" t="s">
        <v>49</v>
      </c>
      <c r="E87" s="36" t="s">
        <v>175</v>
      </c>
    </row>
    <row r="88" spans="1:5" ht="38.25">
      <c r="A88" s="37" t="s">
        <v>50</v>
      </c>
      <c r="E88" s="38" t="s">
        <v>176</v>
      </c>
    </row>
    <row r="89" spans="1:5" ht="369.75">
      <c r="A89" t="s">
        <v>51</v>
      </c>
      <c r="E89" s="36" t="s">
        <v>177</v>
      </c>
    </row>
    <row r="90" spans="1:16" ht="12.75">
      <c r="A90" s="25" t="s">
        <v>44</v>
      </c>
      <c s="29" t="s">
        <v>178</v>
      </c>
      <c s="29" t="s">
        <v>173</v>
      </c>
      <c s="25" t="s">
        <v>94</v>
      </c>
      <c s="30" t="s">
        <v>174</v>
      </c>
      <c s="31" t="s">
        <v>108</v>
      </c>
      <c s="32">
        <v>1.3</v>
      </c>
      <c s="33">
        <v>0</v>
      </c>
      <c s="34">
        <f>ROUND(ROUND(H90,2)*ROUND(G90,3),2)</f>
      </c>
      <c r="O90">
        <f>(I90*21)/100</f>
      </c>
      <c t="s">
        <v>22</v>
      </c>
    </row>
    <row r="91" spans="1:5" ht="12.75">
      <c r="A91" s="35" t="s">
        <v>49</v>
      </c>
      <c r="E91" s="36" t="s">
        <v>132</v>
      </c>
    </row>
    <row r="92" spans="1:5" ht="38.25">
      <c r="A92" s="37" t="s">
        <v>50</v>
      </c>
      <c r="E92" s="38" t="s">
        <v>179</v>
      </c>
    </row>
    <row r="93" spans="1:5" ht="369.75">
      <c r="A93" t="s">
        <v>51</v>
      </c>
      <c r="E93" s="36" t="s">
        <v>177</v>
      </c>
    </row>
    <row r="94" spans="1:16" ht="12.75">
      <c r="A94" s="25" t="s">
        <v>44</v>
      </c>
      <c s="29" t="s">
        <v>180</v>
      </c>
      <c s="29" t="s">
        <v>181</v>
      </c>
      <c s="25" t="s">
        <v>88</v>
      </c>
      <c s="30" t="s">
        <v>182</v>
      </c>
      <c s="31" t="s">
        <v>108</v>
      </c>
      <c s="32">
        <v>46</v>
      </c>
      <c s="33">
        <v>0</v>
      </c>
      <c s="34">
        <f>ROUND(ROUND(H94,2)*ROUND(G94,3),2)</f>
      </c>
      <c r="O94">
        <f>(I94*21)/100</f>
      </c>
      <c t="s">
        <v>22</v>
      </c>
    </row>
    <row r="95" spans="1:5" ht="25.5">
      <c r="A95" s="35" t="s">
        <v>49</v>
      </c>
      <c r="E95" s="36" t="s">
        <v>175</v>
      </c>
    </row>
    <row r="96" spans="1:5" ht="25.5">
      <c r="A96" s="37" t="s">
        <v>50</v>
      </c>
      <c r="E96" s="38" t="s">
        <v>183</v>
      </c>
    </row>
    <row r="97" spans="1:5" ht="369.75">
      <c r="A97" t="s">
        <v>51</v>
      </c>
      <c r="E97" s="36" t="s">
        <v>177</v>
      </c>
    </row>
    <row r="98" spans="1:16" ht="12.75">
      <c r="A98" s="25" t="s">
        <v>44</v>
      </c>
      <c s="29" t="s">
        <v>184</v>
      </c>
      <c s="29" t="s">
        <v>181</v>
      </c>
      <c s="25" t="s">
        <v>94</v>
      </c>
      <c s="30" t="s">
        <v>182</v>
      </c>
      <c s="31" t="s">
        <v>108</v>
      </c>
      <c s="32">
        <v>124</v>
      </c>
      <c s="33">
        <v>0</v>
      </c>
      <c s="34">
        <f>ROUND(ROUND(H98,2)*ROUND(G98,3),2)</f>
      </c>
      <c r="O98">
        <f>(I98*21)/100</f>
      </c>
      <c t="s">
        <v>22</v>
      </c>
    </row>
    <row r="99" spans="1:5" ht="51">
      <c r="A99" s="35" t="s">
        <v>49</v>
      </c>
      <c r="E99" s="36" t="s">
        <v>185</v>
      </c>
    </row>
    <row r="100" spans="1:5" ht="25.5">
      <c r="A100" s="37" t="s">
        <v>50</v>
      </c>
      <c r="E100" s="38" t="s">
        <v>186</v>
      </c>
    </row>
    <row r="101" spans="1:5" ht="369.75">
      <c r="A101" t="s">
        <v>51</v>
      </c>
      <c r="E101" s="36" t="s">
        <v>177</v>
      </c>
    </row>
    <row r="102" spans="1:16" ht="12.75">
      <c r="A102" s="25" t="s">
        <v>44</v>
      </c>
      <c s="29" t="s">
        <v>187</v>
      </c>
      <c s="29" t="s">
        <v>188</v>
      </c>
      <c s="25" t="s">
        <v>46</v>
      </c>
      <c s="30" t="s">
        <v>189</v>
      </c>
      <c s="31" t="s">
        <v>108</v>
      </c>
      <c s="32">
        <v>6.3</v>
      </c>
      <c s="33">
        <v>0</v>
      </c>
      <c s="34">
        <f>ROUND(ROUND(H102,2)*ROUND(G102,3),2)</f>
      </c>
      <c r="O102">
        <f>(I102*21)/100</f>
      </c>
      <c t="s">
        <v>22</v>
      </c>
    </row>
    <row r="103" spans="1:5" ht="12.75">
      <c r="A103" s="35" t="s">
        <v>49</v>
      </c>
      <c r="E103" s="36" t="s">
        <v>190</v>
      </c>
    </row>
    <row r="104" spans="1:5" ht="51">
      <c r="A104" s="37" t="s">
        <v>50</v>
      </c>
      <c r="E104" s="38" t="s">
        <v>191</v>
      </c>
    </row>
    <row r="105" spans="1:5" ht="306">
      <c r="A105" t="s">
        <v>51</v>
      </c>
      <c r="E105" s="36" t="s">
        <v>192</v>
      </c>
    </row>
    <row r="106" spans="1:16" ht="12.75">
      <c r="A106" s="25" t="s">
        <v>44</v>
      </c>
      <c s="29" t="s">
        <v>193</v>
      </c>
      <c s="29" t="s">
        <v>194</v>
      </c>
      <c s="25" t="s">
        <v>88</v>
      </c>
      <c s="30" t="s">
        <v>195</v>
      </c>
      <c s="31" t="s">
        <v>108</v>
      </c>
      <c s="32">
        <v>73.5</v>
      </c>
      <c s="33">
        <v>0</v>
      </c>
      <c s="34">
        <f>ROUND(ROUND(H106,2)*ROUND(G106,3),2)</f>
      </c>
      <c r="O106">
        <f>(I106*21)/100</f>
      </c>
      <c t="s">
        <v>22</v>
      </c>
    </row>
    <row r="107" spans="1:5" ht="12.75">
      <c r="A107" s="35" t="s">
        <v>49</v>
      </c>
      <c r="E107" s="36" t="s">
        <v>196</v>
      </c>
    </row>
    <row r="108" spans="1:5" ht="63.75">
      <c r="A108" s="37" t="s">
        <v>50</v>
      </c>
      <c r="E108" s="38" t="s">
        <v>197</v>
      </c>
    </row>
    <row r="109" spans="1:5" ht="191.25">
      <c r="A109" t="s">
        <v>51</v>
      </c>
      <c r="E109" s="36" t="s">
        <v>198</v>
      </c>
    </row>
    <row r="110" spans="1:16" ht="12.75">
      <c r="A110" s="25" t="s">
        <v>44</v>
      </c>
      <c s="29" t="s">
        <v>199</v>
      </c>
      <c s="29" t="s">
        <v>194</v>
      </c>
      <c s="25" t="s">
        <v>94</v>
      </c>
      <c s="30" t="s">
        <v>195</v>
      </c>
      <c s="31" t="s">
        <v>108</v>
      </c>
      <c s="32">
        <v>124</v>
      </c>
      <c s="33">
        <v>0</v>
      </c>
      <c s="34">
        <f>ROUND(ROUND(H110,2)*ROUND(G110,3),2)</f>
      </c>
      <c r="O110">
        <f>(I110*21)/100</f>
      </c>
      <c t="s">
        <v>22</v>
      </c>
    </row>
    <row r="111" spans="1:5" ht="12.75">
      <c r="A111" s="35" t="s">
        <v>49</v>
      </c>
      <c r="E111" s="36" t="s">
        <v>200</v>
      </c>
    </row>
    <row r="112" spans="1:5" ht="25.5">
      <c r="A112" s="37" t="s">
        <v>50</v>
      </c>
      <c r="E112" s="38" t="s">
        <v>201</v>
      </c>
    </row>
    <row r="113" spans="1:5" ht="191.25">
      <c r="A113" t="s">
        <v>51</v>
      </c>
      <c r="E113" s="36" t="s">
        <v>198</v>
      </c>
    </row>
    <row r="114" spans="1:16" ht="12.75">
      <c r="A114" s="25" t="s">
        <v>44</v>
      </c>
      <c s="29" t="s">
        <v>202</v>
      </c>
      <c s="29" t="s">
        <v>203</v>
      </c>
      <c s="25" t="s">
        <v>46</v>
      </c>
      <c s="30" t="s">
        <v>204</v>
      </c>
      <c s="31" t="s">
        <v>108</v>
      </c>
      <c s="32">
        <v>9</v>
      </c>
      <c s="33">
        <v>0</v>
      </c>
      <c s="34">
        <f>ROUND(ROUND(H114,2)*ROUND(G114,3),2)</f>
      </c>
      <c r="O114">
        <f>(I114*21)/100</f>
      </c>
      <c t="s">
        <v>22</v>
      </c>
    </row>
    <row r="115" spans="1:5" ht="12.75">
      <c r="A115" s="35" t="s">
        <v>49</v>
      </c>
      <c r="E115" s="36" t="s">
        <v>205</v>
      </c>
    </row>
    <row r="116" spans="1:5" ht="25.5">
      <c r="A116" s="37" t="s">
        <v>50</v>
      </c>
      <c r="E116" s="38" t="s">
        <v>206</v>
      </c>
    </row>
    <row r="117" spans="1:5" ht="242.25">
      <c r="A117" t="s">
        <v>51</v>
      </c>
      <c r="E117" s="36" t="s">
        <v>207</v>
      </c>
    </row>
    <row r="118" spans="1:16" ht="12.75">
      <c r="A118" s="25" t="s">
        <v>44</v>
      </c>
      <c s="29" t="s">
        <v>208</v>
      </c>
      <c s="29" t="s">
        <v>209</v>
      </c>
      <c s="25" t="s">
        <v>46</v>
      </c>
      <c s="30" t="s">
        <v>210</v>
      </c>
      <c s="31" t="s">
        <v>125</v>
      </c>
      <c s="32">
        <v>371.6</v>
      </c>
      <c s="33">
        <v>0</v>
      </c>
      <c s="34">
        <f>ROUND(ROUND(H118,2)*ROUND(G118,3),2)</f>
      </c>
      <c r="O118">
        <f>(I118*21)/100</f>
      </c>
      <c t="s">
        <v>22</v>
      </c>
    </row>
    <row r="119" spans="1:5" ht="12.75">
      <c r="A119" s="35" t="s">
        <v>49</v>
      </c>
      <c r="E119" s="36" t="s">
        <v>46</v>
      </c>
    </row>
    <row r="120" spans="1:5" ht="76.5">
      <c r="A120" s="37" t="s">
        <v>50</v>
      </c>
      <c r="E120" s="38" t="s">
        <v>211</v>
      </c>
    </row>
    <row r="121" spans="1:5" ht="25.5">
      <c r="A121" t="s">
        <v>51</v>
      </c>
      <c r="E121" s="36" t="s">
        <v>212</v>
      </c>
    </row>
    <row r="122" spans="1:16" ht="12.75">
      <c r="A122" s="25" t="s">
        <v>44</v>
      </c>
      <c s="29" t="s">
        <v>213</v>
      </c>
      <c s="29" t="s">
        <v>214</v>
      </c>
      <c s="25" t="s">
        <v>46</v>
      </c>
      <c s="30" t="s">
        <v>215</v>
      </c>
      <c s="31" t="s">
        <v>108</v>
      </c>
      <c s="32">
        <v>16</v>
      </c>
      <c s="33">
        <v>0</v>
      </c>
      <c s="34">
        <f>ROUND(ROUND(H122,2)*ROUND(G122,3),2)</f>
      </c>
      <c r="O122">
        <f>(I122*21)/100</f>
      </c>
      <c t="s">
        <v>22</v>
      </c>
    </row>
    <row r="123" spans="1:5" ht="12.75">
      <c r="A123" s="35" t="s">
        <v>49</v>
      </c>
      <c r="E123" s="36" t="s">
        <v>216</v>
      </c>
    </row>
    <row r="124" spans="1:5" ht="12.75">
      <c r="A124" s="37" t="s">
        <v>50</v>
      </c>
      <c r="E124" s="38" t="s">
        <v>217</v>
      </c>
    </row>
    <row r="125" spans="1:5" ht="38.25">
      <c r="A125" t="s">
        <v>51</v>
      </c>
      <c r="E125" s="36" t="s">
        <v>218</v>
      </c>
    </row>
    <row r="126" spans="1:16" ht="12.75">
      <c r="A126" s="25" t="s">
        <v>44</v>
      </c>
      <c s="29" t="s">
        <v>219</v>
      </c>
      <c s="29" t="s">
        <v>220</v>
      </c>
      <c s="25" t="s">
        <v>46</v>
      </c>
      <c s="30" t="s">
        <v>221</v>
      </c>
      <c s="31" t="s">
        <v>125</v>
      </c>
      <c s="32">
        <v>160</v>
      </c>
      <c s="33">
        <v>0</v>
      </c>
      <c s="34">
        <f>ROUND(ROUND(H126,2)*ROUND(G126,3),2)</f>
      </c>
      <c r="O126">
        <f>(I126*21)/100</f>
      </c>
      <c t="s">
        <v>22</v>
      </c>
    </row>
    <row r="127" spans="1:5" ht="12.75">
      <c r="A127" s="35" t="s">
        <v>49</v>
      </c>
      <c r="E127" s="36" t="s">
        <v>46</v>
      </c>
    </row>
    <row r="128" spans="1:5" ht="25.5">
      <c r="A128" s="37" t="s">
        <v>50</v>
      </c>
      <c r="E128" s="38" t="s">
        <v>222</v>
      </c>
    </row>
    <row r="129" spans="1:5" ht="25.5">
      <c r="A129" t="s">
        <v>51</v>
      </c>
      <c r="E129" s="36" t="s">
        <v>223</v>
      </c>
    </row>
    <row r="130" spans="1:16" ht="12.75">
      <c r="A130" s="25" t="s">
        <v>44</v>
      </c>
      <c s="29" t="s">
        <v>224</v>
      </c>
      <c s="29" t="s">
        <v>225</v>
      </c>
      <c s="25" t="s">
        <v>46</v>
      </c>
      <c s="30" t="s">
        <v>226</v>
      </c>
      <c s="31" t="s">
        <v>108</v>
      </c>
      <c s="32">
        <v>4.8</v>
      </c>
      <c s="33">
        <v>0</v>
      </c>
      <c s="34">
        <f>ROUND(ROUND(H130,2)*ROUND(G130,3),2)</f>
      </c>
      <c r="O130">
        <f>(I130*21)/100</f>
      </c>
      <c t="s">
        <v>22</v>
      </c>
    </row>
    <row r="131" spans="1:5" ht="12.75">
      <c r="A131" s="35" t="s">
        <v>49</v>
      </c>
      <c r="E131" s="36" t="s">
        <v>46</v>
      </c>
    </row>
    <row r="132" spans="1:5" ht="38.25">
      <c r="A132" s="37" t="s">
        <v>50</v>
      </c>
      <c r="E132" s="38" t="s">
        <v>227</v>
      </c>
    </row>
    <row r="133" spans="1:5" ht="38.25">
      <c r="A133" t="s">
        <v>51</v>
      </c>
      <c r="E133" s="36" t="s">
        <v>228</v>
      </c>
    </row>
    <row r="134" spans="1:18" ht="12.75" customHeight="1">
      <c r="A134" s="6" t="s">
        <v>42</v>
      </c>
      <c s="6"/>
      <c s="41" t="s">
        <v>22</v>
      </c>
      <c s="6"/>
      <c s="27" t="s">
        <v>229</v>
      </c>
      <c s="6"/>
      <c s="6"/>
      <c s="6"/>
      <c s="42">
        <f>0+Q134</f>
      </c>
      <c r="O134">
        <f>0+R134</f>
      </c>
      <c r="Q134">
        <f>0+I135+I139</f>
      </c>
      <c>
        <f>0+O135+O139</f>
      </c>
    </row>
    <row r="135" spans="1:16" ht="12.75">
      <c r="A135" s="25" t="s">
        <v>44</v>
      </c>
      <c s="29" t="s">
        <v>230</v>
      </c>
      <c s="29" t="s">
        <v>231</v>
      </c>
      <c s="25" t="s">
        <v>46</v>
      </c>
      <c s="30" t="s">
        <v>232</v>
      </c>
      <c s="31" t="s">
        <v>108</v>
      </c>
      <c s="32">
        <v>127</v>
      </c>
      <c s="33">
        <v>0</v>
      </c>
      <c s="34">
        <f>ROUND(ROUND(H135,2)*ROUND(G135,3),2)</f>
      </c>
      <c r="O135">
        <f>(I135*21)/100</f>
      </c>
      <c t="s">
        <v>22</v>
      </c>
    </row>
    <row r="136" spans="1:5" ht="38.25">
      <c r="A136" s="35" t="s">
        <v>49</v>
      </c>
      <c r="E136" s="36" t="s">
        <v>233</v>
      </c>
    </row>
    <row r="137" spans="1:5" ht="25.5">
      <c r="A137" s="37" t="s">
        <v>50</v>
      </c>
      <c r="E137" s="38" t="s">
        <v>234</v>
      </c>
    </row>
    <row r="138" spans="1:5" ht="38.25">
      <c r="A138" t="s">
        <v>51</v>
      </c>
      <c r="E138" s="36" t="s">
        <v>235</v>
      </c>
    </row>
    <row r="139" spans="1:16" ht="12.75">
      <c r="A139" s="25" t="s">
        <v>44</v>
      </c>
      <c s="29" t="s">
        <v>236</v>
      </c>
      <c s="29" t="s">
        <v>237</v>
      </c>
      <c s="25" t="s">
        <v>46</v>
      </c>
      <c s="30" t="s">
        <v>238</v>
      </c>
      <c s="31" t="s">
        <v>125</v>
      </c>
      <c s="32">
        <v>356</v>
      </c>
      <c s="33">
        <v>0</v>
      </c>
      <c s="34">
        <f>ROUND(ROUND(H139,2)*ROUND(G139,3),2)</f>
      </c>
      <c r="O139">
        <f>(I139*21)/100</f>
      </c>
      <c t="s">
        <v>22</v>
      </c>
    </row>
    <row r="140" spans="1:5" ht="12.75">
      <c r="A140" s="35" t="s">
        <v>49</v>
      </c>
      <c r="E140" s="36" t="s">
        <v>239</v>
      </c>
    </row>
    <row r="141" spans="1:5" ht="25.5">
      <c r="A141" s="37" t="s">
        <v>50</v>
      </c>
      <c r="E141" s="38" t="s">
        <v>240</v>
      </c>
    </row>
    <row r="142" spans="1:5" ht="102">
      <c r="A142" t="s">
        <v>51</v>
      </c>
      <c r="E142" s="36" t="s">
        <v>241</v>
      </c>
    </row>
    <row r="143" spans="1:18" ht="12.75" customHeight="1">
      <c r="A143" s="6" t="s">
        <v>42</v>
      </c>
      <c s="6"/>
      <c s="41" t="s">
        <v>34</v>
      </c>
      <c s="6"/>
      <c s="27" t="s">
        <v>242</v>
      </c>
      <c s="6"/>
      <c s="6"/>
      <c s="6"/>
      <c s="42">
        <f>0+Q143</f>
      </c>
      <c r="O143">
        <f>0+R143</f>
      </c>
      <c r="Q143">
        <f>0+I144+I148+I152+I156+I160+I164+I168+I172+I176+I180+I184+I188+I192+I196</f>
      </c>
      <c>
        <f>0+O144+O148+O152+O156+O160+O164+O168+O172+O176+O180+O184+O188+O192+O196</f>
      </c>
    </row>
    <row r="144" spans="1:16" ht="12.75">
      <c r="A144" s="25" t="s">
        <v>44</v>
      </c>
      <c s="29" t="s">
        <v>243</v>
      </c>
      <c s="29" t="s">
        <v>244</v>
      </c>
      <c s="25" t="s">
        <v>46</v>
      </c>
      <c s="30" t="s">
        <v>245</v>
      </c>
      <c s="31" t="s">
        <v>125</v>
      </c>
      <c s="32">
        <v>302.4</v>
      </c>
      <c s="33">
        <v>0</v>
      </c>
      <c s="34">
        <f>ROUND(ROUND(H144,2)*ROUND(G144,3),2)</f>
      </c>
      <c r="O144">
        <f>(I144*21)/100</f>
      </c>
      <c t="s">
        <v>22</v>
      </c>
    </row>
    <row r="145" spans="1:5" ht="12.75">
      <c r="A145" s="35" t="s">
        <v>49</v>
      </c>
      <c r="E145" s="36" t="s">
        <v>246</v>
      </c>
    </row>
    <row r="146" spans="1:5" ht="63.75">
      <c r="A146" s="37" t="s">
        <v>50</v>
      </c>
      <c r="E146" s="38" t="s">
        <v>247</v>
      </c>
    </row>
    <row r="147" spans="1:5" ht="51">
      <c r="A147" t="s">
        <v>51</v>
      </c>
      <c r="E147" s="36" t="s">
        <v>248</v>
      </c>
    </row>
    <row r="148" spans="1:16" ht="12.75">
      <c r="A148" s="25" t="s">
        <v>44</v>
      </c>
      <c s="29" t="s">
        <v>249</v>
      </c>
      <c s="29" t="s">
        <v>250</v>
      </c>
      <c s="25" t="s">
        <v>46</v>
      </c>
      <c s="30" t="s">
        <v>251</v>
      </c>
      <c s="31" t="s">
        <v>125</v>
      </c>
      <c s="32">
        <v>233</v>
      </c>
      <c s="33">
        <v>0</v>
      </c>
      <c s="34">
        <f>ROUND(ROUND(H148,2)*ROUND(G148,3),2)</f>
      </c>
      <c r="O148">
        <f>(I148*21)/100</f>
      </c>
      <c t="s">
        <v>22</v>
      </c>
    </row>
    <row r="149" spans="1:5" ht="12.75">
      <c r="A149" s="35" t="s">
        <v>49</v>
      </c>
      <c r="E149" s="36" t="s">
        <v>252</v>
      </c>
    </row>
    <row r="150" spans="1:5" ht="63.75">
      <c r="A150" s="37" t="s">
        <v>50</v>
      </c>
      <c r="E150" s="38" t="s">
        <v>253</v>
      </c>
    </row>
    <row r="151" spans="1:5" ht="51">
      <c r="A151" t="s">
        <v>51</v>
      </c>
      <c r="E151" s="36" t="s">
        <v>248</v>
      </c>
    </row>
    <row r="152" spans="1:16" ht="12.75">
      <c r="A152" s="25" t="s">
        <v>44</v>
      </c>
      <c s="29" t="s">
        <v>254</v>
      </c>
      <c s="29" t="s">
        <v>255</v>
      </c>
      <c s="25" t="s">
        <v>46</v>
      </c>
      <c s="30" t="s">
        <v>256</v>
      </c>
      <c s="31" t="s">
        <v>108</v>
      </c>
      <c s="32">
        <v>1.5</v>
      </c>
      <c s="33">
        <v>0</v>
      </c>
      <c s="34">
        <f>ROUND(ROUND(H152,2)*ROUND(G152,3),2)</f>
      </c>
      <c r="O152">
        <f>(I152*21)/100</f>
      </c>
      <c t="s">
        <v>22</v>
      </c>
    </row>
    <row r="153" spans="1:5" ht="12.75">
      <c r="A153" s="35" t="s">
        <v>49</v>
      </c>
      <c r="E153" s="36" t="s">
        <v>257</v>
      </c>
    </row>
    <row r="154" spans="1:5" ht="25.5">
      <c r="A154" s="37" t="s">
        <v>50</v>
      </c>
      <c r="E154" s="38" t="s">
        <v>258</v>
      </c>
    </row>
    <row r="155" spans="1:5" ht="102">
      <c r="A155" t="s">
        <v>51</v>
      </c>
      <c r="E155" s="36" t="s">
        <v>259</v>
      </c>
    </row>
    <row r="156" spans="1:16" ht="12.75">
      <c r="A156" s="25" t="s">
        <v>44</v>
      </c>
      <c s="29" t="s">
        <v>260</v>
      </c>
      <c s="29" t="s">
        <v>261</v>
      </c>
      <c s="25" t="s">
        <v>46</v>
      </c>
      <c s="30" t="s">
        <v>262</v>
      </c>
      <c s="31" t="s">
        <v>108</v>
      </c>
      <c s="32">
        <v>1.1</v>
      </c>
      <c s="33">
        <v>0</v>
      </c>
      <c s="34">
        <f>ROUND(ROUND(H156,2)*ROUND(G156,3),2)</f>
      </c>
      <c r="O156">
        <f>(I156*21)/100</f>
      </c>
      <c t="s">
        <v>22</v>
      </c>
    </row>
    <row r="157" spans="1:5" ht="12.75">
      <c r="A157" s="35" t="s">
        <v>49</v>
      </c>
      <c r="E157" s="36" t="s">
        <v>263</v>
      </c>
    </row>
    <row r="158" spans="1:5" ht="25.5">
      <c r="A158" s="37" t="s">
        <v>50</v>
      </c>
      <c r="E158" s="38" t="s">
        <v>264</v>
      </c>
    </row>
    <row r="159" spans="1:5" ht="38.25">
      <c r="A159" t="s">
        <v>51</v>
      </c>
      <c r="E159" s="36" t="s">
        <v>265</v>
      </c>
    </row>
    <row r="160" spans="1:16" ht="12.75">
      <c r="A160" s="25" t="s">
        <v>44</v>
      </c>
      <c s="29" t="s">
        <v>266</v>
      </c>
      <c s="29" t="s">
        <v>267</v>
      </c>
      <c s="25" t="s">
        <v>46</v>
      </c>
      <c s="30" t="s">
        <v>268</v>
      </c>
      <c s="31" t="s">
        <v>125</v>
      </c>
      <c s="32">
        <v>126</v>
      </c>
      <c s="33">
        <v>0</v>
      </c>
      <c s="34">
        <f>ROUND(ROUND(H160,2)*ROUND(G160,3),2)</f>
      </c>
      <c r="O160">
        <f>(I160*21)/100</f>
      </c>
      <c t="s">
        <v>22</v>
      </c>
    </row>
    <row r="161" spans="1:5" ht="12.75">
      <c r="A161" s="35" t="s">
        <v>49</v>
      </c>
      <c r="E161" s="36" t="s">
        <v>269</v>
      </c>
    </row>
    <row r="162" spans="1:5" ht="25.5">
      <c r="A162" s="37" t="s">
        <v>50</v>
      </c>
      <c r="E162" s="38" t="s">
        <v>270</v>
      </c>
    </row>
    <row r="163" spans="1:5" ht="51">
      <c r="A163" t="s">
        <v>51</v>
      </c>
      <c r="E163" s="36" t="s">
        <v>271</v>
      </c>
    </row>
    <row r="164" spans="1:16" ht="12.75">
      <c r="A164" s="25" t="s">
        <v>44</v>
      </c>
      <c s="29" t="s">
        <v>272</v>
      </c>
      <c s="29" t="s">
        <v>273</v>
      </c>
      <c s="25" t="s">
        <v>46</v>
      </c>
      <c s="30" t="s">
        <v>274</v>
      </c>
      <c s="31" t="s">
        <v>125</v>
      </c>
      <c s="32">
        <v>126</v>
      </c>
      <c s="33">
        <v>0</v>
      </c>
      <c s="34">
        <f>ROUND(ROUND(H164,2)*ROUND(G164,3),2)</f>
      </c>
      <c r="O164">
        <f>(I164*21)/100</f>
      </c>
      <c t="s">
        <v>22</v>
      </c>
    </row>
    <row r="165" spans="1:5" ht="12.75">
      <c r="A165" s="35" t="s">
        <v>49</v>
      </c>
      <c r="E165" s="36" t="s">
        <v>275</v>
      </c>
    </row>
    <row r="166" spans="1:5" ht="25.5">
      <c r="A166" s="37" t="s">
        <v>50</v>
      </c>
      <c r="E166" s="38" t="s">
        <v>270</v>
      </c>
    </row>
    <row r="167" spans="1:5" ht="51">
      <c r="A167" t="s">
        <v>51</v>
      </c>
      <c r="E167" s="36" t="s">
        <v>271</v>
      </c>
    </row>
    <row r="168" spans="1:16" ht="12.75">
      <c r="A168" s="25" t="s">
        <v>44</v>
      </c>
      <c s="29" t="s">
        <v>276</v>
      </c>
      <c s="29" t="s">
        <v>277</v>
      </c>
      <c s="25" t="s">
        <v>46</v>
      </c>
      <c s="30" t="s">
        <v>278</v>
      </c>
      <c s="31" t="s">
        <v>125</v>
      </c>
      <c s="32">
        <v>126</v>
      </c>
      <c s="33">
        <v>0</v>
      </c>
      <c s="34">
        <f>ROUND(ROUND(H168,2)*ROUND(G168,3),2)</f>
      </c>
      <c r="O168">
        <f>(I168*21)/100</f>
      </c>
      <c t="s">
        <v>22</v>
      </c>
    </row>
    <row r="169" spans="1:5" ht="12.75">
      <c r="A169" s="35" t="s">
        <v>49</v>
      </c>
      <c r="E169" s="36" t="s">
        <v>46</v>
      </c>
    </row>
    <row r="170" spans="1:5" ht="25.5">
      <c r="A170" s="37" t="s">
        <v>50</v>
      </c>
      <c r="E170" s="38" t="s">
        <v>270</v>
      </c>
    </row>
    <row r="171" spans="1:5" ht="140.25">
      <c r="A171" t="s">
        <v>51</v>
      </c>
      <c r="E171" s="36" t="s">
        <v>279</v>
      </c>
    </row>
    <row r="172" spans="1:16" ht="12.75">
      <c r="A172" s="25" t="s">
        <v>44</v>
      </c>
      <c s="29" t="s">
        <v>280</v>
      </c>
      <c s="29" t="s">
        <v>281</v>
      </c>
      <c s="25" t="s">
        <v>46</v>
      </c>
      <c s="30" t="s">
        <v>282</v>
      </c>
      <c s="31" t="s">
        <v>125</v>
      </c>
      <c s="32">
        <v>126</v>
      </c>
      <c s="33">
        <v>0</v>
      </c>
      <c s="34">
        <f>ROUND(ROUND(H172,2)*ROUND(G172,3),2)</f>
      </c>
      <c r="O172">
        <f>(I172*21)/100</f>
      </c>
      <c t="s">
        <v>22</v>
      </c>
    </row>
    <row r="173" spans="1:5" ht="12.75">
      <c r="A173" s="35" t="s">
        <v>49</v>
      </c>
      <c r="E173" s="36" t="s">
        <v>283</v>
      </c>
    </row>
    <row r="174" spans="1:5" ht="25.5">
      <c r="A174" s="37" t="s">
        <v>50</v>
      </c>
      <c r="E174" s="38" t="s">
        <v>270</v>
      </c>
    </row>
    <row r="175" spans="1:5" ht="140.25">
      <c r="A175" t="s">
        <v>51</v>
      </c>
      <c r="E175" s="36" t="s">
        <v>279</v>
      </c>
    </row>
    <row r="176" spans="1:16" ht="12.75">
      <c r="A176" s="25" t="s">
        <v>44</v>
      </c>
      <c s="29" t="s">
        <v>284</v>
      </c>
      <c s="29" t="s">
        <v>285</v>
      </c>
      <c s="25" t="s">
        <v>46</v>
      </c>
      <c s="30" t="s">
        <v>286</v>
      </c>
      <c s="31" t="s">
        <v>125</v>
      </c>
      <c s="32">
        <v>1.5</v>
      </c>
      <c s="33">
        <v>0</v>
      </c>
      <c s="34">
        <f>ROUND(ROUND(H176,2)*ROUND(G176,3),2)</f>
      </c>
      <c r="O176">
        <f>(I176*21)/100</f>
      </c>
      <c t="s">
        <v>22</v>
      </c>
    </row>
    <row r="177" spans="1:5" ht="38.25">
      <c r="A177" s="35" t="s">
        <v>49</v>
      </c>
      <c r="E177" s="36" t="s">
        <v>287</v>
      </c>
    </row>
    <row r="178" spans="1:5" ht="38.25">
      <c r="A178" s="37" t="s">
        <v>50</v>
      </c>
      <c r="E178" s="38" t="s">
        <v>288</v>
      </c>
    </row>
    <row r="179" spans="1:5" ht="153">
      <c r="A179" t="s">
        <v>51</v>
      </c>
      <c r="E179" s="36" t="s">
        <v>289</v>
      </c>
    </row>
    <row r="180" spans="1:16" ht="12.75">
      <c r="A180" s="25" t="s">
        <v>44</v>
      </c>
      <c s="29" t="s">
        <v>290</v>
      </c>
      <c s="29" t="s">
        <v>291</v>
      </c>
      <c s="25" t="s">
        <v>88</v>
      </c>
      <c s="30" t="s">
        <v>292</v>
      </c>
      <c s="31" t="s">
        <v>125</v>
      </c>
      <c s="32">
        <v>229</v>
      </c>
      <c s="33">
        <v>0</v>
      </c>
      <c s="34">
        <f>ROUND(ROUND(H180,2)*ROUND(G180,3),2)</f>
      </c>
      <c r="O180">
        <f>(I180*21)/100</f>
      </c>
      <c t="s">
        <v>22</v>
      </c>
    </row>
    <row r="181" spans="1:5" ht="25.5">
      <c r="A181" s="35" t="s">
        <v>49</v>
      </c>
      <c r="E181" s="36" t="s">
        <v>293</v>
      </c>
    </row>
    <row r="182" spans="1:5" ht="25.5">
      <c r="A182" s="37" t="s">
        <v>50</v>
      </c>
      <c r="E182" s="38" t="s">
        <v>294</v>
      </c>
    </row>
    <row r="183" spans="1:5" ht="153">
      <c r="A183" t="s">
        <v>51</v>
      </c>
      <c r="E183" s="36" t="s">
        <v>295</v>
      </c>
    </row>
    <row r="184" spans="1:16" ht="12.75">
      <c r="A184" s="25" t="s">
        <v>44</v>
      </c>
      <c s="29" t="s">
        <v>296</v>
      </c>
      <c s="29" t="s">
        <v>291</v>
      </c>
      <c s="25" t="s">
        <v>94</v>
      </c>
      <c s="30" t="s">
        <v>292</v>
      </c>
      <c s="31" t="s">
        <v>125</v>
      </c>
      <c s="32">
        <v>10</v>
      </c>
      <c s="33">
        <v>0</v>
      </c>
      <c s="34">
        <f>ROUND(ROUND(H184,2)*ROUND(G184,3),2)</f>
      </c>
      <c r="O184">
        <f>(I184*21)/100</f>
      </c>
      <c t="s">
        <v>22</v>
      </c>
    </row>
    <row r="185" spans="1:5" ht="38.25">
      <c r="A185" s="35" t="s">
        <v>49</v>
      </c>
      <c r="E185" s="36" t="s">
        <v>297</v>
      </c>
    </row>
    <row r="186" spans="1:5" ht="25.5">
      <c r="A186" s="37" t="s">
        <v>50</v>
      </c>
      <c r="E186" s="38" t="s">
        <v>298</v>
      </c>
    </row>
    <row r="187" spans="1:5" ht="153">
      <c r="A187" t="s">
        <v>51</v>
      </c>
      <c r="E187" s="36" t="s">
        <v>289</v>
      </c>
    </row>
    <row r="188" spans="1:16" ht="12.75">
      <c r="A188" s="25" t="s">
        <v>44</v>
      </c>
      <c s="29" t="s">
        <v>299</v>
      </c>
      <c s="29" t="s">
        <v>300</v>
      </c>
      <c s="25" t="s">
        <v>46</v>
      </c>
      <c s="30" t="s">
        <v>301</v>
      </c>
      <c s="31" t="s">
        <v>125</v>
      </c>
      <c s="32">
        <v>2.5</v>
      </c>
      <c s="33">
        <v>0</v>
      </c>
      <c s="34">
        <f>ROUND(ROUND(H188,2)*ROUND(G188,3),2)</f>
      </c>
      <c r="O188">
        <f>(I188*21)/100</f>
      </c>
      <c t="s">
        <v>22</v>
      </c>
    </row>
    <row r="189" spans="1:5" ht="25.5">
      <c r="A189" s="35" t="s">
        <v>49</v>
      </c>
      <c r="E189" s="36" t="s">
        <v>302</v>
      </c>
    </row>
    <row r="190" spans="1:5" ht="25.5">
      <c r="A190" s="37" t="s">
        <v>50</v>
      </c>
      <c r="E190" s="38" t="s">
        <v>303</v>
      </c>
    </row>
    <row r="191" spans="1:5" ht="153">
      <c r="A191" t="s">
        <v>51</v>
      </c>
      <c r="E191" s="36" t="s">
        <v>289</v>
      </c>
    </row>
    <row r="192" spans="1:16" ht="12.75">
      <c r="A192" s="25" t="s">
        <v>44</v>
      </c>
      <c s="29" t="s">
        <v>304</v>
      </c>
      <c s="29" t="s">
        <v>305</v>
      </c>
      <c s="25" t="s">
        <v>46</v>
      </c>
      <c s="30" t="s">
        <v>306</v>
      </c>
      <c s="31" t="s">
        <v>125</v>
      </c>
      <c s="32">
        <v>10</v>
      </c>
      <c s="33">
        <v>0</v>
      </c>
      <c s="34">
        <f>ROUND(ROUND(H192,2)*ROUND(G192,3),2)</f>
      </c>
      <c r="O192">
        <f>(I192*21)/100</f>
      </c>
      <c t="s">
        <v>22</v>
      </c>
    </row>
    <row r="193" spans="1:5" ht="38.25">
      <c r="A193" s="35" t="s">
        <v>49</v>
      </c>
      <c r="E193" s="36" t="s">
        <v>307</v>
      </c>
    </row>
    <row r="194" spans="1:5" ht="25.5">
      <c r="A194" s="37" t="s">
        <v>50</v>
      </c>
      <c r="E194" s="38" t="s">
        <v>298</v>
      </c>
    </row>
    <row r="195" spans="1:5" ht="89.25">
      <c r="A195" t="s">
        <v>51</v>
      </c>
      <c r="E195" s="36" t="s">
        <v>308</v>
      </c>
    </row>
    <row r="196" spans="1:16" ht="12.75">
      <c r="A196" s="25" t="s">
        <v>44</v>
      </c>
      <c s="29" t="s">
        <v>309</v>
      </c>
      <c s="29" t="s">
        <v>310</v>
      </c>
      <c s="25" t="s">
        <v>46</v>
      </c>
      <c s="30" t="s">
        <v>311</v>
      </c>
      <c s="31" t="s">
        <v>152</v>
      </c>
      <c s="32">
        <v>59</v>
      </c>
      <c s="33">
        <v>0</v>
      </c>
      <c s="34">
        <f>ROUND(ROUND(H196,2)*ROUND(G196,3),2)</f>
      </c>
      <c r="O196">
        <f>(I196*21)/100</f>
      </c>
      <c t="s">
        <v>22</v>
      </c>
    </row>
    <row r="197" spans="1:5" ht="12.75">
      <c r="A197" s="35" t="s">
        <v>49</v>
      </c>
      <c r="E197" s="36" t="s">
        <v>163</v>
      </c>
    </row>
    <row r="198" spans="1:5" ht="63.75">
      <c r="A198" s="37" t="s">
        <v>50</v>
      </c>
      <c r="E198" s="38" t="s">
        <v>312</v>
      </c>
    </row>
    <row r="199" spans="1:5" ht="38.25">
      <c r="A199" t="s">
        <v>51</v>
      </c>
      <c r="E199" s="36" t="s">
        <v>313</v>
      </c>
    </row>
    <row r="200" spans="1:18" ht="12.75" customHeight="1">
      <c r="A200" s="6" t="s">
        <v>42</v>
      </c>
      <c s="6"/>
      <c s="41" t="s">
        <v>77</v>
      </c>
      <c s="6"/>
      <c s="27" t="s">
        <v>314</v>
      </c>
      <c s="6"/>
      <c s="6"/>
      <c s="6"/>
      <c s="42">
        <f>0+Q200</f>
      </c>
      <c r="O200">
        <f>0+R200</f>
      </c>
      <c r="Q200">
        <f>0+I201+I205</f>
      </c>
      <c>
        <f>0+O201+O205</f>
      </c>
    </row>
    <row r="201" spans="1:16" ht="12.75">
      <c r="A201" s="25" t="s">
        <v>44</v>
      </c>
      <c s="29" t="s">
        <v>315</v>
      </c>
      <c s="29" t="s">
        <v>316</v>
      </c>
      <c s="25" t="s">
        <v>46</v>
      </c>
      <c s="30" t="s">
        <v>317</v>
      </c>
      <c s="31" t="s">
        <v>152</v>
      </c>
      <c s="32">
        <v>29.5</v>
      </c>
      <c s="33">
        <v>0</v>
      </c>
      <c s="34">
        <f>ROUND(ROUND(H201,2)*ROUND(G201,3),2)</f>
      </c>
      <c r="O201">
        <f>(I201*21)/100</f>
      </c>
      <c t="s">
        <v>22</v>
      </c>
    </row>
    <row r="202" spans="1:5" ht="25.5">
      <c r="A202" s="35" t="s">
        <v>49</v>
      </c>
      <c r="E202" s="36" t="s">
        <v>318</v>
      </c>
    </row>
    <row r="203" spans="1:5" ht="51">
      <c r="A203" s="37" t="s">
        <v>50</v>
      </c>
      <c r="E203" s="38" t="s">
        <v>319</v>
      </c>
    </row>
    <row r="204" spans="1:5" ht="255">
      <c r="A204" t="s">
        <v>51</v>
      </c>
      <c r="E204" s="36" t="s">
        <v>320</v>
      </c>
    </row>
    <row r="205" spans="1:16" ht="12.75">
      <c r="A205" s="25" t="s">
        <v>44</v>
      </c>
      <c s="29" t="s">
        <v>321</v>
      </c>
      <c s="29" t="s">
        <v>322</v>
      </c>
      <c s="25" t="s">
        <v>46</v>
      </c>
      <c s="30" t="s">
        <v>323</v>
      </c>
      <c s="31" t="s">
        <v>324</v>
      </c>
      <c s="32">
        <v>2</v>
      </c>
      <c s="33">
        <v>0</v>
      </c>
      <c s="34">
        <f>ROUND(ROUND(H205,2)*ROUND(G205,3),2)</f>
      </c>
      <c r="O205">
        <f>(I205*21)/100</f>
      </c>
      <c t="s">
        <v>22</v>
      </c>
    </row>
    <row r="206" spans="1:5" ht="12.75">
      <c r="A206" s="35" t="s">
        <v>49</v>
      </c>
      <c r="E206" s="36" t="s">
        <v>325</v>
      </c>
    </row>
    <row r="207" spans="1:5" ht="51">
      <c r="A207" s="37" t="s">
        <v>50</v>
      </c>
      <c r="E207" s="38" t="s">
        <v>326</v>
      </c>
    </row>
    <row r="208" spans="1:5" ht="25.5">
      <c r="A208" t="s">
        <v>51</v>
      </c>
      <c r="E208" s="36" t="s">
        <v>327</v>
      </c>
    </row>
    <row r="209" spans="1:18" ht="12.75" customHeight="1">
      <c r="A209" s="6" t="s">
        <v>42</v>
      </c>
      <c s="6"/>
      <c s="41" t="s">
        <v>39</v>
      </c>
      <c s="6"/>
      <c s="27" t="s">
        <v>328</v>
      </c>
      <c s="6"/>
      <c s="6"/>
      <c s="6"/>
      <c s="42">
        <f>0+Q209</f>
      </c>
      <c r="O209">
        <f>0+R209</f>
      </c>
      <c r="Q209">
        <f>0+I210+I214+I218+I222+I226</f>
      </c>
      <c>
        <f>0+O210+O214+O218+O222+O226</f>
      </c>
    </row>
    <row r="210" spans="1:16" ht="12.75">
      <c r="A210" s="25" t="s">
        <v>44</v>
      </c>
      <c s="29" t="s">
        <v>329</v>
      </c>
      <c s="29" t="s">
        <v>330</v>
      </c>
      <c s="25" t="s">
        <v>46</v>
      </c>
      <c s="30" t="s">
        <v>331</v>
      </c>
      <c s="31" t="s">
        <v>152</v>
      </c>
      <c s="32">
        <v>220</v>
      </c>
      <c s="33">
        <v>0</v>
      </c>
      <c s="34">
        <f>ROUND(ROUND(H210,2)*ROUND(G210,3),2)</f>
      </c>
      <c r="O210">
        <f>(I210*21)/100</f>
      </c>
      <c t="s">
        <v>22</v>
      </c>
    </row>
    <row r="211" spans="1:5" ht="25.5">
      <c r="A211" s="35" t="s">
        <v>49</v>
      </c>
      <c r="E211" s="36" t="s">
        <v>332</v>
      </c>
    </row>
    <row r="212" spans="1:5" ht="25.5">
      <c r="A212" s="37" t="s">
        <v>50</v>
      </c>
      <c r="E212" s="38" t="s">
        <v>333</v>
      </c>
    </row>
    <row r="213" spans="1:5" ht="51">
      <c r="A213" t="s">
        <v>51</v>
      </c>
      <c r="E213" s="36" t="s">
        <v>334</v>
      </c>
    </row>
    <row r="214" spans="1:16" ht="12.75">
      <c r="A214" s="25" t="s">
        <v>44</v>
      </c>
      <c s="29" t="s">
        <v>335</v>
      </c>
      <c s="29" t="s">
        <v>336</v>
      </c>
      <c s="25" t="s">
        <v>88</v>
      </c>
      <c s="30" t="s">
        <v>337</v>
      </c>
      <c s="31" t="s">
        <v>152</v>
      </c>
      <c s="32">
        <v>20</v>
      </c>
      <c s="33">
        <v>0</v>
      </c>
      <c s="34">
        <f>ROUND(ROUND(H214,2)*ROUND(G214,3),2)</f>
      </c>
      <c r="O214">
        <f>(I214*21)/100</f>
      </c>
      <c t="s">
        <v>22</v>
      </c>
    </row>
    <row r="215" spans="1:5" ht="25.5">
      <c r="A215" s="35" t="s">
        <v>49</v>
      </c>
      <c r="E215" s="36" t="s">
        <v>338</v>
      </c>
    </row>
    <row r="216" spans="1:5" ht="25.5">
      <c r="A216" s="37" t="s">
        <v>50</v>
      </c>
      <c r="E216" s="38" t="s">
        <v>339</v>
      </c>
    </row>
    <row r="217" spans="1:5" ht="38.25">
      <c r="A217" t="s">
        <v>51</v>
      </c>
      <c r="E217" s="36" t="s">
        <v>340</v>
      </c>
    </row>
    <row r="218" spans="1:16" ht="12.75">
      <c r="A218" s="25" t="s">
        <v>44</v>
      </c>
      <c s="29" t="s">
        <v>341</v>
      </c>
      <c s="29" t="s">
        <v>336</v>
      </c>
      <c s="25" t="s">
        <v>94</v>
      </c>
      <c s="30" t="s">
        <v>337</v>
      </c>
      <c s="31" t="s">
        <v>152</v>
      </c>
      <c s="32">
        <v>25</v>
      </c>
      <c s="33">
        <v>0</v>
      </c>
      <c s="34">
        <f>ROUND(ROUND(H218,2)*ROUND(G218,3),2)</f>
      </c>
      <c r="O218">
        <f>(I218*21)/100</f>
      </c>
      <c t="s">
        <v>22</v>
      </c>
    </row>
    <row r="219" spans="1:5" ht="25.5">
      <c r="A219" s="35" t="s">
        <v>49</v>
      </c>
      <c r="E219" s="36" t="s">
        <v>342</v>
      </c>
    </row>
    <row r="220" spans="1:5" ht="25.5">
      <c r="A220" s="37" t="s">
        <v>50</v>
      </c>
      <c r="E220" s="38" t="s">
        <v>343</v>
      </c>
    </row>
    <row r="221" spans="1:5" ht="51">
      <c r="A221" t="s">
        <v>51</v>
      </c>
      <c r="E221" s="36" t="s">
        <v>334</v>
      </c>
    </row>
    <row r="222" spans="1:16" ht="12.75">
      <c r="A222" s="25" t="s">
        <v>44</v>
      </c>
      <c s="29" t="s">
        <v>344</v>
      </c>
      <c s="29" t="s">
        <v>345</v>
      </c>
      <c s="25" t="s">
        <v>46</v>
      </c>
      <c s="30" t="s">
        <v>346</v>
      </c>
      <c s="31" t="s">
        <v>152</v>
      </c>
      <c s="32">
        <v>30.5</v>
      </c>
      <c s="33">
        <v>0</v>
      </c>
      <c s="34">
        <f>ROUND(ROUND(H222,2)*ROUND(G222,3),2)</f>
      </c>
      <c r="O222">
        <f>(I222*21)/100</f>
      </c>
      <c t="s">
        <v>22</v>
      </c>
    </row>
    <row r="223" spans="1:5" ht="12.75">
      <c r="A223" s="35" t="s">
        <v>49</v>
      </c>
      <c r="E223" s="36" t="s">
        <v>347</v>
      </c>
    </row>
    <row r="224" spans="1:5" ht="51">
      <c r="A224" s="37" t="s">
        <v>50</v>
      </c>
      <c r="E224" s="38" t="s">
        <v>348</v>
      </c>
    </row>
    <row r="225" spans="1:5" ht="25.5">
      <c r="A225" t="s">
        <v>51</v>
      </c>
      <c r="E225" s="36" t="s">
        <v>349</v>
      </c>
    </row>
    <row r="226" spans="1:16" ht="12.75">
      <c r="A226" s="25" t="s">
        <v>44</v>
      </c>
      <c s="29" t="s">
        <v>350</v>
      </c>
      <c s="29" t="s">
        <v>351</v>
      </c>
      <c s="25" t="s">
        <v>46</v>
      </c>
      <c s="30" t="s">
        <v>352</v>
      </c>
      <c s="31" t="s">
        <v>108</v>
      </c>
      <c s="32">
        <v>2.4</v>
      </c>
      <c s="33">
        <v>0</v>
      </c>
      <c s="34">
        <f>ROUND(ROUND(H226,2)*ROUND(G226,3),2)</f>
      </c>
      <c r="O226">
        <f>(I226*21)/100</f>
      </c>
      <c t="s">
        <v>22</v>
      </c>
    </row>
    <row r="227" spans="1:5" ht="38.25">
      <c r="A227" s="35" t="s">
        <v>49</v>
      </c>
      <c r="E227" s="36" t="s">
        <v>353</v>
      </c>
    </row>
    <row r="228" spans="1:5" ht="51">
      <c r="A228" s="37" t="s">
        <v>50</v>
      </c>
      <c r="E228" s="38" t="s">
        <v>354</v>
      </c>
    </row>
    <row r="229" spans="1:5" ht="102">
      <c r="A229" t="s">
        <v>51</v>
      </c>
      <c r="E229" s="36" t="s">
        <v>355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0+O8+O29+O46+O51+O60+O113+O118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356</v>
      </c>
      <c s="39">
        <f>0+I8+I29+I46+I51+I60+I113+I118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356</v>
      </c>
      <c s="6"/>
      <c s="18" t="s">
        <v>357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0+I9+I13+I17+I21+I25</f>
      </c>
      <c>
        <f>0+O9+O13+O17+O21+O25</f>
      </c>
    </row>
    <row r="9" spans="1:16" ht="12.75">
      <c r="A9" s="25" t="s">
        <v>44</v>
      </c>
      <c s="29" t="s">
        <v>28</v>
      </c>
      <c s="29" t="s">
        <v>87</v>
      </c>
      <c s="25" t="s">
        <v>88</v>
      </c>
      <c s="30" t="s">
        <v>89</v>
      </c>
      <c s="31" t="s">
        <v>90</v>
      </c>
      <c s="32">
        <v>83.241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91</v>
      </c>
    </row>
    <row r="11" spans="1:5" ht="12.75">
      <c r="A11" s="37" t="s">
        <v>50</v>
      </c>
      <c r="E11" s="38" t="s">
        <v>358</v>
      </c>
    </row>
    <row r="12" spans="1:5" ht="25.5">
      <c r="A12" t="s">
        <v>51</v>
      </c>
      <c r="E12" s="36" t="s">
        <v>93</v>
      </c>
    </row>
    <row r="13" spans="1:16" ht="12.75">
      <c r="A13" s="25" t="s">
        <v>44</v>
      </c>
      <c s="29" t="s">
        <v>22</v>
      </c>
      <c s="29" t="s">
        <v>87</v>
      </c>
      <c s="25" t="s">
        <v>103</v>
      </c>
      <c s="30" t="s">
        <v>89</v>
      </c>
      <c s="31" t="s">
        <v>90</v>
      </c>
      <c s="32">
        <v>1.1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25.5">
      <c r="A14" s="35" t="s">
        <v>49</v>
      </c>
      <c r="E14" s="36" t="s">
        <v>104</v>
      </c>
    </row>
    <row r="15" spans="1:5" ht="12.75">
      <c r="A15" s="37" t="s">
        <v>50</v>
      </c>
      <c r="E15" s="38" t="s">
        <v>359</v>
      </c>
    </row>
    <row r="16" spans="1:5" ht="25.5">
      <c r="A16" t="s">
        <v>51</v>
      </c>
      <c r="E16" s="36" t="s">
        <v>93</v>
      </c>
    </row>
    <row r="17" spans="1:16" ht="12.75">
      <c r="A17" s="25" t="s">
        <v>44</v>
      </c>
      <c s="29" t="s">
        <v>21</v>
      </c>
      <c s="29" t="s">
        <v>57</v>
      </c>
      <c s="25" t="s">
        <v>46</v>
      </c>
      <c s="30" t="s">
        <v>58</v>
      </c>
      <c s="31" t="s">
        <v>48</v>
      </c>
      <c s="32">
        <v>1</v>
      </c>
      <c s="33">
        <v>0</v>
      </c>
      <c s="34">
        <f>ROUND(ROUND(H17,2)*ROUND(G17,3),2)</f>
      </c>
      <c r="O17">
        <f>(I17*21)/100</f>
      </c>
      <c t="s">
        <v>22</v>
      </c>
    </row>
    <row r="18" spans="1:5" ht="25.5">
      <c r="A18" s="35" t="s">
        <v>49</v>
      </c>
      <c r="E18" s="36" t="s">
        <v>360</v>
      </c>
    </row>
    <row r="19" spans="1:5" ht="12.75">
      <c r="A19" s="37" t="s">
        <v>50</v>
      </c>
      <c r="E19" s="38" t="s">
        <v>46</v>
      </c>
    </row>
    <row r="20" spans="1:5" ht="12.75">
      <c r="A20" t="s">
        <v>51</v>
      </c>
      <c r="E20" s="36" t="s">
        <v>60</v>
      </c>
    </row>
    <row r="21" spans="1:16" ht="12.75">
      <c r="A21" s="25" t="s">
        <v>44</v>
      </c>
      <c s="29" t="s">
        <v>32</v>
      </c>
      <c s="29" t="s">
        <v>64</v>
      </c>
      <c s="25" t="s">
        <v>46</v>
      </c>
      <c s="30" t="s">
        <v>65</v>
      </c>
      <c s="31" t="s">
        <v>48</v>
      </c>
      <c s="32">
        <v>1</v>
      </c>
      <c s="33">
        <v>0</v>
      </c>
      <c s="34">
        <f>ROUND(ROUND(H21,2)*ROUND(G21,3),2)</f>
      </c>
      <c r="O21">
        <f>(I21*21)/100</f>
      </c>
      <c t="s">
        <v>22</v>
      </c>
    </row>
    <row r="22" spans="1:5" ht="12.75">
      <c r="A22" s="35" t="s">
        <v>49</v>
      </c>
      <c r="E22" s="36" t="s">
        <v>66</v>
      </c>
    </row>
    <row r="23" spans="1:5" ht="12.75">
      <c r="A23" s="37" t="s">
        <v>50</v>
      </c>
      <c r="E23" s="38" t="s">
        <v>46</v>
      </c>
    </row>
    <row r="24" spans="1:5" ht="12.75">
      <c r="A24" t="s">
        <v>51</v>
      </c>
      <c r="E24" s="36" t="s">
        <v>60</v>
      </c>
    </row>
    <row r="25" spans="1:16" ht="12.75">
      <c r="A25" s="25" t="s">
        <v>44</v>
      </c>
      <c s="29" t="s">
        <v>34</v>
      </c>
      <c s="29" t="s">
        <v>78</v>
      </c>
      <c s="25" t="s">
        <v>46</v>
      </c>
      <c s="30" t="s">
        <v>79</v>
      </c>
      <c s="31" t="s">
        <v>48</v>
      </c>
      <c s="32">
        <v>1</v>
      </c>
      <c s="33">
        <v>0</v>
      </c>
      <c s="34">
        <f>ROUND(ROUND(H25,2)*ROUND(G25,3),2)</f>
      </c>
      <c r="O25">
        <f>(I25*21)/100</f>
      </c>
      <c t="s">
        <v>22</v>
      </c>
    </row>
    <row r="26" spans="1:5" ht="12.75">
      <c r="A26" s="35" t="s">
        <v>49</v>
      </c>
      <c r="E26" s="36" t="s">
        <v>361</v>
      </c>
    </row>
    <row r="27" spans="1:5" ht="12.75">
      <c r="A27" s="37" t="s">
        <v>50</v>
      </c>
      <c r="E27" s="38" t="s">
        <v>46</v>
      </c>
    </row>
    <row r="28" spans="1:5" ht="12.75">
      <c r="A28" t="s">
        <v>51</v>
      </c>
      <c r="E28" s="36" t="s">
        <v>60</v>
      </c>
    </row>
    <row r="29" spans="1:18" ht="12.75" customHeight="1">
      <c r="A29" s="6" t="s">
        <v>42</v>
      </c>
      <c s="6"/>
      <c s="41" t="s">
        <v>28</v>
      </c>
      <c s="6"/>
      <c s="27" t="s">
        <v>121</v>
      </c>
      <c s="6"/>
      <c s="6"/>
      <c s="6"/>
      <c s="42">
        <f>0+Q29</f>
      </c>
      <c r="O29">
        <f>0+R29</f>
      </c>
      <c r="Q29">
        <f>0+I30+I34+I38+I42</f>
      </c>
      <c>
        <f>0+O30+O34+O38+O42</f>
      </c>
    </row>
    <row r="30" spans="1:16" ht="12.75">
      <c r="A30" s="25" t="s">
        <v>44</v>
      </c>
      <c s="29" t="s">
        <v>36</v>
      </c>
      <c s="29" t="s">
        <v>362</v>
      </c>
      <c s="25" t="s">
        <v>46</v>
      </c>
      <c s="30" t="s">
        <v>363</v>
      </c>
      <c s="31" t="s">
        <v>108</v>
      </c>
      <c s="32">
        <v>3.5</v>
      </c>
      <c s="33">
        <v>0</v>
      </c>
      <c s="34">
        <f>ROUND(ROUND(H30,2)*ROUND(G30,3),2)</f>
      </c>
      <c r="O30">
        <f>(I30*21)/100</f>
      </c>
      <c t="s">
        <v>22</v>
      </c>
    </row>
    <row r="31" spans="1:5" ht="25.5">
      <c r="A31" s="35" t="s">
        <v>49</v>
      </c>
      <c r="E31" s="36" t="s">
        <v>364</v>
      </c>
    </row>
    <row r="32" spans="1:5" ht="38.25">
      <c r="A32" s="37" t="s">
        <v>50</v>
      </c>
      <c r="E32" s="38" t="s">
        <v>365</v>
      </c>
    </row>
    <row r="33" spans="1:5" ht="318.75">
      <c r="A33" t="s">
        <v>51</v>
      </c>
      <c r="E33" s="36" t="s">
        <v>366</v>
      </c>
    </row>
    <row r="34" spans="1:16" ht="12.75">
      <c r="A34" s="25" t="s">
        <v>44</v>
      </c>
      <c s="29" t="s">
        <v>71</v>
      </c>
      <c s="29" t="s">
        <v>367</v>
      </c>
      <c s="25" t="s">
        <v>46</v>
      </c>
      <c s="30" t="s">
        <v>368</v>
      </c>
      <c s="31" t="s">
        <v>108</v>
      </c>
      <c s="32">
        <v>42.745</v>
      </c>
      <c s="33">
        <v>0</v>
      </c>
      <c s="34">
        <f>ROUND(ROUND(H34,2)*ROUND(G34,3),2)</f>
      </c>
      <c r="O34">
        <f>(I34*21)/100</f>
      </c>
      <c t="s">
        <v>22</v>
      </c>
    </row>
    <row r="35" spans="1:5" ht="25.5">
      <c r="A35" s="35" t="s">
        <v>49</v>
      </c>
      <c r="E35" s="36" t="s">
        <v>369</v>
      </c>
    </row>
    <row r="36" spans="1:5" ht="114.75">
      <c r="A36" s="37" t="s">
        <v>50</v>
      </c>
      <c r="E36" s="38" t="s">
        <v>370</v>
      </c>
    </row>
    <row r="37" spans="1:5" ht="318.75">
      <c r="A37" t="s">
        <v>51</v>
      </c>
      <c r="E37" s="36" t="s">
        <v>366</v>
      </c>
    </row>
    <row r="38" spans="1:16" ht="12.75">
      <c r="A38" s="25" t="s">
        <v>44</v>
      </c>
      <c s="29" t="s">
        <v>77</v>
      </c>
      <c s="29" t="s">
        <v>194</v>
      </c>
      <c s="25" t="s">
        <v>46</v>
      </c>
      <c s="30" t="s">
        <v>195</v>
      </c>
      <c s="31" t="s">
        <v>108</v>
      </c>
      <c s="32">
        <v>46.245</v>
      </c>
      <c s="33">
        <v>0</v>
      </c>
      <c s="34">
        <f>ROUND(ROUND(H38,2)*ROUND(G38,3),2)</f>
      </c>
      <c r="O38">
        <f>(I38*21)/100</f>
      </c>
      <c t="s">
        <v>22</v>
      </c>
    </row>
    <row r="39" spans="1:5" ht="12.75">
      <c r="A39" s="35" t="s">
        <v>49</v>
      </c>
      <c r="E39" s="36" t="s">
        <v>371</v>
      </c>
    </row>
    <row r="40" spans="1:5" ht="51">
      <c r="A40" s="37" t="s">
        <v>50</v>
      </c>
      <c r="E40" s="38" t="s">
        <v>372</v>
      </c>
    </row>
    <row r="41" spans="1:5" ht="191.25">
      <c r="A41" t="s">
        <v>51</v>
      </c>
      <c r="E41" s="36" t="s">
        <v>373</v>
      </c>
    </row>
    <row r="42" spans="1:16" ht="12.75">
      <c r="A42" s="25" t="s">
        <v>44</v>
      </c>
      <c s="29" t="s">
        <v>39</v>
      </c>
      <c s="29" t="s">
        <v>374</v>
      </c>
      <c s="25" t="s">
        <v>46</v>
      </c>
      <c s="30" t="s">
        <v>375</v>
      </c>
      <c s="31" t="s">
        <v>108</v>
      </c>
      <c s="32">
        <v>43.745</v>
      </c>
      <c s="33">
        <v>0</v>
      </c>
      <c s="34">
        <f>ROUND(ROUND(H42,2)*ROUND(G42,3),2)</f>
      </c>
      <c r="O42">
        <f>(I42*21)/100</f>
      </c>
      <c t="s">
        <v>22</v>
      </c>
    </row>
    <row r="43" spans="1:5" ht="12.75">
      <c r="A43" s="35" t="s">
        <v>49</v>
      </c>
      <c r="E43" s="36" t="s">
        <v>46</v>
      </c>
    </row>
    <row r="44" spans="1:5" ht="127.5">
      <c r="A44" s="37" t="s">
        <v>50</v>
      </c>
      <c r="E44" s="38" t="s">
        <v>376</v>
      </c>
    </row>
    <row r="45" spans="1:5" ht="242.25">
      <c r="A45" t="s">
        <v>51</v>
      </c>
      <c r="E45" s="36" t="s">
        <v>377</v>
      </c>
    </row>
    <row r="46" spans="1:18" ht="12.75" customHeight="1">
      <c r="A46" s="6" t="s">
        <v>42</v>
      </c>
      <c s="6"/>
      <c s="41" t="s">
        <v>22</v>
      </c>
      <c s="6"/>
      <c s="27" t="s">
        <v>229</v>
      </c>
      <c s="6"/>
      <c s="6"/>
      <c s="6"/>
      <c s="42">
        <f>0+Q46</f>
      </c>
      <c r="O46">
        <f>0+R46</f>
      </c>
      <c r="Q46">
        <f>0+I47</f>
      </c>
      <c>
        <f>0+O47</f>
      </c>
    </row>
    <row r="47" spans="1:16" ht="12.75">
      <c r="A47" s="25" t="s">
        <v>44</v>
      </c>
      <c s="29" t="s">
        <v>41</v>
      </c>
      <c s="29" t="s">
        <v>378</v>
      </c>
      <c s="25" t="s">
        <v>46</v>
      </c>
      <c s="30" t="s">
        <v>379</v>
      </c>
      <c s="31" t="s">
        <v>108</v>
      </c>
      <c s="32">
        <v>1.25</v>
      </c>
      <c s="33">
        <v>0</v>
      </c>
      <c s="34">
        <f>ROUND(ROUND(H47,2)*ROUND(G47,3),2)</f>
      </c>
      <c r="O47">
        <f>(I47*21)/100</f>
      </c>
      <c t="s">
        <v>22</v>
      </c>
    </row>
    <row r="48" spans="1:5" ht="12.75">
      <c r="A48" s="35" t="s">
        <v>49</v>
      </c>
      <c r="E48" s="36" t="s">
        <v>380</v>
      </c>
    </row>
    <row r="49" spans="1:5" ht="12.75">
      <c r="A49" s="37" t="s">
        <v>50</v>
      </c>
      <c r="E49" s="38" t="s">
        <v>381</v>
      </c>
    </row>
    <row r="50" spans="1:5" ht="369.75">
      <c r="A50" t="s">
        <v>51</v>
      </c>
      <c r="E50" s="36" t="s">
        <v>382</v>
      </c>
    </row>
    <row r="51" spans="1:18" ht="12.75" customHeight="1">
      <c r="A51" s="6" t="s">
        <v>42</v>
      </c>
      <c s="6"/>
      <c s="41" t="s">
        <v>32</v>
      </c>
      <c s="6"/>
      <c s="27" t="s">
        <v>383</v>
      </c>
      <c s="6"/>
      <c s="6"/>
      <c s="6"/>
      <c s="42">
        <f>0+Q51</f>
      </c>
      <c r="O51">
        <f>0+R51</f>
      </c>
      <c r="Q51">
        <f>0+I52+I56</f>
      </c>
      <c>
        <f>0+O52+O56</f>
      </c>
    </row>
    <row r="52" spans="1:16" ht="12.75">
      <c r="A52" s="25" t="s">
        <v>44</v>
      </c>
      <c s="29" t="s">
        <v>122</v>
      </c>
      <c s="29" t="s">
        <v>384</v>
      </c>
      <c s="25" t="s">
        <v>46</v>
      </c>
      <c s="30" t="s">
        <v>385</v>
      </c>
      <c s="31" t="s">
        <v>108</v>
      </c>
      <c s="32">
        <v>0.48</v>
      </c>
      <c s="33">
        <v>0</v>
      </c>
      <c s="34">
        <f>ROUND(ROUND(H52,2)*ROUND(G52,3),2)</f>
      </c>
      <c r="O52">
        <f>(I52*21)/100</f>
      </c>
      <c t="s">
        <v>22</v>
      </c>
    </row>
    <row r="53" spans="1:5" ht="12.75">
      <c r="A53" s="35" t="s">
        <v>49</v>
      </c>
      <c r="E53" s="36" t="s">
        <v>46</v>
      </c>
    </row>
    <row r="54" spans="1:5" ht="12.75">
      <c r="A54" s="37" t="s">
        <v>50</v>
      </c>
      <c r="E54" s="38" t="s">
        <v>386</v>
      </c>
    </row>
    <row r="55" spans="1:5" ht="369.75">
      <c r="A55" t="s">
        <v>51</v>
      </c>
      <c r="E55" s="36" t="s">
        <v>387</v>
      </c>
    </row>
    <row r="56" spans="1:16" ht="12.75">
      <c r="A56" s="25" t="s">
        <v>44</v>
      </c>
      <c s="29" t="s">
        <v>129</v>
      </c>
      <c s="29" t="s">
        <v>388</v>
      </c>
      <c s="25" t="s">
        <v>46</v>
      </c>
      <c s="30" t="s">
        <v>389</v>
      </c>
      <c s="31" t="s">
        <v>108</v>
      </c>
      <c s="32">
        <v>8.68</v>
      </c>
      <c s="33">
        <v>0</v>
      </c>
      <c s="34">
        <f>ROUND(ROUND(H56,2)*ROUND(G56,3),2)</f>
      </c>
      <c r="O56">
        <f>(I56*21)/100</f>
      </c>
      <c t="s">
        <v>22</v>
      </c>
    </row>
    <row r="57" spans="1:5" ht="12.75">
      <c r="A57" s="35" t="s">
        <v>49</v>
      </c>
      <c r="E57" s="36" t="s">
        <v>390</v>
      </c>
    </row>
    <row r="58" spans="1:5" ht="25.5">
      <c r="A58" s="37" t="s">
        <v>50</v>
      </c>
      <c r="E58" s="38" t="s">
        <v>391</v>
      </c>
    </row>
    <row r="59" spans="1:5" ht="38.25">
      <c r="A59" t="s">
        <v>51</v>
      </c>
      <c r="E59" s="36" t="s">
        <v>392</v>
      </c>
    </row>
    <row r="60" spans="1:18" ht="12.75" customHeight="1">
      <c r="A60" s="6" t="s">
        <v>42</v>
      </c>
      <c s="6"/>
      <c s="41" t="s">
        <v>71</v>
      </c>
      <c s="6"/>
      <c s="27" t="s">
        <v>393</v>
      </c>
      <c s="6"/>
      <c s="6"/>
      <c s="6"/>
      <c s="42">
        <f>0+Q60</f>
      </c>
      <c r="O60">
        <f>0+R60</f>
      </c>
      <c r="Q60">
        <f>0+I61+I65+I69+I73+I77+I81+I85+I89+I93+I97+I101+I105+I109</f>
      </c>
      <c>
        <f>0+O61+O65+O69+O73+O77+O81+O85+O89+O93+O97+O101+O105+O109</f>
      </c>
    </row>
    <row r="61" spans="1:16" ht="12.75">
      <c r="A61" s="25" t="s">
        <v>44</v>
      </c>
      <c s="29" t="s">
        <v>135</v>
      </c>
      <c s="29" t="s">
        <v>394</v>
      </c>
      <c s="25" t="s">
        <v>46</v>
      </c>
      <c s="30" t="s">
        <v>395</v>
      </c>
      <c s="31" t="s">
        <v>152</v>
      </c>
      <c s="32">
        <v>14</v>
      </c>
      <c s="33">
        <v>0</v>
      </c>
      <c s="34">
        <f>ROUND(ROUND(H61,2)*ROUND(G61,3),2)</f>
      </c>
      <c r="O61">
        <f>(I61*21)/100</f>
      </c>
      <c t="s">
        <v>22</v>
      </c>
    </row>
    <row r="62" spans="1:5" ht="12.75">
      <c r="A62" s="35" t="s">
        <v>49</v>
      </c>
      <c r="E62" s="36" t="s">
        <v>396</v>
      </c>
    </row>
    <row r="63" spans="1:5" ht="12.75">
      <c r="A63" s="37" t="s">
        <v>50</v>
      </c>
      <c r="E63" s="38" t="s">
        <v>397</v>
      </c>
    </row>
    <row r="64" spans="1:5" ht="76.5">
      <c r="A64" t="s">
        <v>51</v>
      </c>
      <c r="E64" s="36" t="s">
        <v>398</v>
      </c>
    </row>
    <row r="65" spans="1:16" ht="12.75">
      <c r="A65" s="25" t="s">
        <v>44</v>
      </c>
      <c s="29" t="s">
        <v>140</v>
      </c>
      <c s="29" t="s">
        <v>399</v>
      </c>
      <c s="25" t="s">
        <v>46</v>
      </c>
      <c s="30" t="s">
        <v>400</v>
      </c>
      <c s="31" t="s">
        <v>152</v>
      </c>
      <c s="32">
        <v>135</v>
      </c>
      <c s="33">
        <v>0</v>
      </c>
      <c s="34">
        <f>ROUND(ROUND(H65,2)*ROUND(G65,3),2)</f>
      </c>
      <c r="O65">
        <f>(I65*21)/100</f>
      </c>
      <c t="s">
        <v>22</v>
      </c>
    </row>
    <row r="66" spans="1:5" ht="12.75">
      <c r="A66" s="35" t="s">
        <v>49</v>
      </c>
      <c r="E66" s="36" t="s">
        <v>401</v>
      </c>
    </row>
    <row r="67" spans="1:5" ht="12.75">
      <c r="A67" s="37" t="s">
        <v>50</v>
      </c>
      <c r="E67" s="38" t="s">
        <v>402</v>
      </c>
    </row>
    <row r="68" spans="1:5" ht="76.5">
      <c r="A68" t="s">
        <v>51</v>
      </c>
      <c r="E68" s="36" t="s">
        <v>398</v>
      </c>
    </row>
    <row r="69" spans="1:16" ht="12.75">
      <c r="A69" s="25" t="s">
        <v>44</v>
      </c>
      <c s="29" t="s">
        <v>145</v>
      </c>
      <c s="29" t="s">
        <v>403</v>
      </c>
      <c s="25" t="s">
        <v>88</v>
      </c>
      <c s="30" t="s">
        <v>404</v>
      </c>
      <c s="31" t="s">
        <v>152</v>
      </c>
      <c s="32">
        <v>135</v>
      </c>
      <c s="33">
        <v>0</v>
      </c>
      <c s="34">
        <f>ROUND(ROUND(H69,2)*ROUND(G69,3),2)</f>
      </c>
      <c r="O69">
        <f>(I69*21)/100</f>
      </c>
      <c t="s">
        <v>22</v>
      </c>
    </row>
    <row r="70" spans="1:5" ht="12.75">
      <c r="A70" s="35" t="s">
        <v>49</v>
      </c>
      <c r="E70" s="36" t="s">
        <v>405</v>
      </c>
    </row>
    <row r="71" spans="1:5" ht="12.75">
      <c r="A71" s="37" t="s">
        <v>50</v>
      </c>
      <c r="E71" s="38" t="s">
        <v>406</v>
      </c>
    </row>
    <row r="72" spans="1:5" ht="127.5">
      <c r="A72" t="s">
        <v>51</v>
      </c>
      <c r="E72" s="36" t="s">
        <v>407</v>
      </c>
    </row>
    <row r="73" spans="1:16" ht="12.75">
      <c r="A73" s="25" t="s">
        <v>44</v>
      </c>
      <c s="29" t="s">
        <v>149</v>
      </c>
      <c s="29" t="s">
        <v>403</v>
      </c>
      <c s="25" t="s">
        <v>94</v>
      </c>
      <c s="30" t="s">
        <v>404</v>
      </c>
      <c s="31" t="s">
        <v>152</v>
      </c>
      <c s="32">
        <v>6</v>
      </c>
      <c s="33">
        <v>0</v>
      </c>
      <c s="34">
        <f>ROUND(ROUND(H73,2)*ROUND(G73,3),2)</f>
      </c>
      <c r="O73">
        <f>(I73*21)/100</f>
      </c>
      <c t="s">
        <v>22</v>
      </c>
    </row>
    <row r="74" spans="1:5" ht="12.75">
      <c r="A74" s="35" t="s">
        <v>49</v>
      </c>
      <c r="E74" s="36" t="s">
        <v>408</v>
      </c>
    </row>
    <row r="75" spans="1:5" ht="12.75">
      <c r="A75" s="37" t="s">
        <v>50</v>
      </c>
      <c r="E75" s="38" t="s">
        <v>409</v>
      </c>
    </row>
    <row r="76" spans="1:5" ht="127.5">
      <c r="A76" t="s">
        <v>51</v>
      </c>
      <c r="E76" s="36" t="s">
        <v>407</v>
      </c>
    </row>
    <row r="77" spans="1:16" ht="12.75">
      <c r="A77" s="25" t="s">
        <v>44</v>
      </c>
      <c s="29" t="s">
        <v>155</v>
      </c>
      <c s="29" t="s">
        <v>410</v>
      </c>
      <c s="25" t="s">
        <v>46</v>
      </c>
      <c s="30" t="s">
        <v>411</v>
      </c>
      <c s="31" t="s">
        <v>324</v>
      </c>
      <c s="32">
        <v>6</v>
      </c>
      <c s="33">
        <v>0</v>
      </c>
      <c s="34">
        <f>ROUND(ROUND(H77,2)*ROUND(G77,3),2)</f>
      </c>
      <c r="O77">
        <f>(I77*21)/100</f>
      </c>
      <c t="s">
        <v>22</v>
      </c>
    </row>
    <row r="78" spans="1:5" ht="38.25">
      <c r="A78" s="35" t="s">
        <v>49</v>
      </c>
      <c r="E78" s="36" t="s">
        <v>412</v>
      </c>
    </row>
    <row r="79" spans="1:5" ht="12.75">
      <c r="A79" s="37" t="s">
        <v>50</v>
      </c>
      <c r="E79" s="38" t="s">
        <v>413</v>
      </c>
    </row>
    <row r="80" spans="1:5" ht="76.5">
      <c r="A80" t="s">
        <v>51</v>
      </c>
      <c r="E80" s="36" t="s">
        <v>414</v>
      </c>
    </row>
    <row r="81" spans="1:16" ht="12.75">
      <c r="A81" s="25" t="s">
        <v>44</v>
      </c>
      <c s="29" t="s">
        <v>160</v>
      </c>
      <c s="29" t="s">
        <v>415</v>
      </c>
      <c s="25" t="s">
        <v>46</v>
      </c>
      <c s="30" t="s">
        <v>416</v>
      </c>
      <c s="31" t="s">
        <v>152</v>
      </c>
      <c s="32">
        <v>163</v>
      </c>
      <c s="33">
        <v>0</v>
      </c>
      <c s="34">
        <f>ROUND(ROUND(H81,2)*ROUND(G81,3),2)</f>
      </c>
      <c r="O81">
        <f>(I81*21)/100</f>
      </c>
      <c t="s">
        <v>22</v>
      </c>
    </row>
    <row r="82" spans="1:5" ht="12.75">
      <c r="A82" s="35" t="s">
        <v>49</v>
      </c>
      <c r="E82" s="36" t="s">
        <v>417</v>
      </c>
    </row>
    <row r="83" spans="1:5" ht="12.75">
      <c r="A83" s="37" t="s">
        <v>50</v>
      </c>
      <c r="E83" s="38" t="s">
        <v>418</v>
      </c>
    </row>
    <row r="84" spans="1:5" ht="89.25">
      <c r="A84" t="s">
        <v>51</v>
      </c>
      <c r="E84" s="36" t="s">
        <v>419</v>
      </c>
    </row>
    <row r="85" spans="1:16" ht="25.5">
      <c r="A85" s="25" t="s">
        <v>44</v>
      </c>
      <c s="29" t="s">
        <v>166</v>
      </c>
      <c s="29" t="s">
        <v>420</v>
      </c>
      <c s="25" t="s">
        <v>46</v>
      </c>
      <c s="30" t="s">
        <v>421</v>
      </c>
      <c s="31" t="s">
        <v>324</v>
      </c>
      <c s="32">
        <v>11</v>
      </c>
      <c s="33">
        <v>0</v>
      </c>
      <c s="34">
        <f>ROUND(ROUND(H85,2)*ROUND(G85,3),2)</f>
      </c>
      <c r="O85">
        <f>(I85*21)/100</f>
      </c>
      <c t="s">
        <v>22</v>
      </c>
    </row>
    <row r="86" spans="1:5" ht="12.75">
      <c r="A86" s="35" t="s">
        <v>49</v>
      </c>
      <c r="E86" s="36" t="s">
        <v>46</v>
      </c>
    </row>
    <row r="87" spans="1:5" ht="12.75">
      <c r="A87" s="37" t="s">
        <v>50</v>
      </c>
      <c r="E87" s="38" t="s">
        <v>422</v>
      </c>
    </row>
    <row r="88" spans="1:5" ht="89.25">
      <c r="A88" t="s">
        <v>51</v>
      </c>
      <c r="E88" s="36" t="s">
        <v>423</v>
      </c>
    </row>
    <row r="89" spans="1:16" ht="12.75">
      <c r="A89" s="25" t="s">
        <v>44</v>
      </c>
      <c s="29" t="s">
        <v>172</v>
      </c>
      <c s="29" t="s">
        <v>424</v>
      </c>
      <c s="25" t="s">
        <v>46</v>
      </c>
      <c s="30" t="s">
        <v>425</v>
      </c>
      <c s="31" t="s">
        <v>324</v>
      </c>
      <c s="32">
        <v>2</v>
      </c>
      <c s="33">
        <v>0</v>
      </c>
      <c s="34">
        <f>ROUND(ROUND(H89,2)*ROUND(G89,3),2)</f>
      </c>
      <c r="O89">
        <f>(I89*21)/100</f>
      </c>
      <c t="s">
        <v>22</v>
      </c>
    </row>
    <row r="90" spans="1:5" ht="12.75">
      <c r="A90" s="35" t="s">
        <v>49</v>
      </c>
      <c r="E90" s="36" t="s">
        <v>46</v>
      </c>
    </row>
    <row r="91" spans="1:5" ht="12.75">
      <c r="A91" s="37" t="s">
        <v>50</v>
      </c>
      <c r="E91" s="38" t="s">
        <v>426</v>
      </c>
    </row>
    <row r="92" spans="1:5" ht="76.5">
      <c r="A92" t="s">
        <v>51</v>
      </c>
      <c r="E92" s="36" t="s">
        <v>427</v>
      </c>
    </row>
    <row r="93" spans="1:16" ht="12.75">
      <c r="A93" s="25" t="s">
        <v>44</v>
      </c>
      <c s="29" t="s">
        <v>178</v>
      </c>
      <c s="29" t="s">
        <v>428</v>
      </c>
      <c s="25" t="s">
        <v>46</v>
      </c>
      <c s="30" t="s">
        <v>429</v>
      </c>
      <c s="31" t="s">
        <v>152</v>
      </c>
      <c s="32">
        <v>50</v>
      </c>
      <c s="33">
        <v>0</v>
      </c>
      <c s="34">
        <f>ROUND(ROUND(H93,2)*ROUND(G93,3),2)</f>
      </c>
      <c r="O93">
        <f>(I93*21)/100</f>
      </c>
      <c t="s">
        <v>22</v>
      </c>
    </row>
    <row r="94" spans="1:5" ht="12.75">
      <c r="A94" s="35" t="s">
        <v>49</v>
      </c>
      <c r="E94" s="36" t="s">
        <v>430</v>
      </c>
    </row>
    <row r="95" spans="1:5" ht="12.75">
      <c r="A95" s="37" t="s">
        <v>50</v>
      </c>
      <c r="E95" s="38" t="s">
        <v>431</v>
      </c>
    </row>
    <row r="96" spans="1:5" ht="114.75">
      <c r="A96" t="s">
        <v>51</v>
      </c>
      <c r="E96" s="36" t="s">
        <v>432</v>
      </c>
    </row>
    <row r="97" spans="1:16" ht="25.5">
      <c r="A97" s="25" t="s">
        <v>44</v>
      </c>
      <c s="29" t="s">
        <v>180</v>
      </c>
      <c s="29" t="s">
        <v>433</v>
      </c>
      <c s="25" t="s">
        <v>46</v>
      </c>
      <c s="30" t="s">
        <v>434</v>
      </c>
      <c s="31" t="s">
        <v>324</v>
      </c>
      <c s="32">
        <v>5</v>
      </c>
      <c s="33">
        <v>0</v>
      </c>
      <c s="34">
        <f>ROUND(ROUND(H97,2)*ROUND(G97,3),2)</f>
      </c>
      <c r="O97">
        <f>(I97*21)/100</f>
      </c>
      <c t="s">
        <v>22</v>
      </c>
    </row>
    <row r="98" spans="1:5" ht="25.5">
      <c r="A98" s="35" t="s">
        <v>49</v>
      </c>
      <c r="E98" s="36" t="s">
        <v>435</v>
      </c>
    </row>
    <row r="99" spans="1:5" ht="12.75">
      <c r="A99" s="37" t="s">
        <v>50</v>
      </c>
      <c r="E99" s="38" t="s">
        <v>436</v>
      </c>
    </row>
    <row r="100" spans="1:5" ht="114.75">
      <c r="A100" t="s">
        <v>51</v>
      </c>
      <c r="E100" s="36" t="s">
        <v>437</v>
      </c>
    </row>
    <row r="101" spans="1:16" ht="12.75">
      <c r="A101" s="25" t="s">
        <v>44</v>
      </c>
      <c s="29" t="s">
        <v>184</v>
      </c>
      <c s="29" t="s">
        <v>438</v>
      </c>
      <c s="25" t="s">
        <v>46</v>
      </c>
      <c s="30" t="s">
        <v>439</v>
      </c>
      <c s="31" t="s">
        <v>324</v>
      </c>
      <c s="32">
        <v>1</v>
      </c>
      <c s="33">
        <v>0</v>
      </c>
      <c s="34">
        <f>ROUND(ROUND(H101,2)*ROUND(G101,3),2)</f>
      </c>
      <c r="O101">
        <f>(I101*21)/100</f>
      </c>
      <c t="s">
        <v>22</v>
      </c>
    </row>
    <row r="102" spans="1:5" ht="12.75">
      <c r="A102" s="35" t="s">
        <v>49</v>
      </c>
      <c r="E102" s="36" t="s">
        <v>440</v>
      </c>
    </row>
    <row r="103" spans="1:5" ht="12.75">
      <c r="A103" s="37" t="s">
        <v>50</v>
      </c>
      <c r="E103" s="38" t="s">
        <v>441</v>
      </c>
    </row>
    <row r="104" spans="1:5" ht="89.25">
      <c r="A104" t="s">
        <v>51</v>
      </c>
      <c r="E104" s="36" t="s">
        <v>442</v>
      </c>
    </row>
    <row r="105" spans="1:16" ht="12.75">
      <c r="A105" s="25" t="s">
        <v>44</v>
      </c>
      <c s="29" t="s">
        <v>187</v>
      </c>
      <c s="29" t="s">
        <v>443</v>
      </c>
      <c s="25" t="s">
        <v>46</v>
      </c>
      <c s="30" t="s">
        <v>444</v>
      </c>
      <c s="31" t="s">
        <v>324</v>
      </c>
      <c s="32">
        <v>4</v>
      </c>
      <c s="33">
        <v>0</v>
      </c>
      <c s="34">
        <f>ROUND(ROUND(H105,2)*ROUND(G105,3),2)</f>
      </c>
      <c r="O105">
        <f>(I105*21)/100</f>
      </c>
      <c t="s">
        <v>22</v>
      </c>
    </row>
    <row r="106" spans="1:5" ht="12.75">
      <c r="A106" s="35" t="s">
        <v>49</v>
      </c>
      <c r="E106" s="36" t="s">
        <v>445</v>
      </c>
    </row>
    <row r="107" spans="1:5" ht="12.75">
      <c r="A107" s="37" t="s">
        <v>50</v>
      </c>
      <c r="E107" s="38" t="s">
        <v>446</v>
      </c>
    </row>
    <row r="108" spans="1:5" ht="89.25">
      <c r="A108" t="s">
        <v>51</v>
      </c>
      <c r="E108" s="36" t="s">
        <v>442</v>
      </c>
    </row>
    <row r="109" spans="1:16" ht="12.75">
      <c r="A109" s="25" t="s">
        <v>44</v>
      </c>
      <c s="29" t="s">
        <v>193</v>
      </c>
      <c s="29" t="s">
        <v>447</v>
      </c>
      <c s="25" t="s">
        <v>46</v>
      </c>
      <c s="30" t="s">
        <v>448</v>
      </c>
      <c s="31" t="s">
        <v>324</v>
      </c>
      <c s="32">
        <v>5</v>
      </c>
      <c s="33">
        <v>0</v>
      </c>
      <c s="34">
        <f>ROUND(ROUND(H109,2)*ROUND(G109,3),2)</f>
      </c>
      <c r="O109">
        <f>(I109*21)/100</f>
      </c>
      <c t="s">
        <v>22</v>
      </c>
    </row>
    <row r="110" spans="1:5" ht="12.75">
      <c r="A110" s="35" t="s">
        <v>49</v>
      </c>
      <c r="E110" s="36" t="s">
        <v>449</v>
      </c>
    </row>
    <row r="111" spans="1:5" ht="12.75">
      <c r="A111" s="37" t="s">
        <v>50</v>
      </c>
      <c r="E111" s="38" t="s">
        <v>436</v>
      </c>
    </row>
    <row r="112" spans="1:5" ht="76.5">
      <c r="A112" t="s">
        <v>51</v>
      </c>
      <c r="E112" s="36" t="s">
        <v>450</v>
      </c>
    </row>
    <row r="113" spans="1:18" ht="12.75" customHeight="1">
      <c r="A113" s="6" t="s">
        <v>42</v>
      </c>
      <c s="6"/>
      <c s="41" t="s">
        <v>77</v>
      </c>
      <c s="6"/>
      <c s="27" t="s">
        <v>314</v>
      </c>
      <c s="6"/>
      <c s="6"/>
      <c s="6"/>
      <c s="42">
        <f>0+Q113</f>
      </c>
      <c r="O113">
        <f>0+R113</f>
      </c>
      <c r="Q113">
        <f>0+I114</f>
      </c>
      <c>
        <f>0+O114</f>
      </c>
    </row>
    <row r="114" spans="1:16" ht="12.75">
      <c r="A114" s="25" t="s">
        <v>44</v>
      </c>
      <c s="29" t="s">
        <v>199</v>
      </c>
      <c s="29" t="s">
        <v>451</v>
      </c>
      <c s="25" t="s">
        <v>46</v>
      </c>
      <c s="30" t="s">
        <v>452</v>
      </c>
      <c s="31" t="s">
        <v>152</v>
      </c>
      <c s="32">
        <v>5</v>
      </c>
      <c s="33">
        <v>0</v>
      </c>
      <c s="34">
        <f>ROUND(ROUND(H114,2)*ROUND(G114,3),2)</f>
      </c>
      <c r="O114">
        <f>(I114*21)/100</f>
      </c>
      <c t="s">
        <v>22</v>
      </c>
    </row>
    <row r="115" spans="1:5" ht="12.75">
      <c r="A115" s="35" t="s">
        <v>49</v>
      </c>
      <c r="E115" s="36" t="s">
        <v>453</v>
      </c>
    </row>
    <row r="116" spans="1:5" ht="12.75">
      <c r="A116" s="37" t="s">
        <v>50</v>
      </c>
      <c r="E116" s="38" t="s">
        <v>454</v>
      </c>
    </row>
    <row r="117" spans="1:5" ht="242.25">
      <c r="A117" t="s">
        <v>51</v>
      </c>
      <c r="E117" s="36" t="s">
        <v>455</v>
      </c>
    </row>
    <row r="118" spans="1:18" ht="12.75" customHeight="1">
      <c r="A118" s="6" t="s">
        <v>42</v>
      </c>
      <c s="6"/>
      <c s="41" t="s">
        <v>39</v>
      </c>
      <c s="6"/>
      <c s="27" t="s">
        <v>328</v>
      </c>
      <c s="6"/>
      <c s="6"/>
      <c s="6"/>
      <c s="42">
        <f>0+Q118</f>
      </c>
      <c r="O118">
        <f>0+R118</f>
      </c>
      <c r="Q118">
        <f>0+I119</f>
      </c>
      <c>
        <f>0+O119</f>
      </c>
    </row>
    <row r="119" spans="1:16" ht="12.75">
      <c r="A119" s="25" t="s">
        <v>44</v>
      </c>
      <c s="29" t="s">
        <v>202</v>
      </c>
      <c s="29" t="s">
        <v>351</v>
      </c>
      <c s="25" t="s">
        <v>46</v>
      </c>
      <c s="30" t="s">
        <v>352</v>
      </c>
      <c s="31" t="s">
        <v>108</v>
      </c>
      <c s="32">
        <v>0.5</v>
      </c>
      <c s="33">
        <v>0</v>
      </c>
      <c s="34">
        <f>ROUND(ROUND(H119,2)*ROUND(G119,3),2)</f>
      </c>
      <c r="O119">
        <f>(I119*21)/100</f>
      </c>
      <c t="s">
        <v>22</v>
      </c>
    </row>
    <row r="120" spans="1:5" ht="25.5">
      <c r="A120" s="35" t="s">
        <v>49</v>
      </c>
      <c r="E120" s="36" t="s">
        <v>456</v>
      </c>
    </row>
    <row r="121" spans="1:5" ht="12.75">
      <c r="A121" s="37" t="s">
        <v>50</v>
      </c>
      <c r="E121" s="38" t="s">
        <v>457</v>
      </c>
    </row>
    <row r="122" spans="1:5" ht="102">
      <c r="A122" t="s">
        <v>51</v>
      </c>
      <c r="E122" s="36" t="s">
        <v>355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